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YearEnd\YearEnd_2024\Corrected for Hofidar\"/>
    </mc:Choice>
  </mc:AlternateContent>
  <xr:revisionPtr revIDLastSave="0" documentId="13_ncr:1_{AD7932A2-D730-4F7F-8E29-A42C4A47B1A4}" xr6:coauthVersionLast="47" xr6:coauthVersionMax="47" xr10:uidLastSave="{00000000-0000-0000-0000-000000000000}"/>
  <bookViews>
    <workbookView xWindow="-120" yWindow="-120" windowWidth="29040" windowHeight="157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33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2" r:id="rId11"/>
    <sheet name="Prior Year" sheetId="34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>'Prior Year'!$DR$772:$DR$817</definedName>
    <definedName name="_Fill" hidden="1">#REF!</definedName>
    <definedName name="_xlnm._FilterDatabase" localSheetId="0" hidden="1">#REF!</definedName>
    <definedName name="_xlnm._FilterDatabase" localSheetId="1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Year'!$A$433:$H$433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30" l="1"/>
  <c r="E21" i="27"/>
  <c r="C380" i="24"/>
  <c r="C8" i="6"/>
  <c r="C19" i="5"/>
  <c r="D163" i="24"/>
  <c r="AO88" i="24"/>
  <c r="AO87" i="24"/>
  <c r="C213" i="24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E80" i="31"/>
  <c r="C80" i="31"/>
  <c r="B80" i="31"/>
  <c r="A80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E79" i="31"/>
  <c r="C79" i="31"/>
  <c r="B79" i="31"/>
  <c r="A79" i="31"/>
  <c r="AK78" i="31"/>
  <c r="AJ78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E78" i="31"/>
  <c r="C78" i="31"/>
  <c r="B78" i="31"/>
  <c r="A78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E77" i="31"/>
  <c r="C77" i="31"/>
  <c r="B77" i="31"/>
  <c r="A77" i="31"/>
  <c r="AK76" i="31"/>
  <c r="AJ76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E76" i="31"/>
  <c r="C76" i="31"/>
  <c r="B76" i="31"/>
  <c r="A76" i="31"/>
  <c r="AK75" i="31"/>
  <c r="AJ75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E75" i="31"/>
  <c r="C75" i="31"/>
  <c r="B75" i="31"/>
  <c r="A75" i="31"/>
  <c r="AK74" i="31"/>
  <c r="AJ74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E74" i="31"/>
  <c r="C74" i="31"/>
  <c r="B74" i="31"/>
  <c r="A74" i="31"/>
  <c r="AK73" i="31"/>
  <c r="AJ73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E73" i="31"/>
  <c r="C73" i="31"/>
  <c r="B73" i="31"/>
  <c r="A73" i="31"/>
  <c r="AK72" i="31"/>
  <c r="AJ72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E72" i="31"/>
  <c r="C72" i="31"/>
  <c r="B72" i="31"/>
  <c r="A72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E71" i="31"/>
  <c r="C71" i="31"/>
  <c r="B71" i="31"/>
  <c r="A71" i="31"/>
  <c r="AK70" i="31"/>
  <c r="AJ70" i="31"/>
  <c r="AI70" i="3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E70" i="31"/>
  <c r="C70" i="31"/>
  <c r="B70" i="31"/>
  <c r="A70" i="31"/>
  <c r="AK69" i="31"/>
  <c r="AJ69" i="31"/>
  <c r="AI69" i="31"/>
  <c r="AH69" i="3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E69" i="31"/>
  <c r="C69" i="31"/>
  <c r="B69" i="31"/>
  <c r="A69" i="31"/>
  <c r="AK68" i="31"/>
  <c r="AJ68" i="31"/>
  <c r="AI68" i="31"/>
  <c r="AH68" i="31"/>
  <c r="AG68" i="31"/>
  <c r="AF68" i="31"/>
  <c r="AE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E68" i="31"/>
  <c r="C68" i="31"/>
  <c r="B68" i="31"/>
  <c r="A68" i="31"/>
  <c r="AK67" i="31"/>
  <c r="AJ67" i="31"/>
  <c r="AI67" i="31"/>
  <c r="AH67" i="31"/>
  <c r="AG67" i="31"/>
  <c r="AF67" i="31"/>
  <c r="AE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E67" i="31"/>
  <c r="C67" i="31"/>
  <c r="B67" i="31"/>
  <c r="A67" i="31"/>
  <c r="AK66" i="31"/>
  <c r="AJ66" i="31"/>
  <c r="AI66" i="31"/>
  <c r="AH66" i="31"/>
  <c r="AG66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E66" i="31"/>
  <c r="C66" i="31"/>
  <c r="B66" i="31"/>
  <c r="A66" i="31"/>
  <c r="AK65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E65" i="31"/>
  <c r="C65" i="31"/>
  <c r="B65" i="31"/>
  <c r="A65" i="31"/>
  <c r="AK64" i="31"/>
  <c r="AJ64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E64" i="31"/>
  <c r="C64" i="31"/>
  <c r="B64" i="31"/>
  <c r="A64" i="31"/>
  <c r="AK63" i="31"/>
  <c r="AJ63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E63" i="31"/>
  <c r="C63" i="31"/>
  <c r="B63" i="31"/>
  <c r="A63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E62" i="31"/>
  <c r="C62" i="31"/>
  <c r="B62" i="31"/>
  <c r="A62" i="31"/>
  <c r="AK61" i="31"/>
  <c r="AJ61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E61" i="31"/>
  <c r="C61" i="31"/>
  <c r="B61" i="31"/>
  <c r="A61" i="31"/>
  <c r="AK60" i="31"/>
  <c r="AJ60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E60" i="31"/>
  <c r="C60" i="31"/>
  <c r="B60" i="31"/>
  <c r="A60" i="31"/>
  <c r="AK59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E59" i="31"/>
  <c r="C59" i="31"/>
  <c r="B59" i="31"/>
  <c r="A59" i="31"/>
  <c r="AK58" i="31"/>
  <c r="AJ58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E58" i="31"/>
  <c r="C58" i="31"/>
  <c r="B58" i="31"/>
  <c r="A58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E57" i="31"/>
  <c r="C57" i="31"/>
  <c r="B57" i="31"/>
  <c r="A57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B56" i="31"/>
  <c r="A56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E55" i="31"/>
  <c r="C55" i="31"/>
  <c r="B55" i="31"/>
  <c r="A55" i="31"/>
  <c r="AK54" i="31"/>
  <c r="AJ54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E54" i="31"/>
  <c r="C54" i="31"/>
  <c r="B54" i="31"/>
  <c r="A54" i="31"/>
  <c r="AK53" i="31"/>
  <c r="AJ53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E53" i="31"/>
  <c r="C53" i="31"/>
  <c r="B53" i="31"/>
  <c r="A53" i="31"/>
  <c r="AK52" i="31"/>
  <c r="AJ52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B51" i="31"/>
  <c r="A51" i="31"/>
  <c r="AK50" i="31"/>
  <c r="AJ50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E49" i="31"/>
  <c r="C49" i="31"/>
  <c r="B49" i="31"/>
  <c r="A49" i="31"/>
  <c r="AK48" i="31"/>
  <c r="AJ48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E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E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B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B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B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B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B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B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B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E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B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B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E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E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B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D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O2" i="30"/>
  <c r="BM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H2" i="30"/>
  <c r="G2" i="30"/>
  <c r="F2" i="30"/>
  <c r="E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L2" i="18"/>
  <c r="K2" i="18"/>
  <c r="J2" i="18"/>
  <c r="I2" i="18"/>
  <c r="H2" i="18"/>
  <c r="G2" i="18"/>
  <c r="F2" i="18"/>
  <c r="E2" i="18"/>
  <c r="D2" i="18"/>
  <c r="C2" i="18"/>
  <c r="B2" i="18"/>
  <c r="A2" i="18"/>
  <c r="C716" i="34"/>
  <c r="C713" i="34"/>
  <c r="C712" i="34"/>
  <c r="C711" i="34"/>
  <c r="C710" i="34"/>
  <c r="C709" i="34"/>
  <c r="C708" i="34"/>
  <c r="C707" i="34"/>
  <c r="C706" i="34"/>
  <c r="C705" i="34"/>
  <c r="C704" i="34"/>
  <c r="C703" i="34"/>
  <c r="C702" i="34"/>
  <c r="C701" i="34"/>
  <c r="C700" i="34"/>
  <c r="C699" i="34"/>
  <c r="C698" i="34"/>
  <c r="C697" i="34"/>
  <c r="C696" i="34"/>
  <c r="C695" i="34"/>
  <c r="C694" i="34"/>
  <c r="C693" i="34"/>
  <c r="C692" i="34"/>
  <c r="C691" i="34"/>
  <c r="C690" i="34"/>
  <c r="C689" i="34"/>
  <c r="C688" i="34"/>
  <c r="C687" i="34"/>
  <c r="C686" i="34"/>
  <c r="C685" i="34"/>
  <c r="C684" i="34"/>
  <c r="C683" i="34"/>
  <c r="C682" i="34"/>
  <c r="C681" i="34"/>
  <c r="C680" i="34"/>
  <c r="C679" i="34"/>
  <c r="C678" i="34"/>
  <c r="C677" i="34"/>
  <c r="C676" i="34"/>
  <c r="C675" i="34"/>
  <c r="C674" i="34"/>
  <c r="C673" i="34"/>
  <c r="C672" i="34"/>
  <c r="C671" i="34"/>
  <c r="C670" i="34"/>
  <c r="C669" i="34"/>
  <c r="C668" i="34"/>
  <c r="C647" i="34"/>
  <c r="C646" i="34"/>
  <c r="C645" i="34"/>
  <c r="C644" i="34"/>
  <c r="C643" i="34"/>
  <c r="C642" i="34"/>
  <c r="C641" i="34"/>
  <c r="C640" i="34"/>
  <c r="C639" i="34"/>
  <c r="C638" i="34"/>
  <c r="C637" i="34"/>
  <c r="C636" i="34"/>
  <c r="C635" i="34"/>
  <c r="C634" i="34"/>
  <c r="C633" i="34"/>
  <c r="C632" i="34"/>
  <c r="C631" i="34"/>
  <c r="C630" i="34"/>
  <c r="C629" i="34"/>
  <c r="C628" i="34"/>
  <c r="C627" i="34"/>
  <c r="C626" i="34"/>
  <c r="C625" i="34"/>
  <c r="C624" i="34"/>
  <c r="C623" i="34"/>
  <c r="C622" i="34"/>
  <c r="C621" i="34"/>
  <c r="C620" i="34"/>
  <c r="C619" i="34"/>
  <c r="C618" i="34"/>
  <c r="C617" i="34"/>
  <c r="C616" i="34"/>
  <c r="C615" i="34"/>
  <c r="C614" i="34"/>
  <c r="L612" i="34"/>
  <c r="K612" i="34"/>
  <c r="J612" i="34"/>
  <c r="I612" i="34"/>
  <c r="H612" i="34"/>
  <c r="G612" i="34"/>
  <c r="F612" i="34"/>
  <c r="D612" i="34"/>
  <c r="D384" i="32"/>
  <c r="C384" i="32"/>
  <c r="D383" i="32"/>
  <c r="C383" i="32"/>
  <c r="D382" i="32"/>
  <c r="C382" i="32"/>
  <c r="D381" i="32"/>
  <c r="C381" i="32"/>
  <c r="D380" i="32"/>
  <c r="C380" i="32"/>
  <c r="D378" i="32"/>
  <c r="C378" i="32"/>
  <c r="D377" i="32"/>
  <c r="C377" i="32"/>
  <c r="D376" i="32"/>
  <c r="C376" i="32"/>
  <c r="I374" i="32"/>
  <c r="E372" i="32"/>
  <c r="D372" i="32"/>
  <c r="C372" i="32"/>
  <c r="D370" i="32"/>
  <c r="C370" i="32"/>
  <c r="D368" i="32"/>
  <c r="C368" i="32"/>
  <c r="D367" i="32"/>
  <c r="C367" i="32"/>
  <c r="D366" i="32"/>
  <c r="C366" i="32"/>
  <c r="D365" i="32"/>
  <c r="C365" i="32"/>
  <c r="D363" i="32"/>
  <c r="C363" i="32"/>
  <c r="D362" i="32"/>
  <c r="C362" i="32"/>
  <c r="H356" i="32"/>
  <c r="A356" i="32"/>
  <c r="I352" i="32"/>
  <c r="H352" i="32"/>
  <c r="G352" i="32"/>
  <c r="F352" i="32"/>
  <c r="E352" i="32"/>
  <c r="D352" i="32"/>
  <c r="C352" i="32"/>
  <c r="I351" i="32"/>
  <c r="H351" i="32"/>
  <c r="G351" i="32"/>
  <c r="F351" i="32"/>
  <c r="E351" i="32"/>
  <c r="D351" i="32"/>
  <c r="C351" i="32"/>
  <c r="I350" i="32"/>
  <c r="H350" i="32"/>
  <c r="G350" i="32"/>
  <c r="F350" i="32"/>
  <c r="E350" i="32"/>
  <c r="D350" i="32"/>
  <c r="C350" i="32"/>
  <c r="I349" i="32"/>
  <c r="H349" i="32"/>
  <c r="G349" i="32"/>
  <c r="F349" i="32"/>
  <c r="E349" i="32"/>
  <c r="D349" i="32"/>
  <c r="C349" i="32"/>
  <c r="I348" i="32"/>
  <c r="H348" i="32"/>
  <c r="G348" i="32"/>
  <c r="F348" i="32"/>
  <c r="E348" i="32"/>
  <c r="D348" i="32"/>
  <c r="C348" i="32"/>
  <c r="I346" i="32"/>
  <c r="H346" i="32"/>
  <c r="G346" i="32"/>
  <c r="F346" i="32"/>
  <c r="E346" i="32"/>
  <c r="D346" i="32"/>
  <c r="C346" i="32"/>
  <c r="I345" i="32"/>
  <c r="H345" i="32"/>
  <c r="G345" i="32"/>
  <c r="F345" i="32"/>
  <c r="E345" i="32"/>
  <c r="D345" i="32"/>
  <c r="C345" i="32"/>
  <c r="I344" i="32"/>
  <c r="H344" i="32"/>
  <c r="G344" i="32"/>
  <c r="F344" i="32"/>
  <c r="E344" i="32"/>
  <c r="D344" i="32"/>
  <c r="C344" i="32"/>
  <c r="I340" i="32"/>
  <c r="H340" i="32"/>
  <c r="G340" i="32"/>
  <c r="F340" i="32"/>
  <c r="E340" i="32"/>
  <c r="D340" i="32"/>
  <c r="C340" i="32"/>
  <c r="I338" i="32"/>
  <c r="H338" i="32"/>
  <c r="G338" i="32"/>
  <c r="F338" i="32"/>
  <c r="E338" i="32"/>
  <c r="D338" i="32"/>
  <c r="C338" i="32"/>
  <c r="I336" i="32"/>
  <c r="H336" i="32"/>
  <c r="G336" i="32"/>
  <c r="F336" i="32"/>
  <c r="E336" i="32"/>
  <c r="D336" i="32"/>
  <c r="C336" i="32"/>
  <c r="I335" i="32"/>
  <c r="H335" i="32"/>
  <c r="G335" i="32"/>
  <c r="F335" i="32"/>
  <c r="E335" i="32"/>
  <c r="D335" i="32"/>
  <c r="C335" i="32"/>
  <c r="I334" i="32"/>
  <c r="H334" i="32"/>
  <c r="G334" i="32"/>
  <c r="F334" i="32"/>
  <c r="E334" i="32"/>
  <c r="D334" i="32"/>
  <c r="C334" i="32"/>
  <c r="I333" i="32"/>
  <c r="H333" i="32"/>
  <c r="G333" i="32"/>
  <c r="F333" i="32"/>
  <c r="E333" i="32"/>
  <c r="D333" i="32"/>
  <c r="C333" i="32"/>
  <c r="I331" i="32"/>
  <c r="H331" i="32"/>
  <c r="G331" i="32"/>
  <c r="F331" i="32"/>
  <c r="E331" i="32"/>
  <c r="D331" i="32"/>
  <c r="C331" i="32"/>
  <c r="I330" i="32"/>
  <c r="H330" i="32"/>
  <c r="G330" i="32"/>
  <c r="F330" i="32"/>
  <c r="E330" i="32"/>
  <c r="D330" i="32"/>
  <c r="C330" i="32"/>
  <c r="H324" i="32"/>
  <c r="A324" i="32"/>
  <c r="I320" i="32"/>
  <c r="H320" i="32"/>
  <c r="G320" i="32"/>
  <c r="F320" i="32"/>
  <c r="E320" i="32"/>
  <c r="D320" i="32"/>
  <c r="C320" i="32"/>
  <c r="I319" i="32"/>
  <c r="H319" i="32"/>
  <c r="G319" i="32"/>
  <c r="F319" i="32"/>
  <c r="E319" i="32"/>
  <c r="D319" i="32"/>
  <c r="C319" i="32"/>
  <c r="I318" i="32"/>
  <c r="H318" i="32"/>
  <c r="G318" i="32"/>
  <c r="F318" i="32"/>
  <c r="E318" i="32"/>
  <c r="D318" i="32"/>
  <c r="C318" i="32"/>
  <c r="I317" i="32"/>
  <c r="H317" i="32"/>
  <c r="G317" i="32"/>
  <c r="F317" i="32"/>
  <c r="E317" i="32"/>
  <c r="D317" i="32"/>
  <c r="C317" i="32"/>
  <c r="I316" i="32"/>
  <c r="H316" i="32"/>
  <c r="G316" i="32"/>
  <c r="F316" i="32"/>
  <c r="E316" i="32"/>
  <c r="D316" i="32"/>
  <c r="C316" i="32"/>
  <c r="I314" i="32"/>
  <c r="H314" i="32"/>
  <c r="G314" i="32"/>
  <c r="F314" i="32"/>
  <c r="E314" i="32"/>
  <c r="D314" i="32"/>
  <c r="C314" i="32"/>
  <c r="I313" i="32"/>
  <c r="H313" i="32"/>
  <c r="G313" i="32"/>
  <c r="F313" i="32"/>
  <c r="E313" i="32"/>
  <c r="D313" i="32"/>
  <c r="C313" i="32"/>
  <c r="I312" i="32"/>
  <c r="H312" i="32"/>
  <c r="G312" i="32"/>
  <c r="F312" i="32"/>
  <c r="E312" i="32"/>
  <c r="D312" i="32"/>
  <c r="C312" i="32"/>
  <c r="I308" i="32"/>
  <c r="H308" i="32"/>
  <c r="G308" i="32"/>
  <c r="F308" i="32"/>
  <c r="E308" i="32"/>
  <c r="D308" i="32"/>
  <c r="C308" i="32"/>
  <c r="I306" i="32"/>
  <c r="H306" i="32"/>
  <c r="G306" i="32"/>
  <c r="F306" i="32"/>
  <c r="E306" i="32"/>
  <c r="D306" i="32"/>
  <c r="C306" i="32"/>
  <c r="I304" i="32"/>
  <c r="H304" i="32"/>
  <c r="G304" i="32"/>
  <c r="F304" i="32"/>
  <c r="E304" i="32"/>
  <c r="D304" i="32"/>
  <c r="C304" i="32"/>
  <c r="I303" i="32"/>
  <c r="H303" i="32"/>
  <c r="G303" i="32"/>
  <c r="F303" i="32"/>
  <c r="E303" i="32"/>
  <c r="D303" i="32"/>
  <c r="C303" i="32"/>
  <c r="I302" i="32"/>
  <c r="H302" i="32"/>
  <c r="G302" i="32"/>
  <c r="F302" i="32"/>
  <c r="E302" i="32"/>
  <c r="D302" i="32"/>
  <c r="C302" i="32"/>
  <c r="I301" i="32"/>
  <c r="H301" i="32"/>
  <c r="G301" i="32"/>
  <c r="F301" i="32"/>
  <c r="E301" i="32"/>
  <c r="D301" i="32"/>
  <c r="C301" i="32"/>
  <c r="I299" i="32"/>
  <c r="H299" i="32"/>
  <c r="G299" i="32"/>
  <c r="F299" i="32"/>
  <c r="E299" i="32"/>
  <c r="D299" i="32"/>
  <c r="C299" i="32"/>
  <c r="I298" i="32"/>
  <c r="H298" i="32"/>
  <c r="G298" i="32"/>
  <c r="F298" i="32"/>
  <c r="E298" i="32"/>
  <c r="D298" i="32"/>
  <c r="C298" i="32"/>
  <c r="H292" i="32"/>
  <c r="A292" i="32"/>
  <c r="I288" i="32"/>
  <c r="H288" i="32"/>
  <c r="G288" i="32"/>
  <c r="F288" i="32"/>
  <c r="E288" i="32"/>
  <c r="D288" i="32"/>
  <c r="C288" i="32"/>
  <c r="I287" i="32"/>
  <c r="H287" i="32"/>
  <c r="G287" i="32"/>
  <c r="F287" i="32"/>
  <c r="E287" i="32"/>
  <c r="D287" i="32"/>
  <c r="C287" i="32"/>
  <c r="I286" i="32"/>
  <c r="H286" i="32"/>
  <c r="G286" i="32"/>
  <c r="F286" i="32"/>
  <c r="E286" i="32"/>
  <c r="D286" i="32"/>
  <c r="C286" i="32"/>
  <c r="I285" i="32"/>
  <c r="H285" i="32"/>
  <c r="G285" i="32"/>
  <c r="F285" i="32"/>
  <c r="E285" i="32"/>
  <c r="D285" i="32"/>
  <c r="C285" i="32"/>
  <c r="I284" i="32"/>
  <c r="H284" i="32"/>
  <c r="G284" i="32"/>
  <c r="F284" i="32"/>
  <c r="E284" i="32"/>
  <c r="D284" i="32"/>
  <c r="C284" i="32"/>
  <c r="I282" i="32"/>
  <c r="H282" i="32"/>
  <c r="G282" i="32"/>
  <c r="F282" i="32"/>
  <c r="E282" i="32"/>
  <c r="D282" i="32"/>
  <c r="C282" i="32"/>
  <c r="I281" i="32"/>
  <c r="H281" i="32"/>
  <c r="G281" i="32"/>
  <c r="F281" i="32"/>
  <c r="E281" i="32"/>
  <c r="D281" i="32"/>
  <c r="C281" i="32"/>
  <c r="I280" i="32"/>
  <c r="H280" i="32"/>
  <c r="G280" i="32"/>
  <c r="F280" i="32"/>
  <c r="E280" i="32"/>
  <c r="D280" i="32"/>
  <c r="C280" i="32"/>
  <c r="I276" i="32"/>
  <c r="H276" i="32"/>
  <c r="G276" i="32"/>
  <c r="F276" i="32"/>
  <c r="E276" i="32"/>
  <c r="D276" i="32"/>
  <c r="C276" i="32"/>
  <c r="I274" i="32"/>
  <c r="H274" i="32"/>
  <c r="G274" i="32"/>
  <c r="F274" i="32"/>
  <c r="E274" i="32"/>
  <c r="D274" i="32"/>
  <c r="C274" i="32"/>
  <c r="I272" i="32"/>
  <c r="H272" i="32"/>
  <c r="G272" i="32"/>
  <c r="F272" i="32"/>
  <c r="E272" i="32"/>
  <c r="D272" i="32"/>
  <c r="C272" i="32"/>
  <c r="I271" i="32"/>
  <c r="H271" i="32"/>
  <c r="G271" i="32"/>
  <c r="F271" i="32"/>
  <c r="E271" i="32"/>
  <c r="D271" i="32"/>
  <c r="C271" i="32"/>
  <c r="I270" i="32"/>
  <c r="H270" i="32"/>
  <c r="G270" i="32"/>
  <c r="F270" i="32"/>
  <c r="E270" i="32"/>
  <c r="D270" i="32"/>
  <c r="C270" i="32"/>
  <c r="I269" i="32"/>
  <c r="H269" i="32"/>
  <c r="G269" i="32"/>
  <c r="F269" i="32"/>
  <c r="E269" i="32"/>
  <c r="D269" i="32"/>
  <c r="C269" i="32"/>
  <c r="I267" i="32"/>
  <c r="H267" i="32"/>
  <c r="G267" i="32"/>
  <c r="F267" i="32"/>
  <c r="E267" i="32"/>
  <c r="D267" i="32"/>
  <c r="C267" i="32"/>
  <c r="I266" i="32"/>
  <c r="H266" i="32"/>
  <c r="G266" i="32"/>
  <c r="F266" i="32"/>
  <c r="E266" i="32"/>
  <c r="D266" i="32"/>
  <c r="C266" i="32"/>
  <c r="H260" i="32"/>
  <c r="A260" i="32"/>
  <c r="I256" i="32"/>
  <c r="H256" i="32"/>
  <c r="G256" i="32"/>
  <c r="F256" i="32"/>
  <c r="E256" i="32"/>
  <c r="D256" i="32"/>
  <c r="C256" i="32"/>
  <c r="I255" i="32"/>
  <c r="H255" i="32"/>
  <c r="G255" i="32"/>
  <c r="F255" i="32"/>
  <c r="E255" i="32"/>
  <c r="D255" i="32"/>
  <c r="C255" i="32"/>
  <c r="I254" i="32"/>
  <c r="H254" i="32"/>
  <c r="G254" i="32"/>
  <c r="F254" i="32"/>
  <c r="E254" i="32"/>
  <c r="D254" i="32"/>
  <c r="C254" i="32"/>
  <c r="I253" i="32"/>
  <c r="H253" i="32"/>
  <c r="G253" i="32"/>
  <c r="F253" i="32"/>
  <c r="E253" i="32"/>
  <c r="D253" i="32"/>
  <c r="I252" i="32"/>
  <c r="H252" i="32"/>
  <c r="G252" i="32"/>
  <c r="F252" i="32"/>
  <c r="E252" i="32"/>
  <c r="D252" i="32"/>
  <c r="C252" i="32"/>
  <c r="I250" i="32"/>
  <c r="H250" i="32"/>
  <c r="G250" i="32"/>
  <c r="F250" i="32"/>
  <c r="E250" i="32"/>
  <c r="D250" i="32"/>
  <c r="C250" i="32"/>
  <c r="I249" i="32"/>
  <c r="H249" i="32"/>
  <c r="G249" i="32"/>
  <c r="F249" i="32"/>
  <c r="E249" i="32"/>
  <c r="D249" i="32"/>
  <c r="C249" i="32"/>
  <c r="I248" i="32"/>
  <c r="H248" i="32"/>
  <c r="G248" i="32"/>
  <c r="F248" i="32"/>
  <c r="E248" i="32"/>
  <c r="D248" i="32"/>
  <c r="C248" i="32"/>
  <c r="I244" i="32"/>
  <c r="H244" i="32"/>
  <c r="G244" i="32"/>
  <c r="F244" i="32"/>
  <c r="E244" i="32"/>
  <c r="D244" i="32"/>
  <c r="C244" i="32"/>
  <c r="I242" i="32"/>
  <c r="H242" i="32"/>
  <c r="G242" i="32"/>
  <c r="F242" i="32"/>
  <c r="E242" i="32"/>
  <c r="D242" i="32"/>
  <c r="C242" i="32"/>
  <c r="I240" i="32"/>
  <c r="H240" i="32"/>
  <c r="G240" i="32"/>
  <c r="F240" i="32"/>
  <c r="E240" i="32"/>
  <c r="D240" i="32"/>
  <c r="C240" i="32"/>
  <c r="I239" i="32"/>
  <c r="H239" i="32"/>
  <c r="G239" i="32"/>
  <c r="F239" i="32"/>
  <c r="E239" i="32"/>
  <c r="D239" i="32"/>
  <c r="C239" i="32"/>
  <c r="I238" i="32"/>
  <c r="H238" i="32"/>
  <c r="G238" i="32"/>
  <c r="F238" i="32"/>
  <c r="E238" i="32"/>
  <c r="D238" i="32"/>
  <c r="C238" i="32"/>
  <c r="I237" i="32"/>
  <c r="H237" i="32"/>
  <c r="G237" i="32"/>
  <c r="F237" i="32"/>
  <c r="E237" i="32"/>
  <c r="D237" i="32"/>
  <c r="C237" i="32"/>
  <c r="I235" i="32"/>
  <c r="H235" i="32"/>
  <c r="G235" i="32"/>
  <c r="F235" i="32"/>
  <c r="E235" i="32"/>
  <c r="D235" i="32"/>
  <c r="C235" i="32"/>
  <c r="I234" i="32"/>
  <c r="H234" i="32"/>
  <c r="G234" i="32"/>
  <c r="F234" i="32"/>
  <c r="E234" i="32"/>
  <c r="D234" i="32"/>
  <c r="C234" i="32"/>
  <c r="H233" i="32"/>
  <c r="D233" i="32"/>
  <c r="C233" i="32"/>
  <c r="H228" i="32"/>
  <c r="A228" i="32"/>
  <c r="I224" i="32"/>
  <c r="H224" i="32"/>
  <c r="G224" i="32"/>
  <c r="F224" i="32"/>
  <c r="E224" i="32"/>
  <c r="D224" i="32"/>
  <c r="C224" i="32"/>
  <c r="I223" i="32"/>
  <c r="H223" i="32"/>
  <c r="G223" i="32"/>
  <c r="F223" i="32"/>
  <c r="E223" i="32"/>
  <c r="D223" i="32"/>
  <c r="C223" i="32"/>
  <c r="I222" i="32"/>
  <c r="H222" i="32"/>
  <c r="G222" i="32"/>
  <c r="F222" i="32"/>
  <c r="E222" i="32"/>
  <c r="D222" i="32"/>
  <c r="C222" i="32"/>
  <c r="I221" i="32"/>
  <c r="H221" i="32"/>
  <c r="G221" i="32"/>
  <c r="F221" i="32"/>
  <c r="E221" i="32"/>
  <c r="D221" i="32"/>
  <c r="C221" i="32"/>
  <c r="I220" i="32"/>
  <c r="H220" i="32"/>
  <c r="G220" i="32"/>
  <c r="F220" i="32"/>
  <c r="E220" i="32"/>
  <c r="D220" i="32"/>
  <c r="C220" i="32"/>
  <c r="I218" i="32"/>
  <c r="H218" i="32"/>
  <c r="G218" i="32"/>
  <c r="I217" i="32"/>
  <c r="H217" i="32"/>
  <c r="G217" i="32"/>
  <c r="F217" i="32"/>
  <c r="E217" i="32"/>
  <c r="D217" i="32"/>
  <c r="C217" i="32"/>
  <c r="I216" i="32"/>
  <c r="H216" i="32"/>
  <c r="G216" i="32"/>
  <c r="F216" i="32"/>
  <c r="E216" i="32"/>
  <c r="D216" i="32"/>
  <c r="C216" i="32"/>
  <c r="I212" i="32"/>
  <c r="H212" i="32"/>
  <c r="G212" i="32"/>
  <c r="F212" i="32"/>
  <c r="E212" i="32"/>
  <c r="D212" i="32"/>
  <c r="C212" i="32"/>
  <c r="I210" i="32"/>
  <c r="H210" i="32"/>
  <c r="G210" i="32"/>
  <c r="F210" i="32"/>
  <c r="E210" i="32"/>
  <c r="D210" i="32"/>
  <c r="C210" i="32"/>
  <c r="I208" i="32"/>
  <c r="H208" i="32"/>
  <c r="G208" i="32"/>
  <c r="F208" i="32"/>
  <c r="E208" i="32"/>
  <c r="D208" i="32"/>
  <c r="C208" i="32"/>
  <c r="I207" i="32"/>
  <c r="H207" i="32"/>
  <c r="G207" i="32"/>
  <c r="F207" i="32"/>
  <c r="E207" i="32"/>
  <c r="D207" i="32"/>
  <c r="C207" i="32"/>
  <c r="I206" i="32"/>
  <c r="H206" i="32"/>
  <c r="G206" i="32"/>
  <c r="F206" i="32"/>
  <c r="E206" i="32"/>
  <c r="D206" i="32"/>
  <c r="C206" i="32"/>
  <c r="I205" i="32"/>
  <c r="H205" i="32"/>
  <c r="G205" i="32"/>
  <c r="F205" i="32"/>
  <c r="E205" i="32"/>
  <c r="D205" i="32"/>
  <c r="C205" i="32"/>
  <c r="I203" i="32"/>
  <c r="H203" i="32"/>
  <c r="G203" i="32"/>
  <c r="F203" i="32"/>
  <c r="E203" i="32"/>
  <c r="D203" i="32"/>
  <c r="C203" i="32"/>
  <c r="I202" i="32"/>
  <c r="H202" i="32"/>
  <c r="G202" i="32"/>
  <c r="F202" i="32"/>
  <c r="E202" i="32"/>
  <c r="D202" i="32"/>
  <c r="C202" i="32"/>
  <c r="I201" i="32"/>
  <c r="E201" i="32"/>
  <c r="D201" i="32"/>
  <c r="C201" i="32"/>
  <c r="H196" i="32"/>
  <c r="A196" i="32"/>
  <c r="I192" i="32"/>
  <c r="H192" i="32"/>
  <c r="G192" i="32"/>
  <c r="F192" i="32"/>
  <c r="E192" i="32"/>
  <c r="D192" i="32"/>
  <c r="C192" i="32"/>
  <c r="I191" i="32"/>
  <c r="H191" i="32"/>
  <c r="G191" i="32"/>
  <c r="F191" i="32"/>
  <c r="E191" i="32"/>
  <c r="D191" i="32"/>
  <c r="C191" i="32"/>
  <c r="I190" i="32"/>
  <c r="H190" i="32"/>
  <c r="G190" i="32"/>
  <c r="F190" i="32"/>
  <c r="E190" i="32"/>
  <c r="D190" i="32"/>
  <c r="C190" i="32"/>
  <c r="I189" i="32"/>
  <c r="H189" i="32"/>
  <c r="G189" i="32"/>
  <c r="F189" i="32"/>
  <c r="E189" i="32"/>
  <c r="D189" i="32"/>
  <c r="C189" i="32"/>
  <c r="I188" i="32"/>
  <c r="H188" i="32"/>
  <c r="G188" i="32"/>
  <c r="F188" i="32"/>
  <c r="E188" i="32"/>
  <c r="D188" i="32"/>
  <c r="C188" i="32"/>
  <c r="I185" i="32"/>
  <c r="H185" i="32"/>
  <c r="G185" i="32"/>
  <c r="F185" i="32"/>
  <c r="E185" i="32"/>
  <c r="D185" i="32"/>
  <c r="C185" i="32"/>
  <c r="I184" i="32"/>
  <c r="H184" i="32"/>
  <c r="G184" i="32"/>
  <c r="F184" i="32"/>
  <c r="E184" i="32"/>
  <c r="D184" i="32"/>
  <c r="C184" i="32"/>
  <c r="I180" i="32"/>
  <c r="H180" i="32"/>
  <c r="G180" i="32"/>
  <c r="F180" i="32"/>
  <c r="E180" i="32"/>
  <c r="D180" i="32"/>
  <c r="C180" i="32"/>
  <c r="I178" i="32"/>
  <c r="H178" i="32"/>
  <c r="G178" i="32"/>
  <c r="F178" i="32"/>
  <c r="E178" i="32"/>
  <c r="D178" i="32"/>
  <c r="C178" i="32"/>
  <c r="I176" i="32"/>
  <c r="H176" i="32"/>
  <c r="G176" i="32"/>
  <c r="F176" i="32"/>
  <c r="E176" i="32"/>
  <c r="D176" i="32"/>
  <c r="C176" i="32"/>
  <c r="I175" i="32"/>
  <c r="H175" i="32"/>
  <c r="G175" i="32"/>
  <c r="F175" i="32"/>
  <c r="E175" i="32"/>
  <c r="D175" i="32"/>
  <c r="C175" i="32"/>
  <c r="I174" i="32"/>
  <c r="H174" i="32"/>
  <c r="G174" i="32"/>
  <c r="F174" i="32"/>
  <c r="E174" i="32"/>
  <c r="D174" i="32"/>
  <c r="C174" i="32"/>
  <c r="I173" i="32"/>
  <c r="H173" i="32"/>
  <c r="G173" i="32"/>
  <c r="F173" i="32"/>
  <c r="E173" i="32"/>
  <c r="D173" i="32"/>
  <c r="C173" i="32"/>
  <c r="I171" i="32"/>
  <c r="H171" i="32"/>
  <c r="G171" i="32"/>
  <c r="F171" i="32"/>
  <c r="E171" i="32"/>
  <c r="D171" i="32"/>
  <c r="C171" i="32"/>
  <c r="I170" i="32"/>
  <c r="H170" i="32"/>
  <c r="G170" i="32"/>
  <c r="F170" i="32"/>
  <c r="E170" i="32"/>
  <c r="D170" i="32"/>
  <c r="C170" i="32"/>
  <c r="I169" i="32"/>
  <c r="H169" i="32"/>
  <c r="G169" i="32"/>
  <c r="F169" i="32"/>
  <c r="E169" i="32"/>
  <c r="D169" i="32"/>
  <c r="C169" i="32"/>
  <c r="H164" i="32"/>
  <c r="A164" i="32"/>
  <c r="I160" i="32"/>
  <c r="H160" i="32"/>
  <c r="G160" i="32"/>
  <c r="F160" i="32"/>
  <c r="E160" i="32"/>
  <c r="D160" i="32"/>
  <c r="C160" i="32"/>
  <c r="I159" i="32"/>
  <c r="H159" i="32"/>
  <c r="G159" i="32"/>
  <c r="F159" i="32"/>
  <c r="E159" i="32"/>
  <c r="D159" i="32"/>
  <c r="C159" i="32"/>
  <c r="I158" i="32"/>
  <c r="H158" i="32"/>
  <c r="G158" i="32"/>
  <c r="F158" i="32"/>
  <c r="E158" i="32"/>
  <c r="D158" i="32"/>
  <c r="C158" i="32"/>
  <c r="I157" i="32"/>
  <c r="H157" i="32"/>
  <c r="G157" i="32"/>
  <c r="F157" i="32"/>
  <c r="E157" i="32"/>
  <c r="D157" i="32"/>
  <c r="C157" i="32"/>
  <c r="I156" i="32"/>
  <c r="H156" i="32"/>
  <c r="G156" i="32"/>
  <c r="F156" i="32"/>
  <c r="E156" i="32"/>
  <c r="D156" i="32"/>
  <c r="C156" i="32"/>
  <c r="I153" i="32"/>
  <c r="H153" i="32"/>
  <c r="G153" i="32"/>
  <c r="F153" i="32"/>
  <c r="E153" i="32"/>
  <c r="D153" i="32"/>
  <c r="C153" i="32"/>
  <c r="I152" i="32"/>
  <c r="H152" i="32"/>
  <c r="G152" i="32"/>
  <c r="F152" i="32"/>
  <c r="E152" i="32"/>
  <c r="D152" i="32"/>
  <c r="C152" i="32"/>
  <c r="I148" i="32"/>
  <c r="H148" i="32"/>
  <c r="G148" i="32"/>
  <c r="F148" i="32"/>
  <c r="E148" i="32"/>
  <c r="D148" i="32"/>
  <c r="C148" i="32"/>
  <c r="I146" i="32"/>
  <c r="H146" i="32"/>
  <c r="G146" i="32"/>
  <c r="F146" i="32"/>
  <c r="E146" i="32"/>
  <c r="D146" i="32"/>
  <c r="C146" i="32"/>
  <c r="I144" i="32"/>
  <c r="H144" i="32"/>
  <c r="G144" i="32"/>
  <c r="F144" i="32"/>
  <c r="E144" i="32"/>
  <c r="D144" i="32"/>
  <c r="C144" i="32"/>
  <c r="I143" i="32"/>
  <c r="H143" i="32"/>
  <c r="G143" i="32"/>
  <c r="F143" i="32"/>
  <c r="E143" i="32"/>
  <c r="D143" i="32"/>
  <c r="C143" i="32"/>
  <c r="I142" i="32"/>
  <c r="H142" i="32"/>
  <c r="G142" i="32"/>
  <c r="F142" i="32"/>
  <c r="E142" i="32"/>
  <c r="D142" i="32"/>
  <c r="C142" i="32"/>
  <c r="I141" i="32"/>
  <c r="H141" i="32"/>
  <c r="G141" i="32"/>
  <c r="F141" i="32"/>
  <c r="E141" i="32"/>
  <c r="D141" i="32"/>
  <c r="C141" i="32"/>
  <c r="I139" i="32"/>
  <c r="H139" i="32"/>
  <c r="G139" i="32"/>
  <c r="F139" i="32"/>
  <c r="E139" i="32"/>
  <c r="D139" i="32"/>
  <c r="C139" i="32"/>
  <c r="I138" i="32"/>
  <c r="H138" i="32"/>
  <c r="G138" i="32"/>
  <c r="F138" i="32"/>
  <c r="E138" i="32"/>
  <c r="D138" i="32"/>
  <c r="C138" i="32"/>
  <c r="I137" i="32"/>
  <c r="H137" i="32"/>
  <c r="G137" i="32"/>
  <c r="F137" i="32"/>
  <c r="E137" i="32"/>
  <c r="D137" i="32"/>
  <c r="C137" i="32"/>
  <c r="H132" i="32"/>
  <c r="A132" i="32"/>
  <c r="I128" i="32"/>
  <c r="H128" i="32"/>
  <c r="G128" i="32"/>
  <c r="F128" i="32"/>
  <c r="E128" i="32"/>
  <c r="D128" i="32"/>
  <c r="C128" i="32"/>
  <c r="I127" i="32"/>
  <c r="H127" i="32"/>
  <c r="G127" i="32"/>
  <c r="F127" i="32"/>
  <c r="E127" i="32"/>
  <c r="D127" i="32"/>
  <c r="C127" i="32"/>
  <c r="I126" i="32"/>
  <c r="H126" i="32"/>
  <c r="G126" i="32"/>
  <c r="F126" i="32"/>
  <c r="E126" i="32"/>
  <c r="D126" i="32"/>
  <c r="C126" i="32"/>
  <c r="I125" i="32"/>
  <c r="H125" i="32"/>
  <c r="G125" i="32"/>
  <c r="F125" i="32"/>
  <c r="E125" i="32"/>
  <c r="D125" i="32"/>
  <c r="C125" i="32"/>
  <c r="I124" i="32"/>
  <c r="H124" i="32"/>
  <c r="G124" i="32"/>
  <c r="F124" i="32"/>
  <c r="E124" i="32"/>
  <c r="D124" i="32"/>
  <c r="C124" i="32"/>
  <c r="I121" i="32"/>
  <c r="H121" i="32"/>
  <c r="G121" i="32"/>
  <c r="F121" i="32"/>
  <c r="E121" i="32"/>
  <c r="D121" i="32"/>
  <c r="C121" i="32"/>
  <c r="I120" i="32"/>
  <c r="H120" i="32"/>
  <c r="G120" i="32"/>
  <c r="F120" i="32"/>
  <c r="E120" i="32"/>
  <c r="D120" i="32"/>
  <c r="C120" i="32"/>
  <c r="I116" i="32"/>
  <c r="H116" i="32"/>
  <c r="G116" i="32"/>
  <c r="F116" i="32"/>
  <c r="E116" i="32"/>
  <c r="D116" i="32"/>
  <c r="C116" i="32"/>
  <c r="I114" i="32"/>
  <c r="H114" i="32"/>
  <c r="G114" i="32"/>
  <c r="F114" i="32"/>
  <c r="E114" i="32"/>
  <c r="D114" i="32"/>
  <c r="C114" i="32"/>
  <c r="I112" i="32"/>
  <c r="H112" i="32"/>
  <c r="G112" i="32"/>
  <c r="F112" i="32"/>
  <c r="E112" i="32"/>
  <c r="D112" i="32"/>
  <c r="C112" i="32"/>
  <c r="I111" i="32"/>
  <c r="H111" i="32"/>
  <c r="G111" i="32"/>
  <c r="F111" i="32"/>
  <c r="E111" i="32"/>
  <c r="D111" i="32"/>
  <c r="C111" i="32"/>
  <c r="I110" i="32"/>
  <c r="H110" i="32"/>
  <c r="G110" i="32"/>
  <c r="F110" i="32"/>
  <c r="E110" i="32"/>
  <c r="D110" i="32"/>
  <c r="C110" i="32"/>
  <c r="I109" i="32"/>
  <c r="H109" i="32"/>
  <c r="G109" i="32"/>
  <c r="F109" i="32"/>
  <c r="E109" i="32"/>
  <c r="D109" i="32"/>
  <c r="C109" i="32"/>
  <c r="I107" i="32"/>
  <c r="H107" i="32"/>
  <c r="G107" i="32"/>
  <c r="F107" i="32"/>
  <c r="E107" i="32"/>
  <c r="D107" i="32"/>
  <c r="C107" i="32"/>
  <c r="I106" i="32"/>
  <c r="H106" i="32"/>
  <c r="G106" i="32"/>
  <c r="F106" i="32"/>
  <c r="E106" i="32"/>
  <c r="D106" i="32"/>
  <c r="C106" i="32"/>
  <c r="I105" i="32"/>
  <c r="H105" i="32"/>
  <c r="F105" i="32"/>
  <c r="E105" i="32"/>
  <c r="D105" i="32"/>
  <c r="C105" i="32"/>
  <c r="H100" i="32"/>
  <c r="A100" i="32"/>
  <c r="I96" i="32"/>
  <c r="H96" i="32"/>
  <c r="G96" i="32"/>
  <c r="F96" i="32"/>
  <c r="E96" i="32"/>
  <c r="D96" i="32"/>
  <c r="C96" i="32"/>
  <c r="I95" i="32"/>
  <c r="H95" i="32"/>
  <c r="G95" i="32"/>
  <c r="F95" i="32"/>
  <c r="E95" i="32"/>
  <c r="D95" i="32"/>
  <c r="C95" i="32"/>
  <c r="I94" i="32"/>
  <c r="H94" i="32"/>
  <c r="G94" i="32"/>
  <c r="F94" i="32"/>
  <c r="E94" i="32"/>
  <c r="D94" i="32"/>
  <c r="C94" i="32"/>
  <c r="I93" i="32"/>
  <c r="H93" i="32"/>
  <c r="G93" i="32"/>
  <c r="F93" i="32"/>
  <c r="E93" i="32"/>
  <c r="D93" i="32"/>
  <c r="C93" i="32"/>
  <c r="I92" i="32"/>
  <c r="H92" i="32"/>
  <c r="G92" i="32"/>
  <c r="F92" i="32"/>
  <c r="E92" i="32"/>
  <c r="D92" i="32"/>
  <c r="C92" i="32"/>
  <c r="I89" i="32"/>
  <c r="H89" i="32"/>
  <c r="G89" i="32"/>
  <c r="F89" i="32"/>
  <c r="E89" i="32"/>
  <c r="D89" i="32"/>
  <c r="C89" i="32"/>
  <c r="I88" i="32"/>
  <c r="H88" i="32"/>
  <c r="G88" i="32"/>
  <c r="F88" i="32"/>
  <c r="E88" i="32"/>
  <c r="D88" i="32"/>
  <c r="C88" i="32"/>
  <c r="I84" i="32"/>
  <c r="H84" i="32"/>
  <c r="G84" i="32"/>
  <c r="F84" i="32"/>
  <c r="E84" i="32"/>
  <c r="D84" i="32"/>
  <c r="C84" i="32"/>
  <c r="I82" i="32"/>
  <c r="H82" i="32"/>
  <c r="G82" i="32"/>
  <c r="F82" i="32"/>
  <c r="E82" i="32"/>
  <c r="D82" i="32"/>
  <c r="C82" i="32"/>
  <c r="I80" i="32"/>
  <c r="H80" i="32"/>
  <c r="G80" i="32"/>
  <c r="F80" i="32"/>
  <c r="E80" i="32"/>
  <c r="D80" i="32"/>
  <c r="C80" i="32"/>
  <c r="I79" i="32"/>
  <c r="H79" i="32"/>
  <c r="G79" i="32"/>
  <c r="F79" i="32"/>
  <c r="E79" i="32"/>
  <c r="D79" i="32"/>
  <c r="C79" i="32"/>
  <c r="I78" i="32"/>
  <c r="H78" i="32"/>
  <c r="G78" i="32"/>
  <c r="F78" i="32"/>
  <c r="E78" i="32"/>
  <c r="D78" i="32"/>
  <c r="C78" i="32"/>
  <c r="I77" i="32"/>
  <c r="H77" i="32"/>
  <c r="G77" i="32"/>
  <c r="F77" i="32"/>
  <c r="E77" i="32"/>
  <c r="D77" i="32"/>
  <c r="C77" i="32"/>
  <c r="I75" i="32"/>
  <c r="H75" i="32"/>
  <c r="G75" i="32"/>
  <c r="F75" i="32"/>
  <c r="E75" i="32"/>
  <c r="D75" i="32"/>
  <c r="C75" i="32"/>
  <c r="I74" i="32"/>
  <c r="H74" i="32"/>
  <c r="G74" i="32"/>
  <c r="F74" i="32"/>
  <c r="E74" i="32"/>
  <c r="D74" i="32"/>
  <c r="C74" i="32"/>
  <c r="I73" i="32"/>
  <c r="H73" i="32"/>
  <c r="G73" i="32"/>
  <c r="D73" i="32"/>
  <c r="C73" i="32"/>
  <c r="H68" i="32"/>
  <c r="A68" i="32"/>
  <c r="I64" i="32"/>
  <c r="H64" i="32"/>
  <c r="G64" i="32"/>
  <c r="F64" i="32"/>
  <c r="E64" i="32"/>
  <c r="D64" i="32"/>
  <c r="C64" i="32"/>
  <c r="I63" i="32"/>
  <c r="H63" i="32"/>
  <c r="G63" i="32"/>
  <c r="F63" i="32"/>
  <c r="E63" i="32"/>
  <c r="D63" i="32"/>
  <c r="C63" i="32"/>
  <c r="I62" i="32"/>
  <c r="H62" i="32"/>
  <c r="G62" i="32"/>
  <c r="F62" i="32"/>
  <c r="E62" i="32"/>
  <c r="D62" i="32"/>
  <c r="C62" i="32"/>
  <c r="I61" i="32"/>
  <c r="H61" i="32"/>
  <c r="G61" i="32"/>
  <c r="F61" i="32"/>
  <c r="E61" i="32"/>
  <c r="D61" i="32"/>
  <c r="C61" i="32"/>
  <c r="I60" i="32"/>
  <c r="H60" i="32"/>
  <c r="G60" i="32"/>
  <c r="F60" i="32"/>
  <c r="E60" i="32"/>
  <c r="D60" i="32"/>
  <c r="C60" i="32"/>
  <c r="I57" i="32"/>
  <c r="H57" i="32"/>
  <c r="G57" i="32"/>
  <c r="F57" i="32"/>
  <c r="E57" i="32"/>
  <c r="D57" i="32"/>
  <c r="C57" i="32"/>
  <c r="I56" i="32"/>
  <c r="H56" i="32"/>
  <c r="G56" i="32"/>
  <c r="F56" i="32"/>
  <c r="E56" i="32"/>
  <c r="D56" i="32"/>
  <c r="C56" i="32"/>
  <c r="I52" i="32"/>
  <c r="H52" i="32"/>
  <c r="G52" i="32"/>
  <c r="F52" i="32"/>
  <c r="E52" i="32"/>
  <c r="D52" i="32"/>
  <c r="C52" i="32"/>
  <c r="I50" i="32"/>
  <c r="H50" i="32"/>
  <c r="G50" i="32"/>
  <c r="F50" i="32"/>
  <c r="E50" i="32"/>
  <c r="D50" i="32"/>
  <c r="C50" i="32"/>
  <c r="I48" i="32"/>
  <c r="H48" i="32"/>
  <c r="G48" i="32"/>
  <c r="F48" i="32"/>
  <c r="E48" i="32"/>
  <c r="D48" i="32"/>
  <c r="C48" i="32"/>
  <c r="I47" i="32"/>
  <c r="H47" i="32"/>
  <c r="G47" i="32"/>
  <c r="F47" i="32"/>
  <c r="E47" i="32"/>
  <c r="D47" i="32"/>
  <c r="C47" i="32"/>
  <c r="I46" i="32"/>
  <c r="H46" i="32"/>
  <c r="G46" i="32"/>
  <c r="F46" i="32"/>
  <c r="E46" i="32"/>
  <c r="D46" i="32"/>
  <c r="C46" i="32"/>
  <c r="I45" i="32"/>
  <c r="H45" i="32"/>
  <c r="G45" i="32"/>
  <c r="F45" i="32"/>
  <c r="E45" i="32"/>
  <c r="D45" i="32"/>
  <c r="C45" i="32"/>
  <c r="I43" i="32"/>
  <c r="H43" i="32"/>
  <c r="G43" i="32"/>
  <c r="F43" i="32"/>
  <c r="E43" i="32"/>
  <c r="D43" i="32"/>
  <c r="C43" i="32"/>
  <c r="I42" i="32"/>
  <c r="H42" i="32"/>
  <c r="G42" i="32"/>
  <c r="F42" i="32"/>
  <c r="E42" i="32"/>
  <c r="D42" i="32"/>
  <c r="C42" i="32"/>
  <c r="I41" i="32"/>
  <c r="H41" i="32"/>
  <c r="G41" i="32"/>
  <c r="F41" i="32"/>
  <c r="E41" i="32"/>
  <c r="D41" i="32"/>
  <c r="C41" i="32"/>
  <c r="H36" i="32"/>
  <c r="A36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5" i="32"/>
  <c r="H25" i="32"/>
  <c r="G25" i="32"/>
  <c r="F25" i="32"/>
  <c r="E25" i="32"/>
  <c r="D25" i="32"/>
  <c r="C25" i="32"/>
  <c r="I24" i="32"/>
  <c r="H24" i="32"/>
  <c r="G24" i="32"/>
  <c r="F24" i="32"/>
  <c r="E24" i="32"/>
  <c r="D24" i="32"/>
  <c r="C24" i="32"/>
  <c r="I20" i="32"/>
  <c r="H20" i="32"/>
  <c r="G20" i="32"/>
  <c r="F20" i="32"/>
  <c r="E20" i="32"/>
  <c r="D20" i="32"/>
  <c r="C20" i="32"/>
  <c r="I18" i="32"/>
  <c r="H18" i="32"/>
  <c r="G18" i="32"/>
  <c r="F18" i="32"/>
  <c r="E18" i="32"/>
  <c r="D18" i="32"/>
  <c r="C18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14" i="32"/>
  <c r="H14" i="32"/>
  <c r="G14" i="32"/>
  <c r="F14" i="32"/>
  <c r="E14" i="32"/>
  <c r="D14" i="32"/>
  <c r="C14" i="32"/>
  <c r="I13" i="32"/>
  <c r="H13" i="32"/>
  <c r="G13" i="32"/>
  <c r="F13" i="32"/>
  <c r="E13" i="32"/>
  <c r="D13" i="32"/>
  <c r="C13" i="32"/>
  <c r="I11" i="32"/>
  <c r="H11" i="32"/>
  <c r="G11" i="32"/>
  <c r="F11" i="32"/>
  <c r="E11" i="32"/>
  <c r="D11" i="32"/>
  <c r="C11" i="32"/>
  <c r="I10" i="32"/>
  <c r="H10" i="32"/>
  <c r="G10" i="32"/>
  <c r="F10" i="32"/>
  <c r="E10" i="32"/>
  <c r="D10" i="32"/>
  <c r="C10" i="32"/>
  <c r="I9" i="32"/>
  <c r="H9" i="32"/>
  <c r="G9" i="32"/>
  <c r="F9" i="32"/>
  <c r="E9" i="32"/>
  <c r="D9" i="32"/>
  <c r="C9" i="32"/>
  <c r="H4" i="32"/>
  <c r="A4" i="32"/>
  <c r="C175" i="8"/>
  <c r="C174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18" i="8"/>
  <c r="C116" i="8"/>
  <c r="C112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4" i="8"/>
  <c r="C33" i="8"/>
  <c r="C32" i="8"/>
  <c r="C31" i="8"/>
  <c r="C30" i="8"/>
  <c r="C29" i="8"/>
  <c r="C28" i="8"/>
  <c r="C27" i="8"/>
  <c r="C26" i="8"/>
  <c r="C25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E7" i="6"/>
  <c r="D7" i="6"/>
  <c r="C7" i="6"/>
  <c r="F3" i="6"/>
  <c r="A3" i="6"/>
  <c r="C39" i="5"/>
  <c r="C38" i="5"/>
  <c r="C33" i="5"/>
  <c r="C32" i="5"/>
  <c r="C31" i="5"/>
  <c r="C26" i="5"/>
  <c r="C25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G16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G3" i="4"/>
  <c r="A2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9" i="3"/>
  <c r="D8" i="3"/>
  <c r="D7" i="3"/>
  <c r="D6" i="3"/>
  <c r="D5" i="3"/>
  <c r="F4" i="3"/>
  <c r="B4" i="3"/>
  <c r="D28" i="33"/>
  <c r="D11" i="33"/>
  <c r="I94" i="15"/>
  <c r="B94" i="15"/>
  <c r="I93" i="15"/>
  <c r="B93" i="15"/>
  <c r="I92" i="15"/>
  <c r="B92" i="15"/>
  <c r="I91" i="15"/>
  <c r="B91" i="15"/>
  <c r="I90" i="15"/>
  <c r="B90" i="15"/>
  <c r="I89" i="15"/>
  <c r="B89" i="15"/>
  <c r="I88" i="15"/>
  <c r="B88" i="15"/>
  <c r="I87" i="15"/>
  <c r="B87" i="15"/>
  <c r="I86" i="15"/>
  <c r="B86" i="15"/>
  <c r="I85" i="15"/>
  <c r="B85" i="15"/>
  <c r="I84" i="15"/>
  <c r="B84" i="15"/>
  <c r="I83" i="15"/>
  <c r="B83" i="15"/>
  <c r="I82" i="15"/>
  <c r="B82" i="15"/>
  <c r="I81" i="15"/>
  <c r="B81" i="15"/>
  <c r="I80" i="15"/>
  <c r="B80" i="15"/>
  <c r="I79" i="15"/>
  <c r="B79" i="15"/>
  <c r="I78" i="15"/>
  <c r="B78" i="15"/>
  <c r="I77" i="15"/>
  <c r="B77" i="15"/>
  <c r="I76" i="15"/>
  <c r="B76" i="15"/>
  <c r="I75" i="15"/>
  <c r="B75" i="15"/>
  <c r="I74" i="15"/>
  <c r="B74" i="15"/>
  <c r="I73" i="15"/>
  <c r="B73" i="15"/>
  <c r="I72" i="15"/>
  <c r="B72" i="15"/>
  <c r="I71" i="15"/>
  <c r="B71" i="15"/>
  <c r="I70" i="15"/>
  <c r="B70" i="15"/>
  <c r="E69" i="15"/>
  <c r="D69" i="15"/>
  <c r="B69" i="15"/>
  <c r="I68" i="15"/>
  <c r="B68" i="15"/>
  <c r="I67" i="15"/>
  <c r="B67" i="15"/>
  <c r="I66" i="15"/>
  <c r="B66" i="15"/>
  <c r="E65" i="15"/>
  <c r="D65" i="15"/>
  <c r="B65" i="15"/>
  <c r="E64" i="15"/>
  <c r="D64" i="15"/>
  <c r="B64" i="15"/>
  <c r="E63" i="15"/>
  <c r="D63" i="15"/>
  <c r="B63" i="15"/>
  <c r="I62" i="15"/>
  <c r="B62" i="15"/>
  <c r="I61" i="15"/>
  <c r="B61" i="15"/>
  <c r="I60" i="15"/>
  <c r="B60" i="15"/>
  <c r="E59" i="15"/>
  <c r="D59" i="15"/>
  <c r="B59" i="15"/>
  <c r="E58" i="15"/>
  <c r="D58" i="15"/>
  <c r="B58" i="15"/>
  <c r="E57" i="15"/>
  <c r="D57" i="15"/>
  <c r="B57" i="15"/>
  <c r="E56" i="15"/>
  <c r="D56" i="15"/>
  <c r="B56" i="15"/>
  <c r="E55" i="15"/>
  <c r="D55" i="15"/>
  <c r="B55" i="15"/>
  <c r="E54" i="15"/>
  <c r="D54" i="15"/>
  <c r="B54" i="15"/>
  <c r="E53" i="15"/>
  <c r="D53" i="15"/>
  <c r="B53" i="15"/>
  <c r="E52" i="15"/>
  <c r="D52" i="15"/>
  <c r="B52" i="15"/>
  <c r="E51" i="15"/>
  <c r="D51" i="15"/>
  <c r="B51" i="15"/>
  <c r="E50" i="15"/>
  <c r="D50" i="15"/>
  <c r="B50" i="15"/>
  <c r="E49" i="15"/>
  <c r="D49" i="15"/>
  <c r="B49" i="15"/>
  <c r="E48" i="15"/>
  <c r="D48" i="15"/>
  <c r="B48" i="15"/>
  <c r="E47" i="15"/>
  <c r="D47" i="15"/>
  <c r="B47" i="15"/>
  <c r="E46" i="15"/>
  <c r="D46" i="15"/>
  <c r="B46" i="15"/>
  <c r="E45" i="15"/>
  <c r="D45" i="15"/>
  <c r="B45" i="15"/>
  <c r="E44" i="15"/>
  <c r="D44" i="15"/>
  <c r="B44" i="15"/>
  <c r="E43" i="15"/>
  <c r="D43" i="15"/>
  <c r="B43" i="15"/>
  <c r="E42" i="15"/>
  <c r="D42" i="15"/>
  <c r="B42" i="15"/>
  <c r="E41" i="15"/>
  <c r="D41" i="15"/>
  <c r="B41" i="15"/>
  <c r="I40" i="15"/>
  <c r="B40" i="15"/>
  <c r="E39" i="15"/>
  <c r="D39" i="15"/>
  <c r="B39" i="15"/>
  <c r="E38" i="15"/>
  <c r="D38" i="15"/>
  <c r="B38" i="15"/>
  <c r="E37" i="15"/>
  <c r="D37" i="15"/>
  <c r="B37" i="15"/>
  <c r="E36" i="15"/>
  <c r="D36" i="15"/>
  <c r="B36" i="15"/>
  <c r="E35" i="15"/>
  <c r="D35" i="15"/>
  <c r="B35" i="15"/>
  <c r="E34" i="15"/>
  <c r="D34" i="15"/>
  <c r="B34" i="15"/>
  <c r="E33" i="15"/>
  <c r="D33" i="15"/>
  <c r="B33" i="15"/>
  <c r="I32" i="15"/>
  <c r="B32" i="15"/>
  <c r="I31" i="15"/>
  <c r="B31" i="15"/>
  <c r="E30" i="15"/>
  <c r="D30" i="15"/>
  <c r="B30" i="15"/>
  <c r="E29" i="15"/>
  <c r="D29" i="15"/>
  <c r="B29" i="15"/>
  <c r="E28" i="15"/>
  <c r="D28" i="15"/>
  <c r="B28" i="15"/>
  <c r="E27" i="15"/>
  <c r="D27" i="15"/>
  <c r="B27" i="15"/>
  <c r="E26" i="15"/>
  <c r="D26" i="15"/>
  <c r="B26" i="15"/>
  <c r="E25" i="15"/>
  <c r="D25" i="15"/>
  <c r="B25" i="15"/>
  <c r="E24" i="15"/>
  <c r="D24" i="15"/>
  <c r="B24" i="15"/>
  <c r="E23" i="15"/>
  <c r="D23" i="15"/>
  <c r="B23" i="15"/>
  <c r="E22" i="15"/>
  <c r="D22" i="15"/>
  <c r="B22" i="15"/>
  <c r="E21" i="15"/>
  <c r="D21" i="15"/>
  <c r="B21" i="15"/>
  <c r="E20" i="15"/>
  <c r="D20" i="15"/>
  <c r="B20" i="15"/>
  <c r="E19" i="15"/>
  <c r="D19" i="15"/>
  <c r="B19" i="15"/>
  <c r="E18" i="15"/>
  <c r="D18" i="15"/>
  <c r="B18" i="15"/>
  <c r="E17" i="15"/>
  <c r="D17" i="15"/>
  <c r="B17" i="15"/>
  <c r="E16" i="15"/>
  <c r="D16" i="15"/>
  <c r="B16" i="15"/>
  <c r="E15" i="15"/>
  <c r="D15" i="15"/>
  <c r="B15" i="15"/>
  <c r="G12" i="15"/>
  <c r="F12" i="15"/>
  <c r="E12" i="15"/>
  <c r="D12" i="15"/>
  <c r="C12" i="15"/>
  <c r="B12" i="15"/>
  <c r="A12" i="15"/>
  <c r="B28" i="27"/>
  <c r="E20" i="27"/>
  <c r="E19" i="27"/>
  <c r="E18" i="27"/>
  <c r="E17" i="27"/>
  <c r="D420" i="24"/>
  <c r="D415" i="24"/>
  <c r="D381" i="24"/>
  <c r="D340" i="24"/>
  <c r="C86" i="8" s="1"/>
  <c r="D339" i="24"/>
  <c r="D329" i="24"/>
  <c r="C74" i="8" s="1"/>
  <c r="D324" i="24"/>
  <c r="D306" i="24"/>
  <c r="C49" i="8" s="1"/>
  <c r="D299" i="24"/>
  <c r="C42" i="8" s="1"/>
  <c r="D291" i="24"/>
  <c r="D293" i="24" s="1"/>
  <c r="C35" i="8" s="1"/>
  <c r="D281" i="24"/>
  <c r="C22" i="8" s="1"/>
  <c r="D276" i="24"/>
  <c r="D256" i="24"/>
  <c r="D252" i="24"/>
  <c r="D22" i="7" s="1"/>
  <c r="D245" i="24"/>
  <c r="D237" i="24"/>
  <c r="D233" i="24"/>
  <c r="E32" i="6" s="1"/>
  <c r="C233" i="24"/>
  <c r="D32" i="6" s="1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D220" i="24"/>
  <c r="E16" i="6" s="1"/>
  <c r="C220" i="24"/>
  <c r="D16" i="6" s="1"/>
  <c r="B220" i="24"/>
  <c r="C16" i="6" s="1"/>
  <c r="E219" i="24"/>
  <c r="F15" i="6" s="1"/>
  <c r="E218" i="24"/>
  <c r="F14" i="6" s="1"/>
  <c r="E217" i="24"/>
  <c r="F13" i="6" s="1"/>
  <c r="E216" i="24"/>
  <c r="F12" i="6" s="1"/>
  <c r="E215" i="24"/>
  <c r="F11" i="6" s="1"/>
  <c r="E214" i="24"/>
  <c r="F10" i="6" s="1"/>
  <c r="E213" i="24"/>
  <c r="F9" i="6" s="1"/>
  <c r="E212" i="24"/>
  <c r="F8" i="6" s="1"/>
  <c r="E211" i="24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62" i="24"/>
  <c r="D19" i="4" s="1"/>
  <c r="E161" i="24"/>
  <c r="C19" i="4" s="1"/>
  <c r="E160" i="24"/>
  <c r="B19" i="4" s="1"/>
  <c r="E158" i="24"/>
  <c r="F10" i="4" s="1"/>
  <c r="E157" i="24"/>
  <c r="E156" i="24"/>
  <c r="D10" i="4" s="1"/>
  <c r="E155" i="24"/>
  <c r="C10" i="4" s="1"/>
  <c r="E154" i="24"/>
  <c r="B10" i="4" s="1"/>
  <c r="E143" i="24"/>
  <c r="G34" i="3" s="1"/>
  <c r="CE94" i="24"/>
  <c r="CF93" i="24"/>
  <c r="CE93" i="24"/>
  <c r="CE92" i="24"/>
  <c r="CE90" i="24"/>
  <c r="AV89" i="24"/>
  <c r="AU89" i="24"/>
  <c r="AT89" i="24"/>
  <c r="AS89" i="24"/>
  <c r="AR89" i="24"/>
  <c r="AQ89" i="24"/>
  <c r="AP89" i="24"/>
  <c r="AO89" i="24"/>
  <c r="AN89" i="24"/>
  <c r="AM89" i="24"/>
  <c r="AL89" i="24"/>
  <c r="AK89" i="24"/>
  <c r="AJ89" i="24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CE88" i="24"/>
  <c r="I377" i="32" s="1"/>
  <c r="CE87" i="24"/>
  <c r="I376" i="32" s="1"/>
  <c r="CE84" i="24"/>
  <c r="I372" i="32" s="1"/>
  <c r="CE83" i="24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E69" i="24"/>
  <c r="I371" i="32" s="1"/>
  <c r="CD69" i="24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CE68" i="24"/>
  <c r="I370" i="32" s="1"/>
  <c r="CE66" i="24"/>
  <c r="I368" i="32" s="1"/>
  <c r="CE65" i="24"/>
  <c r="I367" i="32" s="1"/>
  <c r="CE64" i="24"/>
  <c r="CE63" i="24"/>
  <c r="I365" i="32" s="1"/>
  <c r="CE61" i="24"/>
  <c r="I363" i="32" s="1"/>
  <c r="CE60" i="24"/>
  <c r="B53" i="24"/>
  <c r="CE51" i="24"/>
  <c r="B49" i="24"/>
  <c r="CD48" i="24"/>
  <c r="CC48" i="24"/>
  <c r="CC62" i="24" s="1"/>
  <c r="CB48" i="24"/>
  <c r="CB62" i="24" s="1"/>
  <c r="CA48" i="24"/>
  <c r="CA62" i="24" s="1"/>
  <c r="BZ48" i="24"/>
  <c r="BZ62" i="24" s="1"/>
  <c r="BY48" i="24"/>
  <c r="BY62" i="24" s="1"/>
  <c r="BX48" i="24"/>
  <c r="BX62" i="24" s="1"/>
  <c r="BW48" i="24"/>
  <c r="BW62" i="24" s="1"/>
  <c r="BV48" i="24"/>
  <c r="BV62" i="24" s="1"/>
  <c r="BU48" i="24"/>
  <c r="BU62" i="24" s="1"/>
  <c r="BT48" i="24"/>
  <c r="BT62" i="24" s="1"/>
  <c r="BS48" i="24"/>
  <c r="BS62" i="24" s="1"/>
  <c r="BR48" i="24"/>
  <c r="BR62" i="24" s="1"/>
  <c r="BQ48" i="24"/>
  <c r="BQ62" i="24" s="1"/>
  <c r="BP48" i="24"/>
  <c r="BP62" i="24" s="1"/>
  <c r="BO48" i="24"/>
  <c r="BO62" i="24" s="1"/>
  <c r="BN48" i="24"/>
  <c r="BN62" i="24" s="1"/>
  <c r="BM48" i="24"/>
  <c r="BM62" i="24" s="1"/>
  <c r="BL48" i="24"/>
  <c r="BL62" i="24" s="1"/>
  <c r="BK48" i="24"/>
  <c r="BK62" i="24" s="1"/>
  <c r="BJ48" i="24"/>
  <c r="BJ62" i="24" s="1"/>
  <c r="BI48" i="24"/>
  <c r="BI62" i="24" s="1"/>
  <c r="BH48" i="24"/>
  <c r="BH62" i="24" s="1"/>
  <c r="BG48" i="24"/>
  <c r="BG62" i="24" s="1"/>
  <c r="BF48" i="24"/>
  <c r="BF62" i="24" s="1"/>
  <c r="BE48" i="24"/>
  <c r="BE62" i="24" s="1"/>
  <c r="BD48" i="24"/>
  <c r="BD62" i="24" s="1"/>
  <c r="BC48" i="24"/>
  <c r="BC62" i="24" s="1"/>
  <c r="BB48" i="24"/>
  <c r="BB62" i="24" s="1"/>
  <c r="BA48" i="24"/>
  <c r="BA62" i="24" s="1"/>
  <c r="AZ48" i="24"/>
  <c r="AZ62" i="24" s="1"/>
  <c r="AY48" i="24"/>
  <c r="AY62" i="24" s="1"/>
  <c r="AX48" i="24"/>
  <c r="AX62" i="24" s="1"/>
  <c r="AW48" i="24"/>
  <c r="AW62" i="24" s="1"/>
  <c r="AV48" i="24"/>
  <c r="AV62" i="24" s="1"/>
  <c r="AU48" i="24"/>
  <c r="AU62" i="24" s="1"/>
  <c r="AT48" i="24"/>
  <c r="AT62" i="24" s="1"/>
  <c r="AS48" i="24"/>
  <c r="AS62" i="24" s="1"/>
  <c r="AR48" i="24"/>
  <c r="AR62" i="24" s="1"/>
  <c r="AQ48" i="24"/>
  <c r="AQ62" i="24" s="1"/>
  <c r="AP48" i="24"/>
  <c r="AP62" i="24" s="1"/>
  <c r="AO48" i="24"/>
  <c r="AO62" i="24" s="1"/>
  <c r="AN48" i="24"/>
  <c r="AN62" i="24" s="1"/>
  <c r="AM48" i="24"/>
  <c r="AM62" i="24" s="1"/>
  <c r="AL48" i="24"/>
  <c r="AL62" i="24" s="1"/>
  <c r="AK48" i="24"/>
  <c r="AK62" i="24" s="1"/>
  <c r="AJ48" i="24"/>
  <c r="AJ62" i="24" s="1"/>
  <c r="AI48" i="24"/>
  <c r="AI62" i="24" s="1"/>
  <c r="AH48" i="24"/>
  <c r="AH62" i="24" s="1"/>
  <c r="AG48" i="24"/>
  <c r="AG62" i="24" s="1"/>
  <c r="AF48" i="24"/>
  <c r="AF62" i="24" s="1"/>
  <c r="AE48" i="24"/>
  <c r="AE62" i="24" s="1"/>
  <c r="AD48" i="24"/>
  <c r="AD62" i="24" s="1"/>
  <c r="AC48" i="24"/>
  <c r="AC62" i="24" s="1"/>
  <c r="AB48" i="24"/>
  <c r="AB62" i="24" s="1"/>
  <c r="AA48" i="24"/>
  <c r="AA62" i="24" s="1"/>
  <c r="Z48" i="24"/>
  <c r="Z62" i="24" s="1"/>
  <c r="Y48" i="24"/>
  <c r="Y62" i="24" s="1"/>
  <c r="X48" i="24"/>
  <c r="X62" i="24" s="1"/>
  <c r="W48" i="24"/>
  <c r="W62" i="24" s="1"/>
  <c r="V48" i="24"/>
  <c r="V62" i="24" s="1"/>
  <c r="U48" i="24"/>
  <c r="U62" i="24" s="1"/>
  <c r="T48" i="24"/>
  <c r="T62" i="24" s="1"/>
  <c r="S48" i="24"/>
  <c r="S62" i="24" s="1"/>
  <c r="R48" i="24"/>
  <c r="R62" i="24" s="1"/>
  <c r="Q48" i="24"/>
  <c r="Q62" i="24" s="1"/>
  <c r="P48" i="24"/>
  <c r="P62" i="24" s="1"/>
  <c r="O48" i="24"/>
  <c r="O62" i="24" s="1"/>
  <c r="N48" i="24"/>
  <c r="N62" i="24" s="1"/>
  <c r="M48" i="24"/>
  <c r="M62" i="24" s="1"/>
  <c r="L48" i="24"/>
  <c r="L62" i="24" s="1"/>
  <c r="K48" i="24"/>
  <c r="K62" i="24" s="1"/>
  <c r="J48" i="24"/>
  <c r="J62" i="24" s="1"/>
  <c r="I48" i="24"/>
  <c r="I62" i="24" s="1"/>
  <c r="H48" i="24"/>
  <c r="H62" i="24" s="1"/>
  <c r="G48" i="24"/>
  <c r="G62" i="24" s="1"/>
  <c r="F48" i="24"/>
  <c r="F62" i="24" s="1"/>
  <c r="E48" i="24"/>
  <c r="E62" i="24" s="1"/>
  <c r="D48" i="24"/>
  <c r="D62" i="24" s="1"/>
  <c r="C48" i="24"/>
  <c r="CE47" i="24"/>
  <c r="E10" i="4" l="1"/>
  <c r="G10" i="4" s="1"/>
  <c r="C358" i="24"/>
  <c r="C62" i="24"/>
  <c r="CE48" i="24"/>
  <c r="H3" i="31"/>
  <c r="D12" i="32"/>
  <c r="H4" i="31"/>
  <c r="E12" i="32"/>
  <c r="H5" i="31"/>
  <c r="F12" i="32"/>
  <c r="H6" i="31"/>
  <c r="G12" i="32"/>
  <c r="H7" i="31"/>
  <c r="H12" i="32"/>
  <c r="H8" i="31"/>
  <c r="I12" i="32"/>
  <c r="H9" i="31"/>
  <c r="C44" i="32"/>
  <c r="H10" i="31"/>
  <c r="D44" i="32"/>
  <c r="H11" i="31"/>
  <c r="E44" i="32"/>
  <c r="H12" i="31"/>
  <c r="F44" i="32"/>
  <c r="H13" i="31"/>
  <c r="G44" i="32"/>
  <c r="H14" i="31"/>
  <c r="H44" i="32"/>
  <c r="H15" i="31"/>
  <c r="I44" i="32"/>
  <c r="H16" i="31"/>
  <c r="C76" i="32"/>
  <c r="H17" i="31"/>
  <c r="D76" i="32"/>
  <c r="H18" i="31"/>
  <c r="E76" i="32"/>
  <c r="H19" i="31"/>
  <c r="F76" i="32"/>
  <c r="H20" i="31"/>
  <c r="G76" i="32"/>
  <c r="H21" i="31"/>
  <c r="H76" i="32"/>
  <c r="H22" i="31"/>
  <c r="I76" i="32"/>
  <c r="H23" i="31"/>
  <c r="C108" i="32"/>
  <c r="H24" i="31"/>
  <c r="D108" i="32"/>
  <c r="H25" i="31"/>
  <c r="E108" i="32"/>
  <c r="H26" i="31"/>
  <c r="F108" i="32"/>
  <c r="H27" i="31"/>
  <c r="G108" i="32"/>
  <c r="H28" i="31"/>
  <c r="H108" i="32"/>
  <c r="H29" i="31"/>
  <c r="I108" i="32"/>
  <c r="H30" i="31"/>
  <c r="C140" i="32"/>
  <c r="H31" i="31"/>
  <c r="D140" i="32"/>
  <c r="H32" i="31"/>
  <c r="E140" i="32"/>
  <c r="H33" i="31"/>
  <c r="F140" i="32"/>
  <c r="H34" i="31"/>
  <c r="G140" i="32"/>
  <c r="H35" i="31"/>
  <c r="H140" i="32"/>
  <c r="H36" i="31"/>
  <c r="I140" i="32"/>
  <c r="H37" i="31"/>
  <c r="C172" i="32"/>
  <c r="H38" i="31"/>
  <c r="D172" i="32"/>
  <c r="H39" i="31"/>
  <c r="E172" i="32"/>
  <c r="H40" i="31"/>
  <c r="F172" i="32"/>
  <c r="H41" i="31"/>
  <c r="G172" i="32"/>
  <c r="H42" i="31"/>
  <c r="H172" i="32"/>
  <c r="H43" i="31"/>
  <c r="I172" i="32"/>
  <c r="H44" i="31"/>
  <c r="C204" i="32"/>
  <c r="H45" i="31"/>
  <c r="D204" i="32"/>
  <c r="H46" i="31"/>
  <c r="E204" i="32"/>
  <c r="H47" i="31"/>
  <c r="F204" i="32"/>
  <c r="H48" i="31"/>
  <c r="G204" i="32"/>
  <c r="H49" i="31"/>
  <c r="H204" i="32"/>
  <c r="H50" i="31"/>
  <c r="I204" i="32"/>
  <c r="H51" i="31"/>
  <c r="C236" i="32"/>
  <c r="H52" i="31"/>
  <c r="D236" i="32"/>
  <c r="H53" i="31"/>
  <c r="E236" i="32"/>
  <c r="H54" i="31"/>
  <c r="F236" i="32"/>
  <c r="H55" i="31"/>
  <c r="G236" i="32"/>
  <c r="H56" i="31"/>
  <c r="H236" i="32"/>
  <c r="H57" i="31"/>
  <c r="I236" i="32"/>
  <c r="H58" i="31"/>
  <c r="C268" i="32"/>
  <c r="H59" i="31"/>
  <c r="D268" i="32"/>
  <c r="H60" i="31"/>
  <c r="E268" i="32"/>
  <c r="H61" i="31"/>
  <c r="F268" i="32"/>
  <c r="H62" i="31"/>
  <c r="G268" i="32"/>
  <c r="H63" i="31"/>
  <c r="H268" i="32"/>
  <c r="H64" i="31"/>
  <c r="I268" i="32"/>
  <c r="H65" i="31"/>
  <c r="C300" i="32"/>
  <c r="H66" i="31"/>
  <c r="D300" i="32"/>
  <c r="H67" i="31"/>
  <c r="E300" i="32"/>
  <c r="H68" i="31"/>
  <c r="F300" i="32"/>
  <c r="H69" i="31"/>
  <c r="G300" i="32"/>
  <c r="H70" i="31"/>
  <c r="H300" i="32"/>
  <c r="H71" i="31"/>
  <c r="I300" i="32"/>
  <c r="H72" i="31"/>
  <c r="C332" i="32"/>
  <c r="H73" i="31"/>
  <c r="D332" i="32"/>
  <c r="H74" i="31"/>
  <c r="E332" i="32"/>
  <c r="H75" i="31"/>
  <c r="F332" i="32"/>
  <c r="H76" i="31"/>
  <c r="G332" i="32"/>
  <c r="H77" i="31"/>
  <c r="H332" i="32"/>
  <c r="H78" i="31"/>
  <c r="I332" i="32"/>
  <c r="H79" i="31"/>
  <c r="C364" i="32"/>
  <c r="H80" i="31"/>
  <c r="D364" i="32"/>
  <c r="BK2" i="30"/>
  <c r="I362" i="32"/>
  <c r="H612" i="24"/>
  <c r="I366" i="32"/>
  <c r="F612" i="24"/>
  <c r="O2" i="31"/>
  <c r="C19" i="32"/>
  <c r="O3" i="31"/>
  <c r="D19" i="32"/>
  <c r="O4" i="31"/>
  <c r="E19" i="32"/>
  <c r="O5" i="31"/>
  <c r="F19" i="32"/>
  <c r="O6" i="31"/>
  <c r="G19" i="32"/>
  <c r="O7" i="31"/>
  <c r="H19" i="32"/>
  <c r="O8" i="31"/>
  <c r="I19" i="32"/>
  <c r="O9" i="31"/>
  <c r="C51" i="32"/>
  <c r="O10" i="31"/>
  <c r="D51" i="32"/>
  <c r="O11" i="31"/>
  <c r="E51" i="32"/>
  <c r="O12" i="31"/>
  <c r="F51" i="32"/>
  <c r="O13" i="31"/>
  <c r="G51" i="32"/>
  <c r="O14" i="31"/>
  <c r="H51" i="32"/>
  <c r="O15" i="31"/>
  <c r="I51" i="32"/>
  <c r="O16" i="31"/>
  <c r="C83" i="32"/>
  <c r="O17" i="31"/>
  <c r="D83" i="32"/>
  <c r="O18" i="31"/>
  <c r="E83" i="32"/>
  <c r="O19" i="31"/>
  <c r="F83" i="32"/>
  <c r="O20" i="31"/>
  <c r="G83" i="32"/>
  <c r="O21" i="31"/>
  <c r="H83" i="32"/>
  <c r="O22" i="31"/>
  <c r="I83" i="32"/>
  <c r="O23" i="31"/>
  <c r="C115" i="32"/>
  <c r="O24" i="31"/>
  <c r="D115" i="32"/>
  <c r="O25" i="31"/>
  <c r="E115" i="32"/>
  <c r="O26" i="31"/>
  <c r="F115" i="32"/>
  <c r="O27" i="31"/>
  <c r="G115" i="32"/>
  <c r="O28" i="31"/>
  <c r="H115" i="32"/>
  <c r="O29" i="31"/>
  <c r="I115" i="32"/>
  <c r="O30" i="31"/>
  <c r="C147" i="32"/>
  <c r="O31" i="31"/>
  <c r="D147" i="32"/>
  <c r="O32" i="31"/>
  <c r="E147" i="32"/>
  <c r="O33" i="31"/>
  <c r="F147" i="32"/>
  <c r="O34" i="31"/>
  <c r="G147" i="32"/>
  <c r="O35" i="31"/>
  <c r="H147" i="32"/>
  <c r="O36" i="31"/>
  <c r="I147" i="32"/>
  <c r="O37" i="31"/>
  <c r="C179" i="32"/>
  <c r="O38" i="31"/>
  <c r="D179" i="32"/>
  <c r="O39" i="31"/>
  <c r="E179" i="32"/>
  <c r="O40" i="31"/>
  <c r="F179" i="32"/>
  <c r="O41" i="31"/>
  <c r="G179" i="32"/>
  <c r="O42" i="31"/>
  <c r="H179" i="32"/>
  <c r="O43" i="31"/>
  <c r="I179" i="32"/>
  <c r="O44" i="31"/>
  <c r="C211" i="32"/>
  <c r="O45" i="31"/>
  <c r="D211" i="32"/>
  <c r="O46" i="31"/>
  <c r="E211" i="32"/>
  <c r="O47" i="31"/>
  <c r="F211" i="32"/>
  <c r="O48" i="31"/>
  <c r="G211" i="32"/>
  <c r="O49" i="31"/>
  <c r="H211" i="32"/>
  <c r="O50" i="31"/>
  <c r="I211" i="32"/>
  <c r="O51" i="31"/>
  <c r="C243" i="32"/>
  <c r="O52" i="31"/>
  <c r="D243" i="32"/>
  <c r="O53" i="31"/>
  <c r="E243" i="32"/>
  <c r="O54" i="31"/>
  <c r="F243" i="32"/>
  <c r="O55" i="31"/>
  <c r="G243" i="32"/>
  <c r="O56" i="31"/>
  <c r="H243" i="32"/>
  <c r="O57" i="31"/>
  <c r="I243" i="32"/>
  <c r="O58" i="31"/>
  <c r="C275" i="32"/>
  <c r="O59" i="31"/>
  <c r="D275" i="32"/>
  <c r="O60" i="31"/>
  <c r="E275" i="32"/>
  <c r="O61" i="31"/>
  <c r="F275" i="32"/>
  <c r="O62" i="31"/>
  <c r="G275" i="32"/>
  <c r="O63" i="31"/>
  <c r="H275" i="32"/>
  <c r="O64" i="31"/>
  <c r="I275" i="32"/>
  <c r="O65" i="31"/>
  <c r="C307" i="32"/>
  <c r="O66" i="31"/>
  <c r="D307" i="32"/>
  <c r="O67" i="31"/>
  <c r="E307" i="32"/>
  <c r="O68" i="31"/>
  <c r="F307" i="32"/>
  <c r="O69" i="31"/>
  <c r="G307" i="32"/>
  <c r="O70" i="31"/>
  <c r="H307" i="32"/>
  <c r="O71" i="31"/>
  <c r="I307" i="32"/>
  <c r="O72" i="31"/>
  <c r="C339" i="32"/>
  <c r="O73" i="31"/>
  <c r="D339" i="32"/>
  <c r="O74" i="31"/>
  <c r="E339" i="32"/>
  <c r="O75" i="31"/>
  <c r="F339" i="32"/>
  <c r="O76" i="31"/>
  <c r="G339" i="32"/>
  <c r="O77" i="31"/>
  <c r="H339" i="32"/>
  <c r="O78" i="31"/>
  <c r="I339" i="32"/>
  <c r="O79" i="31"/>
  <c r="C371" i="32"/>
  <c r="O80" i="31"/>
  <c r="D371" i="32"/>
  <c r="E371" i="32"/>
  <c r="C615" i="24"/>
  <c r="CD85" i="24"/>
  <c r="AE2" i="31"/>
  <c r="C26" i="32"/>
  <c r="CE89" i="24"/>
  <c r="AE3" i="31"/>
  <c r="D26" i="32"/>
  <c r="AE4" i="31"/>
  <c r="E26" i="32"/>
  <c r="AE5" i="31"/>
  <c r="F26" i="32"/>
  <c r="AE6" i="31"/>
  <c r="G26" i="32"/>
  <c r="AE7" i="31"/>
  <c r="H26" i="32"/>
  <c r="AE8" i="31"/>
  <c r="I26" i="32"/>
  <c r="AE9" i="31"/>
  <c r="C58" i="32"/>
  <c r="AE10" i="31"/>
  <c r="D58" i="32"/>
  <c r="AE11" i="31"/>
  <c r="E58" i="32"/>
  <c r="AE12" i="31"/>
  <c r="F58" i="32"/>
  <c r="AE13" i="31"/>
  <c r="G58" i="32"/>
  <c r="AE14" i="31"/>
  <c r="H58" i="32"/>
  <c r="AE15" i="31"/>
  <c r="I58" i="32"/>
  <c r="AE16" i="31"/>
  <c r="C90" i="32"/>
  <c r="AE17" i="31"/>
  <c r="D90" i="32"/>
  <c r="AE18" i="31"/>
  <c r="E90" i="32"/>
  <c r="AE19" i="31"/>
  <c r="F90" i="32"/>
  <c r="AE20" i="31"/>
  <c r="G90" i="32"/>
  <c r="AE21" i="31"/>
  <c r="H90" i="32"/>
  <c r="AE22" i="31"/>
  <c r="I90" i="32"/>
  <c r="AE23" i="31"/>
  <c r="C122" i="32"/>
  <c r="AE24" i="31"/>
  <c r="D122" i="32"/>
  <c r="AE25" i="31"/>
  <c r="E122" i="32"/>
  <c r="AE26" i="31"/>
  <c r="F122" i="32"/>
  <c r="AE27" i="31"/>
  <c r="G122" i="32"/>
  <c r="AE28" i="31"/>
  <c r="H122" i="32"/>
  <c r="AE29" i="31"/>
  <c r="I122" i="32"/>
  <c r="AE30" i="31"/>
  <c r="C154" i="32"/>
  <c r="AE31" i="31"/>
  <c r="D154" i="32"/>
  <c r="AE32" i="31"/>
  <c r="E154" i="32"/>
  <c r="AE33" i="31"/>
  <c r="F154" i="32"/>
  <c r="AE34" i="31"/>
  <c r="G154" i="32"/>
  <c r="AE35" i="31"/>
  <c r="H154" i="32"/>
  <c r="AE36" i="31"/>
  <c r="I154" i="32"/>
  <c r="AE37" i="31"/>
  <c r="C186" i="32"/>
  <c r="AE38" i="31"/>
  <c r="D186" i="32"/>
  <c r="AE39" i="31"/>
  <c r="E186" i="32"/>
  <c r="AE40" i="31"/>
  <c r="F186" i="32"/>
  <c r="AE41" i="31"/>
  <c r="G186" i="32"/>
  <c r="AE42" i="31"/>
  <c r="H186" i="32"/>
  <c r="AE43" i="31"/>
  <c r="I186" i="32"/>
  <c r="AE44" i="31"/>
  <c r="C218" i="32"/>
  <c r="AE45" i="31"/>
  <c r="D218" i="32"/>
  <c r="AE46" i="31"/>
  <c r="E218" i="32"/>
  <c r="AE47" i="31"/>
  <c r="F218" i="32"/>
  <c r="I380" i="32"/>
  <c r="D612" i="24"/>
  <c r="CF90" i="24"/>
  <c r="AH51" i="31"/>
  <c r="C253" i="32"/>
  <c r="CE91" i="24"/>
  <c r="I382" i="32"/>
  <c r="I612" i="24"/>
  <c r="I383" i="32"/>
  <c r="J612" i="24"/>
  <c r="I384" i="32"/>
  <c r="L612" i="24"/>
  <c r="G19" i="4"/>
  <c r="E19" i="4"/>
  <c r="G28" i="4"/>
  <c r="E28" i="4"/>
  <c r="F7" i="6"/>
  <c r="E220" i="24"/>
  <c r="F24" i="6"/>
  <c r="E233" i="24"/>
  <c r="F32" i="6" s="1"/>
  <c r="CF2" i="28"/>
  <c r="D5" i="7"/>
  <c r="D258" i="24"/>
  <c r="D27" i="7" s="1"/>
  <c r="D13" i="7"/>
  <c r="C363" i="24"/>
  <c r="C365" i="24"/>
  <c r="C16" i="8"/>
  <c r="D308" i="24"/>
  <c r="C68" i="8"/>
  <c r="C85" i="8"/>
  <c r="D341" i="24"/>
  <c r="BQ2" i="30"/>
  <c r="D383" i="24"/>
  <c r="CP2" i="30"/>
  <c r="D416" i="24"/>
  <c r="DF2" i="30"/>
  <c r="C170" i="8"/>
  <c r="F420" i="24"/>
  <c r="H15" i="15"/>
  <c r="I15" i="15" s="1"/>
  <c r="F15" i="15"/>
  <c r="H16" i="15"/>
  <c r="I16" i="15" s="1"/>
  <c r="F16" i="15"/>
  <c r="F17" i="15"/>
  <c r="H18" i="15"/>
  <c r="I18" i="15" s="1"/>
  <c r="F18" i="15"/>
  <c r="H19" i="15"/>
  <c r="I19" i="15" s="1"/>
  <c r="F19" i="15"/>
  <c r="H20" i="15"/>
  <c r="I20" i="15" s="1"/>
  <c r="F20" i="15"/>
  <c r="H21" i="15"/>
  <c r="I21" i="15" s="1"/>
  <c r="F21" i="15"/>
  <c r="H22" i="15"/>
  <c r="I22" i="15" s="1"/>
  <c r="F22" i="15"/>
  <c r="F23" i="15"/>
  <c r="F24" i="15"/>
  <c r="H25" i="15"/>
  <c r="I25" i="15" s="1"/>
  <c r="F25" i="15"/>
  <c r="F26" i="15"/>
  <c r="H27" i="15"/>
  <c r="I27" i="15" s="1"/>
  <c r="F27" i="15"/>
  <c r="H28" i="15"/>
  <c r="I28" i="15" s="1"/>
  <c r="F28" i="15"/>
  <c r="H29" i="15"/>
  <c r="I29" i="15" s="1"/>
  <c r="F29" i="15"/>
  <c r="H30" i="15"/>
  <c r="I30" i="15" s="1"/>
  <c r="F30" i="15"/>
  <c r="F33" i="15"/>
  <c r="H34" i="15"/>
  <c r="I34" i="15" s="1"/>
  <c r="F34" i="15"/>
  <c r="F35" i="15"/>
  <c r="F36" i="15"/>
  <c r="F37" i="15"/>
  <c r="H38" i="15"/>
  <c r="I38" i="15" s="1"/>
  <c r="F38" i="15"/>
  <c r="H39" i="15"/>
  <c r="I39" i="15" s="1"/>
  <c r="F39" i="15"/>
  <c r="F41" i="15"/>
  <c r="H42" i="15"/>
  <c r="I42" i="15" s="1"/>
  <c r="F42" i="15"/>
  <c r="F43" i="15"/>
  <c r="H44" i="15"/>
  <c r="I44" i="15" s="1"/>
  <c r="F44" i="15"/>
  <c r="F45" i="15"/>
  <c r="H46" i="15"/>
  <c r="I46" i="15" s="1"/>
  <c r="F46" i="15"/>
  <c r="H47" i="15"/>
  <c r="I47" i="15" s="1"/>
  <c r="F47" i="15"/>
  <c r="F48" i="15"/>
  <c r="F49" i="15"/>
  <c r="F50" i="15"/>
  <c r="H51" i="15"/>
  <c r="I51" i="15" s="1"/>
  <c r="F51" i="15"/>
  <c r="H52" i="15"/>
  <c r="I52" i="15" s="1"/>
  <c r="F52" i="15"/>
  <c r="F53" i="15"/>
  <c r="H54" i="15"/>
  <c r="I54" i="15" s="1"/>
  <c r="F54" i="15"/>
  <c r="H55" i="15"/>
  <c r="I55" i="15" s="1"/>
  <c r="F55" i="15"/>
  <c r="H56" i="15"/>
  <c r="I56" i="15" s="1"/>
  <c r="F56" i="15"/>
  <c r="H57" i="15"/>
  <c r="I57" i="15" s="1"/>
  <c r="F57" i="15"/>
  <c r="H58" i="15"/>
  <c r="I58" i="15" s="1"/>
  <c r="F58" i="15"/>
  <c r="H59" i="15"/>
  <c r="I59" i="15" s="1"/>
  <c r="F59" i="15"/>
  <c r="F63" i="15"/>
  <c r="H64" i="15"/>
  <c r="I64" i="15" s="1"/>
  <c r="F64" i="15"/>
  <c r="F65" i="15"/>
  <c r="F69" i="15"/>
  <c r="C715" i="34"/>
  <c r="C648" i="34"/>
  <c r="M716" i="34" s="1"/>
  <c r="D615" i="34"/>
  <c r="BL2" i="30" l="1"/>
  <c r="C111" i="8"/>
  <c r="D360" i="24"/>
  <c r="C113" i="8" s="1"/>
  <c r="CD52" i="24"/>
  <c r="CC52" i="24"/>
  <c r="CC67" i="24" s="1"/>
  <c r="CB52" i="24"/>
  <c r="CB67" i="24" s="1"/>
  <c r="CA52" i="24"/>
  <c r="CA67" i="24" s="1"/>
  <c r="BZ52" i="24"/>
  <c r="BZ67" i="24" s="1"/>
  <c r="BY52" i="24"/>
  <c r="BY67" i="24" s="1"/>
  <c r="BX52" i="24"/>
  <c r="BX67" i="24" s="1"/>
  <c r="BW52" i="24"/>
  <c r="BW67" i="24" s="1"/>
  <c r="BV52" i="24"/>
  <c r="BV67" i="24" s="1"/>
  <c r="BU52" i="24"/>
  <c r="BU67" i="24" s="1"/>
  <c r="BT52" i="24"/>
  <c r="BT67" i="24" s="1"/>
  <c r="BS52" i="24"/>
  <c r="BS67" i="24" s="1"/>
  <c r="BR52" i="24"/>
  <c r="BR67" i="24" s="1"/>
  <c r="BQ52" i="24"/>
  <c r="BQ67" i="24" s="1"/>
  <c r="BP52" i="24"/>
  <c r="BP67" i="24" s="1"/>
  <c r="BO52" i="24"/>
  <c r="BO67" i="24" s="1"/>
  <c r="BN52" i="24"/>
  <c r="BN67" i="24" s="1"/>
  <c r="BM52" i="24"/>
  <c r="BM67" i="24" s="1"/>
  <c r="BL52" i="24"/>
  <c r="BL67" i="24" s="1"/>
  <c r="BK52" i="24"/>
  <c r="BK67" i="24" s="1"/>
  <c r="BJ52" i="24"/>
  <c r="BJ67" i="24" s="1"/>
  <c r="BI52" i="24"/>
  <c r="BI67" i="24" s="1"/>
  <c r="BH52" i="24"/>
  <c r="BH67" i="24" s="1"/>
  <c r="BG52" i="24"/>
  <c r="BG67" i="24" s="1"/>
  <c r="BF52" i="24"/>
  <c r="BF67" i="24" s="1"/>
  <c r="BE52" i="24"/>
  <c r="BE67" i="24" s="1"/>
  <c r="BD52" i="24"/>
  <c r="BD67" i="24" s="1"/>
  <c r="BC52" i="24"/>
  <c r="BC67" i="24" s="1"/>
  <c r="BB52" i="24"/>
  <c r="BB67" i="24" s="1"/>
  <c r="BA52" i="24"/>
  <c r="BA67" i="24" s="1"/>
  <c r="AZ52" i="24"/>
  <c r="AZ67" i="24" s="1"/>
  <c r="AY52" i="24"/>
  <c r="AY67" i="24" s="1"/>
  <c r="AX52" i="24"/>
  <c r="AX67" i="24" s="1"/>
  <c r="AW52" i="24"/>
  <c r="AW67" i="24" s="1"/>
  <c r="AV52" i="24"/>
  <c r="AV67" i="24" s="1"/>
  <c r="AU52" i="24"/>
  <c r="AU67" i="24" s="1"/>
  <c r="AT52" i="24"/>
  <c r="AT67" i="24" s="1"/>
  <c r="AS52" i="24"/>
  <c r="AS67" i="24" s="1"/>
  <c r="AR52" i="24"/>
  <c r="AR67" i="24" s="1"/>
  <c r="AQ52" i="24"/>
  <c r="AQ67" i="24" s="1"/>
  <c r="AP52" i="24"/>
  <c r="AP67" i="24" s="1"/>
  <c r="AO52" i="24"/>
  <c r="AO67" i="24" s="1"/>
  <c r="AN52" i="24"/>
  <c r="AN67" i="24" s="1"/>
  <c r="AM52" i="24"/>
  <c r="AM67" i="24" s="1"/>
  <c r="AL52" i="24"/>
  <c r="AL67" i="24" s="1"/>
  <c r="AK52" i="24"/>
  <c r="AK67" i="24" s="1"/>
  <c r="AJ52" i="24"/>
  <c r="AJ67" i="24" s="1"/>
  <c r="AI52" i="24"/>
  <c r="AI67" i="24" s="1"/>
  <c r="AH52" i="24"/>
  <c r="AH67" i="24" s="1"/>
  <c r="AG52" i="24"/>
  <c r="AG67" i="24" s="1"/>
  <c r="AF52" i="24"/>
  <c r="AF67" i="24" s="1"/>
  <c r="AE52" i="24"/>
  <c r="AE67" i="24" s="1"/>
  <c r="AD52" i="24"/>
  <c r="AD67" i="24" s="1"/>
  <c r="AC52" i="24"/>
  <c r="AC67" i="24" s="1"/>
  <c r="AB52" i="24"/>
  <c r="AB67" i="24" s="1"/>
  <c r="AA52" i="24"/>
  <c r="AA67" i="24" s="1"/>
  <c r="Z52" i="24"/>
  <c r="Z67" i="24" s="1"/>
  <c r="Y52" i="24"/>
  <c r="Y67" i="24" s="1"/>
  <c r="X52" i="24"/>
  <c r="X67" i="24" s="1"/>
  <c r="W52" i="24"/>
  <c r="W67" i="24" s="1"/>
  <c r="V52" i="24"/>
  <c r="V67" i="24" s="1"/>
  <c r="U52" i="24"/>
  <c r="U67" i="24" s="1"/>
  <c r="T52" i="24"/>
  <c r="T67" i="24" s="1"/>
  <c r="S52" i="24"/>
  <c r="S67" i="24" s="1"/>
  <c r="R52" i="24"/>
  <c r="R67" i="24" s="1"/>
  <c r="Q52" i="24"/>
  <c r="Q67" i="24" s="1"/>
  <c r="P52" i="24"/>
  <c r="P67" i="24" s="1"/>
  <c r="O52" i="24"/>
  <c r="O67" i="24" s="1"/>
  <c r="N52" i="24"/>
  <c r="N67" i="24" s="1"/>
  <c r="M52" i="24"/>
  <c r="M67" i="24" s="1"/>
  <c r="L52" i="24"/>
  <c r="L67" i="24" s="1"/>
  <c r="K52" i="24"/>
  <c r="K67" i="24" s="1"/>
  <c r="J52" i="24"/>
  <c r="J67" i="24" s="1"/>
  <c r="I52" i="24"/>
  <c r="I67" i="24" s="1"/>
  <c r="H52" i="24"/>
  <c r="H67" i="24" s="1"/>
  <c r="G52" i="24"/>
  <c r="G67" i="24" s="1"/>
  <c r="F52" i="24"/>
  <c r="F67" i="24" s="1"/>
  <c r="E52" i="24"/>
  <c r="E67" i="24" s="1"/>
  <c r="D52" i="24"/>
  <c r="D67" i="24" s="1"/>
  <c r="C52" i="24"/>
  <c r="D716" i="34"/>
  <c r="D713" i="34"/>
  <c r="D712" i="34"/>
  <c r="D711" i="34"/>
  <c r="D710" i="34"/>
  <c r="D709" i="34"/>
  <c r="D708" i="34"/>
  <c r="D707" i="34"/>
  <c r="D706" i="34"/>
  <c r="D705" i="34"/>
  <c r="D704" i="34"/>
  <c r="D703" i="34"/>
  <c r="D702" i="34"/>
  <c r="D701" i="34"/>
  <c r="D700" i="34"/>
  <c r="D699" i="34"/>
  <c r="D698" i="34"/>
  <c r="D697" i="34"/>
  <c r="D696" i="34"/>
  <c r="D695" i="34"/>
  <c r="D694" i="34"/>
  <c r="D693" i="34"/>
  <c r="D692" i="34"/>
  <c r="D691" i="34"/>
  <c r="D690" i="34"/>
  <c r="D689" i="34"/>
  <c r="D688" i="34"/>
  <c r="D687" i="34"/>
  <c r="D686" i="34"/>
  <c r="D685" i="34"/>
  <c r="D684" i="34"/>
  <c r="D683" i="34"/>
  <c r="D682" i="34"/>
  <c r="D681" i="34"/>
  <c r="D680" i="34"/>
  <c r="D679" i="34"/>
  <c r="D678" i="34"/>
  <c r="D677" i="34"/>
  <c r="D676" i="34"/>
  <c r="D675" i="34"/>
  <c r="D674" i="34"/>
  <c r="D673" i="34"/>
  <c r="D672" i="34"/>
  <c r="D671" i="34"/>
  <c r="D670" i="34"/>
  <c r="D669" i="34"/>
  <c r="D668" i="34"/>
  <c r="D647" i="34"/>
  <c r="D646" i="34"/>
  <c r="D645" i="34"/>
  <c r="D644" i="34"/>
  <c r="D643" i="34"/>
  <c r="D642" i="34"/>
  <c r="D641" i="34"/>
  <c r="D640" i="34"/>
  <c r="D639" i="34"/>
  <c r="D638" i="34"/>
  <c r="D637" i="34"/>
  <c r="D636" i="34"/>
  <c r="D635" i="34"/>
  <c r="D634" i="34"/>
  <c r="D633" i="34"/>
  <c r="D632" i="34"/>
  <c r="D631" i="34"/>
  <c r="D630" i="34"/>
  <c r="D629" i="34"/>
  <c r="D628" i="34"/>
  <c r="D627" i="34"/>
  <c r="D626" i="34"/>
  <c r="D625" i="34"/>
  <c r="D624" i="34"/>
  <c r="D623" i="34"/>
  <c r="D622" i="34"/>
  <c r="D621" i="34"/>
  <c r="D620" i="34"/>
  <c r="D619" i="34"/>
  <c r="D618" i="34"/>
  <c r="D617" i="34"/>
  <c r="D616" i="34"/>
  <c r="C167" i="8"/>
  <c r="D29" i="33"/>
  <c r="E414" i="24"/>
  <c r="C137" i="8"/>
  <c r="D12" i="33"/>
  <c r="E380" i="24"/>
  <c r="C87" i="8"/>
  <c r="D350" i="24"/>
  <c r="C50" i="8"/>
  <c r="D352" i="24"/>
  <c r="C103" i="8" s="1"/>
  <c r="F309" i="24"/>
  <c r="BP2" i="30"/>
  <c r="C119" i="8"/>
  <c r="BN2" i="30"/>
  <c r="C117" i="8"/>
  <c r="D366" i="24"/>
  <c r="F16" i="6"/>
  <c r="F234" i="24"/>
  <c r="I381" i="32"/>
  <c r="G612" i="24"/>
  <c r="CF91" i="24"/>
  <c r="I378" i="32"/>
  <c r="K612" i="24"/>
  <c r="E373" i="32"/>
  <c r="C94" i="15"/>
  <c r="G94" i="15" s="1"/>
  <c r="H2" i="31"/>
  <c r="C12" i="32"/>
  <c r="CE62" i="24"/>
  <c r="I364" i="32" s="1"/>
  <c r="C67" i="24" l="1"/>
  <c r="CE52" i="24"/>
  <c r="D85" i="24"/>
  <c r="M3" i="31"/>
  <c r="D17" i="32"/>
  <c r="E85" i="24"/>
  <c r="M4" i="31"/>
  <c r="E17" i="32"/>
  <c r="F85" i="24"/>
  <c r="M5" i="31"/>
  <c r="F17" i="32"/>
  <c r="G85" i="24"/>
  <c r="M6" i="31"/>
  <c r="G17" i="32"/>
  <c r="H85" i="24"/>
  <c r="M7" i="31"/>
  <c r="H17" i="32"/>
  <c r="I85" i="24"/>
  <c r="M8" i="31"/>
  <c r="I17" i="32"/>
  <c r="J85" i="24"/>
  <c r="M9" i="31"/>
  <c r="C49" i="32"/>
  <c r="K85" i="24"/>
  <c r="M10" i="31"/>
  <c r="D49" i="32"/>
  <c r="L85" i="24"/>
  <c r="M11" i="31"/>
  <c r="E49" i="32"/>
  <c r="M85" i="24"/>
  <c r="M12" i="31"/>
  <c r="F49" i="32"/>
  <c r="N85" i="24"/>
  <c r="M13" i="31"/>
  <c r="G49" i="32"/>
  <c r="O85" i="24"/>
  <c r="M14" i="31"/>
  <c r="H49" i="32"/>
  <c r="P85" i="24"/>
  <c r="M15" i="31"/>
  <c r="I49" i="32"/>
  <c r="Q85" i="24"/>
  <c r="M16" i="31"/>
  <c r="C81" i="32"/>
  <c r="R85" i="24"/>
  <c r="M17" i="31"/>
  <c r="D81" i="32"/>
  <c r="S85" i="24"/>
  <c r="M18" i="31"/>
  <c r="E81" i="32"/>
  <c r="T85" i="24"/>
  <c r="M19" i="31"/>
  <c r="F81" i="32"/>
  <c r="U85" i="24"/>
  <c r="M20" i="31"/>
  <c r="G81" i="32"/>
  <c r="V85" i="24"/>
  <c r="M21" i="31"/>
  <c r="H81" i="32"/>
  <c r="W85" i="24"/>
  <c r="M22" i="31"/>
  <c r="I81" i="32"/>
  <c r="X85" i="24"/>
  <c r="M23" i="31"/>
  <c r="C113" i="32"/>
  <c r="Y85" i="24"/>
  <c r="M24" i="31"/>
  <c r="D113" i="32"/>
  <c r="Z85" i="24"/>
  <c r="M25" i="31"/>
  <c r="E113" i="32"/>
  <c r="AA85" i="24"/>
  <c r="M26" i="31"/>
  <c r="F113" i="32"/>
  <c r="AB85" i="24"/>
  <c r="M27" i="31"/>
  <c r="G113" i="32"/>
  <c r="AC85" i="24"/>
  <c r="M28" i="31"/>
  <c r="H113" i="32"/>
  <c r="AD85" i="24"/>
  <c r="M29" i="31"/>
  <c r="I113" i="32"/>
  <c r="AE85" i="24"/>
  <c r="M30" i="31"/>
  <c r="C145" i="32"/>
  <c r="AF85" i="24"/>
  <c r="M31" i="31"/>
  <c r="D145" i="32"/>
  <c r="AG85" i="24"/>
  <c r="M32" i="31"/>
  <c r="E145" i="32"/>
  <c r="AH85" i="24"/>
  <c r="M33" i="31"/>
  <c r="F145" i="32"/>
  <c r="AI85" i="24"/>
  <c r="M34" i="31"/>
  <c r="G145" i="32"/>
  <c r="AJ85" i="24"/>
  <c r="M35" i="31"/>
  <c r="H145" i="32"/>
  <c r="AK85" i="24"/>
  <c r="M36" i="31"/>
  <c r="I145" i="32"/>
  <c r="AL85" i="24"/>
  <c r="M37" i="31"/>
  <c r="C177" i="32"/>
  <c r="AM85" i="24"/>
  <c r="M38" i="31"/>
  <c r="D177" i="32"/>
  <c r="AN85" i="24"/>
  <c r="M39" i="31"/>
  <c r="E177" i="32"/>
  <c r="AO85" i="24"/>
  <c r="M40" i="31"/>
  <c r="F177" i="32"/>
  <c r="AP85" i="24"/>
  <c r="M41" i="31"/>
  <c r="G177" i="32"/>
  <c r="AQ85" i="24"/>
  <c r="M42" i="31"/>
  <c r="H177" i="32"/>
  <c r="AR85" i="24"/>
  <c r="M43" i="31"/>
  <c r="I177" i="32"/>
  <c r="AS85" i="24"/>
  <c r="M44" i="31"/>
  <c r="C209" i="32"/>
  <c r="AT85" i="24"/>
  <c r="M45" i="31"/>
  <c r="D209" i="32"/>
  <c r="AU85" i="24"/>
  <c r="M46" i="31"/>
  <c r="E209" i="32"/>
  <c r="AV85" i="24"/>
  <c r="M47" i="31"/>
  <c r="F209" i="32"/>
  <c r="AW85" i="24"/>
  <c r="M48" i="31"/>
  <c r="G209" i="32"/>
  <c r="AX85" i="24"/>
  <c r="M49" i="31"/>
  <c r="H209" i="32"/>
  <c r="AY85" i="24"/>
  <c r="M50" i="31"/>
  <c r="I209" i="32"/>
  <c r="AZ85" i="24"/>
  <c r="M51" i="31"/>
  <c r="C241" i="32"/>
  <c r="BA85" i="24"/>
  <c r="M52" i="31"/>
  <c r="D241" i="32"/>
  <c r="BB85" i="24"/>
  <c r="M53" i="31"/>
  <c r="E241" i="32"/>
  <c r="BC85" i="24"/>
  <c r="M54" i="31"/>
  <c r="F241" i="32"/>
  <c r="BD85" i="24"/>
  <c r="M55" i="31"/>
  <c r="G241" i="32"/>
  <c r="BE85" i="24"/>
  <c r="M56" i="31"/>
  <c r="H241" i="32"/>
  <c r="BF85" i="24"/>
  <c r="M57" i="31"/>
  <c r="I241" i="32"/>
  <c r="BG85" i="24"/>
  <c r="M58" i="31"/>
  <c r="C273" i="32"/>
  <c r="BH85" i="24"/>
  <c r="M59" i="31"/>
  <c r="D273" i="32"/>
  <c r="BI85" i="24"/>
  <c r="M60" i="31"/>
  <c r="E273" i="32"/>
  <c r="BJ85" i="24"/>
  <c r="M61" i="31"/>
  <c r="F273" i="32"/>
  <c r="BK85" i="24"/>
  <c r="M62" i="31"/>
  <c r="G273" i="32"/>
  <c r="BL85" i="24"/>
  <c r="M63" i="31"/>
  <c r="H273" i="32"/>
  <c r="BM85" i="24"/>
  <c r="M64" i="31"/>
  <c r="I273" i="32"/>
  <c r="BN85" i="24"/>
  <c r="M65" i="31"/>
  <c r="C305" i="32"/>
  <c r="BO85" i="24"/>
  <c r="M66" i="31"/>
  <c r="D305" i="32"/>
  <c r="BP85" i="24"/>
  <c r="M67" i="31"/>
  <c r="E305" i="32"/>
  <c r="BQ85" i="24"/>
  <c r="M68" i="31"/>
  <c r="F305" i="32"/>
  <c r="BR85" i="24"/>
  <c r="M69" i="31"/>
  <c r="G305" i="32"/>
  <c r="BS85" i="24"/>
  <c r="M70" i="31"/>
  <c r="H305" i="32"/>
  <c r="BT85" i="24"/>
  <c r="M71" i="31"/>
  <c r="I305" i="32"/>
  <c r="BU85" i="24"/>
  <c r="M72" i="31"/>
  <c r="C337" i="32"/>
  <c r="BV85" i="24"/>
  <c r="M73" i="31"/>
  <c r="D337" i="32"/>
  <c r="BW85" i="24"/>
  <c r="M74" i="31"/>
  <c r="E337" i="32"/>
  <c r="BX85" i="24"/>
  <c r="M75" i="31"/>
  <c r="F337" i="32"/>
  <c r="BY85" i="24"/>
  <c r="M76" i="31"/>
  <c r="G337" i="32"/>
  <c r="BZ85" i="24"/>
  <c r="M77" i="31"/>
  <c r="H337" i="32"/>
  <c r="CA85" i="24"/>
  <c r="M78" i="31"/>
  <c r="I337" i="32"/>
  <c r="CB85" i="24"/>
  <c r="M79" i="31"/>
  <c r="C369" i="32"/>
  <c r="CC85" i="24"/>
  <c r="M80" i="31"/>
  <c r="D369" i="32"/>
  <c r="C120" i="8"/>
  <c r="D367" i="24"/>
  <c r="D715" i="34"/>
  <c r="E623" i="34"/>
  <c r="E612" i="34"/>
  <c r="D373" i="32" l="1"/>
  <c r="C93" i="15"/>
  <c r="G93" i="15" s="1"/>
  <c r="C620" i="24"/>
  <c r="C373" i="32"/>
  <c r="C92" i="15"/>
  <c r="G92" i="15" s="1"/>
  <c r="C622" i="24"/>
  <c r="I341" i="32"/>
  <c r="C91" i="15"/>
  <c r="G91" i="15" s="1"/>
  <c r="C647" i="24"/>
  <c r="H341" i="32"/>
  <c r="C90" i="15"/>
  <c r="G90" i="15" s="1"/>
  <c r="C646" i="24"/>
  <c r="G341" i="32"/>
  <c r="C89" i="15"/>
  <c r="G89" i="15" s="1"/>
  <c r="C645" i="24"/>
  <c r="F341" i="32"/>
  <c r="C88" i="15"/>
  <c r="G88" i="15" s="1"/>
  <c r="C644" i="24"/>
  <c r="E341" i="32"/>
  <c r="C87" i="15"/>
  <c r="G87" i="15" s="1"/>
  <c r="C643" i="24"/>
  <c r="D341" i="32"/>
  <c r="C86" i="15"/>
  <c r="G86" i="15" s="1"/>
  <c r="C642" i="24"/>
  <c r="C341" i="32"/>
  <c r="C85" i="15"/>
  <c r="G85" i="15" s="1"/>
  <c r="C641" i="24"/>
  <c r="I309" i="32"/>
  <c r="C84" i="15"/>
  <c r="G84" i="15" s="1"/>
  <c r="C640" i="24"/>
  <c r="H309" i="32"/>
  <c r="C83" i="15"/>
  <c r="G83" i="15" s="1"/>
  <c r="C639" i="24"/>
  <c r="G309" i="32"/>
  <c r="C82" i="15"/>
  <c r="G82" i="15" s="1"/>
  <c r="C626" i="24"/>
  <c r="F309" i="32"/>
  <c r="C81" i="15"/>
  <c r="G81" i="15" s="1"/>
  <c r="C623" i="24"/>
  <c r="E309" i="32"/>
  <c r="C80" i="15"/>
  <c r="G80" i="15" s="1"/>
  <c r="C621" i="24"/>
  <c r="D309" i="32"/>
  <c r="C79" i="15"/>
  <c r="G79" i="15" s="1"/>
  <c r="C627" i="24"/>
  <c r="C309" i="32"/>
  <c r="C78" i="15"/>
  <c r="G78" i="15" s="1"/>
  <c r="C619" i="24"/>
  <c r="I277" i="32"/>
  <c r="C77" i="15"/>
  <c r="G77" i="15" s="1"/>
  <c r="C638" i="24"/>
  <c r="H277" i="32"/>
  <c r="C76" i="15"/>
  <c r="G76" i="15" s="1"/>
  <c r="C637" i="24"/>
  <c r="G277" i="32"/>
  <c r="C75" i="15"/>
  <c r="G75" i="15" s="1"/>
  <c r="C635" i="24"/>
  <c r="F277" i="32"/>
  <c r="C74" i="15"/>
  <c r="G74" i="15" s="1"/>
  <c r="C617" i="24"/>
  <c r="E277" i="32"/>
  <c r="C73" i="15"/>
  <c r="G73" i="15" s="1"/>
  <c r="C634" i="24"/>
  <c r="D277" i="32"/>
  <c r="C72" i="15"/>
  <c r="G72" i="15" s="1"/>
  <c r="C636" i="24"/>
  <c r="C277" i="32"/>
  <c r="C71" i="15"/>
  <c r="G71" i="15" s="1"/>
  <c r="C618" i="24"/>
  <c r="I245" i="32"/>
  <c r="C70" i="15"/>
  <c r="G70" i="15" s="1"/>
  <c r="C629" i="24"/>
  <c r="H245" i="32"/>
  <c r="C69" i="15"/>
  <c r="C614" i="24"/>
  <c r="G245" i="32"/>
  <c r="C68" i="15"/>
  <c r="G68" i="15" s="1"/>
  <c r="C624" i="24"/>
  <c r="F245" i="32"/>
  <c r="C67" i="15"/>
  <c r="G67" i="15" s="1"/>
  <c r="C633" i="24"/>
  <c r="E245" i="32"/>
  <c r="C66" i="15"/>
  <c r="G66" i="15" s="1"/>
  <c r="C632" i="24"/>
  <c r="D245" i="32"/>
  <c r="C65" i="15"/>
  <c r="C630" i="24"/>
  <c r="C245" i="32"/>
  <c r="C64" i="15"/>
  <c r="G64" i="15" s="1"/>
  <c r="C628" i="24"/>
  <c r="I213" i="32"/>
  <c r="C63" i="15"/>
  <c r="C625" i="24"/>
  <c r="H213" i="32"/>
  <c r="C62" i="15"/>
  <c r="C616" i="24"/>
  <c r="G213" i="32"/>
  <c r="C61" i="15"/>
  <c r="C631" i="24"/>
  <c r="F213" i="32"/>
  <c r="C60" i="15"/>
  <c r="C713" i="24"/>
  <c r="E213" i="32"/>
  <c r="C59" i="15"/>
  <c r="G59" i="15" s="1"/>
  <c r="C712" i="24"/>
  <c r="D213" i="32"/>
  <c r="C58" i="15"/>
  <c r="G58" i="15" s="1"/>
  <c r="C711" i="24"/>
  <c r="C213" i="32"/>
  <c r="C57" i="15"/>
  <c r="G57" i="15" s="1"/>
  <c r="C710" i="24"/>
  <c r="I181" i="32"/>
  <c r="C56" i="15"/>
  <c r="G56" i="15" s="1"/>
  <c r="C709" i="24"/>
  <c r="H181" i="32"/>
  <c r="C55" i="15"/>
  <c r="G55" i="15" s="1"/>
  <c r="C708" i="24"/>
  <c r="G181" i="32"/>
  <c r="C54" i="15"/>
  <c r="G54" i="15" s="1"/>
  <c r="C707" i="24"/>
  <c r="F181" i="32"/>
  <c r="C53" i="15"/>
  <c r="C706" i="24"/>
  <c r="E181" i="32"/>
  <c r="C52" i="15"/>
  <c r="G52" i="15" s="1"/>
  <c r="C705" i="24"/>
  <c r="D181" i="32"/>
  <c r="C51" i="15"/>
  <c r="G51" i="15" s="1"/>
  <c r="C704" i="24"/>
  <c r="C181" i="32"/>
  <c r="C50" i="15"/>
  <c r="C703" i="24"/>
  <c r="I149" i="32"/>
  <c r="C49" i="15"/>
  <c r="C702" i="24"/>
  <c r="H149" i="32"/>
  <c r="C48" i="15"/>
  <c r="C701" i="24"/>
  <c r="G149" i="32"/>
  <c r="C47" i="15"/>
  <c r="G47" i="15" s="1"/>
  <c r="C700" i="24"/>
  <c r="F149" i="32"/>
  <c r="C46" i="15"/>
  <c r="G46" i="15" s="1"/>
  <c r="C699" i="24"/>
  <c r="E149" i="32"/>
  <c r="C45" i="15"/>
  <c r="C698" i="24"/>
  <c r="D149" i="32"/>
  <c r="C44" i="15"/>
  <c r="G44" i="15" s="1"/>
  <c r="C697" i="24"/>
  <c r="C149" i="32"/>
  <c r="C43" i="15"/>
  <c r="C696" i="24"/>
  <c r="I117" i="32"/>
  <c r="C42" i="15"/>
  <c r="G42" i="15" s="1"/>
  <c r="C695" i="24"/>
  <c r="H117" i="32"/>
  <c r="C41" i="15"/>
  <c r="C694" i="24"/>
  <c r="G117" i="32"/>
  <c r="C40" i="15"/>
  <c r="G40" i="15" s="1"/>
  <c r="C693" i="24"/>
  <c r="F117" i="32"/>
  <c r="C39" i="15"/>
  <c r="G39" i="15" s="1"/>
  <c r="C692" i="24"/>
  <c r="E117" i="32"/>
  <c r="C38" i="15"/>
  <c r="G38" i="15" s="1"/>
  <c r="C691" i="24"/>
  <c r="D117" i="32"/>
  <c r="C37" i="15"/>
  <c r="C690" i="24"/>
  <c r="C117" i="32"/>
  <c r="C36" i="15"/>
  <c r="C689" i="24"/>
  <c r="I85" i="32"/>
  <c r="C35" i="15"/>
  <c r="C688" i="24"/>
  <c r="H85" i="32"/>
  <c r="C34" i="15"/>
  <c r="G34" i="15" s="1"/>
  <c r="C687" i="24"/>
  <c r="G85" i="32"/>
  <c r="C33" i="15"/>
  <c r="C686" i="24"/>
  <c r="F85" i="32"/>
  <c r="C32" i="15"/>
  <c r="G32" i="15" s="1"/>
  <c r="C685" i="24"/>
  <c r="E85" i="32"/>
  <c r="C31" i="15"/>
  <c r="G31" i="15" s="1"/>
  <c r="C684" i="24"/>
  <c r="D85" i="32"/>
  <c r="C30" i="15"/>
  <c r="G30" i="15" s="1"/>
  <c r="C683" i="24"/>
  <c r="C85" i="32"/>
  <c r="C29" i="15"/>
  <c r="G29" i="15" s="1"/>
  <c r="C682" i="24"/>
  <c r="I53" i="32"/>
  <c r="C28" i="15"/>
  <c r="G28" i="15" s="1"/>
  <c r="C681" i="24"/>
  <c r="H53" i="32"/>
  <c r="C27" i="15"/>
  <c r="G27" i="15" s="1"/>
  <c r="C680" i="24"/>
  <c r="G53" i="32"/>
  <c r="C26" i="15"/>
  <c r="C679" i="24"/>
  <c r="F53" i="32"/>
  <c r="C25" i="15"/>
  <c r="G25" i="15" s="1"/>
  <c r="C678" i="24"/>
  <c r="E53" i="32"/>
  <c r="C24" i="15"/>
  <c r="C677" i="24"/>
  <c r="D53" i="32"/>
  <c r="C23" i="15"/>
  <c r="C676" i="24"/>
  <c r="C53" i="32"/>
  <c r="C22" i="15"/>
  <c r="G22" i="15" s="1"/>
  <c r="C675" i="24"/>
  <c r="I21" i="32"/>
  <c r="C21" i="15"/>
  <c r="G21" i="15" s="1"/>
  <c r="C674" i="24"/>
  <c r="H21" i="32"/>
  <c r="C20" i="15"/>
  <c r="G20" i="15" s="1"/>
  <c r="C673" i="24"/>
  <c r="G21" i="32"/>
  <c r="C19" i="15"/>
  <c r="G19" i="15" s="1"/>
  <c r="C672" i="24"/>
  <c r="F21" i="32"/>
  <c r="C18" i="15"/>
  <c r="G18" i="15" s="1"/>
  <c r="C671" i="24"/>
  <c r="E21" i="32"/>
  <c r="C17" i="15"/>
  <c r="C670" i="24"/>
  <c r="D21" i="32"/>
  <c r="C16" i="15"/>
  <c r="G16" i="15" s="1"/>
  <c r="C669" i="24"/>
  <c r="M2" i="31"/>
  <c r="C17" i="32"/>
  <c r="CE67" i="24"/>
  <c r="I369" i="32" s="1"/>
  <c r="C85" i="24"/>
  <c r="E716" i="34"/>
  <c r="E713" i="34"/>
  <c r="E712" i="34"/>
  <c r="E711" i="34"/>
  <c r="E710" i="34"/>
  <c r="E709" i="34"/>
  <c r="E708" i="34"/>
  <c r="E707" i="34"/>
  <c r="E706" i="34"/>
  <c r="E705" i="34"/>
  <c r="E704" i="34"/>
  <c r="E703" i="34"/>
  <c r="E702" i="34"/>
  <c r="E701" i="34"/>
  <c r="E700" i="34"/>
  <c r="E699" i="34"/>
  <c r="E698" i="34"/>
  <c r="E697" i="34"/>
  <c r="E696" i="34"/>
  <c r="E695" i="34"/>
  <c r="E694" i="34"/>
  <c r="E693" i="34"/>
  <c r="E692" i="34"/>
  <c r="E691" i="34"/>
  <c r="E690" i="34"/>
  <c r="E689" i="34"/>
  <c r="E688" i="34"/>
  <c r="E687" i="34"/>
  <c r="E686" i="34"/>
  <c r="E685" i="34"/>
  <c r="E684" i="34"/>
  <c r="E683" i="34"/>
  <c r="E682" i="34"/>
  <c r="E681" i="34"/>
  <c r="E680" i="34"/>
  <c r="E679" i="34"/>
  <c r="E678" i="34"/>
  <c r="E677" i="34"/>
  <c r="E676" i="34"/>
  <c r="E675" i="34"/>
  <c r="E674" i="34"/>
  <c r="E673" i="34"/>
  <c r="E672" i="34"/>
  <c r="E671" i="34"/>
  <c r="E670" i="34"/>
  <c r="E669" i="34"/>
  <c r="E668" i="34"/>
  <c r="E647" i="34"/>
  <c r="E646" i="34"/>
  <c r="E645" i="34"/>
  <c r="E644" i="34"/>
  <c r="E643" i="34"/>
  <c r="E642" i="34"/>
  <c r="E641" i="34"/>
  <c r="E640" i="34"/>
  <c r="E639" i="34"/>
  <c r="E638" i="34"/>
  <c r="E637" i="34"/>
  <c r="E636" i="34"/>
  <c r="E635" i="34"/>
  <c r="E634" i="34"/>
  <c r="E633" i="34"/>
  <c r="E632" i="34"/>
  <c r="E631" i="34"/>
  <c r="E630" i="34"/>
  <c r="E629" i="34"/>
  <c r="E628" i="34"/>
  <c r="E627" i="34"/>
  <c r="E626" i="34"/>
  <c r="E625" i="34"/>
  <c r="E624" i="34"/>
  <c r="C121" i="8"/>
  <c r="D384" i="24"/>
  <c r="C21" i="32" l="1"/>
  <c r="C15" i="15"/>
  <c r="G15" i="15" s="1"/>
  <c r="C668" i="24"/>
  <c r="CE85" i="24"/>
  <c r="G17" i="15"/>
  <c r="H17" i="15"/>
  <c r="I17" i="15" s="1"/>
  <c r="G23" i="15"/>
  <c r="H23" i="15"/>
  <c r="I23" i="15" s="1"/>
  <c r="G24" i="15"/>
  <c r="H24" i="15"/>
  <c r="I24" i="15" s="1"/>
  <c r="G26" i="15"/>
  <c r="H26" i="15"/>
  <c r="I26" i="15" s="1"/>
  <c r="G33" i="15"/>
  <c r="H33" i="15"/>
  <c r="I33" i="15" s="1"/>
  <c r="G35" i="15"/>
  <c r="H35" i="15"/>
  <c r="G36" i="15"/>
  <c r="H36" i="15"/>
  <c r="I36" i="15" s="1"/>
  <c r="G37" i="15"/>
  <c r="H37" i="15"/>
  <c r="I37" i="15" s="1"/>
  <c r="G41" i="15"/>
  <c r="H41" i="15"/>
  <c r="G43" i="15"/>
  <c r="H43" i="15"/>
  <c r="I43" i="15" s="1"/>
  <c r="G45" i="15"/>
  <c r="H45" i="15"/>
  <c r="I45" i="15" s="1"/>
  <c r="G48" i="15"/>
  <c r="H48" i="15"/>
  <c r="I48" i="15" s="1"/>
  <c r="G49" i="15"/>
  <c r="H49" i="15"/>
  <c r="G50" i="15"/>
  <c r="H50" i="15"/>
  <c r="I50" i="15" s="1"/>
  <c r="G53" i="15"/>
  <c r="H53" i="15"/>
  <c r="I53" i="15" s="1"/>
  <c r="G63" i="15"/>
  <c r="H63" i="15"/>
  <c r="I63" i="15" s="1"/>
  <c r="G65" i="15"/>
  <c r="H65" i="15"/>
  <c r="I65" i="15" s="1"/>
  <c r="C715" i="24"/>
  <c r="C648" i="24"/>
  <c r="M716" i="24" s="1"/>
  <c r="D615" i="24"/>
  <c r="G69" i="15"/>
  <c r="H69" i="15"/>
  <c r="C138" i="8"/>
  <c r="D417" i="24"/>
  <c r="E715" i="34"/>
  <c r="F624" i="34"/>
  <c r="D716" i="24" l="1"/>
  <c r="D713" i="24"/>
  <c r="D712" i="24"/>
  <c r="D711" i="24"/>
  <c r="D710" i="24"/>
  <c r="D709" i="24"/>
  <c r="D708" i="24"/>
  <c r="D707" i="24"/>
  <c r="D706" i="24"/>
  <c r="D705" i="24"/>
  <c r="D704" i="24"/>
  <c r="D703" i="24"/>
  <c r="D702" i="24"/>
  <c r="D701" i="24"/>
  <c r="D700" i="24"/>
  <c r="D699" i="24"/>
  <c r="D698" i="24"/>
  <c r="D697" i="24"/>
  <c r="D696" i="24"/>
  <c r="D695" i="24"/>
  <c r="D694" i="24"/>
  <c r="D693" i="24"/>
  <c r="D692" i="24"/>
  <c r="D691" i="24"/>
  <c r="D690" i="24"/>
  <c r="D689" i="24"/>
  <c r="D688" i="24"/>
  <c r="D687" i="24"/>
  <c r="D686" i="24"/>
  <c r="D685" i="24"/>
  <c r="D684" i="24"/>
  <c r="D683" i="24"/>
  <c r="D682" i="24"/>
  <c r="D681" i="24"/>
  <c r="D680" i="24"/>
  <c r="D679" i="24"/>
  <c r="D678" i="24"/>
  <c r="D677" i="24"/>
  <c r="D676" i="24"/>
  <c r="D675" i="24"/>
  <c r="D674" i="24"/>
  <c r="D673" i="24"/>
  <c r="D672" i="24"/>
  <c r="D671" i="24"/>
  <c r="D670" i="24"/>
  <c r="D669" i="24"/>
  <c r="D668" i="24"/>
  <c r="D647" i="24"/>
  <c r="D646" i="24"/>
  <c r="D645" i="24"/>
  <c r="D644" i="24"/>
  <c r="D643" i="24"/>
  <c r="D642" i="24"/>
  <c r="D641" i="24"/>
  <c r="D640" i="24"/>
  <c r="D639" i="24"/>
  <c r="D638" i="24"/>
  <c r="D637" i="24"/>
  <c r="D636" i="24"/>
  <c r="D635" i="24"/>
  <c r="D634" i="24"/>
  <c r="D633" i="24"/>
  <c r="D632" i="24"/>
  <c r="D631" i="24"/>
  <c r="D630" i="24"/>
  <c r="D629" i="24"/>
  <c r="D628" i="24"/>
  <c r="D627" i="24"/>
  <c r="D626" i="24"/>
  <c r="D625" i="24"/>
  <c r="D624" i="24"/>
  <c r="D623" i="24"/>
  <c r="D622" i="24"/>
  <c r="D621" i="24"/>
  <c r="D620" i="24"/>
  <c r="D619" i="24"/>
  <c r="D618" i="24"/>
  <c r="D617" i="24"/>
  <c r="D616" i="24"/>
  <c r="I373" i="32"/>
  <c r="C716" i="24"/>
  <c r="F716" i="34"/>
  <c r="F713" i="34"/>
  <c r="F712" i="34"/>
  <c r="F711" i="34"/>
  <c r="F710" i="34"/>
  <c r="F709" i="34"/>
  <c r="F708" i="34"/>
  <c r="F707" i="34"/>
  <c r="F706" i="34"/>
  <c r="F705" i="34"/>
  <c r="F704" i="34"/>
  <c r="F703" i="34"/>
  <c r="F702" i="34"/>
  <c r="F701" i="34"/>
  <c r="F700" i="34"/>
  <c r="F699" i="34"/>
  <c r="F698" i="34"/>
  <c r="F697" i="34"/>
  <c r="F696" i="34"/>
  <c r="F695" i="34"/>
  <c r="F694" i="34"/>
  <c r="F693" i="34"/>
  <c r="F692" i="34"/>
  <c r="F691" i="34"/>
  <c r="F690" i="34"/>
  <c r="F689" i="34"/>
  <c r="F688" i="34"/>
  <c r="F687" i="34"/>
  <c r="F686" i="34"/>
  <c r="F685" i="34"/>
  <c r="F684" i="34"/>
  <c r="F683" i="34"/>
  <c r="F682" i="34"/>
  <c r="F681" i="34"/>
  <c r="F680" i="34"/>
  <c r="F679" i="34"/>
  <c r="F678" i="34"/>
  <c r="F677" i="34"/>
  <c r="F676" i="34"/>
  <c r="F675" i="34"/>
  <c r="F674" i="34"/>
  <c r="F673" i="34"/>
  <c r="F672" i="34"/>
  <c r="F671" i="34"/>
  <c r="F670" i="34"/>
  <c r="F669" i="34"/>
  <c r="F668" i="34"/>
  <c r="F647" i="34"/>
  <c r="F646" i="34"/>
  <c r="F645" i="34"/>
  <c r="F644" i="34"/>
  <c r="F643" i="34"/>
  <c r="F642" i="34"/>
  <c r="F641" i="34"/>
  <c r="F640" i="34"/>
  <c r="F639" i="34"/>
  <c r="F638" i="34"/>
  <c r="F637" i="34"/>
  <c r="F636" i="34"/>
  <c r="F635" i="34"/>
  <c r="F634" i="34"/>
  <c r="F633" i="34"/>
  <c r="F632" i="34"/>
  <c r="F631" i="34"/>
  <c r="F630" i="34"/>
  <c r="F629" i="34"/>
  <c r="F628" i="34"/>
  <c r="F627" i="34"/>
  <c r="F626" i="34"/>
  <c r="F625" i="34"/>
  <c r="C168" i="8"/>
  <c r="D421" i="24"/>
  <c r="D715" i="24" l="1"/>
  <c r="E623" i="24"/>
  <c r="E612" i="24"/>
  <c r="C172" i="8"/>
  <c r="D424" i="24"/>
  <c r="C177" i="8" s="1"/>
  <c r="F715" i="34"/>
  <c r="G625" i="34"/>
  <c r="E716" i="24" l="1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G716" i="34"/>
  <c r="G713" i="34"/>
  <c r="G712" i="34"/>
  <c r="G711" i="34"/>
  <c r="G710" i="34"/>
  <c r="G709" i="34"/>
  <c r="G708" i="34"/>
  <c r="G707" i="34"/>
  <c r="G706" i="34"/>
  <c r="G705" i="34"/>
  <c r="G704" i="34"/>
  <c r="G703" i="34"/>
  <c r="G702" i="34"/>
  <c r="G701" i="34"/>
  <c r="G700" i="34"/>
  <c r="G699" i="34"/>
  <c r="G698" i="34"/>
  <c r="G697" i="34"/>
  <c r="G696" i="34"/>
  <c r="G695" i="34"/>
  <c r="G694" i="34"/>
  <c r="G693" i="34"/>
  <c r="G692" i="34"/>
  <c r="G691" i="34"/>
  <c r="G690" i="34"/>
  <c r="G689" i="34"/>
  <c r="G688" i="34"/>
  <c r="G687" i="34"/>
  <c r="G686" i="34"/>
  <c r="G685" i="34"/>
  <c r="G684" i="34"/>
  <c r="G683" i="34"/>
  <c r="G682" i="34"/>
  <c r="G681" i="34"/>
  <c r="G680" i="34"/>
  <c r="G679" i="34"/>
  <c r="G678" i="34"/>
  <c r="G677" i="34"/>
  <c r="G676" i="34"/>
  <c r="G675" i="34"/>
  <c r="G674" i="34"/>
  <c r="G673" i="34"/>
  <c r="G672" i="34"/>
  <c r="G671" i="34"/>
  <c r="G670" i="34"/>
  <c r="G669" i="34"/>
  <c r="G668" i="34"/>
  <c r="G647" i="34"/>
  <c r="G646" i="34"/>
  <c r="G645" i="34"/>
  <c r="G644" i="34"/>
  <c r="G643" i="34"/>
  <c r="G642" i="34"/>
  <c r="G641" i="34"/>
  <c r="G640" i="34"/>
  <c r="G639" i="34"/>
  <c r="G638" i="34"/>
  <c r="G637" i="34"/>
  <c r="G636" i="34"/>
  <c r="G635" i="34"/>
  <c r="G634" i="34"/>
  <c r="G633" i="34"/>
  <c r="G632" i="34"/>
  <c r="G631" i="34"/>
  <c r="G630" i="34"/>
  <c r="G629" i="34"/>
  <c r="G628" i="34"/>
  <c r="G627" i="34"/>
  <c r="G626" i="34"/>
  <c r="E715" i="24" l="1"/>
  <c r="F624" i="24"/>
  <c r="G715" i="34"/>
  <c r="H628" i="34"/>
  <c r="F716" i="24" l="1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H716" i="34"/>
  <c r="H713" i="34"/>
  <c r="H712" i="34"/>
  <c r="H711" i="34"/>
  <c r="H710" i="34"/>
  <c r="H709" i="34"/>
  <c r="H708" i="34"/>
  <c r="H707" i="34"/>
  <c r="H706" i="34"/>
  <c r="H705" i="34"/>
  <c r="H704" i="34"/>
  <c r="H703" i="34"/>
  <c r="H702" i="34"/>
  <c r="H701" i="34"/>
  <c r="H700" i="34"/>
  <c r="H699" i="34"/>
  <c r="H698" i="34"/>
  <c r="H697" i="34"/>
  <c r="H696" i="34"/>
  <c r="H695" i="34"/>
  <c r="H694" i="34"/>
  <c r="H693" i="34"/>
  <c r="H692" i="34"/>
  <c r="H691" i="34"/>
  <c r="H690" i="34"/>
  <c r="H689" i="34"/>
  <c r="H688" i="34"/>
  <c r="H687" i="34"/>
  <c r="H686" i="34"/>
  <c r="H685" i="34"/>
  <c r="H684" i="34"/>
  <c r="H683" i="34"/>
  <c r="H682" i="34"/>
  <c r="H681" i="34"/>
  <c r="H680" i="34"/>
  <c r="H679" i="34"/>
  <c r="H678" i="34"/>
  <c r="H677" i="34"/>
  <c r="H676" i="34"/>
  <c r="H675" i="34"/>
  <c r="H674" i="34"/>
  <c r="H673" i="34"/>
  <c r="H672" i="34"/>
  <c r="H671" i="34"/>
  <c r="H670" i="34"/>
  <c r="H669" i="34"/>
  <c r="H668" i="34"/>
  <c r="H647" i="34"/>
  <c r="H646" i="34"/>
  <c r="H645" i="34"/>
  <c r="H644" i="34"/>
  <c r="H643" i="34"/>
  <c r="H642" i="34"/>
  <c r="H641" i="34"/>
  <c r="H640" i="34"/>
  <c r="H639" i="34"/>
  <c r="H638" i="34"/>
  <c r="H637" i="34"/>
  <c r="H636" i="34"/>
  <c r="H635" i="34"/>
  <c r="H634" i="34"/>
  <c r="H633" i="34"/>
  <c r="H632" i="34"/>
  <c r="H631" i="34"/>
  <c r="H630" i="34"/>
  <c r="H629" i="34"/>
  <c r="F715" i="24" l="1"/>
  <c r="G625" i="24"/>
  <c r="H715" i="34"/>
  <c r="I629" i="34"/>
  <c r="G716" i="24" l="1"/>
  <c r="G713" i="24"/>
  <c r="G712" i="24"/>
  <c r="G711" i="24"/>
  <c r="G710" i="24"/>
  <c r="G709" i="24"/>
  <c r="G708" i="24"/>
  <c r="G707" i="24"/>
  <c r="G706" i="24"/>
  <c r="G705" i="24"/>
  <c r="G704" i="24"/>
  <c r="G703" i="24"/>
  <c r="G702" i="24"/>
  <c r="G701" i="24"/>
  <c r="G700" i="24"/>
  <c r="G699" i="24"/>
  <c r="G698" i="24"/>
  <c r="G697" i="24"/>
  <c r="G696" i="24"/>
  <c r="G695" i="24"/>
  <c r="G694" i="24"/>
  <c r="G693" i="24"/>
  <c r="G692" i="24"/>
  <c r="G691" i="24"/>
  <c r="G690" i="24"/>
  <c r="G689" i="24"/>
  <c r="G688" i="24"/>
  <c r="G687" i="24"/>
  <c r="G686" i="24"/>
  <c r="G685" i="24"/>
  <c r="G684" i="24"/>
  <c r="G683" i="24"/>
  <c r="G682" i="24"/>
  <c r="G681" i="24"/>
  <c r="G680" i="24"/>
  <c r="G679" i="24"/>
  <c r="G678" i="24"/>
  <c r="G677" i="24"/>
  <c r="G676" i="24"/>
  <c r="G675" i="24"/>
  <c r="G674" i="24"/>
  <c r="G673" i="24"/>
  <c r="G672" i="24"/>
  <c r="G671" i="24"/>
  <c r="G670" i="24"/>
  <c r="G669" i="24"/>
  <c r="G668" i="24"/>
  <c r="G647" i="24"/>
  <c r="G646" i="24"/>
  <c r="G645" i="24"/>
  <c r="G644" i="24"/>
  <c r="G643" i="24"/>
  <c r="G642" i="24"/>
  <c r="G641" i="24"/>
  <c r="G640" i="24"/>
  <c r="G639" i="24"/>
  <c r="G638" i="24"/>
  <c r="G637" i="24"/>
  <c r="G636" i="24"/>
  <c r="G635" i="24"/>
  <c r="G634" i="24"/>
  <c r="G633" i="24"/>
  <c r="G632" i="24"/>
  <c r="G631" i="24"/>
  <c r="G630" i="24"/>
  <c r="G629" i="24"/>
  <c r="G628" i="24"/>
  <c r="G627" i="24"/>
  <c r="G626" i="24"/>
  <c r="I716" i="34"/>
  <c r="I713" i="34"/>
  <c r="I712" i="34"/>
  <c r="I711" i="34"/>
  <c r="I710" i="34"/>
  <c r="I709" i="34"/>
  <c r="I708" i="34"/>
  <c r="I707" i="34"/>
  <c r="I706" i="34"/>
  <c r="I705" i="34"/>
  <c r="I704" i="34"/>
  <c r="I703" i="34"/>
  <c r="I702" i="34"/>
  <c r="I701" i="34"/>
  <c r="I700" i="34"/>
  <c r="I699" i="34"/>
  <c r="I698" i="34"/>
  <c r="I697" i="34"/>
  <c r="I696" i="34"/>
  <c r="I695" i="34"/>
  <c r="I694" i="34"/>
  <c r="I693" i="34"/>
  <c r="I692" i="34"/>
  <c r="I691" i="34"/>
  <c r="I690" i="34"/>
  <c r="I689" i="34"/>
  <c r="I688" i="34"/>
  <c r="I687" i="34"/>
  <c r="I686" i="34"/>
  <c r="I685" i="34"/>
  <c r="I684" i="34"/>
  <c r="I683" i="34"/>
  <c r="I682" i="34"/>
  <c r="I681" i="34"/>
  <c r="I680" i="34"/>
  <c r="I679" i="34"/>
  <c r="I678" i="34"/>
  <c r="I677" i="34"/>
  <c r="I676" i="34"/>
  <c r="I675" i="34"/>
  <c r="I674" i="34"/>
  <c r="I673" i="34"/>
  <c r="I672" i="34"/>
  <c r="I671" i="34"/>
  <c r="I670" i="34"/>
  <c r="I669" i="34"/>
  <c r="I668" i="34"/>
  <c r="I647" i="34"/>
  <c r="I646" i="34"/>
  <c r="I645" i="34"/>
  <c r="I644" i="34"/>
  <c r="I643" i="34"/>
  <c r="I642" i="34"/>
  <c r="I641" i="34"/>
  <c r="I640" i="34"/>
  <c r="I639" i="34"/>
  <c r="I638" i="34"/>
  <c r="I637" i="34"/>
  <c r="I636" i="34"/>
  <c r="I635" i="34"/>
  <c r="I634" i="34"/>
  <c r="I633" i="34"/>
  <c r="I632" i="34"/>
  <c r="I631" i="34"/>
  <c r="I630" i="34"/>
  <c r="G715" i="24" l="1"/>
  <c r="H628" i="24"/>
  <c r="I715" i="34"/>
  <c r="J630" i="34"/>
  <c r="H716" i="24" l="1"/>
  <c r="H713" i="24"/>
  <c r="H712" i="24"/>
  <c r="H711" i="24"/>
  <c r="H710" i="24"/>
  <c r="H709" i="24"/>
  <c r="H708" i="24"/>
  <c r="H707" i="24"/>
  <c r="H706" i="24"/>
  <c r="H705" i="24"/>
  <c r="H704" i="24"/>
  <c r="H703" i="24"/>
  <c r="H702" i="24"/>
  <c r="H701" i="24"/>
  <c r="H700" i="24"/>
  <c r="H699" i="24"/>
  <c r="H698" i="24"/>
  <c r="H697" i="24"/>
  <c r="H696" i="24"/>
  <c r="H695" i="24"/>
  <c r="H694" i="24"/>
  <c r="H693" i="24"/>
  <c r="H692" i="24"/>
  <c r="H691" i="24"/>
  <c r="H690" i="24"/>
  <c r="H689" i="24"/>
  <c r="H688" i="24"/>
  <c r="H687" i="24"/>
  <c r="H686" i="24"/>
  <c r="H685" i="24"/>
  <c r="H684" i="24"/>
  <c r="H683" i="24"/>
  <c r="H682" i="24"/>
  <c r="H681" i="24"/>
  <c r="H680" i="24"/>
  <c r="H679" i="24"/>
  <c r="H678" i="24"/>
  <c r="H677" i="24"/>
  <c r="H676" i="24"/>
  <c r="H675" i="24"/>
  <c r="H674" i="24"/>
  <c r="H673" i="24"/>
  <c r="H672" i="24"/>
  <c r="H671" i="24"/>
  <c r="H670" i="24"/>
  <c r="H669" i="24"/>
  <c r="H668" i="24"/>
  <c r="H647" i="24"/>
  <c r="H646" i="24"/>
  <c r="H64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29" i="24"/>
  <c r="J716" i="34"/>
  <c r="J713" i="34"/>
  <c r="J712" i="34"/>
  <c r="J711" i="34"/>
  <c r="J710" i="34"/>
  <c r="J709" i="34"/>
  <c r="J708" i="34"/>
  <c r="J707" i="34"/>
  <c r="J706" i="34"/>
  <c r="J705" i="34"/>
  <c r="J704" i="34"/>
  <c r="J703" i="34"/>
  <c r="J702" i="34"/>
  <c r="J701" i="34"/>
  <c r="J700" i="34"/>
  <c r="J699" i="34"/>
  <c r="J698" i="34"/>
  <c r="J697" i="34"/>
  <c r="J696" i="34"/>
  <c r="J695" i="34"/>
  <c r="J694" i="34"/>
  <c r="J693" i="34"/>
  <c r="J692" i="34"/>
  <c r="J691" i="34"/>
  <c r="J690" i="34"/>
  <c r="J689" i="34"/>
  <c r="J688" i="34"/>
  <c r="J687" i="34"/>
  <c r="J686" i="34"/>
  <c r="J685" i="34"/>
  <c r="J684" i="34"/>
  <c r="J683" i="34"/>
  <c r="J682" i="34"/>
  <c r="J681" i="34"/>
  <c r="J680" i="34"/>
  <c r="J679" i="34"/>
  <c r="J678" i="34"/>
  <c r="J677" i="34"/>
  <c r="J676" i="34"/>
  <c r="J675" i="34"/>
  <c r="J674" i="34"/>
  <c r="J673" i="34"/>
  <c r="J672" i="34"/>
  <c r="J671" i="34"/>
  <c r="J670" i="34"/>
  <c r="J669" i="34"/>
  <c r="J668" i="34"/>
  <c r="J647" i="34"/>
  <c r="J646" i="34"/>
  <c r="J645" i="34"/>
  <c r="L647" i="34" s="1"/>
  <c r="J644" i="34"/>
  <c r="J643" i="34"/>
  <c r="J642" i="34"/>
  <c r="J641" i="34"/>
  <c r="J640" i="34"/>
  <c r="J639" i="34"/>
  <c r="J638" i="34"/>
  <c r="J637" i="34"/>
  <c r="J636" i="34"/>
  <c r="J635" i="34"/>
  <c r="J634" i="34"/>
  <c r="J633" i="34"/>
  <c r="J632" i="34"/>
  <c r="J631" i="34"/>
  <c r="H715" i="24" l="1"/>
  <c r="I629" i="24"/>
  <c r="J715" i="34"/>
  <c r="K644" i="34"/>
  <c r="L716" i="34"/>
  <c r="L713" i="34"/>
  <c r="L712" i="34"/>
  <c r="L711" i="34"/>
  <c r="L710" i="34"/>
  <c r="L709" i="34"/>
  <c r="L708" i="34"/>
  <c r="L707" i="34"/>
  <c r="L706" i="34"/>
  <c r="L705" i="34"/>
  <c r="L704" i="34"/>
  <c r="L703" i="34"/>
  <c r="L702" i="34"/>
  <c r="L701" i="34"/>
  <c r="L700" i="34"/>
  <c r="L699" i="34"/>
  <c r="L698" i="34"/>
  <c r="L697" i="34"/>
  <c r="L696" i="34"/>
  <c r="L695" i="34"/>
  <c r="L694" i="34"/>
  <c r="L693" i="34"/>
  <c r="L692" i="34"/>
  <c r="L691" i="34"/>
  <c r="L690" i="34"/>
  <c r="L689" i="34"/>
  <c r="L688" i="34"/>
  <c r="L687" i="34"/>
  <c r="L686" i="34"/>
  <c r="L685" i="34"/>
  <c r="L684" i="34"/>
  <c r="L683" i="34"/>
  <c r="L682" i="34"/>
  <c r="L681" i="34"/>
  <c r="L680" i="34"/>
  <c r="L679" i="34"/>
  <c r="L678" i="34"/>
  <c r="L677" i="34"/>
  <c r="L676" i="34"/>
  <c r="L675" i="34"/>
  <c r="L674" i="34"/>
  <c r="L673" i="34"/>
  <c r="L672" i="34"/>
  <c r="L671" i="34"/>
  <c r="L670" i="34"/>
  <c r="L669" i="34"/>
  <c r="L668" i="34"/>
  <c r="L715" i="34" s="1"/>
  <c r="I716" i="24" l="1"/>
  <c r="I713" i="24"/>
  <c r="I712" i="24"/>
  <c r="I711" i="24"/>
  <c r="I710" i="24"/>
  <c r="I709" i="24"/>
  <c r="I708" i="24"/>
  <c r="I707" i="24"/>
  <c r="I706" i="24"/>
  <c r="I705" i="24"/>
  <c r="I704" i="24"/>
  <c r="I703" i="24"/>
  <c r="I702" i="24"/>
  <c r="I701" i="24"/>
  <c r="I700" i="24"/>
  <c r="I699" i="24"/>
  <c r="I698" i="24"/>
  <c r="I697" i="24"/>
  <c r="I696" i="24"/>
  <c r="I695" i="24"/>
  <c r="I694" i="24"/>
  <c r="I693" i="24"/>
  <c r="I692" i="24"/>
  <c r="I691" i="24"/>
  <c r="I690" i="24"/>
  <c r="I689" i="24"/>
  <c r="I688" i="24"/>
  <c r="I687" i="24"/>
  <c r="I686" i="24"/>
  <c r="I685" i="24"/>
  <c r="I684" i="24"/>
  <c r="I683" i="24"/>
  <c r="I682" i="24"/>
  <c r="I681" i="24"/>
  <c r="I680" i="24"/>
  <c r="I679" i="24"/>
  <c r="I678" i="24"/>
  <c r="I677" i="24"/>
  <c r="I676" i="24"/>
  <c r="I675" i="24"/>
  <c r="I674" i="24"/>
  <c r="I673" i="24"/>
  <c r="I672" i="24"/>
  <c r="I671" i="24"/>
  <c r="I670" i="24"/>
  <c r="I669" i="24"/>
  <c r="I668" i="24"/>
  <c r="I647" i="24"/>
  <c r="I646" i="24"/>
  <c r="I64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K716" i="34"/>
  <c r="K713" i="34"/>
  <c r="M713" i="34" s="1"/>
  <c r="K712" i="34"/>
  <c r="M712" i="34" s="1"/>
  <c r="K711" i="34"/>
  <c r="M711" i="34" s="1"/>
  <c r="K710" i="34"/>
  <c r="M710" i="34" s="1"/>
  <c r="K709" i="34"/>
  <c r="M709" i="34" s="1"/>
  <c r="K708" i="34"/>
  <c r="M708" i="34" s="1"/>
  <c r="K707" i="34"/>
  <c r="M707" i="34" s="1"/>
  <c r="K706" i="34"/>
  <c r="M706" i="34" s="1"/>
  <c r="K705" i="34"/>
  <c r="M705" i="34" s="1"/>
  <c r="K704" i="34"/>
  <c r="M704" i="34" s="1"/>
  <c r="K703" i="34"/>
  <c r="M703" i="34" s="1"/>
  <c r="K702" i="34"/>
  <c r="M702" i="34" s="1"/>
  <c r="K701" i="34"/>
  <c r="M701" i="34" s="1"/>
  <c r="K700" i="34"/>
  <c r="M700" i="34" s="1"/>
  <c r="K699" i="34"/>
  <c r="M699" i="34" s="1"/>
  <c r="K698" i="34"/>
  <c r="M698" i="34" s="1"/>
  <c r="K697" i="34"/>
  <c r="M697" i="34" s="1"/>
  <c r="K696" i="34"/>
  <c r="M696" i="34" s="1"/>
  <c r="K695" i="34"/>
  <c r="M695" i="34" s="1"/>
  <c r="K694" i="34"/>
  <c r="M694" i="34" s="1"/>
  <c r="K693" i="34"/>
  <c r="M693" i="34" s="1"/>
  <c r="K692" i="34"/>
  <c r="M692" i="34" s="1"/>
  <c r="K691" i="34"/>
  <c r="M691" i="34" s="1"/>
  <c r="K690" i="34"/>
  <c r="M690" i="34" s="1"/>
  <c r="K689" i="34"/>
  <c r="M689" i="34" s="1"/>
  <c r="K688" i="34"/>
  <c r="M688" i="34" s="1"/>
  <c r="K687" i="34"/>
  <c r="M687" i="34" s="1"/>
  <c r="K686" i="34"/>
  <c r="M686" i="34" s="1"/>
  <c r="K685" i="34"/>
  <c r="M685" i="34" s="1"/>
  <c r="K684" i="34"/>
  <c r="M684" i="34" s="1"/>
  <c r="K683" i="34"/>
  <c r="M683" i="34" s="1"/>
  <c r="K682" i="34"/>
  <c r="M682" i="34" s="1"/>
  <c r="K681" i="34"/>
  <c r="M681" i="34" s="1"/>
  <c r="K680" i="34"/>
  <c r="M680" i="34" s="1"/>
  <c r="K679" i="34"/>
  <c r="M679" i="34" s="1"/>
  <c r="K678" i="34"/>
  <c r="M678" i="34" s="1"/>
  <c r="K677" i="34"/>
  <c r="M677" i="34" s="1"/>
  <c r="K676" i="34"/>
  <c r="M676" i="34" s="1"/>
  <c r="K675" i="34"/>
  <c r="M675" i="34" s="1"/>
  <c r="K674" i="34"/>
  <c r="M674" i="34" s="1"/>
  <c r="K673" i="34"/>
  <c r="M673" i="34" s="1"/>
  <c r="K672" i="34"/>
  <c r="M672" i="34" s="1"/>
  <c r="K671" i="34"/>
  <c r="M671" i="34" s="1"/>
  <c r="K670" i="34"/>
  <c r="M670" i="34" s="1"/>
  <c r="K669" i="34"/>
  <c r="M669" i="34" s="1"/>
  <c r="K668" i="34"/>
  <c r="I715" i="24" l="1"/>
  <c r="J630" i="24"/>
  <c r="K715" i="34"/>
  <c r="M668" i="34"/>
  <c r="M715" i="34" s="1"/>
  <c r="J716" i="24" l="1"/>
  <c r="J713" i="24"/>
  <c r="J712" i="24"/>
  <c r="J711" i="24"/>
  <c r="J710" i="24"/>
  <c r="J709" i="24"/>
  <c r="J708" i="24"/>
  <c r="J707" i="24"/>
  <c r="J706" i="24"/>
  <c r="J705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47" i="24"/>
  <c r="J646" i="24"/>
  <c r="J645" i="24"/>
  <c r="L647" i="24" s="1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715" i="24" l="1"/>
  <c r="K644" i="24"/>
  <c r="L716" i="24"/>
  <c r="L713" i="24"/>
  <c r="L712" i="24"/>
  <c r="L711" i="24"/>
  <c r="L710" i="24"/>
  <c r="L709" i="24"/>
  <c r="L708" i="24"/>
  <c r="L707" i="24"/>
  <c r="L706" i="24"/>
  <c r="L705" i="24"/>
  <c r="L704" i="24"/>
  <c r="L703" i="24"/>
  <c r="L702" i="24"/>
  <c r="L701" i="24"/>
  <c r="L700" i="24"/>
  <c r="L699" i="24"/>
  <c r="L698" i="24"/>
  <c r="L697" i="24"/>
  <c r="L696" i="24"/>
  <c r="L695" i="24"/>
  <c r="L694" i="24"/>
  <c r="L693" i="24"/>
  <c r="L692" i="24"/>
  <c r="L691" i="24"/>
  <c r="L690" i="24"/>
  <c r="L689" i="24"/>
  <c r="L688" i="24"/>
  <c r="L687" i="24"/>
  <c r="L686" i="24"/>
  <c r="L685" i="24"/>
  <c r="L684" i="24"/>
  <c r="L683" i="24"/>
  <c r="L682" i="24"/>
  <c r="L681" i="24"/>
  <c r="L680" i="24"/>
  <c r="L679" i="24"/>
  <c r="L678" i="24"/>
  <c r="L677" i="24"/>
  <c r="L676" i="24"/>
  <c r="L675" i="24"/>
  <c r="L674" i="24"/>
  <c r="L673" i="24"/>
  <c r="L672" i="24"/>
  <c r="L671" i="24"/>
  <c r="L670" i="24"/>
  <c r="L669" i="24"/>
  <c r="L668" i="24"/>
  <c r="L715" i="24" s="1"/>
  <c r="K716" i="24" l="1"/>
  <c r="K713" i="24"/>
  <c r="M713" i="24" s="1"/>
  <c r="F215" i="32" s="1"/>
  <c r="K712" i="24"/>
  <c r="M712" i="24" s="1"/>
  <c r="E215" i="32" s="1"/>
  <c r="K711" i="24"/>
  <c r="M711" i="24" s="1"/>
  <c r="D215" i="32" s="1"/>
  <c r="K710" i="24"/>
  <c r="M710" i="24" s="1"/>
  <c r="C215" i="32" s="1"/>
  <c r="K709" i="24"/>
  <c r="M709" i="24" s="1"/>
  <c r="I183" i="32" s="1"/>
  <c r="K708" i="24"/>
  <c r="M708" i="24" s="1"/>
  <c r="H183" i="32" s="1"/>
  <c r="K707" i="24"/>
  <c r="M707" i="24" s="1"/>
  <c r="G183" i="32" s="1"/>
  <c r="K706" i="24"/>
  <c r="M706" i="24" s="1"/>
  <c r="F183" i="32" s="1"/>
  <c r="K705" i="24"/>
  <c r="M705" i="24" s="1"/>
  <c r="E183" i="32" s="1"/>
  <c r="K704" i="24"/>
  <c r="M704" i="24" s="1"/>
  <c r="D183" i="32" s="1"/>
  <c r="K703" i="24"/>
  <c r="M703" i="24" s="1"/>
  <c r="C183" i="32" s="1"/>
  <c r="K702" i="24"/>
  <c r="M702" i="24" s="1"/>
  <c r="I151" i="32" s="1"/>
  <c r="K701" i="24"/>
  <c r="M701" i="24" s="1"/>
  <c r="H151" i="32" s="1"/>
  <c r="K700" i="24"/>
  <c r="M700" i="24" s="1"/>
  <c r="G151" i="32" s="1"/>
  <c r="K699" i="24"/>
  <c r="M699" i="24" s="1"/>
  <c r="F151" i="32" s="1"/>
  <c r="K698" i="24"/>
  <c r="M698" i="24" s="1"/>
  <c r="E151" i="32" s="1"/>
  <c r="K697" i="24"/>
  <c r="M697" i="24" s="1"/>
  <c r="D151" i="32" s="1"/>
  <c r="K696" i="24"/>
  <c r="M696" i="24" s="1"/>
  <c r="C151" i="32" s="1"/>
  <c r="K695" i="24"/>
  <c r="M695" i="24" s="1"/>
  <c r="I119" i="32" s="1"/>
  <c r="K694" i="24"/>
  <c r="M694" i="24" s="1"/>
  <c r="H119" i="32" s="1"/>
  <c r="K693" i="24"/>
  <c r="M693" i="24" s="1"/>
  <c r="K692" i="24"/>
  <c r="M692" i="24" s="1"/>
  <c r="K691" i="24"/>
  <c r="M691" i="24" s="1"/>
  <c r="K690" i="24"/>
  <c r="M690" i="24" s="1"/>
  <c r="D119" i="32" s="1"/>
  <c r="K689" i="24"/>
  <c r="M689" i="24" s="1"/>
  <c r="C119" i="32" s="1"/>
  <c r="K688" i="24"/>
  <c r="M688" i="24" s="1"/>
  <c r="I87" i="32" s="1"/>
  <c r="K687" i="24"/>
  <c r="M687" i="24" s="1"/>
  <c r="H87" i="32" s="1"/>
  <c r="K686" i="24"/>
  <c r="M686" i="24" s="1"/>
  <c r="G87" i="32" s="1"/>
  <c r="K685" i="24"/>
  <c r="M685" i="24" s="1"/>
  <c r="F87" i="32" s="1"/>
  <c r="K684" i="24"/>
  <c r="M684" i="24" s="1"/>
  <c r="E87" i="32" s="1"/>
  <c r="K683" i="24"/>
  <c r="M683" i="24" s="1"/>
  <c r="D87" i="32" s="1"/>
  <c r="K682" i="24"/>
  <c r="M682" i="24" s="1"/>
  <c r="C87" i="32" s="1"/>
  <c r="K681" i="24"/>
  <c r="M681" i="24" s="1"/>
  <c r="I55" i="32" s="1"/>
  <c r="K680" i="24"/>
  <c r="M680" i="24" s="1"/>
  <c r="H55" i="32" s="1"/>
  <c r="K679" i="24"/>
  <c r="M679" i="24" s="1"/>
  <c r="G55" i="32" s="1"/>
  <c r="K678" i="24"/>
  <c r="M678" i="24" s="1"/>
  <c r="K677" i="24"/>
  <c r="M677" i="24" s="1"/>
  <c r="E55" i="32" s="1"/>
  <c r="K676" i="24"/>
  <c r="M676" i="24" s="1"/>
  <c r="D55" i="32" s="1"/>
  <c r="K675" i="24"/>
  <c r="M675" i="24" s="1"/>
  <c r="C55" i="32" s="1"/>
  <c r="K674" i="24"/>
  <c r="M674" i="24" s="1"/>
  <c r="I23" i="32" s="1"/>
  <c r="K673" i="24"/>
  <c r="M673" i="24" s="1"/>
  <c r="H23" i="32" s="1"/>
  <c r="K672" i="24"/>
  <c r="M672" i="24" s="1"/>
  <c r="G23" i="32" s="1"/>
  <c r="K671" i="24"/>
  <c r="M671" i="24" s="1"/>
  <c r="F23" i="32" s="1"/>
  <c r="K670" i="24"/>
  <c r="M670" i="24" s="1"/>
  <c r="E23" i="32" s="1"/>
  <c r="K669" i="24"/>
  <c r="M669" i="24" s="1"/>
  <c r="D23" i="32" s="1"/>
  <c r="K668" i="24"/>
  <c r="K715" i="24" l="1"/>
  <c r="M668" i="24"/>
  <c r="E119" i="32"/>
  <c r="F119" i="32"/>
  <c r="F55" i="32"/>
  <c r="G119" i="32"/>
  <c r="C23" i="32" l="1"/>
  <c r="M715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SYSTEM</author>
  </authors>
  <commentList>
    <comment ref="F420" authorId="0" shapeId="0" xr:uid="{00000000-0006-0000-0B00-000001000000}">
      <text>
        <r>
          <rPr>
            <b/>
            <sz val="9"/>
            <color indexed="81"/>
            <rFont val="Tahoma"/>
            <charset val="1"/>
          </rPr>
          <t>SYSTEM:</t>
        </r>
        <r>
          <rPr>
            <sz val="9"/>
            <color indexed="81"/>
            <rFont val="Tahoma"/>
            <charset val="1"/>
          </rPr>
          <t xml:space="preserve">
This is comparing to interest rev for some reason and I can't remove it</t>
        </r>
      </text>
    </comment>
  </commentList>
</comments>
</file>

<file path=xl/sharedStrings.xml><?xml version="1.0" encoding="utf-8"?>
<sst xmlns="http://schemas.openxmlformats.org/spreadsheetml/2006/main" count="4873" uniqueCount="1385">
  <si>
    <t>DOH 689-182 February 2024</t>
  </si>
  <si>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</si>
  <si>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</si>
  <si>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</si>
  <si>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r>
      <t>E2SHB 1272 Requirements:</t>
    </r>
    <r>
      <rPr>
        <sz val="11"/>
        <color theme="1"/>
        <rFont val="Calibri"/>
        <family val="2"/>
        <scheme val="minor"/>
      </rPr>
      <t xml:space="preserve"> This template has been updated to reflect E2SHB 1272 reporting requirements.</t>
    </r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</si>
  <si>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</si>
  <si>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Line 96: "Fiscal Year Ended" must be entered in MM/DD/YYYY format.</t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</si>
  <si>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</si>
  <si>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</si>
  <si>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</si>
  <si>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</si>
  <si>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</si>
  <si>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</si>
  <si>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</si>
  <si>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</si>
  <si>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Depreciation</t>
  </si>
  <si>
    <t>The Depreciation can be entered directly, assigned by square footage, or a combination of the two.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</si>
  <si>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</si>
  <si>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</si>
  <si>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</si>
  <si>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 xml:space="preserve">After the salaries and the departmental square footage statistics are entered, the departmental employee benefits and depreciation will be </t>
  </si>
  <si>
    <t>calculated on lines 48 and 52, respectively.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</si>
  <si>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</si>
  <si>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https://mft.wa.gov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</si>
  <si>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</si>
  <si>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</si>
  <si>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</si>
  <si>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</si>
  <si>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within "Other Noncategorized Revenues" that either have a value of $1,000,000 or more;</t>
    </r>
  </si>
  <si>
    <t>or represent 1% or more of the total revenues. A prompt will appear in Cell E380 if youre required to provide a response.</t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</si>
  <si>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within "Other Noncategorized Expenses" that either have a value of $1,000,000 or more; </t>
    </r>
  </si>
  <si>
    <t>or represent 1% or more of the total revenues. A prompt will appear in Cell E414 if youre required to provide a response.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</si>
  <si>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</si>
  <si>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hos@doh.wa.gov</t>
  </si>
  <si>
    <t>Submit report via hospitals Managed File Transfer account: https://mft.wa.gov/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</si>
  <si>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</si>
  <si>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</si>
  <si>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</si>
  <si>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</si>
  <si>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</si>
  <si>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</si>
  <si>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</si>
  <si>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</si>
  <si>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</si>
  <si>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</si>
  <si>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</si>
  <si>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</si>
  <si>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</si>
  <si>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</si>
  <si>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</si>
  <si>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</si>
  <si>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</si>
  <si>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</si>
  <si>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</si>
  <si>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</si>
  <si>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</si>
  <si>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</si>
  <si>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</si>
  <si>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</si>
  <si>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</si>
  <si>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</si>
  <si>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</si>
  <si>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</si>
  <si>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</si>
  <si>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</si>
  <si>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</si>
  <si>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</si>
  <si>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</si>
  <si>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</si>
  <si>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</si>
  <si>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</si>
  <si>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</si>
  <si>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</si>
  <si>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</si>
  <si>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</si>
  <si>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</si>
  <si>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</si>
  <si>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</si>
  <si>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</si>
  <si>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</si>
  <si>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</si>
  <si>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</si>
  <si>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</si>
  <si>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</si>
  <si>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</si>
  <si>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</si>
  <si>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</si>
  <si>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</si>
  <si>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</si>
  <si>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</si>
  <si>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</si>
  <si>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</si>
  <si>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</si>
  <si>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</si>
  <si>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</si>
  <si>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</si>
  <si>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</si>
  <si>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</si>
  <si>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</si>
  <si>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</si>
  <si>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</si>
  <si>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</si>
  <si>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</si>
  <si>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</si>
  <si>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</si>
  <si>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</si>
  <si>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</si>
  <si>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</si>
  <si>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</si>
  <si>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</si>
  <si>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</si>
  <si>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</si>
  <si>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</si>
  <si>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</si>
  <si>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</si>
  <si>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</si>
  <si>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</si>
  <si>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</si>
  <si>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</si>
  <si>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</si>
  <si>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</si>
  <si>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</si>
  <si>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</si>
  <si>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</si>
  <si>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</si>
  <si>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</si>
  <si>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</si>
  <si>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</si>
  <si>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</si>
  <si>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</si>
  <si>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</si>
  <si>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</si>
  <si>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</si>
  <si>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</si>
  <si>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</si>
  <si>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</si>
  <si>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</si>
  <si>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</si>
  <si>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</si>
  <si>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</si>
  <si>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</si>
  <si>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</si>
  <si>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</si>
  <si>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</si>
  <si>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</si>
  <si>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</si>
  <si>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</si>
  <si>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</si>
  <si>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</si>
  <si>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</si>
  <si>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</si>
  <si>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</si>
  <si>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</si>
  <si>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</si>
  <si>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</si>
  <si>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</si>
  <si>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</si>
  <si>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</si>
  <si>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</si>
  <si>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</si>
  <si>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</si>
  <si>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</si>
  <si>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</si>
  <si>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</si>
  <si>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</si>
  <si>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</si>
  <si>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</si>
  <si>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</si>
  <si>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</si>
  <si>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</si>
  <si>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</si>
  <si>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</si>
  <si>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</si>
  <si>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</si>
  <si>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</si>
  <si>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</si>
  <si>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</si>
  <si>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</si>
  <si>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</si>
  <si>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</si>
  <si>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</si>
  <si>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</si>
  <si>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</si>
  <si>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</si>
  <si>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</si>
  <si>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</si>
  <si>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</si>
  <si>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</si>
  <si>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</si>
  <si>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</si>
  <si>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</si>
  <si>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</si>
  <si>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</si>
  <si>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</si>
  <si>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</si>
  <si>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</si>
  <si>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</si>
  <si>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</si>
  <si>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</si>
  <si>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</si>
  <si>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</si>
  <si>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</si>
  <si>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</si>
  <si>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</si>
  <si>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</si>
  <si>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</si>
  <si>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</si>
  <si>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</si>
  <si>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</si>
  <si>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</si>
  <si>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</si>
  <si>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</si>
  <si>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</si>
  <si>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</si>
  <si>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</si>
  <si>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</si>
  <si>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</si>
  <si>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</si>
  <si>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</si>
  <si>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</si>
  <si>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</si>
  <si>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</si>
  <si>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</si>
  <si>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</si>
  <si>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</si>
  <si>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</si>
  <si>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</si>
  <si>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</si>
  <si>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</si>
  <si>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</si>
  <si>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</si>
  <si>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</si>
  <si>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</si>
  <si>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</si>
  <si>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</si>
  <si>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</si>
  <si>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</si>
  <si>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</si>
  <si>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</si>
  <si>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</si>
  <si>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</si>
  <si>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</si>
  <si>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</si>
  <si>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</si>
  <si>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</si>
  <si>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</si>
  <si>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</si>
  <si>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</si>
  <si>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</si>
  <si>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</si>
  <si>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</si>
  <si>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</si>
  <si>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</si>
  <si>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</si>
  <si>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</si>
  <si>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</si>
  <si>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</si>
  <si>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</si>
  <si>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</si>
  <si>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</si>
  <si>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</si>
  <si>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</si>
  <si>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</si>
  <si>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</si>
  <si>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</si>
  <si>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</si>
  <si>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</si>
  <si>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</si>
  <si>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</si>
  <si>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</si>
  <si>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</si>
  <si>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</si>
  <si>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</si>
  <si>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</si>
  <si>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</si>
  <si>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</si>
  <si>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</si>
  <si>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</si>
  <si>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</si>
  <si>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</si>
  <si>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</si>
  <si>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</si>
  <si>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</si>
  <si>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</si>
  <si>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</si>
  <si>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</si>
  <si>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</si>
  <si>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</si>
  <si>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</si>
  <si>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</si>
  <si>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</si>
  <si>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</si>
  <si>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</si>
  <si>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</si>
  <si>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</si>
  <si>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</si>
  <si>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>12/31/2024</t>
  </si>
  <si>
    <t/>
  </si>
  <si>
    <t>License Number</t>
  </si>
  <si>
    <t>:</t>
  </si>
  <si>
    <t>141</t>
  </si>
  <si>
    <t>Hospital Name</t>
  </si>
  <si>
    <t>Columbia County Public Hospital District No. 1</t>
  </si>
  <si>
    <t>Mailing Address</t>
  </si>
  <si>
    <t>1012 South Third Street</t>
  </si>
  <si>
    <t>City</t>
  </si>
  <si>
    <t>Dayton</t>
  </si>
  <si>
    <t>State</t>
  </si>
  <si>
    <t>WA</t>
  </si>
  <si>
    <t>Zip</t>
  </si>
  <si>
    <t>County</t>
  </si>
  <si>
    <t>Columbia</t>
  </si>
  <si>
    <t>Chief Executive Officer</t>
  </si>
  <si>
    <t>Chief Financial Officer</t>
  </si>
  <si>
    <t>Chair of Governing Board</t>
  </si>
  <si>
    <t>Telephone Number</t>
  </si>
  <si>
    <t>509.382.2531</t>
  </si>
  <si>
    <t>Facsimile Number</t>
  </si>
  <si>
    <t>509.382.3205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</si>
  <si>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</si>
  <si>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</si>
  <si>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</si>
  <si>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</si>
  <si>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</si>
  <si>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</si>
  <si>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</si>
  <si>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</si>
  <si>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</si>
  <si>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</si>
  <si>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</si>
  <si>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</si>
  <si>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</si>
  <si>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</si>
  <si>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</si>
  <si>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</si>
  <si>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</si>
  <si>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</si>
  <si>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</si>
  <si>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</si>
  <si>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</si>
  <si>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</si>
  <si>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</si>
  <si>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</si>
  <si>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</si>
  <si>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</si>
  <si>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</si>
  <si>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</si>
  <si>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</si>
  <si>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</si>
  <si>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</si>
  <si>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</si>
  <si>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</si>
  <si>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</si>
  <si>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</si>
  <si>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</si>
  <si>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</si>
  <si>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</si>
  <si>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</si>
  <si>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</si>
  <si>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</si>
  <si>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</si>
  <si>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</si>
  <si>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</si>
  <si>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</si>
  <si>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</si>
  <si>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</si>
  <si>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</si>
  <si>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</si>
  <si>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</si>
  <si>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</si>
  <si>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</si>
  <si>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</si>
  <si>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</si>
  <si>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</si>
  <si>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</si>
  <si>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</si>
  <si>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</si>
  <si>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</si>
  <si>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</si>
  <si>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</si>
  <si>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</si>
  <si>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</si>
  <si>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</si>
  <si>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</si>
  <si>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</si>
  <si>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</si>
  <si>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</si>
  <si>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</si>
  <si>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</si>
  <si>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</si>
  <si>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</si>
  <si>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</si>
  <si>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</si>
  <si>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</si>
  <si>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</si>
  <si>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</si>
  <si>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</si>
  <si>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</si>
  <si>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</si>
  <si>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</si>
  <si>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</si>
  <si>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</si>
  <si>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</si>
  <si>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</si>
  <si>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</si>
  <si>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</si>
  <si>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</si>
  <si>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</si>
  <si>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</si>
  <si>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</si>
  <si>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</si>
  <si>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</si>
  <si>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</si>
  <si>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</si>
  <si>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</si>
  <si>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</si>
  <si>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</si>
  <si>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</si>
  <si>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</si>
  <si>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</si>
  <si>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</si>
  <si>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</si>
  <si>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</si>
  <si>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</si>
  <si>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</si>
  <si>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</si>
  <si>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</si>
  <si>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</si>
  <si>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</si>
  <si>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</si>
  <si>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</si>
  <si>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</si>
  <si>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</si>
  <si>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</si>
  <si>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</si>
  <si>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</si>
  <si>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</si>
  <si>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</si>
  <si>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</si>
  <si>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</si>
  <si>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</si>
  <si>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</si>
  <si>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</si>
  <si>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</si>
  <si>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</si>
  <si>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</si>
  <si>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</si>
  <si>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</si>
  <si>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</si>
  <si>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</si>
  <si>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</si>
  <si>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</si>
  <si>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</si>
  <si>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</si>
  <si>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</si>
  <si>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</si>
  <si>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</si>
  <si>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</si>
  <si>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</si>
  <si>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</si>
  <si>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</si>
  <si>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</si>
  <si>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</si>
  <si>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</si>
  <si>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</si>
  <si>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</si>
  <si>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</si>
  <si>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</si>
  <si>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</si>
  <si>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</si>
  <si>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</si>
  <si>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</si>
  <si>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</si>
  <si>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</si>
  <si>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</si>
  <si>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</si>
  <si>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</si>
  <si>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</si>
  <si>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</si>
  <si>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</si>
  <si>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</si>
  <si>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</si>
  <si>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</si>
  <si>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</si>
  <si>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</si>
  <si>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</si>
  <si>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</si>
  <si>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</si>
  <si>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</si>
  <si>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</si>
  <si>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</si>
  <si>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</si>
  <si>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</si>
  <si>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</si>
  <si>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</si>
  <si>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</si>
  <si>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</si>
  <si>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</si>
  <si>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</si>
  <si>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</si>
  <si>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</si>
  <si>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</si>
  <si>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</si>
  <si>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</si>
  <si>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</si>
  <si>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</si>
  <si>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</si>
  <si>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</si>
  <si>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</si>
  <si>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</si>
  <si>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</si>
  <si>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</si>
  <si>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</si>
  <si>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</si>
  <si>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</si>
  <si>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</si>
  <si>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</si>
  <si>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</si>
  <si>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</si>
  <si>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</si>
  <si>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</si>
  <si>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</si>
  <si>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</si>
  <si>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</si>
  <si>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</si>
  <si>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</si>
  <si>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</si>
  <si>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</si>
  <si>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</si>
  <si>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</si>
  <si>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</si>
  <si>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</si>
  <si>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</si>
  <si>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</si>
  <si>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</si>
  <si>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</si>
  <si>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</si>
  <si>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</si>
  <si>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To request this document in another format, call 1-800-525-0127. Deaf or hard of hearing customers, please call 711 (Washington Relay) or email doh.information@doh.wa.gov.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</si>
  <si>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</si>
  <si>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</si>
  <si>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</si>
  <si>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</si>
  <si>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</si>
  <si>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</si>
  <si>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</si>
  <si>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</si>
  <si>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</si>
  <si>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</si>
  <si>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</si>
  <si>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</si>
  <si>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</si>
  <si>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</si>
  <si>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</si>
  <si>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</si>
  <si>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</si>
  <si>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</si>
  <si>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</si>
  <si>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</si>
  <si>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</si>
  <si>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</si>
  <si>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</si>
  <si>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</si>
  <si>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</si>
  <si>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</si>
  <si>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</si>
  <si>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</si>
  <si>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</si>
  <si>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</si>
  <si>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</si>
  <si>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</si>
  <si>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</si>
  <si>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</si>
  <si>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</si>
  <si>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</si>
  <si>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</si>
  <si>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</si>
  <si>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</si>
  <si>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</si>
  <si>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</si>
  <si>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</si>
  <si>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</si>
  <si>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</si>
  <si>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</si>
  <si>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</si>
  <si>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</si>
  <si>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</si>
  <si>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</si>
  <si>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</si>
  <si>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</si>
  <si>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</si>
  <si>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</si>
  <si>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</si>
  <si>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</si>
  <si>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</si>
  <si>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</si>
  <si>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</si>
  <si>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</si>
  <si>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</si>
  <si>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</si>
  <si>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</si>
  <si>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</si>
  <si>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</si>
  <si>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</si>
  <si>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</si>
  <si>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</si>
  <si>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</si>
  <si>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</si>
  <si>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</si>
  <si>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</si>
  <si>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</si>
  <si>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</si>
  <si>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</si>
  <si>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</si>
  <si>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</si>
  <si>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</si>
  <si>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</si>
  <si>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</si>
  <si>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</si>
  <si>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</si>
  <si>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</si>
  <si>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</si>
  <si>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</si>
  <si>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</si>
  <si>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</si>
  <si>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</si>
  <si>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</si>
  <si>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</si>
  <si>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</si>
  <si>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</si>
  <si>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</si>
  <si>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</si>
  <si>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</si>
  <si>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</si>
  <si>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</si>
  <si>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</si>
  <si>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</si>
  <si>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</si>
  <si>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</si>
  <si>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</si>
  <si>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</si>
  <si>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</si>
  <si>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</si>
  <si>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</si>
  <si>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</si>
  <si>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</si>
  <si>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</si>
  <si>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</si>
  <si>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</si>
  <si>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</si>
  <si>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</si>
  <si>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</si>
  <si>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</si>
  <si>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</si>
  <si>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</si>
  <si>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</si>
  <si>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</si>
  <si>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</si>
  <si>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</si>
  <si>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</si>
  <si>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</si>
  <si>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</si>
  <si>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</si>
  <si>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</si>
  <si>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</si>
  <si>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</si>
  <si>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</si>
  <si>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</si>
  <si>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</si>
  <si>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</si>
  <si>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</si>
  <si>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</si>
  <si>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</si>
  <si>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</si>
  <si>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</si>
  <si>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</si>
  <si>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</si>
  <si>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</si>
  <si>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</si>
  <si>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</si>
  <si>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</si>
  <si>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</si>
  <si>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</si>
  <si>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</si>
  <si>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</si>
  <si>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</si>
  <si>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</si>
  <si>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</si>
  <si>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</si>
  <si>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</si>
  <si>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</si>
  <si>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</si>
  <si>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</si>
  <si>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</si>
  <si>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</si>
  <si>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</si>
  <si>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</si>
  <si>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</si>
  <si>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</si>
  <si>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</si>
  <si>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</si>
  <si>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</si>
  <si>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</si>
  <si>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</si>
  <si>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</si>
  <si>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</si>
  <si>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</si>
  <si>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</si>
  <si>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</si>
  <si>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</si>
  <si>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</si>
  <si>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</si>
  <si>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</si>
  <si>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</si>
  <si>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</si>
  <si>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</si>
  <si>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</si>
  <si>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</si>
  <si>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</si>
  <si>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</si>
  <si>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</si>
  <si>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</si>
  <si>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</si>
  <si>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</si>
  <si>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</si>
  <si>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</si>
  <si>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</si>
  <si>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</si>
  <si>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</si>
  <si>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</si>
  <si>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</si>
  <si>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</si>
  <si>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</si>
  <si>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</si>
  <si>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</si>
  <si>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</si>
  <si>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</si>
  <si>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</si>
  <si>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</si>
  <si>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</si>
  <si>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</si>
  <si>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</si>
  <si>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</si>
  <si>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</si>
  <si>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</si>
  <si>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</si>
  <si>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</si>
  <si>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</si>
  <si>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</si>
  <si>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</si>
  <si>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</si>
  <si>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</si>
  <si>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</si>
  <si>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</si>
  <si>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</si>
  <si>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</si>
  <si>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</si>
  <si>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</si>
  <si>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</si>
  <si>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</si>
  <si>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</si>
  <si>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</si>
  <si>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</si>
  <si>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</si>
  <si>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</si>
  <si>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</si>
  <si>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</si>
  <si>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</si>
  <si>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</si>
  <si>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</si>
  <si>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</si>
  <si>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</si>
  <si>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</si>
  <si>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</si>
  <si>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</si>
  <si>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</si>
  <si>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</si>
  <si>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</si>
  <si>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</si>
  <si>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</si>
  <si>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</si>
  <si>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</si>
  <si>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</si>
  <si>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</si>
  <si>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</si>
  <si>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</si>
  <si>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</si>
  <si>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</si>
  <si>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</si>
  <si>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</si>
  <si>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</si>
  <si>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</si>
  <si>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</si>
  <si>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</si>
  <si>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</si>
  <si>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</si>
  <si>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</si>
  <si>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</si>
  <si>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</si>
  <si>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</si>
  <si>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</si>
  <si>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</si>
  <si>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</si>
  <si>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</si>
  <si>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</si>
  <si>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</si>
  <si>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</si>
  <si>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</si>
  <si>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</si>
  <si>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</si>
  <si>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</si>
  <si>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</si>
  <si>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</si>
  <si>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Responses-2 tab is an E2SHB 1272 requirement. Hospitals may leave this page blank for fiscal year 2022 reporting but are required to complete these areas for fiscal year 2023 reporting.</t>
  </si>
  <si>
    <t>Noncategorized Revenues and Expenses:</t>
  </si>
  <si>
    <t>1. For Other Noncategorized Revenues: Report line items and amounts within "Other Noncategorized Revenues" that either have a value of $1,000,000 or more;</t>
  </si>
  <si>
    <t>or represent 1% or more of the total revenues. A prompt will appear in Cell E380 of the Data tab if you're required to provide a response.</t>
  </si>
  <si>
    <t>2. For Other Noncategorized Expenses: Report line items and amounts within "Other Noncategorized Expenses" that either have a value of $1,000,000 or more;</t>
  </si>
  <si>
    <t>or represent 1% or more of the total revenues. A prompt will appear in Cell E414 of the Data tab if you're required to provide a response.</t>
  </si>
  <si>
    <t>Noncategorized Revenues:</t>
  </si>
  <si>
    <t>Futher Detail Required:</t>
  </si>
  <si>
    <t>Account Description:</t>
  </si>
  <si>
    <t>Amount:</t>
  </si>
  <si>
    <t>Noncategorized Expenses:</t>
  </si>
  <si>
    <t>[Add expense account information]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</si>
  <si>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</si>
  <si>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</si>
  <si>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</si>
  <si>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</si>
  <si>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</si>
  <si>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</si>
  <si>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</si>
  <si>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</si>
  <si>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</si>
  <si>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</si>
  <si>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</si>
  <si>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</si>
  <si>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</si>
  <si>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</si>
  <si>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</si>
  <si>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</si>
  <si>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</si>
  <si>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</si>
  <si>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</si>
  <si>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</si>
  <si>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</si>
  <si>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</si>
  <si>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</si>
  <si>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</si>
  <si>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</si>
  <si>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</si>
  <si>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</si>
  <si>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</si>
  <si>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</si>
  <si>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</si>
  <si>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</si>
  <si>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</si>
  <si>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</si>
  <si>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</si>
  <si>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</si>
  <si>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</si>
  <si>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</si>
  <si>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</si>
  <si>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</si>
  <si>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</si>
  <si>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</si>
  <si>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</si>
  <si>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</si>
  <si>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</si>
  <si>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</si>
  <si>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</si>
  <si>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</si>
  <si>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</si>
  <si>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</si>
  <si>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</si>
  <si>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</si>
  <si>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</si>
  <si>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</si>
  <si>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</si>
  <si>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</si>
  <si>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</si>
  <si>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</si>
  <si>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</si>
  <si>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</si>
  <si>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</si>
  <si>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</si>
  <si>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</si>
  <si>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</si>
  <si>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</si>
  <si>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</si>
  <si>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</si>
  <si>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</si>
  <si>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</si>
  <si>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</si>
  <si>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</si>
  <si>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</si>
  <si>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</si>
  <si>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</si>
  <si>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</si>
  <si>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</si>
  <si>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</si>
  <si>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</si>
  <si>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</si>
  <si>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</si>
  <si>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</si>
  <si>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</si>
  <si>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</si>
  <si>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</si>
  <si>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</si>
  <si>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</si>
  <si>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</si>
  <si>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</si>
  <si>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</si>
  <si>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</si>
  <si>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</si>
  <si>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</si>
  <si>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</si>
  <si>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</si>
  <si>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</si>
  <si>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</si>
  <si>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</si>
  <si>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</si>
  <si>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</si>
  <si>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</si>
  <si>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</si>
  <si>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</si>
  <si>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</si>
  <si>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</si>
  <si>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</si>
  <si>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</si>
  <si>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</si>
  <si>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</si>
  <si>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</si>
  <si>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</si>
  <si>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</si>
  <si>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</si>
  <si>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</si>
  <si>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</si>
  <si>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</si>
  <si>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</si>
  <si>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</si>
  <si>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</si>
  <si>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</si>
  <si>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</si>
  <si>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</si>
  <si>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</si>
  <si>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</si>
  <si>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</si>
  <si>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</si>
  <si>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</si>
  <si>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</si>
  <si>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</si>
  <si>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</si>
  <si>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</si>
  <si>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</si>
  <si>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</si>
  <si>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</si>
  <si>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</si>
  <si>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</si>
  <si>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</si>
  <si>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</si>
  <si>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</si>
  <si>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</si>
  <si>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</si>
  <si>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</si>
  <si>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</si>
  <si>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</si>
  <si>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</si>
  <si>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</si>
  <si>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</si>
  <si>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</si>
  <si>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</si>
  <si>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</si>
  <si>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</si>
  <si>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</si>
  <si>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</si>
  <si>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</si>
  <si>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</si>
  <si>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</si>
  <si>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</si>
  <si>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</si>
  <si>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</si>
  <si>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</si>
  <si>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</si>
  <si>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</si>
  <si>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</si>
  <si>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</si>
  <si>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</si>
  <si>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</si>
  <si>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</si>
  <si>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</si>
  <si>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</si>
  <si>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</si>
  <si>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</si>
  <si>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</si>
  <si>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</si>
  <si>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</si>
  <si>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</si>
  <si>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</si>
  <si>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</si>
  <si>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</si>
  <si>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</si>
  <si>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</si>
  <si>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</si>
  <si>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</si>
  <si>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</si>
  <si>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</si>
  <si>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</si>
  <si>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</si>
  <si>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</si>
  <si>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</si>
  <si>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</si>
  <si>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</si>
  <si>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</si>
  <si>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</si>
  <si>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</si>
  <si>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</si>
  <si>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</si>
  <si>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</si>
  <si>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</si>
  <si>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</si>
  <si>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</si>
  <si>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</si>
  <si>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</si>
  <si>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</si>
  <si>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</si>
  <si>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</si>
  <si>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</si>
  <si>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</si>
  <si>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</si>
  <si>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</si>
  <si>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</si>
  <si>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</si>
  <si>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</si>
  <si>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</si>
  <si>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</si>
  <si>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</si>
  <si>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</si>
  <si>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</si>
  <si>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</si>
  <si>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</si>
  <si>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</si>
  <si>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</si>
  <si>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</si>
  <si>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</si>
  <si>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</si>
  <si>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</si>
  <si>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</si>
  <si>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</si>
  <si>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</si>
  <si>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</si>
  <si>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</si>
  <si>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</si>
  <si>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E2SHB 1272 Requirements:</t>
  </si>
  <si>
    <t>This template has been updated to reflect E2SHB 1272 reporting requirements.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</si>
  <si>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</si>
  <si>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</si>
  <si>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#VALUE!</t>
  </si>
  <si>
    <t>12/31/2023</t>
  </si>
  <si>
    <t>Shane McGuire</t>
  </si>
  <si>
    <t>Matt Minor</t>
  </si>
  <si>
    <t>Robert Hutchens</t>
  </si>
  <si>
    <t>Jeannette Ring</t>
  </si>
  <si>
    <t>jring@dza.cpa</t>
  </si>
  <si>
    <t>Additional Classification Necessary - See Responses-2 Tab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</si>
  <si>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</si>
  <si>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</si>
  <si>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</si>
  <si>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</si>
  <si>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</si>
  <si>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</si>
  <si>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</si>
  <si>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</si>
  <si>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</si>
  <si>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</si>
  <si>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</si>
  <si>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</si>
  <si>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</si>
  <si>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</si>
  <si>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</si>
  <si>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</si>
  <si>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</si>
  <si>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</si>
  <si>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</si>
  <si>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</si>
  <si>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</si>
  <si>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</si>
  <si>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</si>
  <si>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</si>
  <si>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</si>
  <si>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</si>
  <si>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</si>
  <si>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</si>
  <si>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</si>
  <si>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</si>
  <si>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</si>
  <si>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</si>
  <si>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</si>
  <si>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</si>
  <si>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</si>
  <si>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</si>
  <si>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</si>
  <si>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</si>
  <si>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</si>
  <si>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</si>
  <si>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</si>
  <si>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</si>
  <si>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</si>
  <si>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</si>
  <si>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</si>
  <si>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</si>
  <si>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</si>
  <si>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</si>
  <si>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</si>
  <si>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</si>
  <si>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</si>
  <si>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</si>
  <si>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</si>
  <si>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</si>
  <si>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</si>
  <si>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</si>
  <si>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</si>
  <si>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</si>
  <si>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</si>
  <si>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</si>
  <si>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</si>
  <si>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</si>
  <si>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</si>
  <si>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</si>
  <si>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</si>
  <si>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</si>
  <si>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</si>
  <si>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</si>
  <si>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</si>
  <si>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</si>
  <si>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</si>
  <si>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</si>
  <si>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</si>
  <si>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</si>
  <si>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</si>
  <si>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</si>
  <si>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</si>
  <si>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</si>
  <si>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</si>
  <si>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</si>
  <si>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</si>
  <si>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</si>
  <si>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</si>
  <si>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</si>
  <si>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</si>
  <si>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</si>
  <si>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</si>
  <si>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</si>
  <si>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</si>
  <si>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</si>
  <si>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</si>
  <si>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</si>
  <si>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</si>
  <si>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</si>
  <si>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</si>
  <si>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</si>
  <si>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</si>
  <si>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</si>
  <si>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</si>
  <si>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</si>
  <si>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</si>
  <si>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</si>
  <si>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</si>
  <si>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</si>
  <si>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</si>
  <si>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</si>
  <si>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</si>
  <si>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</si>
  <si>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</si>
  <si>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</si>
  <si>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</si>
  <si>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</si>
  <si>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</si>
  <si>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</si>
  <si>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</si>
  <si>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</si>
  <si>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</si>
  <si>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</si>
  <si>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</si>
  <si>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</si>
  <si>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</si>
  <si>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</si>
  <si>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</si>
  <si>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</si>
  <si>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</si>
  <si>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</si>
  <si>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</si>
  <si>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</si>
  <si>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</si>
  <si>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</si>
  <si>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</si>
  <si>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</si>
  <si>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</si>
  <si>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</si>
  <si>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</si>
  <si>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</si>
  <si>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</si>
  <si>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</si>
  <si>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</si>
  <si>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</si>
  <si>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</si>
  <si>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</si>
  <si>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</si>
  <si>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</si>
  <si>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</si>
  <si>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</si>
  <si>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</si>
  <si>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</si>
  <si>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</si>
  <si>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</si>
  <si>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</si>
  <si>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</si>
  <si>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</si>
  <si>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</si>
  <si>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</si>
  <si>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</si>
  <si>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</si>
  <si>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</si>
  <si>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</si>
  <si>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</si>
  <si>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</si>
  <si>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</si>
  <si>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</si>
  <si>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</si>
  <si>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</si>
  <si>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</si>
  <si>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</si>
  <si>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</si>
  <si>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</si>
  <si>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</si>
  <si>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</si>
  <si>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</si>
  <si>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</si>
  <si>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</si>
  <si>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</si>
  <si>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</si>
  <si>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</si>
  <si>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</si>
  <si>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</si>
  <si>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</si>
  <si>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</si>
  <si>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</si>
  <si>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</si>
  <si>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</si>
  <si>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</si>
  <si>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</si>
  <si>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</si>
  <si>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</si>
  <si>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</si>
  <si>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</si>
  <si>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</si>
  <si>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</si>
  <si>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</si>
  <si>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</si>
  <si>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</si>
  <si>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</si>
  <si>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</si>
  <si>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</si>
  <si>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</si>
  <si>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</si>
  <si>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</si>
  <si>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</si>
  <si>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</si>
  <si>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</si>
  <si>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</si>
  <si>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</si>
  <si>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</si>
  <si>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</si>
  <si>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</si>
  <si>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</si>
  <si>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</si>
  <si>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</si>
  <si>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</si>
  <si>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</si>
  <si>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</si>
  <si>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</si>
  <si>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</si>
  <si>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</si>
  <si>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</si>
  <si>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</si>
  <si>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</si>
  <si>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</si>
  <si>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</si>
  <si>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</si>
  <si>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</si>
  <si>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</si>
  <si>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</si>
  <si>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</si>
  <si>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</si>
  <si>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</si>
  <si>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</si>
  <si>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</si>
  <si>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</si>
  <si>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</si>
  <si>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</si>
  <si>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</si>
  <si>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</si>
  <si>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</si>
  <si>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</si>
  <si>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</si>
  <si>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</si>
  <si>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</si>
  <si>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</si>
  <si>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</si>
  <si>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</si>
  <si>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</si>
  <si>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</si>
  <si>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</si>
  <si>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</si>
  <si>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</si>
  <si>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</si>
  <si>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</si>
  <si>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</si>
  <si>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</si>
  <si>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</si>
  <si>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</si>
  <si>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</si>
  <si>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</si>
  <si>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</si>
  <si>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</si>
  <si>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</si>
  <si>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</si>
  <si>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</si>
  <si>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</si>
  <si>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</si>
  <si>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</si>
  <si>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</si>
  <si>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</si>
  <si>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</si>
  <si>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</si>
  <si>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</si>
  <si>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</si>
  <si>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</si>
  <si>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</si>
  <si>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</si>
  <si>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</si>
  <si>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</si>
  <si>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</si>
  <si>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</si>
  <si>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</si>
  <si>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</si>
  <si>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</si>
  <si>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</si>
  <si>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</si>
  <si>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</si>
  <si>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</si>
  <si>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</si>
  <si>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</si>
  <si>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</si>
  <si>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</si>
  <si>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</si>
  <si>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</si>
  <si>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</si>
  <si>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</si>
  <si>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</si>
  <si>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</si>
  <si>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</si>
  <si>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</si>
  <si>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</si>
  <si>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</si>
  <si>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</si>
  <si>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</si>
  <si>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</si>
  <si>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</si>
  <si>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</si>
  <si>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t>CCH OTHER OPERATING REV DISCOUNTS &amp; REBATES</t>
  </si>
  <si>
    <t>CCH OTHER OPERATING REV CAFETERIA SALES</t>
  </si>
  <si>
    <t>CCH OTHER OPERATING REV HEALTH HCME OUTSIDE</t>
  </si>
  <si>
    <t>CCH OTHER OPERATING REV SOCIAL WORK SERV-HH</t>
  </si>
  <si>
    <t>CCH OTHER OPERATING REV CNA CLASS REIMBURSE</t>
  </si>
  <si>
    <t>CCH OTHER OPERATING REV RURAL ACC REIMBURSE</t>
  </si>
  <si>
    <t>CCH OTHER OPERATING REV F1'.X)T CARE ALTC CLI D</t>
  </si>
  <si>
    <t>CCH OTHER OPERATING REV INDIRECT SALE OF SCR</t>
  </si>
  <si>
    <t>CCH OTHER OPERATING REV INDIRECT SALES SUP</t>
  </si>
  <si>
    <t>CCH NON OPERATING REV RENT INCOME</t>
  </si>
  <si>
    <t>CCH NON OPERATING REV OTHER NON OP INCCME</t>
  </si>
  <si>
    <t>In FY23 the District was renting MRI equipment for over $200,000 per year.  This lease did not continue in FY24.</t>
  </si>
  <si>
    <t>In FY24 RT took over more space in the hospital.  This increase in square footage shifted more depreciation expense to RT.</t>
  </si>
  <si>
    <t>Contract OT increased by over $100,000 in FY24.</t>
  </si>
  <si>
    <t>Maintenance and repairs expenses increased by approximately $200,000 in FY24.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</si>
</sst>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[&lt;=9999999]###\-####;\(###\)\ ###\-####"/>
    <numFmt numFmtId="169" formatCode="General_)"/>
    <numFmt numFmtId="170" formatCode="_(* #,##0.00_);_(* \(#,##0.00\);_(* 0.00_);_(@_)"/>
    <numFmt numFmtId="171" formatCode="\$* #,##0_);\$* \(#,##0\);\$* \-_)_)_)_)"/>
    <numFmt numFmtId="172" formatCode="_(* #,##0.00_);_(* \(#,##0.00\);_(* \-??_);_(@_)"/>
    <numFmt numFmtId="173" formatCode="_(\$* #,##0.00_);_(\$* \(#,##0.00\);_(\$* \-??_);_(@_)"/>
    <numFmt numFmtId="174" formatCode="\$#,##0_);&quot;($&quot;#,##0\)"/>
    <numFmt numFmtId="175" formatCode="0.00_)"/>
  </numFmts>
  <fonts count="138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7"/>
      <name val="Times New Roman"/>
      <family val="1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1"/>
      <name val="Calibri"/>
      <family val="2"/>
    </font>
    <font>
      <b/>
      <sz val="11"/>
      <color rgb="FFD20000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9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name val="Calibri"/>
      <family val="2"/>
    </font>
    <font>
      <b/>
      <sz val="11"/>
      <color rgb="FFD20000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rgb="FF0000FF"/>
      <name val="Tahoma"/>
      <family val="2"/>
    </font>
    <font>
      <sz val="10"/>
      <name val="Arial"/>
    </font>
    <font>
      <u/>
      <sz val="9"/>
      <color indexed="1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2"/>
      <name val="Book Antiqua"/>
      <family val="1"/>
    </font>
    <font>
      <u/>
      <sz val="8"/>
      <color indexed="12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  <family val="2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Courier New"/>
      <family val="3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u/>
      <sz val="10.45"/>
      <color indexed="12"/>
      <name val="Arial"/>
      <family val="2"/>
    </font>
    <font>
      <b/>
      <sz val="14"/>
      <name val="Arial"/>
      <family val="2"/>
    </font>
    <font>
      <sz val="12"/>
      <name val="CG Times"/>
      <family val="1"/>
    </font>
    <font>
      <b/>
      <i/>
      <sz val="16"/>
      <name val="Arial"/>
      <family val="2"/>
    </font>
    <font>
      <sz val="8"/>
      <color theme="1"/>
      <name val="Tahoma"/>
      <family val="2"/>
    </font>
    <font>
      <sz val="8"/>
      <color theme="0"/>
      <name val="Tahoma"/>
      <family val="2"/>
    </font>
    <font>
      <sz val="8"/>
      <color rgb="FF9C0006"/>
      <name val="Tahoma"/>
      <family val="2"/>
    </font>
    <font>
      <b/>
      <sz val="8"/>
      <color rgb="FFFA7D00"/>
      <name val="Tahoma"/>
      <family val="2"/>
    </font>
    <font>
      <b/>
      <sz val="8"/>
      <color theme="0"/>
      <name val="Tahoma"/>
      <family val="2"/>
    </font>
    <font>
      <i/>
      <sz val="8"/>
      <color rgb="FF7F7F7F"/>
      <name val="Tahoma"/>
      <family val="2"/>
    </font>
    <font>
      <sz val="8"/>
      <color rgb="FF006100"/>
      <name val="Tahoma"/>
      <family val="2"/>
    </font>
    <font>
      <b/>
      <sz val="8"/>
      <color theme="3"/>
      <name val="Tahoma"/>
      <family val="2"/>
    </font>
    <font>
      <sz val="8"/>
      <color rgb="FF3F3F76"/>
      <name val="Tahoma"/>
      <family val="2"/>
    </font>
    <font>
      <sz val="8"/>
      <color rgb="FFFA7D00"/>
      <name val="Tahoma"/>
      <family val="2"/>
    </font>
    <font>
      <sz val="8"/>
      <color rgb="FF9C6500"/>
      <name val="Tahoma"/>
      <family val="2"/>
    </font>
  </fonts>
  <fills count="7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"/>
      </patternFill>
    </fill>
    <fill>
      <patternFill patternType="solid">
        <fgColor theme="4" tint="0.799951170384838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double">
        <color indexed="59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</borders>
  <cellStyleXfs count="33698">
    <xf numFmtId="37" fontId="0" fillId="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0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1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2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3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4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5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6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7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8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19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0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1" borderId="0"/>
    <xf numFmtId="0" fontId="6" fillId="22" borderId="0"/>
    <xf numFmtId="0" fontId="6" fillId="22" borderId="0"/>
    <xf numFmtId="0" fontId="6" fillId="22" borderId="0"/>
    <xf numFmtId="0" fontId="6" fillId="22" borderId="0"/>
    <xf numFmtId="0" fontId="39" fillId="22" borderId="0"/>
    <xf numFmtId="0" fontId="6" fillId="22" borderId="0"/>
    <xf numFmtId="0" fontId="6" fillId="22" borderId="0"/>
    <xf numFmtId="0" fontId="6" fillId="23" borderId="0"/>
    <xf numFmtId="0" fontId="6" fillId="23" borderId="0"/>
    <xf numFmtId="0" fontId="6" fillId="23" borderId="0"/>
    <xf numFmtId="0" fontId="6" fillId="23" borderId="0"/>
    <xf numFmtId="0" fontId="39" fillId="23" borderId="0"/>
    <xf numFmtId="0" fontId="6" fillId="23" borderId="0"/>
    <xf numFmtId="0" fontId="6" fillId="23" borderId="0"/>
    <xf numFmtId="0" fontId="6" fillId="24" borderId="0"/>
    <xf numFmtId="0" fontId="6" fillId="24" borderId="0"/>
    <xf numFmtId="0" fontId="6" fillId="24" borderId="0"/>
    <xf numFmtId="0" fontId="6" fillId="24" borderId="0"/>
    <xf numFmtId="0" fontId="39" fillId="24" borderId="0"/>
    <xf numFmtId="0" fontId="6" fillId="24" borderId="0"/>
    <xf numFmtId="0" fontId="6" fillId="24" borderId="0"/>
    <xf numFmtId="0" fontId="6" fillId="25" borderId="0"/>
    <xf numFmtId="0" fontId="6" fillId="25" borderId="0"/>
    <xf numFmtId="0" fontId="6" fillId="25" borderId="0"/>
    <xf numFmtId="0" fontId="6" fillId="25" borderId="0"/>
    <xf numFmtId="0" fontId="39" fillId="25" borderId="0"/>
    <xf numFmtId="0" fontId="6" fillId="25" borderId="0"/>
    <xf numFmtId="0" fontId="6" fillId="25" borderId="0"/>
    <xf numFmtId="0" fontId="6" fillId="26" borderId="0"/>
    <xf numFmtId="0" fontId="6" fillId="26" borderId="0"/>
    <xf numFmtId="0" fontId="6" fillId="26" borderId="0"/>
    <xf numFmtId="0" fontId="6" fillId="26" borderId="0"/>
    <xf numFmtId="0" fontId="39" fillId="26" borderId="0"/>
    <xf numFmtId="0" fontId="6" fillId="26" borderId="0"/>
    <xf numFmtId="0" fontId="6" fillId="26" borderId="0"/>
    <xf numFmtId="0" fontId="6" fillId="27" borderId="0"/>
    <xf numFmtId="0" fontId="6" fillId="27" borderId="0"/>
    <xf numFmtId="0" fontId="6" fillId="27" borderId="0"/>
    <xf numFmtId="0" fontId="6" fillId="27" borderId="0"/>
    <xf numFmtId="0" fontId="39" fillId="27" borderId="0"/>
    <xf numFmtId="0" fontId="6" fillId="27" borderId="0"/>
    <xf numFmtId="0" fontId="6" fillId="27" borderId="0"/>
    <xf numFmtId="43" fontId="11" fillId="0" borderId="0"/>
    <xf numFmtId="41" fontId="11" fillId="0" borderId="0"/>
    <xf numFmtId="41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44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6" fillId="0" borderId="0"/>
    <xf numFmtId="43" fontId="40" fillId="0" borderId="0"/>
    <xf numFmtId="43" fontId="6" fillId="0" borderId="0"/>
    <xf numFmtId="43" fontId="40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3" fontId="11" fillId="0" borderId="0"/>
    <xf numFmtId="43" fontId="6" fillId="0" borderId="0"/>
    <xf numFmtId="43" fontId="6" fillId="0" borderId="0"/>
    <xf numFmtId="43" fontId="6" fillId="0" borderId="0"/>
    <xf numFmtId="43" fontId="6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6" fillId="0" borderId="0"/>
    <xf numFmtId="43" fontId="6" fillId="0" borderId="0"/>
    <xf numFmtId="42" fontId="11" fillId="0" borderId="0"/>
    <xf numFmtId="42" fontId="11" fillId="0" borderId="0"/>
    <xf numFmtId="44" fontId="11" fillId="0" borderId="0"/>
    <xf numFmtId="44" fontId="11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6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0" fontId="12" fillId="0" borderId="0">
      <alignment vertical="top"/>
      <protection locked="0"/>
    </xf>
    <xf numFmtId="0" fontId="36" fillId="0" borderId="0"/>
    <xf numFmtId="0" fontId="36" fillId="0" borderId="0"/>
    <xf numFmtId="0" fontId="12" fillId="0" borderId="0">
      <alignment vertical="top"/>
      <protection locked="0"/>
    </xf>
    <xf numFmtId="0" fontId="38" fillId="28" borderId="0"/>
    <xf numFmtId="0" fontId="42" fillId="28" borderId="0"/>
    <xf numFmtId="0" fontId="38" fillId="28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4" fillId="0" borderId="0"/>
    <xf numFmtId="0" fontId="14" fillId="0" borderId="0"/>
    <xf numFmtId="0" fontId="6" fillId="0" borderId="0"/>
    <xf numFmtId="0" fontId="11" fillId="0" borderId="0"/>
    <xf numFmtId="0" fontId="40" fillId="0" borderId="0"/>
    <xf numFmtId="0" fontId="11" fillId="0" borderId="0"/>
    <xf numFmtId="0" fontId="40" fillId="0" borderId="0"/>
    <xf numFmtId="0" fontId="11" fillId="0" borderId="0"/>
    <xf numFmtId="169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35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6" fillId="0" borderId="0"/>
    <xf numFmtId="0" fontId="40" fillId="0" borderId="0"/>
    <xf numFmtId="0" fontId="6" fillId="0" borderId="0"/>
    <xf numFmtId="0" fontId="7" fillId="0" borderId="0"/>
    <xf numFmtId="0" fontId="5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0" fontId="6" fillId="9" borderId="33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11" fillId="0" borderId="0"/>
    <xf numFmtId="9" fontId="6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11" fillId="0" borderId="0"/>
    <xf numFmtId="9" fontId="11" fillId="0" borderId="0"/>
    <xf numFmtId="9" fontId="11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6" fillId="0" borderId="0"/>
    <xf numFmtId="9" fontId="11" fillId="0" borderId="0"/>
    <xf numFmtId="0" fontId="37" fillId="0" borderId="0"/>
    <xf numFmtId="0" fontId="43" fillId="0" borderId="0"/>
    <xf numFmtId="0" fontId="37" fillId="0" borderId="0"/>
    <xf numFmtId="43" fontId="55" fillId="0" borderId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31" fillId="0" borderId="0"/>
    <xf numFmtId="171" fontId="125" fillId="0" borderId="0"/>
    <xf numFmtId="0" fontId="125" fillId="0" borderId="0">
      <alignment horizontal="left" indent="1"/>
    </xf>
    <xf numFmtId="0" fontId="125" fillId="0" borderId="0">
      <alignment horizontal="left" indent="2"/>
    </xf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5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127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111" fillId="33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111" fillId="33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111" fillId="33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5" fillId="33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5" fillId="33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1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1" borderId="0"/>
    <xf numFmtId="0" fontId="2" fillId="31" borderId="0"/>
    <xf numFmtId="0" fontId="2" fillId="32" borderId="0"/>
    <xf numFmtId="0" fontId="2" fillId="32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5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127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111" fillId="36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111" fillId="36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111" fillId="36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5" fillId="36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5" fillId="36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4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4" borderId="0"/>
    <xf numFmtId="0" fontId="2" fillId="34" borderId="0"/>
    <xf numFmtId="0" fontId="2" fillId="35" borderId="0"/>
    <xf numFmtId="0" fontId="2" fillId="35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5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127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111" fillId="39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111" fillId="39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111" fillId="39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5" fillId="39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5" fillId="39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37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8" borderId="0"/>
    <xf numFmtId="0" fontId="2" fillId="37" borderId="0"/>
    <xf numFmtId="0" fontId="2" fillId="37" borderId="0"/>
    <xf numFmtId="0" fontId="2" fillId="38" borderId="0"/>
    <xf numFmtId="0" fontId="2" fillId="38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5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127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111" fillId="3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111" fillId="3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111" fillId="3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5" fillId="3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5" fillId="3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0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1" borderId="0"/>
    <xf numFmtId="0" fontId="2" fillId="40" borderId="0"/>
    <xf numFmtId="0" fontId="2" fillId="40" borderId="0"/>
    <xf numFmtId="0" fontId="2" fillId="41" borderId="0"/>
    <xf numFmtId="0" fontId="2" fillId="41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5" fillId="5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127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111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5" fillId="5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2" borderId="0"/>
    <xf numFmtId="0" fontId="2" fillId="42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5" fillId="3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127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111" fillId="41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5" fillId="41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5" fillId="41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3" borderId="0"/>
    <xf numFmtId="0" fontId="2" fillId="43" borderId="0"/>
    <xf numFmtId="0" fontId="2" fillId="0" borderId="0">
      <alignment vertical="top"/>
    </xf>
    <xf numFmtId="0" fontId="2" fillId="0" borderId="0">
      <alignment vertical="top"/>
    </xf>
    <xf numFmtId="0" fontId="125" fillId="0" borderId="0">
      <alignment horizontal="left" indent="3"/>
    </xf>
    <xf numFmtId="0" fontId="125" fillId="0" borderId="0">
      <alignment horizontal="left" indent="4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5" fillId="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127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111" fillId="32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5" fillId="32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5" fillId="32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4" borderId="0"/>
    <xf numFmtId="0" fontId="2" fillId="44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5" fillId="3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127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111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5" fillId="3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5" borderId="0"/>
    <xf numFmtId="0" fontId="2" fillId="45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5" fillId="47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127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111" fillId="2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5" fillId="2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5" fillId="2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6" borderId="0"/>
    <xf numFmtId="0" fontId="2" fillId="46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5" fillId="36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127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111" fillId="3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5" fillId="3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5" fillId="3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8" borderId="0"/>
    <xf numFmtId="0" fontId="2" fillId="48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5" fillId="5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127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111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5" fillId="32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5" fillId="32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49" borderId="0"/>
    <xf numFmtId="0" fontId="2" fillId="49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5" fillId="38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127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111" fillId="51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7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5" fillId="51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5" fillId="51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50" borderId="0"/>
    <xf numFmtId="0" fontId="2" fillId="50" borderId="0"/>
    <xf numFmtId="0" fontId="2" fillId="0" borderId="0">
      <alignment vertical="top"/>
    </xf>
    <xf numFmtId="0" fontId="2" fillId="0" borderId="0">
      <alignment vertical="top"/>
    </xf>
    <xf numFmtId="0" fontId="125" fillId="0" borderId="0">
      <alignment horizontal="left" indent="5"/>
    </xf>
    <xf numFmtId="0" fontId="125" fillId="0" borderId="0"/>
    <xf numFmtId="0" fontId="2" fillId="22" borderId="0"/>
    <xf numFmtId="0" fontId="72" fillId="5" borderId="0"/>
    <xf numFmtId="0" fontId="25" fillId="0" borderId="0">
      <alignment vertical="top"/>
    </xf>
    <xf numFmtId="0" fontId="39" fillId="22" borderId="0"/>
    <xf numFmtId="0" fontId="25" fillId="0" borderId="0">
      <alignment vertical="top"/>
    </xf>
    <xf numFmtId="0" fontId="112" fillId="52" borderId="0"/>
    <xf numFmtId="0" fontId="39" fillId="22" borderId="0"/>
    <xf numFmtId="0" fontId="112" fillId="52" borderId="0"/>
    <xf numFmtId="0" fontId="39" fillId="22" borderId="0"/>
    <xf numFmtId="0" fontId="128" fillId="22" borderId="0"/>
    <xf numFmtId="0" fontId="2" fillId="22" borderId="0"/>
    <xf numFmtId="0" fontId="25" fillId="0" borderId="0">
      <alignment vertical="top"/>
    </xf>
    <xf numFmtId="0" fontId="2" fillId="22" borderId="0"/>
    <xf numFmtId="0" fontId="2" fillId="22" borderId="0"/>
    <xf numFmtId="0" fontId="39" fillId="22" borderId="0"/>
    <xf numFmtId="0" fontId="39" fillId="22" borderId="0"/>
    <xf numFmtId="0" fontId="72" fillId="52" borderId="0"/>
    <xf numFmtId="0" fontId="72" fillId="52" borderId="0"/>
    <xf numFmtId="0" fontId="2" fillId="23" borderId="0"/>
    <xf numFmtId="0" fontId="72" fillId="53" borderId="0"/>
    <xf numFmtId="0" fontId="25" fillId="0" borderId="0">
      <alignment vertical="top"/>
    </xf>
    <xf numFmtId="0" fontId="39" fillId="23" borderId="0"/>
    <xf numFmtId="0" fontId="25" fillId="0" borderId="0">
      <alignment vertical="top"/>
    </xf>
    <xf numFmtId="0" fontId="112" fillId="23" borderId="0"/>
    <xf numFmtId="0" fontId="39" fillId="23" borderId="0"/>
    <xf numFmtId="0" fontId="112" fillId="23" borderId="0"/>
    <xf numFmtId="0" fontId="39" fillId="23" borderId="0"/>
    <xf numFmtId="0" fontId="128" fillId="23" borderId="0"/>
    <xf numFmtId="0" fontId="2" fillId="23" borderId="0"/>
    <xf numFmtId="0" fontId="25" fillId="0" borderId="0">
      <alignment vertical="top"/>
    </xf>
    <xf numFmtId="0" fontId="2" fillId="23" borderId="0"/>
    <xf numFmtId="0" fontId="2" fillId="23" borderId="0"/>
    <xf numFmtId="0" fontId="39" fillId="23" borderId="0"/>
    <xf numFmtId="0" fontId="39" fillId="23" borderId="0"/>
    <xf numFmtId="0" fontId="72" fillId="35" borderId="0"/>
    <xf numFmtId="0" fontId="72" fillId="35" borderId="0"/>
    <xf numFmtId="0" fontId="2" fillId="24" borderId="0"/>
    <xf numFmtId="0" fontId="72" fillId="51" borderId="0"/>
    <xf numFmtId="0" fontId="25" fillId="0" borderId="0">
      <alignment vertical="top"/>
    </xf>
    <xf numFmtId="0" fontId="39" fillId="24" borderId="0"/>
    <xf numFmtId="0" fontId="25" fillId="0" borderId="0">
      <alignment vertical="top"/>
    </xf>
    <xf numFmtId="0" fontId="112" fillId="2" borderId="0"/>
    <xf numFmtId="0" fontId="39" fillId="24" borderId="0"/>
    <xf numFmtId="0" fontId="112" fillId="2" borderId="0"/>
    <xf numFmtId="0" fontId="39" fillId="24" borderId="0"/>
    <xf numFmtId="0" fontId="128" fillId="24" borderId="0"/>
    <xf numFmtId="0" fontId="2" fillId="24" borderId="0"/>
    <xf numFmtId="0" fontId="25" fillId="0" borderId="0">
      <alignment vertical="top"/>
    </xf>
    <xf numFmtId="0" fontId="2" fillId="24" borderId="0"/>
    <xf numFmtId="0" fontId="2" fillId="24" borderId="0"/>
    <xf numFmtId="0" fontId="39" fillId="24" borderId="0"/>
    <xf numFmtId="0" fontId="39" fillId="24" borderId="0"/>
    <xf numFmtId="0" fontId="72" fillId="2" borderId="0"/>
    <xf numFmtId="0" fontId="72" fillId="2" borderId="0"/>
    <xf numFmtId="0" fontId="2" fillId="25" borderId="0"/>
    <xf numFmtId="0" fontId="72" fillId="36" borderId="0"/>
    <xf numFmtId="0" fontId="25" fillId="0" borderId="0">
      <alignment vertical="top"/>
    </xf>
    <xf numFmtId="0" fontId="39" fillId="25" borderId="0"/>
    <xf numFmtId="0" fontId="25" fillId="0" borderId="0">
      <alignment vertical="top"/>
    </xf>
    <xf numFmtId="0" fontId="112" fillId="54" borderId="0"/>
    <xf numFmtId="0" fontId="39" fillId="25" borderId="0"/>
    <xf numFmtId="0" fontId="112" fillId="54" borderId="0"/>
    <xf numFmtId="0" fontId="39" fillId="25" borderId="0"/>
    <xf numFmtId="0" fontId="128" fillId="25" borderId="0"/>
    <xf numFmtId="0" fontId="2" fillId="25" borderId="0"/>
    <xf numFmtId="0" fontId="25" fillId="0" borderId="0">
      <alignment vertical="top"/>
    </xf>
    <xf numFmtId="0" fontId="2" fillId="25" borderId="0"/>
    <xf numFmtId="0" fontId="2" fillId="25" borderId="0"/>
    <xf numFmtId="0" fontId="39" fillId="25" borderId="0"/>
    <xf numFmtId="0" fontId="39" fillId="25" borderId="0"/>
    <xf numFmtId="0" fontId="72" fillId="54" borderId="0"/>
    <xf numFmtId="0" fontId="72" fillId="54" borderId="0"/>
    <xf numFmtId="0" fontId="2" fillId="26" borderId="0"/>
    <xf numFmtId="0" fontId="72" fillId="5" borderId="0"/>
    <xf numFmtId="0" fontId="25" fillId="0" borderId="0">
      <alignment vertical="top"/>
    </xf>
    <xf numFmtId="0" fontId="39" fillId="26" borderId="0"/>
    <xf numFmtId="0" fontId="25" fillId="0" borderId="0">
      <alignment vertical="top"/>
    </xf>
    <xf numFmtId="0" fontId="112" fillId="55" borderId="0"/>
    <xf numFmtId="0" fontId="39" fillId="26" borderId="0"/>
    <xf numFmtId="0" fontId="112" fillId="55" borderId="0"/>
    <xf numFmtId="0" fontId="39" fillId="26" borderId="0"/>
    <xf numFmtId="0" fontId="128" fillId="26" borderId="0"/>
    <xf numFmtId="0" fontId="2" fillId="26" borderId="0"/>
    <xf numFmtId="0" fontId="25" fillId="0" borderId="0">
      <alignment vertical="top"/>
    </xf>
    <xf numFmtId="0" fontId="2" fillId="26" borderId="0"/>
    <xf numFmtId="0" fontId="2" fillId="26" borderId="0"/>
    <xf numFmtId="0" fontId="39" fillId="26" borderId="0"/>
    <xf numFmtId="0" fontId="39" fillId="26" borderId="0"/>
    <xf numFmtId="0" fontId="72" fillId="55" borderId="0"/>
    <xf numFmtId="0" fontId="72" fillId="55" borderId="0"/>
    <xf numFmtId="0" fontId="2" fillId="27" borderId="0"/>
    <xf numFmtId="0" fontId="72" fillId="35" borderId="0"/>
    <xf numFmtId="0" fontId="25" fillId="0" borderId="0">
      <alignment vertical="top"/>
    </xf>
    <xf numFmtId="0" fontId="39" fillId="27" borderId="0"/>
    <xf numFmtId="0" fontId="25" fillId="0" borderId="0">
      <alignment vertical="top"/>
    </xf>
    <xf numFmtId="0" fontId="112" fillId="56" borderId="0"/>
    <xf numFmtId="0" fontId="39" fillId="27" borderId="0"/>
    <xf numFmtId="0" fontId="112" fillId="56" borderId="0"/>
    <xf numFmtId="0" fontId="39" fillId="27" borderId="0"/>
    <xf numFmtId="0" fontId="128" fillId="27" borderId="0"/>
    <xf numFmtId="0" fontId="2" fillId="27" borderId="0"/>
    <xf numFmtId="0" fontId="25" fillId="0" borderId="0">
      <alignment vertical="top"/>
    </xf>
    <xf numFmtId="0" fontId="2" fillId="27" borderId="0"/>
    <xf numFmtId="0" fontId="2" fillId="27" borderId="0"/>
    <xf numFmtId="0" fontId="39" fillId="27" borderId="0"/>
    <xf numFmtId="0" fontId="39" fillId="27" borderId="0"/>
    <xf numFmtId="0" fontId="72" fillId="56" borderId="0"/>
    <xf numFmtId="0" fontId="72" fillId="56" borderId="0"/>
    <xf numFmtId="0" fontId="39" fillId="57" borderId="0"/>
    <xf numFmtId="0" fontId="72" fillId="58" borderId="0"/>
    <xf numFmtId="0" fontId="25" fillId="0" borderId="0">
      <alignment vertical="top"/>
    </xf>
    <xf numFmtId="0" fontId="39" fillId="57" borderId="0"/>
    <xf numFmtId="0" fontId="25" fillId="0" borderId="0">
      <alignment vertical="top"/>
    </xf>
    <xf numFmtId="0" fontId="112" fillId="59" borderId="0"/>
    <xf numFmtId="0" fontId="128" fillId="57" borderId="0"/>
    <xf numFmtId="0" fontId="25" fillId="0" borderId="0">
      <alignment vertical="top"/>
    </xf>
    <xf numFmtId="0" fontId="39" fillId="57" borderId="0"/>
    <xf numFmtId="0" fontId="72" fillId="59" borderId="0"/>
    <xf numFmtId="0" fontId="72" fillId="59" borderId="0"/>
    <xf numFmtId="0" fontId="39" fillId="60" borderId="0"/>
    <xf numFmtId="0" fontId="72" fillId="53" borderId="0"/>
    <xf numFmtId="0" fontId="25" fillId="0" borderId="0">
      <alignment vertical="top"/>
    </xf>
    <xf numFmtId="0" fontId="39" fillId="60" borderId="0"/>
    <xf numFmtId="0" fontId="25" fillId="0" borderId="0">
      <alignment vertical="top"/>
    </xf>
    <xf numFmtId="0" fontId="112" fillId="60" borderId="0"/>
    <xf numFmtId="0" fontId="128" fillId="60" borderId="0"/>
    <xf numFmtId="0" fontId="25" fillId="0" borderId="0">
      <alignment vertical="top"/>
    </xf>
    <xf numFmtId="0" fontId="39" fillId="60" borderId="0"/>
    <xf numFmtId="0" fontId="72" fillId="61" borderId="0"/>
    <xf numFmtId="0" fontId="72" fillId="61" borderId="0"/>
    <xf numFmtId="0" fontId="39" fillId="62" borderId="0"/>
    <xf numFmtId="0" fontId="72" fillId="51" borderId="0"/>
    <xf numFmtId="0" fontId="25" fillId="0" borderId="0">
      <alignment vertical="top"/>
    </xf>
    <xf numFmtId="0" fontId="39" fillId="62" borderId="0"/>
    <xf numFmtId="0" fontId="25" fillId="0" borderId="0">
      <alignment vertical="top"/>
    </xf>
    <xf numFmtId="0" fontId="112" fillId="63" borderId="0"/>
    <xf numFmtId="0" fontId="128" fillId="62" borderId="0"/>
    <xf numFmtId="0" fontId="25" fillId="0" borderId="0">
      <alignment vertical="top"/>
    </xf>
    <xf numFmtId="0" fontId="39" fillId="62" borderId="0"/>
    <xf numFmtId="0" fontId="72" fillId="63" borderId="0"/>
    <xf numFmtId="0" fontId="72" fillId="63" borderId="0"/>
    <xf numFmtId="0" fontId="39" fillId="64" borderId="0"/>
    <xf numFmtId="0" fontId="72" fillId="65" borderId="0"/>
    <xf numFmtId="0" fontId="25" fillId="0" borderId="0">
      <alignment vertical="top"/>
    </xf>
    <xf numFmtId="0" fontId="39" fillId="64" borderId="0"/>
    <xf numFmtId="0" fontId="25" fillId="0" borderId="0">
      <alignment vertical="top"/>
    </xf>
    <xf numFmtId="0" fontId="112" fillId="54" borderId="0"/>
    <xf numFmtId="0" fontId="128" fillId="64" borderId="0"/>
    <xf numFmtId="0" fontId="25" fillId="0" borderId="0">
      <alignment vertical="top"/>
    </xf>
    <xf numFmtId="0" fontId="39" fillId="64" borderId="0"/>
    <xf numFmtId="0" fontId="72" fillId="54" borderId="0"/>
    <xf numFmtId="0" fontId="72" fillId="54" borderId="0"/>
    <xf numFmtId="0" fontId="39" fillId="66" borderId="0"/>
    <xf numFmtId="0" fontId="72" fillId="55" borderId="0"/>
    <xf numFmtId="0" fontId="25" fillId="0" borderId="0">
      <alignment vertical="top"/>
    </xf>
    <xf numFmtId="0" fontId="39" fillId="66" borderId="0"/>
    <xf numFmtId="0" fontId="25" fillId="0" borderId="0">
      <alignment vertical="top"/>
    </xf>
    <xf numFmtId="0" fontId="112" fillId="55" borderId="0"/>
    <xf numFmtId="0" fontId="128" fillId="66" borderId="0"/>
    <xf numFmtId="0" fontId="25" fillId="0" borderId="0">
      <alignment vertical="top"/>
    </xf>
    <xf numFmtId="0" fontId="39" fillId="66" borderId="0"/>
    <xf numFmtId="0" fontId="72" fillId="55" borderId="0"/>
    <xf numFmtId="0" fontId="39" fillId="67" borderId="0"/>
    <xf numFmtId="0" fontId="72" fillId="61" borderId="0"/>
    <xf numFmtId="0" fontId="25" fillId="0" borderId="0">
      <alignment vertical="top"/>
    </xf>
    <xf numFmtId="0" fontId="39" fillId="67" borderId="0"/>
    <xf numFmtId="0" fontId="25" fillId="0" borderId="0">
      <alignment vertical="top"/>
    </xf>
    <xf numFmtId="0" fontId="112" fillId="53" borderId="0"/>
    <xf numFmtId="0" fontId="128" fillId="67" borderId="0"/>
    <xf numFmtId="0" fontId="25" fillId="0" borderId="0">
      <alignment vertical="top"/>
    </xf>
    <xf numFmtId="0" fontId="39" fillId="67" borderId="0"/>
    <xf numFmtId="0" fontId="72" fillId="53" borderId="0"/>
    <xf numFmtId="0" fontId="72" fillId="53" borderId="0"/>
    <xf numFmtId="0" fontId="65" fillId="68" borderId="0"/>
    <xf numFmtId="0" fontId="73" fillId="3" borderId="0"/>
    <xf numFmtId="0" fontId="25" fillId="0" borderId="0">
      <alignment vertical="top"/>
    </xf>
    <xf numFmtId="0" fontId="65" fillId="68" borderId="0"/>
    <xf numFmtId="0" fontId="25" fillId="0" borderId="0">
      <alignment vertical="top"/>
    </xf>
    <xf numFmtId="0" fontId="113" fillId="68" borderId="0"/>
    <xf numFmtId="0" fontId="129" fillId="68" borderId="0"/>
    <xf numFmtId="0" fontId="25" fillId="0" borderId="0">
      <alignment vertical="top"/>
    </xf>
    <xf numFmtId="0" fontId="65" fillId="68" borderId="0"/>
    <xf numFmtId="0" fontId="73" fillId="36" borderId="0"/>
    <xf numFmtId="0" fontId="73" fillId="36" borderId="0"/>
    <xf numFmtId="0" fontId="67" fillId="69" borderId="44"/>
    <xf numFmtId="0" fontId="74" fillId="70" borderId="47"/>
    <xf numFmtId="0" fontId="25" fillId="0" borderId="0">
      <alignment vertical="top"/>
    </xf>
    <xf numFmtId="0" fontId="67" fillId="69" borderId="44"/>
    <xf numFmtId="0" fontId="25" fillId="0" borderId="0">
      <alignment vertical="top"/>
    </xf>
    <xf numFmtId="0" fontId="103" fillId="71" borderId="44"/>
    <xf numFmtId="0" fontId="130" fillId="69" borderId="44"/>
    <xf numFmtId="0" fontId="25" fillId="0" borderId="0">
      <alignment vertical="top"/>
    </xf>
    <xf numFmtId="0" fontId="67" fillId="69" borderId="44"/>
    <xf numFmtId="0" fontId="117" fillId="71" borderId="47"/>
    <xf numFmtId="0" fontId="117" fillId="71" borderId="47"/>
    <xf numFmtId="0" fontId="69" fillId="72" borderId="46"/>
    <xf numFmtId="0" fontId="75" fillId="73" borderId="48"/>
    <xf numFmtId="0" fontId="25" fillId="0" borderId="0">
      <alignment vertical="top"/>
    </xf>
    <xf numFmtId="0" fontId="69" fillId="72" borderId="46"/>
    <xf numFmtId="0" fontId="25" fillId="0" borderId="0">
      <alignment vertical="top"/>
    </xf>
    <xf numFmtId="0" fontId="114" fillId="73" borderId="48"/>
    <xf numFmtId="0" fontId="131" fillId="72" borderId="46"/>
    <xf numFmtId="0" fontId="25" fillId="0" borderId="0">
      <alignment vertical="top"/>
    </xf>
    <xf numFmtId="0" fontId="69" fillId="72" borderId="46"/>
    <xf numFmtId="0" fontId="75" fillId="73" borderId="48"/>
    <xf numFmtId="0" fontId="88" fillId="0" borderId="0">
      <alignment horizontal="centerContinuous" vertical="center"/>
    </xf>
    <xf numFmtId="0" fontId="88" fillId="0" borderId="0">
      <alignment horizontal="centerContinuous" vertical="center"/>
    </xf>
    <xf numFmtId="0" fontId="25" fillId="0" borderId="0">
      <alignment vertical="top"/>
    </xf>
    <xf numFmtId="0" fontId="89" fillId="0" borderId="0">
      <alignment horizontal="centerContinuous" vertical="center"/>
    </xf>
    <xf numFmtId="0" fontId="89" fillId="0" borderId="0">
      <alignment horizontal="centerContinuous" vertical="center"/>
    </xf>
    <xf numFmtId="0" fontId="25" fillId="0" borderId="0">
      <alignment vertical="top"/>
    </xf>
    <xf numFmtId="0" fontId="90" fillId="0" borderId="0">
      <alignment horizontal="centerContinuous" vertical="center"/>
    </xf>
    <xf numFmtId="0" fontId="90" fillId="0" borderId="0">
      <alignment horizontal="centerContinuous" vertical="center"/>
    </xf>
    <xf numFmtId="0" fontId="25" fillId="0" borderId="0">
      <alignment vertical="top"/>
    </xf>
    <xf numFmtId="0" fontId="91" fillId="0" borderId="0">
      <alignment horizontal="centerContinuous" vertical="center"/>
    </xf>
    <xf numFmtId="0" fontId="91" fillId="0" borderId="0">
      <alignment horizontal="centerContinuous" vertical="center"/>
    </xf>
    <xf numFmtId="0" fontId="25" fillId="0" borderId="0">
      <alignment vertical="top"/>
    </xf>
    <xf numFmtId="43" fontId="11" fillId="0" borderId="0"/>
    <xf numFmtId="41" fontId="11" fillId="0" borderId="0"/>
    <xf numFmtId="41" fontId="11" fillId="0" borderId="0"/>
    <xf numFmtId="41" fontId="127" fillId="0" borderId="0"/>
    <xf numFmtId="41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0" fontId="25" fillId="0" borderId="0">
      <alignment vertical="top"/>
    </xf>
    <xf numFmtId="43" fontId="11" fillId="0" borderId="0"/>
    <xf numFmtId="172" fontId="11" fillId="0" borderId="0"/>
    <xf numFmtId="0" fontId="25" fillId="0" borderId="0">
      <alignment vertical="top"/>
    </xf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0" fontId="25" fillId="0" borderId="0">
      <alignment vertical="top"/>
    </xf>
    <xf numFmtId="43" fontId="11" fillId="0" borderId="0"/>
    <xf numFmtId="43" fontId="127" fillId="0" borderId="0"/>
    <xf numFmtId="43" fontId="2" fillId="0" borderId="0"/>
    <xf numFmtId="43" fontId="11" fillId="0" borderId="0"/>
    <xf numFmtId="43" fontId="2" fillId="0" borderId="0"/>
    <xf numFmtId="43" fontId="25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172" fontId="11" fillId="0" borderId="0"/>
    <xf numFmtId="0" fontId="25" fillId="0" borderId="0">
      <alignment vertical="top"/>
    </xf>
    <xf numFmtId="172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172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0" fontId="25" fillId="0" borderId="0">
      <alignment vertical="top"/>
    </xf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0" fontId="25" fillId="0" borderId="0">
      <alignment vertical="top"/>
    </xf>
    <xf numFmtId="0" fontId="25" fillId="0" borderId="0">
      <alignment vertical="top"/>
    </xf>
    <xf numFmtId="172" fontId="11" fillId="0" borderId="0"/>
    <xf numFmtId="43" fontId="11" fillId="0" borderId="0"/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3" fontId="11" fillId="0" borderId="0"/>
    <xf numFmtId="0" fontId="25" fillId="0" borderId="0">
      <alignment vertical="top"/>
    </xf>
    <xf numFmtId="43" fontId="12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5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0" fontId="25" fillId="0" borderId="0">
      <alignment vertical="top"/>
    </xf>
    <xf numFmtId="0" fontId="25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" fontId="2" fillId="0" borderId="0">
      <alignment vertical="top"/>
    </xf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172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0" fontId="25" fillId="0" borderId="0">
      <alignment vertical="top"/>
    </xf>
    <xf numFmtId="43" fontId="11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0" fontId="25" fillId="0" borderId="0">
      <alignment vertical="top"/>
    </xf>
    <xf numFmtId="0" fontId="25" fillId="0" borderId="0">
      <alignment vertical="top"/>
    </xf>
    <xf numFmtId="43" fontId="11" fillId="0" borderId="0"/>
    <xf numFmtId="43" fontId="12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127" fillId="0" borderId="0"/>
    <xf numFmtId="43" fontId="11" fillId="0" borderId="0"/>
    <xf numFmtId="43" fontId="102" fillId="0" borderId="0"/>
    <xf numFmtId="43" fontId="11" fillId="0" borderId="0"/>
    <xf numFmtId="43" fontId="102" fillId="0" borderId="0"/>
    <xf numFmtId="43" fontId="11" fillId="0" borderId="0"/>
    <xf numFmtId="43" fontId="2" fillId="0" borderId="0"/>
    <xf numFmtId="43" fontId="25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127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0" fontId="25" fillId="0" borderId="0">
      <alignment vertical="top"/>
    </xf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00" fillId="0" borderId="0">
      <alignment vertical="top"/>
    </xf>
    <xf numFmtId="43" fontId="100" fillId="0" borderId="0">
      <alignment vertical="top"/>
    </xf>
    <xf numFmtId="43" fontId="100" fillId="0" borderId="0">
      <alignment vertical="top"/>
    </xf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43" fontId="11" fillId="0" borderId="0"/>
    <xf numFmtId="43" fontId="2" fillId="0" borderId="0"/>
    <xf numFmtId="43" fontId="2" fillId="0" borderId="0"/>
    <xf numFmtId="43" fontId="2" fillId="0" borderId="0"/>
    <xf numFmtId="43" fontId="11" fillId="0" borderId="0"/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11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2" fillId="0" borderId="0">
      <alignment vertical="top"/>
    </xf>
    <xf numFmtId="3" fontId="11" fillId="0" borderId="0"/>
    <xf numFmtId="172" fontId="125" fillId="0" borderId="0"/>
    <xf numFmtId="171" fontId="125" fillId="0" borderId="0"/>
    <xf numFmtId="0" fontId="92" fillId="0" borderId="0"/>
    <xf numFmtId="42" fontId="11" fillId="0" borderId="0"/>
    <xf numFmtId="42" fontId="11" fillId="0" borderId="0"/>
    <xf numFmtId="42" fontId="127" fillId="0" borderId="0"/>
    <xf numFmtId="42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25" fillId="0" borderId="0"/>
    <xf numFmtId="173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0" fontId="25" fillId="0" borderId="0">
      <alignment vertical="top"/>
    </xf>
    <xf numFmtId="44" fontId="11" fillId="0" borderId="0"/>
    <xf numFmtId="44" fontId="11" fillId="0" borderId="0"/>
    <xf numFmtId="44" fontId="11" fillId="0" borderId="0"/>
    <xf numFmtId="44" fontId="11" fillId="0" borderId="0"/>
    <xf numFmtId="44" fontId="11" fillId="0" borderId="0"/>
    <xf numFmtId="0" fontId="25" fillId="0" borderId="0">
      <alignment vertical="top"/>
    </xf>
    <xf numFmtId="173" fontId="11" fillId="0" borderId="0"/>
    <xf numFmtId="44" fontId="11" fillId="0" borderId="0"/>
    <xf numFmtId="44" fontId="11" fillId="0" borderId="0"/>
    <xf numFmtId="0" fontId="25" fillId="0" borderId="0">
      <alignment vertical="top"/>
    </xf>
    <xf numFmtId="44" fontId="127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2" fillId="0" borderId="0"/>
    <xf numFmtId="44" fontId="127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0" fontId="25" fillId="0" borderId="0">
      <alignment vertical="top"/>
    </xf>
    <xf numFmtId="44" fontId="11" fillId="0" borderId="0"/>
    <xf numFmtId="44" fontId="2" fillId="0" borderId="0"/>
    <xf numFmtId="44" fontId="127" fillId="0" borderId="0"/>
    <xf numFmtId="44" fontId="100" fillId="0" borderId="0">
      <alignment vertical="top"/>
    </xf>
    <xf numFmtId="44" fontId="100" fillId="0" borderId="0">
      <alignment vertical="top"/>
    </xf>
    <xf numFmtId="44" fontId="100" fillId="0" borderId="0">
      <alignment vertical="top"/>
    </xf>
    <xf numFmtId="44" fontId="100" fillId="0" borderId="0">
      <alignment vertical="top"/>
    </xf>
    <xf numFmtId="44" fontId="100" fillId="0" borderId="0">
      <alignment vertical="top"/>
    </xf>
    <xf numFmtId="44" fontId="100" fillId="0" borderId="0">
      <alignment vertical="top"/>
    </xf>
    <xf numFmtId="44" fontId="100" fillId="0" borderId="0">
      <alignment vertical="top"/>
    </xf>
    <xf numFmtId="44" fontId="11" fillId="0" borderId="0"/>
    <xf numFmtId="44" fontId="100" fillId="0" borderId="0">
      <alignment vertical="top"/>
    </xf>
    <xf numFmtId="44" fontId="127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27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2" fillId="0" borderId="0"/>
    <xf numFmtId="44" fontId="11" fillId="0" borderId="0"/>
    <xf numFmtId="44" fontId="2" fillId="0" borderId="0"/>
    <xf numFmtId="44" fontId="11" fillId="0" borderId="0"/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11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5" fontId="2" fillId="0" borderId="0">
      <alignment vertical="top"/>
    </xf>
    <xf numFmtId="174" fontId="11" fillId="0" borderId="0"/>
    <xf numFmtId="0" fontId="30" fillId="70" borderId="0"/>
    <xf numFmtId="0" fontId="30" fillId="70" borderId="49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25" fillId="0" borderId="50"/>
    <xf numFmtId="0" fontId="70" fillId="0" borderId="0"/>
    <xf numFmtId="0" fontId="76" fillId="0" borderId="0"/>
    <xf numFmtId="0" fontId="25" fillId="0" borderId="0">
      <alignment vertical="top"/>
    </xf>
    <xf numFmtId="0" fontId="70" fillId="0" borderId="0"/>
    <xf numFmtId="0" fontId="25" fillId="0" borderId="0">
      <alignment vertical="top"/>
    </xf>
    <xf numFmtId="0" fontId="115" fillId="0" borderId="0"/>
    <xf numFmtId="0" fontId="132" fillId="0" borderId="0"/>
    <xf numFmtId="0" fontId="25" fillId="0" borderId="0">
      <alignment vertical="top"/>
    </xf>
    <xf numFmtId="0" fontId="70" fillId="0" borderId="0"/>
    <xf numFmtId="0" fontId="76" fillId="0" borderId="0"/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11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2" fillId="0" borderId="0">
      <alignment vertical="top"/>
    </xf>
    <xf numFmtId="2" fontId="11" fillId="0" borderId="0"/>
    <xf numFmtId="37" fontId="93" fillId="0" borderId="0">
      <alignment horizontal="right" vertical="center"/>
    </xf>
    <xf numFmtId="37" fontId="93" fillId="0" borderId="0">
      <alignment horizontal="right" vertical="center"/>
    </xf>
    <xf numFmtId="0" fontId="25" fillId="0" borderId="0">
      <alignment vertical="top"/>
    </xf>
    <xf numFmtId="37" fontId="94" fillId="0" borderId="0">
      <alignment horizontal="right" vertical="center"/>
    </xf>
    <xf numFmtId="37" fontId="94" fillId="0" borderId="0">
      <alignment horizontal="right" vertical="center"/>
    </xf>
    <xf numFmtId="0" fontId="25" fillId="0" borderId="0">
      <alignment vertical="top"/>
    </xf>
    <xf numFmtId="37" fontId="95" fillId="0" borderId="0">
      <alignment horizontal="right" vertical="center"/>
    </xf>
    <xf numFmtId="37" fontId="95" fillId="0" borderId="0">
      <alignment horizontal="right" vertical="center"/>
    </xf>
    <xf numFmtId="0" fontId="25" fillId="0" borderId="0">
      <alignment vertical="top"/>
    </xf>
    <xf numFmtId="37" fontId="96" fillId="0" borderId="0">
      <alignment horizontal="right" vertical="center"/>
    </xf>
    <xf numFmtId="37" fontId="96" fillId="0" borderId="0">
      <alignment horizontal="right" vertical="center"/>
    </xf>
    <xf numFmtId="0" fontId="25" fillId="0" borderId="0">
      <alignment vertical="top"/>
    </xf>
    <xf numFmtId="0" fontId="64" fillId="74" borderId="0"/>
    <xf numFmtId="0" fontId="77" fillId="5" borderId="0"/>
    <xf numFmtId="0" fontId="25" fillId="0" borderId="0">
      <alignment vertical="top"/>
    </xf>
    <xf numFmtId="0" fontId="64" fillId="74" borderId="0"/>
    <xf numFmtId="0" fontId="25" fillId="0" borderId="0">
      <alignment vertical="top"/>
    </xf>
    <xf numFmtId="0" fontId="116" fillId="74" borderId="0"/>
    <xf numFmtId="0" fontId="133" fillId="74" borderId="0"/>
    <xf numFmtId="0" fontId="25" fillId="0" borderId="0">
      <alignment vertical="top"/>
    </xf>
    <xf numFmtId="0" fontId="64" fillId="74" borderId="0"/>
    <xf numFmtId="0" fontId="77" fillId="39" borderId="0"/>
    <xf numFmtId="0" fontId="77" fillId="39" borderId="0"/>
    <xf numFmtId="0" fontId="61" fillId="0" borderId="42"/>
    <xf numFmtId="0" fontId="78" fillId="0" borderId="51"/>
    <xf numFmtId="0" fontId="79" fillId="0" borderId="0">
      <alignment vertical="top"/>
    </xf>
    <xf numFmtId="0" fontId="79" fillId="0" borderId="0">
      <alignment vertical="top"/>
    </xf>
    <xf numFmtId="0" fontId="25" fillId="0" borderId="0">
      <alignment vertical="top"/>
    </xf>
    <xf numFmtId="0" fontId="134" fillId="0" borderId="42"/>
    <xf numFmtId="0" fontId="78" fillId="0" borderId="51"/>
    <xf numFmtId="0" fontId="61" fillId="0" borderId="42"/>
    <xf numFmtId="0" fontId="25" fillId="0" borderId="0">
      <alignment vertical="top"/>
    </xf>
    <xf numFmtId="0" fontId="104" fillId="0" borderId="52"/>
    <xf numFmtId="0" fontId="79" fillId="0" borderId="0">
      <alignment vertical="top"/>
    </xf>
    <xf numFmtId="0" fontId="104" fillId="0" borderId="52"/>
    <xf numFmtId="0" fontId="61" fillId="0" borderId="42"/>
    <xf numFmtId="0" fontId="79" fillId="0" borderId="0"/>
    <xf numFmtId="0" fontId="79" fillId="0" borderId="0">
      <alignment vertical="top"/>
    </xf>
    <xf numFmtId="0" fontId="79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1" fillId="0" borderId="42"/>
    <xf numFmtId="0" fontId="79" fillId="0" borderId="0">
      <alignment vertical="top"/>
    </xf>
    <xf numFmtId="0" fontId="79" fillId="0" borderId="0">
      <alignment vertical="top"/>
    </xf>
    <xf numFmtId="0" fontId="79" fillId="0" borderId="0">
      <alignment vertical="top"/>
    </xf>
    <xf numFmtId="0" fontId="79" fillId="0" borderId="0">
      <alignment vertical="top"/>
    </xf>
    <xf numFmtId="0" fontId="79" fillId="0" borderId="0">
      <alignment vertical="top"/>
    </xf>
    <xf numFmtId="0" fontId="79" fillId="0" borderId="0">
      <alignment vertical="top"/>
    </xf>
    <xf numFmtId="0" fontId="118" fillId="0" borderId="52"/>
    <xf numFmtId="0" fontId="79" fillId="0" borderId="0">
      <alignment vertical="top"/>
    </xf>
    <xf numFmtId="0" fontId="118" fillId="0" borderId="52"/>
    <xf numFmtId="0" fontId="62" fillId="0" borderId="53"/>
    <xf numFmtId="0" fontId="80" fillId="0" borderId="54"/>
    <xf numFmtId="0" fontId="30" fillId="0" borderId="0">
      <alignment vertical="top"/>
    </xf>
    <xf numFmtId="0" fontId="30" fillId="0" borderId="0">
      <alignment vertical="top"/>
    </xf>
    <xf numFmtId="0" fontId="25" fillId="0" borderId="0">
      <alignment vertical="top"/>
    </xf>
    <xf numFmtId="0" fontId="134" fillId="0" borderId="53"/>
    <xf numFmtId="0" fontId="80" fillId="0" borderId="54"/>
    <xf numFmtId="0" fontId="62" fillId="0" borderId="53"/>
    <xf numFmtId="0" fontId="25" fillId="0" borderId="0">
      <alignment vertical="top"/>
    </xf>
    <xf numFmtId="0" fontId="105" fillId="0" borderId="53"/>
    <xf numFmtId="0" fontId="30" fillId="0" borderId="0">
      <alignment vertical="top"/>
    </xf>
    <xf numFmtId="0" fontId="105" fillId="0" borderId="53"/>
    <xf numFmtId="0" fontId="62" fillId="0" borderId="53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62" fillId="0" borderId="53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119" fillId="0" borderId="55"/>
    <xf numFmtId="0" fontId="30" fillId="0" borderId="0">
      <alignment vertical="top"/>
    </xf>
    <xf numFmtId="0" fontId="119" fillId="0" borderId="55"/>
    <xf numFmtId="0" fontId="63" fillId="0" borderId="43"/>
    <xf numFmtId="0" fontId="81" fillId="0" borderId="56"/>
    <xf numFmtId="0" fontId="25" fillId="0" borderId="0">
      <alignment vertical="top"/>
    </xf>
    <xf numFmtId="0" fontId="63" fillId="0" borderId="43"/>
    <xf numFmtId="0" fontId="25" fillId="0" borderId="0">
      <alignment vertical="top"/>
    </xf>
    <xf numFmtId="0" fontId="106" fillId="0" borderId="57"/>
    <xf numFmtId="0" fontId="134" fillId="0" borderId="43"/>
    <xf numFmtId="0" fontId="25" fillId="0" borderId="0">
      <alignment vertical="top"/>
    </xf>
    <xf numFmtId="0" fontId="63" fillId="0" borderId="43"/>
    <xf numFmtId="0" fontId="120" fillId="0" borderId="57"/>
    <xf numFmtId="0" fontId="120" fillId="0" borderId="57"/>
    <xf numFmtId="0" fontId="63" fillId="0" borderId="0"/>
    <xf numFmtId="0" fontId="81" fillId="0" borderId="0"/>
    <xf numFmtId="0" fontId="25" fillId="0" borderId="0">
      <alignment vertical="top"/>
    </xf>
    <xf numFmtId="0" fontId="63" fillId="0" borderId="0"/>
    <xf numFmtId="0" fontId="25" fillId="0" borderId="0">
      <alignment vertical="top"/>
    </xf>
    <xf numFmtId="0" fontId="106" fillId="0" borderId="0"/>
    <xf numFmtId="0" fontId="134" fillId="0" borderId="0"/>
    <xf numFmtId="0" fontId="25" fillId="0" borderId="0">
      <alignment vertical="top"/>
    </xf>
    <xf numFmtId="0" fontId="63" fillId="0" borderId="0"/>
    <xf numFmtId="0" fontId="120" fillId="0" borderId="0"/>
    <xf numFmtId="0" fontId="120" fillId="0" borderId="0"/>
    <xf numFmtId="0" fontId="12" fillId="0" borderId="0">
      <alignment vertical="top"/>
      <protection locked="0"/>
    </xf>
    <xf numFmtId="0" fontId="86" fillId="0" borderId="0">
      <alignment vertical="top"/>
      <protection locked="0"/>
    </xf>
    <xf numFmtId="0" fontId="123" fillId="0" borderId="0">
      <alignment vertical="top"/>
      <protection locked="0"/>
    </xf>
    <xf numFmtId="0" fontId="86" fillId="0" borderId="0">
      <alignment vertical="top"/>
      <protection locked="0"/>
    </xf>
    <xf numFmtId="0" fontId="25" fillId="0" borderId="0">
      <alignment vertical="top"/>
    </xf>
    <xf numFmtId="0" fontId="25" fillId="0" borderId="0">
      <alignment vertical="top"/>
    </xf>
    <xf numFmtId="0" fontId="86" fillId="0" borderId="0">
      <alignment vertical="top"/>
      <protection locked="0"/>
    </xf>
    <xf numFmtId="0" fontId="110" fillId="0" borderId="0">
      <alignment vertical="top"/>
      <protection locked="0"/>
    </xf>
    <xf numFmtId="0" fontId="36" fillId="0" borderId="0"/>
    <xf numFmtId="0" fontId="36" fillId="0" borderId="0"/>
    <xf numFmtId="0" fontId="25" fillId="0" borderId="0">
      <alignment vertical="top"/>
    </xf>
    <xf numFmtId="0" fontId="36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86" fillId="0" borderId="0">
      <alignment vertical="top"/>
      <protection locked="0"/>
    </xf>
    <xf numFmtId="0" fontId="86" fillId="0" borderId="0">
      <alignment vertical="top"/>
      <protection locked="0"/>
    </xf>
    <xf numFmtId="0" fontId="86" fillId="0" borderId="0">
      <alignment vertical="top"/>
      <protection locked="0"/>
    </xf>
    <xf numFmtId="0" fontId="86" fillId="0" borderId="0">
      <alignment vertical="top"/>
      <protection locked="0"/>
    </xf>
    <xf numFmtId="0" fontId="86" fillId="0" borderId="0">
      <alignment vertical="top"/>
      <protection locked="0"/>
    </xf>
    <xf numFmtId="0" fontId="86" fillId="0" borderId="0">
      <alignment vertical="top"/>
      <protection locked="0"/>
    </xf>
    <xf numFmtId="0" fontId="101" fillId="0" borderId="0">
      <alignment vertical="top"/>
      <protection locked="0"/>
    </xf>
    <xf numFmtId="0" fontId="101" fillId="0" borderId="0">
      <alignment vertical="top"/>
      <protection locked="0"/>
    </xf>
    <xf numFmtId="0" fontId="86" fillId="0" borderId="0">
      <alignment vertical="top"/>
      <protection locked="0"/>
    </xf>
    <xf numFmtId="0" fontId="101" fillId="0" borderId="0">
      <alignment vertical="top"/>
      <protection locked="0"/>
    </xf>
    <xf numFmtId="0" fontId="25" fillId="0" borderId="0">
      <alignment vertical="top"/>
    </xf>
    <xf numFmtId="0" fontId="123" fillId="0" borderId="0">
      <alignment vertical="top"/>
      <protection locked="0"/>
    </xf>
    <xf numFmtId="0" fontId="25" fillId="0" borderId="0">
      <alignment vertical="top"/>
    </xf>
    <xf numFmtId="0" fontId="123" fillId="0" borderId="0">
      <alignment vertical="top"/>
      <protection locked="0"/>
    </xf>
    <xf numFmtId="0" fontId="36" fillId="0" borderId="0"/>
    <xf numFmtId="0" fontId="66" fillId="75" borderId="44"/>
    <xf numFmtId="0" fontId="82" fillId="47" borderId="47"/>
    <xf numFmtId="0" fontId="25" fillId="0" borderId="0">
      <alignment vertical="top"/>
    </xf>
    <xf numFmtId="0" fontId="66" fillId="75" borderId="44"/>
    <xf numFmtId="0" fontId="25" fillId="0" borderId="0">
      <alignment vertical="top"/>
    </xf>
    <xf numFmtId="0" fontId="107" fillId="41" borderId="44"/>
    <xf numFmtId="0" fontId="135" fillId="75" borderId="44"/>
    <xf numFmtId="0" fontId="25" fillId="0" borderId="0">
      <alignment vertical="top"/>
    </xf>
    <xf numFmtId="0" fontId="66" fillId="75" borderId="44"/>
    <xf numFmtId="0" fontId="82" fillId="41" borderId="47"/>
    <xf numFmtId="0" fontId="82" fillId="41" borderId="47"/>
    <xf numFmtId="0" fontId="124" fillId="76" borderId="49"/>
    <xf numFmtId="0" fontId="68" fillId="0" borderId="45"/>
    <xf numFmtId="0" fontId="83" fillId="0" borderId="58"/>
    <xf numFmtId="0" fontId="25" fillId="0" borderId="0">
      <alignment vertical="top"/>
    </xf>
    <xf numFmtId="0" fontId="68" fillId="0" borderId="45"/>
    <xf numFmtId="0" fontId="25" fillId="0" borderId="0">
      <alignment vertical="top"/>
    </xf>
    <xf numFmtId="0" fontId="108" fillId="0" borderId="59"/>
    <xf numFmtId="0" fontId="136" fillId="0" borderId="45"/>
    <xf numFmtId="0" fontId="25" fillId="0" borderId="0">
      <alignment vertical="top"/>
    </xf>
    <xf numFmtId="0" fontId="68" fillId="0" borderId="45"/>
    <xf numFmtId="0" fontId="121" fillId="0" borderId="59"/>
    <xf numFmtId="0" fontId="121" fillId="0" borderId="59"/>
    <xf numFmtId="0" fontId="38" fillId="28" borderId="0"/>
    <xf numFmtId="0" fontId="84" fillId="47" borderId="0"/>
    <xf numFmtId="0" fontId="25" fillId="0" borderId="0">
      <alignment vertical="top"/>
    </xf>
    <xf numFmtId="0" fontId="42" fillId="28" borderId="0"/>
    <xf numFmtId="0" fontId="25" fillId="0" borderId="0">
      <alignment vertical="top"/>
    </xf>
    <xf numFmtId="0" fontId="109" fillId="28" borderId="0"/>
    <xf numFmtId="0" fontId="42" fillId="28" borderId="0"/>
    <xf numFmtId="0" fontId="109" fillId="28" borderId="0"/>
    <xf numFmtId="0" fontId="42" fillId="28" borderId="0"/>
    <xf numFmtId="0" fontId="137" fillId="28" borderId="0"/>
    <xf numFmtId="0" fontId="38" fillId="28" borderId="0"/>
    <xf numFmtId="0" fontId="25" fillId="0" borderId="0">
      <alignment vertical="top"/>
    </xf>
    <xf numFmtId="0" fontId="38" fillId="28" borderId="0"/>
    <xf numFmtId="0" fontId="42" fillId="28" borderId="0"/>
    <xf numFmtId="0" fontId="42" fillId="28" borderId="0"/>
    <xf numFmtId="0" fontId="122" fillId="47" borderId="0"/>
    <xf numFmtId="0" fontId="122" fillId="47" borderId="0"/>
    <xf numFmtId="0" fontId="87" fillId="0" borderId="0">
      <alignment vertical="center"/>
    </xf>
    <xf numFmtId="0" fontId="87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97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97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98" fillId="0" borderId="0">
      <alignment vertical="center"/>
    </xf>
    <xf numFmtId="0" fontId="98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0" fontId="99" fillId="0" borderId="0">
      <alignment vertical="center"/>
    </xf>
    <xf numFmtId="0" fontId="99" fillId="0" borderId="0">
      <alignment vertical="center"/>
    </xf>
    <xf numFmtId="0" fontId="2" fillId="0" borderId="0">
      <alignment vertical="top"/>
    </xf>
    <xf numFmtId="0" fontId="2" fillId="0" borderId="0">
      <alignment vertical="top"/>
    </xf>
    <xf numFmtId="175" fontId="126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27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37" fontId="31" fillId="0" borderId="0"/>
    <xf numFmtId="0" fontId="2" fillId="0" borderId="0"/>
    <xf numFmtId="0" fontId="30" fillId="0" borderId="0"/>
    <xf numFmtId="0" fontId="85" fillId="0" borderId="0"/>
    <xf numFmtId="0" fontId="2" fillId="0" borderId="0">
      <alignment vertical="top"/>
    </xf>
    <xf numFmtId="0" fontId="2" fillId="0" borderId="0">
      <alignment vertical="top"/>
    </xf>
    <xf numFmtId="169" fontId="41" fillId="0" borderId="0"/>
    <xf numFmtId="0" fontId="2" fillId="0" borderId="0"/>
    <xf numFmtId="0" fontId="2" fillId="0" borderId="0"/>
    <xf numFmtId="169" fontId="41" fillId="0" borderId="0"/>
    <xf numFmtId="0" fontId="11" fillId="0" borderId="0"/>
    <xf numFmtId="169" fontId="4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69" fontId="4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169" fontId="4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37" fontId="31" fillId="0" borderId="0"/>
    <xf numFmtId="0" fontId="2" fillId="0" borderId="0">
      <alignment vertical="top"/>
    </xf>
    <xf numFmtId="0" fontId="2" fillId="0" borderId="0">
      <alignment vertical="top"/>
    </xf>
    <xf numFmtId="169" fontId="41" fillId="0" borderId="0"/>
    <xf numFmtId="0" fontId="25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69" fontId="4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169" fontId="4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0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00" fillId="0" borderId="0">
      <alignment vertical="top"/>
    </xf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85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100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>
      <alignment vertical="top"/>
    </xf>
    <xf numFmtId="0" fontId="100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3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37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11" fillId="0" borderId="0"/>
    <xf numFmtId="37" fontId="31" fillId="0" borderId="0"/>
    <xf numFmtId="0" fontId="2" fillId="0" borderId="0"/>
    <xf numFmtId="0" fontId="2" fillId="0" borderId="0"/>
    <xf numFmtId="0" fontId="2" fillId="0" borderId="0"/>
    <xf numFmtId="37" fontId="3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47">
    <xf numFmtId="37" fontId="0" fillId="0" borderId="0" xfId="0"/>
    <xf numFmtId="37" fontId="13" fillId="0" borderId="0" xfId="0" applyFont="1"/>
    <xf numFmtId="37" fontId="13" fillId="0" borderId="0" xfId="0" applyFont="1" applyAlignment="1">
      <alignment horizontal="left"/>
    </xf>
    <xf numFmtId="1" fontId="13" fillId="0" borderId="0" xfId="0" applyNumberFormat="1" applyFont="1" applyAlignment="1">
      <alignment horizontal="center"/>
    </xf>
    <xf numFmtId="37" fontId="13" fillId="0" borderId="0" xfId="0" applyFont="1" applyAlignment="1">
      <alignment horizontal="center"/>
    </xf>
    <xf numFmtId="37" fontId="13" fillId="0" borderId="0" xfId="0" quotePrefix="1" applyFont="1" applyAlignment="1">
      <alignment horizontal="center"/>
    </xf>
    <xf numFmtId="10" fontId="13" fillId="0" borderId="0" xfId="0" applyNumberFormat="1" applyFont="1"/>
    <xf numFmtId="49" fontId="13" fillId="0" borderId="0" xfId="0" quotePrefix="1" applyNumberFormat="1" applyFont="1"/>
    <xf numFmtId="37" fontId="15" fillId="0" borderId="0" xfId="0" applyFont="1" applyAlignment="1" applyProtection="1">
      <alignment horizontal="center"/>
      <protection locked="0"/>
    </xf>
    <xf numFmtId="37" fontId="16" fillId="0" borderId="0" xfId="0" applyFont="1"/>
    <xf numFmtId="37" fontId="17" fillId="0" borderId="0" xfId="0" applyFont="1" applyAlignment="1">
      <alignment horizontal="center"/>
    </xf>
    <xf numFmtId="37" fontId="17" fillId="0" borderId="0" xfId="0" applyFont="1"/>
    <xf numFmtId="37" fontId="17" fillId="0" borderId="0" xfId="0" applyFont="1" applyAlignment="1">
      <alignment horizontal="left"/>
    </xf>
    <xf numFmtId="38" fontId="17" fillId="0" borderId="0" xfId="0" applyNumberFormat="1" applyFont="1"/>
    <xf numFmtId="37" fontId="17" fillId="0" borderId="0" xfId="0" quotePrefix="1" applyFont="1" applyAlignment="1">
      <alignment horizontal="left"/>
    </xf>
    <xf numFmtId="37" fontId="18" fillId="0" borderId="0" xfId="631" applyNumberFormat="1" applyFont="1" applyAlignment="1" applyProtection="1"/>
    <xf numFmtId="37" fontId="17" fillId="3" borderId="0" xfId="0" applyFont="1" applyFill="1"/>
    <xf numFmtId="38" fontId="17" fillId="3" borderId="0" xfId="0" applyNumberFormat="1" applyFont="1" applyFill="1" applyAlignment="1">
      <alignment horizontal="center"/>
    </xf>
    <xf numFmtId="37" fontId="17" fillId="3" borderId="0" xfId="0" applyFont="1" applyFill="1" applyAlignment="1">
      <alignment horizontal="center"/>
    </xf>
    <xf numFmtId="37" fontId="17" fillId="3" borderId="0" xfId="0" quotePrefix="1" applyFont="1" applyFill="1" applyAlignment="1">
      <alignment horizontal="center"/>
    </xf>
    <xf numFmtId="37" fontId="17" fillId="3" borderId="0" xfId="0" quotePrefix="1" applyFont="1" applyFill="1"/>
    <xf numFmtId="37" fontId="17" fillId="3" borderId="0" xfId="0" quotePrefix="1" applyFont="1" applyFill="1" applyAlignment="1">
      <alignment horizontal="left"/>
    </xf>
    <xf numFmtId="38" fontId="17" fillId="3" borderId="0" xfId="0" applyNumberFormat="1" applyFont="1" applyFill="1"/>
    <xf numFmtId="165" fontId="17" fillId="3" borderId="0" xfId="0" applyNumberFormat="1" applyFont="1" applyFill="1" applyAlignment="1">
      <alignment horizontal="center"/>
    </xf>
    <xf numFmtId="37" fontId="17" fillId="3" borderId="0" xfId="0" quotePrefix="1" applyFont="1" applyFill="1" applyAlignment="1">
      <alignment horizontal="fill"/>
    </xf>
    <xf numFmtId="37" fontId="17" fillId="6" borderId="0" xfId="0" applyFont="1" applyFill="1"/>
    <xf numFmtId="37" fontId="17" fillId="6" borderId="0" xfId="0" quotePrefix="1" applyFont="1" applyFill="1" applyAlignment="1">
      <alignment horizontal="left" indent="1"/>
    </xf>
    <xf numFmtId="43" fontId="17" fillId="3" borderId="0" xfId="547" applyFont="1" applyFill="1"/>
    <xf numFmtId="37" fontId="17" fillId="3" borderId="0" xfId="547" quotePrefix="1" applyNumberFormat="1" applyFont="1" applyFill="1" applyAlignment="1">
      <alignment horizontal="fill"/>
    </xf>
    <xf numFmtId="39" fontId="17" fillId="3" borderId="0" xfId="0" applyNumberFormat="1" applyFont="1" applyFill="1"/>
    <xf numFmtId="37" fontId="17" fillId="3" borderId="0" xfId="0" applyFont="1" applyFill="1" applyAlignment="1">
      <alignment horizontal="centerContinuous"/>
    </xf>
    <xf numFmtId="37" fontId="17" fillId="6" borderId="0" xfId="0" quotePrefix="1" applyFont="1" applyFill="1" applyAlignment="1">
      <alignment horizontal="left"/>
    </xf>
    <xf numFmtId="37" fontId="17" fillId="6" borderId="0" xfId="0" applyFont="1" applyFill="1" applyAlignment="1">
      <alignment horizontal="right"/>
    </xf>
    <xf numFmtId="37" fontId="17" fillId="6" borderId="0" xfId="0" applyFont="1" applyFill="1" applyAlignment="1">
      <alignment horizontal="left"/>
    </xf>
    <xf numFmtId="37" fontId="19" fillId="3" borderId="0" xfId="0" applyFont="1" applyFill="1" applyAlignment="1">
      <alignment horizontal="centerContinuous"/>
    </xf>
    <xf numFmtId="37" fontId="17" fillId="3" borderId="0" xfId="0" applyFont="1" applyFill="1" applyAlignment="1">
      <alignment horizontal="right"/>
    </xf>
    <xf numFmtId="38" fontId="17" fillId="3" borderId="0" xfId="0" applyNumberFormat="1" applyFont="1" applyFill="1" applyAlignment="1">
      <alignment horizontal="right"/>
    </xf>
    <xf numFmtId="37" fontId="17" fillId="3" borderId="0" xfId="0" quotePrefix="1" applyFont="1" applyFill="1" applyAlignment="1">
      <alignment horizontal="centerContinuous"/>
    </xf>
    <xf numFmtId="37" fontId="19" fillId="3" borderId="0" xfId="0" quotePrefix="1" applyFont="1" applyFill="1" applyAlignment="1">
      <alignment horizontal="left"/>
    </xf>
    <xf numFmtId="37" fontId="19" fillId="3" borderId="0" xfId="0" applyFont="1" applyFill="1" applyAlignment="1">
      <alignment horizontal="center"/>
    </xf>
    <xf numFmtId="38" fontId="19" fillId="3" borderId="0" xfId="0" applyNumberFormat="1" applyFont="1" applyFill="1" applyAlignment="1">
      <alignment horizontal="center"/>
    </xf>
    <xf numFmtId="38" fontId="19" fillId="3" borderId="0" xfId="0" applyNumberFormat="1" applyFont="1" applyFill="1"/>
    <xf numFmtId="37" fontId="19" fillId="3" borderId="0" xfId="0" applyFont="1" applyFill="1"/>
    <xf numFmtId="37" fontId="17" fillId="3" borderId="0" xfId="0" applyFont="1" applyFill="1" applyAlignment="1">
      <alignment horizontal="left"/>
    </xf>
    <xf numFmtId="38" fontId="19" fillId="3" borderId="8" xfId="0" applyNumberFormat="1" applyFont="1" applyFill="1" applyBorder="1" applyAlignment="1" applyProtection="1">
      <alignment horizontal="center"/>
      <protection locked="0"/>
    </xf>
    <xf numFmtId="37" fontId="19" fillId="6" borderId="0" xfId="0" applyFont="1" applyFill="1" applyAlignment="1">
      <alignment horizontal="centerContinuous"/>
    </xf>
    <xf numFmtId="37" fontId="17" fillId="6" borderId="0" xfId="0" applyFont="1" applyFill="1" applyAlignment="1">
      <alignment horizontal="left" indent="1"/>
    </xf>
    <xf numFmtId="10" fontId="17" fillId="0" borderId="0" xfId="939" applyNumberFormat="1" applyFont="1"/>
    <xf numFmtId="37" fontId="17" fillId="6" borderId="0" xfId="0" applyFont="1" applyFill="1" applyAlignment="1">
      <alignment horizontal="left" indent="2"/>
    </xf>
    <xf numFmtId="37" fontId="17" fillId="6" borderId="0" xfId="0" quotePrefix="1" applyFont="1" applyFill="1" applyAlignment="1">
      <alignment horizontal="left" indent="2"/>
    </xf>
    <xf numFmtId="39" fontId="17" fillId="0" borderId="0" xfId="0" applyNumberFormat="1" applyFont="1"/>
    <xf numFmtId="10" fontId="17" fillId="0" borderId="0" xfId="0" applyNumberFormat="1" applyFont="1"/>
    <xf numFmtId="1" fontId="17" fillId="0" borderId="0" xfId="0" applyNumberFormat="1" applyFont="1" applyAlignment="1">
      <alignment horizontal="center"/>
    </xf>
    <xf numFmtId="37" fontId="17" fillId="0" borderId="0" xfId="0" applyFont="1" applyAlignment="1">
      <alignment horizontal="right"/>
    </xf>
    <xf numFmtId="37" fontId="20" fillId="0" borderId="0" xfId="0" applyFont="1"/>
    <xf numFmtId="37" fontId="15" fillId="0" borderId="0" xfId="0" applyFont="1" applyAlignment="1">
      <alignment horizontal="center"/>
    </xf>
    <xf numFmtId="37" fontId="17" fillId="0" borderId="0" xfId="0" quotePrefix="1" applyFont="1"/>
    <xf numFmtId="37" fontId="21" fillId="0" borderId="0" xfId="0" applyFont="1" applyAlignment="1">
      <alignment vertical="center" readingOrder="1"/>
    </xf>
    <xf numFmtId="37" fontId="23" fillId="0" borderId="0" xfId="0" applyFont="1" applyAlignment="1">
      <alignment vertical="center" readingOrder="1"/>
    </xf>
    <xf numFmtId="37" fontId="24" fillId="0" borderId="0" xfId="0" quotePrefix="1" applyFont="1"/>
    <xf numFmtId="37" fontId="24" fillId="0" borderId="0" xfId="0" applyFont="1"/>
    <xf numFmtId="37" fontId="13" fillId="0" borderId="0" xfId="0" quotePrefix="1" applyFont="1" applyAlignment="1">
      <alignment horizontal="right"/>
    </xf>
    <xf numFmtId="37" fontId="13" fillId="0" borderId="0" xfId="0" applyFont="1" applyAlignment="1">
      <alignment horizontal="centerContinuous"/>
    </xf>
    <xf numFmtId="37" fontId="25" fillId="0" borderId="1" xfId="0" applyFont="1" applyBorder="1"/>
    <xf numFmtId="37" fontId="25" fillId="0" borderId="8" xfId="0" applyFont="1" applyBorder="1"/>
    <xf numFmtId="37" fontId="13" fillId="0" borderId="6" xfId="0" applyFont="1" applyBorder="1"/>
    <xf numFmtId="37" fontId="13" fillId="0" borderId="8" xfId="0" applyFont="1" applyBorder="1"/>
    <xf numFmtId="37" fontId="25" fillId="0" borderId="2" xfId="0" applyFont="1" applyBorder="1"/>
    <xf numFmtId="37" fontId="25" fillId="0" borderId="13" xfId="0" applyFont="1" applyBorder="1"/>
    <xf numFmtId="37" fontId="25" fillId="0" borderId="0" xfId="0" applyFont="1"/>
    <xf numFmtId="37" fontId="25" fillId="0" borderId="4" xfId="0" applyFont="1" applyBorder="1"/>
    <xf numFmtId="37" fontId="13" fillId="0" borderId="13" xfId="0" applyFont="1" applyBorder="1"/>
    <xf numFmtId="37" fontId="13" fillId="0" borderId="10" xfId="0" applyFont="1" applyBorder="1"/>
    <xf numFmtId="37" fontId="25" fillId="0" borderId="14" xfId="0" applyFont="1" applyBorder="1" applyAlignment="1">
      <alignment horizontal="centerContinuous"/>
    </xf>
    <xf numFmtId="37" fontId="25" fillId="0" borderId="2" xfId="0" applyFont="1" applyBorder="1" applyAlignment="1">
      <alignment horizontal="centerContinuous"/>
    </xf>
    <xf numFmtId="37" fontId="25" fillId="0" borderId="8" xfId="0" applyFont="1" applyBorder="1" applyAlignment="1">
      <alignment horizontal="centerContinuous"/>
    </xf>
    <xf numFmtId="37" fontId="13" fillId="0" borderId="8" xfId="0" applyFont="1" applyBorder="1" applyAlignment="1">
      <alignment horizontal="centerContinuous"/>
    </xf>
    <xf numFmtId="37" fontId="13" fillId="0" borderId="2" xfId="0" applyFont="1" applyBorder="1" applyAlignment="1">
      <alignment horizontal="centerContinuous"/>
    </xf>
    <xf numFmtId="37" fontId="25" fillId="0" borderId="1" xfId="0" applyFont="1" applyBorder="1" applyAlignment="1">
      <alignment horizontal="center"/>
    </xf>
    <xf numFmtId="37" fontId="25" fillId="0" borderId="2" xfId="0" applyFont="1" applyBorder="1" applyAlignment="1">
      <alignment horizontal="center"/>
    </xf>
    <xf numFmtId="37" fontId="25" fillId="0" borderId="2" xfId="0" quotePrefix="1" applyFont="1" applyBorder="1" applyAlignment="1">
      <alignment horizontal="left"/>
    </xf>
    <xf numFmtId="37" fontId="25" fillId="0" borderId="12" xfId="0" applyFont="1" applyBorder="1"/>
    <xf numFmtId="37" fontId="13" fillId="0" borderId="4" xfId="0" applyFont="1" applyBorder="1"/>
    <xf numFmtId="37" fontId="25" fillId="0" borderId="8" xfId="0" quotePrefix="1" applyFont="1" applyBorder="1" applyAlignment="1">
      <alignment horizontal="left"/>
    </xf>
    <xf numFmtId="37" fontId="13" fillId="0" borderId="2" xfId="0" applyFont="1" applyBorder="1"/>
    <xf numFmtId="37" fontId="13" fillId="0" borderId="3" xfId="0" applyFont="1" applyBorder="1"/>
    <xf numFmtId="37" fontId="25" fillId="0" borderId="0" xfId="0" applyFont="1" applyAlignment="1">
      <alignment horizontal="left"/>
    </xf>
    <xf numFmtId="37" fontId="13" fillId="2" borderId="0" xfId="0" applyFont="1" applyFill="1"/>
    <xf numFmtId="37" fontId="13" fillId="2" borderId="4" xfId="0" applyFont="1" applyFill="1" applyBorder="1"/>
    <xf numFmtId="37" fontId="13" fillId="0" borderId="9" xfId="0" applyFont="1" applyBorder="1"/>
    <xf numFmtId="37" fontId="25" fillId="0" borderId="12" xfId="0" applyFont="1" applyBorder="1" applyAlignment="1">
      <alignment horizontal="left"/>
    </xf>
    <xf numFmtId="37" fontId="25" fillId="0" borderId="10" xfId="0" applyFont="1" applyBorder="1" applyAlignment="1">
      <alignment horizontal="right"/>
    </xf>
    <xf numFmtId="37" fontId="13" fillId="2" borderId="12" xfId="0" applyFont="1" applyFill="1" applyBorder="1"/>
    <xf numFmtId="37" fontId="13" fillId="2" borderId="10" xfId="0" applyFont="1" applyFill="1" applyBorder="1"/>
    <xf numFmtId="37" fontId="17" fillId="0" borderId="0" xfId="0" quotePrefix="1" applyFont="1" applyAlignment="1">
      <alignment horizontal="right"/>
    </xf>
    <xf numFmtId="37" fontId="17" fillId="0" borderId="16" xfId="0" applyFont="1" applyBorder="1"/>
    <xf numFmtId="37" fontId="17" fillId="0" borderId="17" xfId="0" applyFont="1" applyBorder="1"/>
    <xf numFmtId="37" fontId="17" fillId="0" borderId="18" xfId="0" applyFont="1" applyBorder="1"/>
    <xf numFmtId="37" fontId="17" fillId="0" borderId="19" xfId="0" applyFont="1" applyBorder="1"/>
    <xf numFmtId="37" fontId="17" fillId="0" borderId="20" xfId="0" applyFont="1" applyBorder="1"/>
    <xf numFmtId="37" fontId="17" fillId="0" borderId="21" xfId="0" applyFont="1" applyBorder="1"/>
    <xf numFmtId="37" fontId="17" fillId="0" borderId="22" xfId="0" applyFont="1" applyBorder="1"/>
    <xf numFmtId="37" fontId="17" fillId="0" borderId="23" xfId="0" applyFont="1" applyBorder="1"/>
    <xf numFmtId="37" fontId="17" fillId="0" borderId="17" xfId="0" applyFont="1" applyBorder="1" applyAlignment="1">
      <alignment horizontal="center"/>
    </xf>
    <xf numFmtId="37" fontId="17" fillId="0" borderId="17" xfId="0" applyFont="1" applyBorder="1" applyAlignment="1">
      <alignment horizontal="right"/>
    </xf>
    <xf numFmtId="37" fontId="17" fillId="0" borderId="24" xfId="0" applyFont="1" applyBorder="1"/>
    <xf numFmtId="37" fontId="17" fillId="0" borderId="8" xfId="0" applyFont="1" applyBorder="1"/>
    <xf numFmtId="37" fontId="17" fillId="0" borderId="8" xfId="0" applyFont="1" applyBorder="1" applyAlignment="1">
      <alignment horizontal="center"/>
    </xf>
    <xf numFmtId="37" fontId="17" fillId="0" borderId="25" xfId="0" applyFont="1" applyBorder="1"/>
    <xf numFmtId="37" fontId="17" fillId="0" borderId="26" xfId="0" applyFont="1" applyBorder="1"/>
    <xf numFmtId="37" fontId="17" fillId="0" borderId="6" xfId="0" applyFont="1" applyBorder="1"/>
    <xf numFmtId="37" fontId="17" fillId="0" borderId="27" xfId="0" applyFont="1" applyBorder="1"/>
    <xf numFmtId="37" fontId="17" fillId="0" borderId="28" xfId="0" quotePrefix="1" applyFont="1" applyBorder="1" applyAlignment="1">
      <alignment horizontal="left"/>
    </xf>
    <xf numFmtId="37" fontId="17" fillId="0" borderId="12" xfId="0" applyFont="1" applyBorder="1"/>
    <xf numFmtId="37" fontId="17" fillId="0" borderId="29" xfId="0" applyFont="1" applyBorder="1"/>
    <xf numFmtId="37" fontId="17" fillId="0" borderId="28" xfId="0" applyFont="1" applyBorder="1" applyAlignment="1">
      <alignment horizontal="center"/>
    </xf>
    <xf numFmtId="37" fontId="17" fillId="0" borderId="30" xfId="0" applyFont="1" applyBorder="1"/>
    <xf numFmtId="37" fontId="17" fillId="0" borderId="31" xfId="0" applyFont="1" applyBorder="1"/>
    <xf numFmtId="37" fontId="17" fillId="0" borderId="31" xfId="0" applyFont="1" applyBorder="1" applyAlignment="1">
      <alignment horizontal="center"/>
    </xf>
    <xf numFmtId="37" fontId="17" fillId="0" borderId="32" xfId="0" applyFont="1" applyBorder="1"/>
    <xf numFmtId="37" fontId="25" fillId="0" borderId="0" xfId="0" quotePrefix="1" applyFont="1" applyAlignment="1">
      <alignment horizontal="left"/>
    </xf>
    <xf numFmtId="37" fontId="25" fillId="0" borderId="5" xfId="0" applyFont="1" applyBorder="1" applyAlignment="1">
      <alignment horizontal="centerContinuous"/>
    </xf>
    <xf numFmtId="37" fontId="13" fillId="0" borderId="6" xfId="0" applyFont="1" applyBorder="1" applyAlignment="1">
      <alignment horizontal="centerContinuous"/>
    </xf>
    <xf numFmtId="37" fontId="13" fillId="0" borderId="7" xfId="0" applyFont="1" applyBorder="1" applyAlignment="1">
      <alignment horizontal="centerContinuous"/>
    </xf>
    <xf numFmtId="37" fontId="25" fillId="0" borderId="11" xfId="0" applyFont="1" applyBorder="1"/>
    <xf numFmtId="37" fontId="25" fillId="0" borderId="2" xfId="0" quotePrefix="1" applyFont="1" applyBorder="1" applyAlignment="1">
      <alignment horizontal="centerContinuous"/>
    </xf>
    <xf numFmtId="37" fontId="25" fillId="0" borderId="3" xfId="0" applyFont="1" applyBorder="1" applyAlignment="1">
      <alignment horizontal="center"/>
    </xf>
    <xf numFmtId="37" fontId="25" fillId="0" borderId="2" xfId="0" quotePrefix="1" applyFont="1" applyBorder="1"/>
    <xf numFmtId="37" fontId="25" fillId="0" borderId="13" xfId="0" applyFont="1" applyBorder="1" applyAlignment="1">
      <alignment horizontal="center"/>
    </xf>
    <xf numFmtId="37" fontId="25" fillId="0" borderId="0" xfId="0" quotePrefix="1" applyFont="1"/>
    <xf numFmtId="37" fontId="25" fillId="0" borderId="4" xfId="0" quotePrefix="1" applyFont="1" applyBorder="1"/>
    <xf numFmtId="37" fontId="25" fillId="0" borderId="13" xfId="0" applyFont="1" applyBorder="1" applyAlignment="1">
      <alignment horizontal="centerContinuous"/>
    </xf>
    <xf numFmtId="37" fontId="13" fillId="0" borderId="4" xfId="0" applyFont="1" applyBorder="1" applyAlignment="1">
      <alignment horizontal="centerContinuous"/>
    </xf>
    <xf numFmtId="37" fontId="25" fillId="0" borderId="7" xfId="0" applyFont="1" applyBorder="1" applyAlignment="1">
      <alignment horizontal="centerContinuous"/>
    </xf>
    <xf numFmtId="37" fontId="25" fillId="0" borderId="14" xfId="0" applyFont="1" applyBorder="1" applyAlignment="1">
      <alignment horizontal="left"/>
    </xf>
    <xf numFmtId="37" fontId="13" fillId="0" borderId="12" xfId="0" applyFont="1" applyBorder="1"/>
    <xf numFmtId="37" fontId="13" fillId="0" borderId="7" xfId="0" applyFont="1" applyBorder="1"/>
    <xf numFmtId="37" fontId="13" fillId="0" borderId="15" xfId="0" applyFont="1" applyBorder="1"/>
    <xf numFmtId="37" fontId="25" fillId="0" borderId="12" xfId="0" quotePrefix="1" applyFont="1" applyBorder="1" applyAlignment="1">
      <alignment horizontal="left"/>
    </xf>
    <xf numFmtId="37" fontId="13" fillId="0" borderId="12" xfId="0" quotePrefix="1" applyFont="1" applyBorder="1"/>
    <xf numFmtId="37" fontId="13" fillId="0" borderId="12" xfId="0" quotePrefix="1" applyFont="1" applyBorder="1" applyAlignment="1">
      <alignment horizontal="left"/>
    </xf>
    <xf numFmtId="37" fontId="25" fillId="0" borderId="0" xfId="0" applyFont="1" applyAlignment="1">
      <alignment horizontal="centerContinuous"/>
    </xf>
    <xf numFmtId="37" fontId="25" fillId="0" borderId="0" xfId="0" quotePrefix="1" applyFont="1" applyAlignment="1">
      <alignment horizontal="center"/>
    </xf>
    <xf numFmtId="37" fontId="25" fillId="0" borderId="9" xfId="0" quotePrefix="1" applyFont="1" applyBorder="1"/>
    <xf numFmtId="37" fontId="25" fillId="0" borderId="9" xfId="0" applyFont="1" applyBorder="1"/>
    <xf numFmtId="37" fontId="13" fillId="0" borderId="1" xfId="0" applyFont="1" applyBorder="1"/>
    <xf numFmtId="37" fontId="25" fillId="0" borderId="4" xfId="0" applyFont="1" applyBorder="1" applyAlignment="1">
      <alignment horizontal="centerContinuous"/>
    </xf>
    <xf numFmtId="37" fontId="25" fillId="0" borderId="6" xfId="0" applyFont="1" applyBorder="1" applyAlignment="1">
      <alignment horizontal="centerContinuous"/>
    </xf>
    <xf numFmtId="37" fontId="25" fillId="0" borderId="1" xfId="0" applyFont="1" applyBorder="1" applyAlignment="1">
      <alignment horizontal="centerContinuous"/>
    </xf>
    <xf numFmtId="37" fontId="13" fillId="0" borderId="0" xfId="0" quotePrefix="1" applyFont="1" applyAlignment="1">
      <alignment horizontal="left"/>
    </xf>
    <xf numFmtId="37" fontId="25" fillId="0" borderId="7" xfId="0" applyFont="1" applyBorder="1"/>
    <xf numFmtId="37" fontId="25" fillId="0" borderId="7" xfId="0" applyFont="1" applyBorder="1" applyAlignment="1">
      <alignment horizontal="center"/>
    </xf>
    <xf numFmtId="37" fontId="25" fillId="0" borderId="3" xfId="0" applyFont="1" applyBorder="1"/>
    <xf numFmtId="37" fontId="25" fillId="0" borderId="4" xfId="0" applyFont="1" applyBorder="1" applyAlignment="1">
      <alignment horizontal="center"/>
    </xf>
    <xf numFmtId="37" fontId="25" fillId="0" borderId="3" xfId="0" applyFont="1" applyBorder="1" applyAlignment="1">
      <alignment horizontal="centerContinuous"/>
    </xf>
    <xf numFmtId="37" fontId="25" fillId="2" borderId="2" xfId="0" applyFont="1" applyFill="1" applyBorder="1"/>
    <xf numFmtId="37" fontId="25" fillId="0" borderId="10" xfId="0" applyFont="1" applyBorder="1"/>
    <xf numFmtId="37" fontId="25" fillId="0" borderId="10" xfId="0" applyFont="1" applyBorder="1" applyAlignment="1">
      <alignment horizontal="center"/>
    </xf>
    <xf numFmtId="164" fontId="25" fillId="0" borderId="2" xfId="0" applyNumberFormat="1" applyFont="1" applyBorder="1"/>
    <xf numFmtId="37" fontId="25" fillId="0" borderId="0" xfId="0" applyFont="1" applyAlignment="1">
      <alignment horizontal="center"/>
    </xf>
    <xf numFmtId="164" fontId="25" fillId="0" borderId="2" xfId="0" applyNumberFormat="1" applyFont="1" applyBorder="1" applyAlignment="1">
      <alignment horizontal="right"/>
    </xf>
    <xf numFmtId="164" fontId="25" fillId="0" borderId="1" xfId="0" applyNumberFormat="1" applyFont="1" applyBorder="1"/>
    <xf numFmtId="164" fontId="25" fillId="0" borderId="3" xfId="0" applyNumberFormat="1" applyFont="1" applyBorder="1"/>
    <xf numFmtId="164" fontId="25" fillId="0" borderId="2" xfId="0" quotePrefix="1" applyNumberFormat="1" applyFont="1" applyBorder="1" applyAlignment="1">
      <alignment horizontal="left"/>
    </xf>
    <xf numFmtId="37" fontId="25" fillId="0" borderId="14" xfId="0" applyFont="1" applyBorder="1" applyAlignment="1">
      <alignment horizontal="center"/>
    </xf>
    <xf numFmtId="37" fontId="25" fillId="0" borderId="8" xfId="0" applyFont="1" applyBorder="1" applyAlignment="1">
      <alignment horizontal="center"/>
    </xf>
    <xf numFmtId="37" fontId="25" fillId="0" borderId="14" xfId="0" applyFont="1" applyBorder="1"/>
    <xf numFmtId="37" fontId="13" fillId="0" borderId="14" xfId="0" applyFont="1" applyBorder="1"/>
    <xf numFmtId="37" fontId="26" fillId="0" borderId="0" xfId="0" applyFont="1" applyAlignment="1">
      <alignment horizontal="centerContinuous"/>
    </xf>
    <xf numFmtId="37" fontId="17" fillId="0" borderId="0" xfId="0" applyFont="1" applyAlignment="1">
      <alignment horizontal="centerContinuous"/>
    </xf>
    <xf numFmtId="37" fontId="26" fillId="0" borderId="0" xfId="0" applyFont="1"/>
    <xf numFmtId="37" fontId="26" fillId="0" borderId="5" xfId="0" applyFont="1" applyBorder="1"/>
    <xf numFmtId="37" fontId="26" fillId="0" borderId="6" xfId="0" quotePrefix="1" applyFont="1" applyBorder="1" applyAlignment="1">
      <alignment horizontal="centerContinuous"/>
    </xf>
    <xf numFmtId="37" fontId="26" fillId="0" borderId="7" xfId="0" applyFont="1" applyBorder="1" applyAlignment="1">
      <alignment horizontal="centerContinuous"/>
    </xf>
    <xf numFmtId="37" fontId="26" fillId="0" borderId="1" xfId="0" applyFont="1" applyBorder="1"/>
    <xf numFmtId="37" fontId="26" fillId="0" borderId="2" xfId="0" applyFont="1" applyBorder="1" applyAlignment="1">
      <alignment horizontal="centerContinuous"/>
    </xf>
    <xf numFmtId="37" fontId="26" fillId="0" borderId="2" xfId="0" applyFont="1" applyBorder="1"/>
    <xf numFmtId="37" fontId="26" fillId="0" borderId="8" xfId="0" applyFont="1" applyBorder="1" applyAlignment="1">
      <alignment horizontal="centerContinuous"/>
    </xf>
    <xf numFmtId="37" fontId="26" fillId="0" borderId="8" xfId="0" applyFont="1" applyBorder="1"/>
    <xf numFmtId="37" fontId="26" fillId="0" borderId="9" xfId="0" applyFont="1" applyBorder="1"/>
    <xf numFmtId="37" fontId="26" fillId="0" borderId="10" xfId="0" applyFont="1" applyBorder="1"/>
    <xf numFmtId="37" fontId="26" fillId="0" borderId="11" xfId="0" applyFont="1" applyBorder="1"/>
    <xf numFmtId="37" fontId="26" fillId="0" borderId="6" xfId="0" applyFont="1" applyBorder="1" applyAlignment="1">
      <alignment horizontal="centerContinuous"/>
    </xf>
    <xf numFmtId="37" fontId="26" fillId="0" borderId="3" xfId="0" applyFont="1" applyBorder="1"/>
    <xf numFmtId="37" fontId="26" fillId="0" borderId="4" xfId="0" applyFont="1" applyBorder="1" applyAlignment="1">
      <alignment horizontal="centerContinuous"/>
    </xf>
    <xf numFmtId="37" fontId="26" fillId="0" borderId="2" xfId="0" quotePrefix="1" applyFont="1" applyBorder="1" applyAlignment="1">
      <alignment horizontal="center"/>
    </xf>
    <xf numFmtId="37" fontId="26" fillId="0" borderId="6" xfId="0" applyFont="1" applyBorder="1" applyAlignment="1">
      <alignment horizontal="center"/>
    </xf>
    <xf numFmtId="37" fontId="26" fillId="0" borderId="7" xfId="0" applyFont="1" applyBorder="1" applyAlignment="1">
      <alignment horizontal="center"/>
    </xf>
    <xf numFmtId="37" fontId="26" fillId="0" borderId="8" xfId="0" applyFont="1" applyBorder="1" applyAlignment="1">
      <alignment horizontal="left"/>
    </xf>
    <xf numFmtId="37" fontId="26" fillId="0" borderId="2" xfId="0" quotePrefix="1" applyFont="1" applyBorder="1"/>
    <xf numFmtId="37" fontId="10" fillId="0" borderId="2" xfId="0" applyFont="1" applyBorder="1"/>
    <xf numFmtId="37" fontId="10" fillId="0" borderId="2" xfId="0" quotePrefix="1" applyFont="1" applyBorder="1"/>
    <xf numFmtId="37" fontId="10" fillId="0" borderId="2" xfId="0" applyFont="1" applyBorder="1" applyAlignment="1">
      <alignment horizontal="left" indent="1"/>
    </xf>
    <xf numFmtId="37" fontId="26" fillId="0" borderId="2" xfId="0" applyFont="1" applyBorder="1" applyAlignment="1">
      <alignment horizontal="left" indent="1"/>
    </xf>
    <xf numFmtId="37" fontId="26" fillId="0" borderId="12" xfId="0" applyFont="1" applyBorder="1"/>
    <xf numFmtId="37" fontId="26" fillId="0" borderId="1" xfId="0" applyFont="1" applyBorder="1" applyAlignment="1">
      <alignment horizontal="right"/>
    </xf>
    <xf numFmtId="37" fontId="17" fillId="0" borderId="14" xfId="0" applyFont="1" applyBorder="1"/>
    <xf numFmtId="37" fontId="17" fillId="0" borderId="0" xfId="0" applyFont="1" applyAlignment="1">
      <alignment horizontal="center" vertical="center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/>
    </xf>
    <xf numFmtId="2" fontId="17" fillId="0" borderId="0" xfId="0" applyNumberFormat="1" applyFont="1"/>
    <xf numFmtId="37" fontId="28" fillId="0" borderId="0" xfId="0" applyFont="1"/>
    <xf numFmtId="43" fontId="17" fillId="6" borderId="0" xfId="547" applyFont="1" applyFill="1"/>
    <xf numFmtId="37" fontId="22" fillId="6" borderId="0" xfId="0" applyFont="1" applyFill="1"/>
    <xf numFmtId="2" fontId="13" fillId="0" borderId="0" xfId="0" applyNumberFormat="1" applyFont="1"/>
    <xf numFmtId="37" fontId="28" fillId="0" borderId="0" xfId="0" applyFont="1" applyProtection="1">
      <protection locked="0"/>
    </xf>
    <xf numFmtId="2" fontId="17" fillId="3" borderId="0" xfId="0" quotePrefix="1" applyNumberFormat="1" applyFont="1" applyFill="1" applyAlignment="1">
      <alignment horizontal="left"/>
    </xf>
    <xf numFmtId="2" fontId="17" fillId="3" borderId="0" xfId="0" applyNumberFormat="1" applyFont="1" applyFill="1"/>
    <xf numFmtId="2" fontId="17" fillId="3" borderId="0" xfId="0" quotePrefix="1" applyNumberFormat="1" applyFont="1" applyFill="1" applyAlignment="1">
      <alignment horizontal="fill"/>
    </xf>
    <xf numFmtId="37" fontId="28" fillId="0" borderId="0" xfId="0" applyFont="1" applyAlignment="1">
      <alignment horizontal="center"/>
    </xf>
    <xf numFmtId="37" fontId="28" fillId="0" borderId="0" xfId="0" applyFont="1" applyAlignment="1">
      <alignment horizontal="left"/>
    </xf>
    <xf numFmtId="164" fontId="28" fillId="0" borderId="0" xfId="0" applyNumberFormat="1" applyFont="1"/>
    <xf numFmtId="37" fontId="28" fillId="0" borderId="0" xfId="0" quotePrefix="1" applyFont="1" applyAlignment="1">
      <alignment horizontal="left"/>
    </xf>
    <xf numFmtId="37" fontId="28" fillId="7" borderId="0" xfId="0" applyFont="1" applyFill="1"/>
    <xf numFmtId="37" fontId="27" fillId="0" borderId="0" xfId="0" applyFont="1"/>
    <xf numFmtId="164" fontId="28" fillId="0" borderId="0" xfId="0" applyNumberFormat="1" applyFont="1" applyAlignment="1">
      <alignment horizontal="left"/>
    </xf>
    <xf numFmtId="37" fontId="28" fillId="8" borderId="0" xfId="0" applyFont="1" applyFill="1"/>
    <xf numFmtId="37" fontId="28" fillId="8" borderId="0" xfId="0" applyFont="1" applyFill="1" applyAlignment="1">
      <alignment horizontal="center"/>
    </xf>
    <xf numFmtId="37" fontId="28" fillId="9" borderId="0" xfId="0" applyFont="1" applyFill="1"/>
    <xf numFmtId="37" fontId="28" fillId="9" borderId="0" xfId="0" applyFont="1" applyFill="1" applyAlignment="1">
      <alignment horizontal="left"/>
    </xf>
    <xf numFmtId="37" fontId="28" fillId="9" borderId="0" xfId="0" applyFont="1" applyFill="1" applyAlignment="1">
      <alignment horizontal="center"/>
    </xf>
    <xf numFmtId="39" fontId="28" fillId="9" borderId="0" xfId="0" applyNumberFormat="1" applyFont="1" applyFill="1"/>
    <xf numFmtId="39" fontId="28" fillId="8" borderId="0" xfId="0" applyNumberFormat="1" applyFont="1" applyFill="1"/>
    <xf numFmtId="37" fontId="17" fillId="6" borderId="0" xfId="0" quotePrefix="1" applyFont="1" applyFill="1" applyAlignment="1">
      <alignment horizontal="fill"/>
    </xf>
    <xf numFmtId="38" fontId="17" fillId="6" borderId="0" xfId="0" applyNumberFormat="1" applyFont="1" applyFill="1"/>
    <xf numFmtId="39" fontId="17" fillId="6" borderId="0" xfId="0" applyNumberFormat="1" applyFont="1" applyFill="1"/>
    <xf numFmtId="2" fontId="17" fillId="6" borderId="0" xfId="0" applyNumberFormat="1" applyFont="1" applyFill="1"/>
    <xf numFmtId="37" fontId="13" fillId="0" borderId="0" xfId="0" applyFont="1" applyAlignment="1">
      <alignment vertical="center"/>
    </xf>
    <xf numFmtId="37" fontId="13" fillId="0" borderId="1" xfId="0" applyFont="1" applyBorder="1" applyAlignment="1">
      <alignment vertical="center"/>
    </xf>
    <xf numFmtId="37" fontId="29" fillId="0" borderId="1" xfId="0" applyFont="1" applyBorder="1"/>
    <xf numFmtId="37" fontId="29" fillId="0" borderId="0" xfId="0" applyFont="1" applyAlignment="1">
      <alignment horizontal="centerContinuous"/>
    </xf>
    <xf numFmtId="37" fontId="30" fillId="0" borderId="0" xfId="0" applyFont="1" applyAlignment="1">
      <alignment horizontal="centerContinuous"/>
    </xf>
    <xf numFmtId="37" fontId="30" fillId="0" borderId="0" xfId="0" applyFont="1"/>
    <xf numFmtId="37" fontId="29" fillId="0" borderId="0" xfId="0" applyFont="1"/>
    <xf numFmtId="37" fontId="29" fillId="0" borderId="0" xfId="0" quotePrefix="1" applyFont="1" applyAlignment="1">
      <alignment horizontal="right"/>
    </xf>
    <xf numFmtId="37" fontId="30" fillId="0" borderId="0" xfId="0" quotePrefix="1" applyFont="1"/>
    <xf numFmtId="37" fontId="31" fillId="0" borderId="0" xfId="0" applyFont="1"/>
    <xf numFmtId="37" fontId="29" fillId="0" borderId="2" xfId="0" applyFont="1" applyBorder="1"/>
    <xf numFmtId="37" fontId="29" fillId="0" borderId="2" xfId="0" quotePrefix="1" applyFont="1" applyBorder="1" applyAlignment="1">
      <alignment horizontal="center"/>
    </xf>
    <xf numFmtId="37" fontId="29" fillId="0" borderId="2" xfId="0" applyFont="1" applyBorder="1" applyAlignment="1">
      <alignment horizontal="center"/>
    </xf>
    <xf numFmtId="37" fontId="29" fillId="0" borderId="3" xfId="0" applyFont="1" applyBorder="1"/>
    <xf numFmtId="37" fontId="29" fillId="0" borderId="4" xfId="0" applyFont="1" applyBorder="1"/>
    <xf numFmtId="37" fontId="29" fillId="0" borderId="4" xfId="0" quotePrefix="1" applyFont="1" applyBorder="1" applyAlignment="1">
      <alignment horizontal="center"/>
    </xf>
    <xf numFmtId="37" fontId="29" fillId="0" borderId="4" xfId="0" applyFont="1" applyBorder="1" applyAlignment="1">
      <alignment horizontal="center"/>
    </xf>
    <xf numFmtId="39" fontId="29" fillId="0" borderId="2" xfId="0" applyNumberFormat="1" applyFont="1" applyBorder="1"/>
    <xf numFmtId="37" fontId="29" fillId="0" borderId="2" xfId="0" quotePrefix="1" applyFont="1" applyBorder="1"/>
    <xf numFmtId="37" fontId="29" fillId="4" borderId="2" xfId="0" applyFont="1" applyFill="1" applyBorder="1"/>
    <xf numFmtId="37" fontId="29" fillId="5" borderId="2" xfId="0" applyFont="1" applyFill="1" applyBorder="1"/>
    <xf numFmtId="37" fontId="32" fillId="0" borderId="0" xfId="0" applyFont="1"/>
    <xf numFmtId="37" fontId="29" fillId="5" borderId="2" xfId="0" applyFont="1" applyFill="1" applyBorder="1" applyAlignment="1">
      <alignment horizontal="center"/>
    </xf>
    <xf numFmtId="37" fontId="33" fillId="0" borderId="0" xfId="0" applyFont="1"/>
    <xf numFmtId="37" fontId="29" fillId="0" borderId="2" xfId="0" quotePrefix="1" applyFont="1" applyBorder="1" applyAlignment="1">
      <alignment horizontal="left"/>
    </xf>
    <xf numFmtId="37" fontId="29" fillId="5" borderId="2" xfId="0" quotePrefix="1" applyFont="1" applyFill="1" applyBorder="1" applyAlignment="1">
      <alignment horizontal="center"/>
    </xf>
    <xf numFmtId="37" fontId="30" fillId="0" borderId="10" xfId="0" applyFont="1" applyBorder="1"/>
    <xf numFmtId="37" fontId="29" fillId="5" borderId="2" xfId="0" quotePrefix="1" applyFont="1" applyFill="1" applyBorder="1"/>
    <xf numFmtId="39" fontId="29" fillId="5" borderId="2" xfId="0" quotePrefix="1" applyNumberFormat="1" applyFont="1" applyFill="1" applyBorder="1" applyAlignment="1">
      <alignment horizontal="center"/>
    </xf>
    <xf numFmtId="3" fontId="29" fillId="0" borderId="2" xfId="0" applyNumberFormat="1" applyFont="1" applyBorder="1"/>
    <xf numFmtId="37" fontId="30" fillId="0" borderId="2" xfId="0" applyFont="1" applyBorder="1" applyAlignment="1">
      <alignment horizontal="center"/>
    </xf>
    <xf numFmtId="37" fontId="30" fillId="0" borderId="4" xfId="0" applyFont="1" applyBorder="1" applyAlignment="1">
      <alignment horizontal="center"/>
    </xf>
    <xf numFmtId="39" fontId="29" fillId="5" borderId="2" xfId="0" applyNumberFormat="1" applyFont="1" applyFill="1" applyBorder="1"/>
    <xf numFmtId="2" fontId="29" fillId="0" borderId="2" xfId="0" applyNumberFormat="1" applyFont="1" applyBorder="1"/>
    <xf numFmtId="3" fontId="29" fillId="5" borderId="2" xfId="0" applyNumberFormat="1" applyFont="1" applyFill="1" applyBorder="1"/>
    <xf numFmtId="37" fontId="17" fillId="6" borderId="0" xfId="547" applyNumberFormat="1" applyFont="1" applyFill="1"/>
    <xf numFmtId="0" fontId="17" fillId="3" borderId="0" xfId="0" quotePrefix="1" applyNumberFormat="1" applyFont="1" applyFill="1" applyAlignment="1">
      <alignment horizontal="fill"/>
    </xf>
    <xf numFmtId="39" fontId="17" fillId="3" borderId="0" xfId="0" quotePrefix="1" applyNumberFormat="1" applyFont="1" applyFill="1" applyAlignment="1">
      <alignment horizontal="fill"/>
    </xf>
    <xf numFmtId="0" fontId="18" fillId="0" borderId="0" xfId="631" applyFont="1">
      <alignment vertical="top"/>
      <protection locked="0"/>
    </xf>
    <xf numFmtId="37" fontId="45" fillId="0" borderId="0" xfId="0" applyFont="1"/>
    <xf numFmtId="37" fontId="46" fillId="0" borderId="0" xfId="0" applyFont="1"/>
    <xf numFmtId="37" fontId="47" fillId="0" borderId="0" xfId="0" applyFont="1"/>
    <xf numFmtId="37" fontId="48" fillId="0" borderId="0" xfId="0" applyFont="1"/>
    <xf numFmtId="2" fontId="17" fillId="0" borderId="0" xfId="0" applyNumberFormat="1" applyFont="1" applyAlignment="1">
      <alignment horizontal="right"/>
    </xf>
    <xf numFmtId="37" fontId="19" fillId="30" borderId="1" xfId="0" applyFont="1" applyFill="1" applyBorder="1" applyProtection="1">
      <protection locked="0"/>
    </xf>
    <xf numFmtId="37" fontId="19" fillId="30" borderId="1" xfId="0" quotePrefix="1" applyFont="1" applyFill="1" applyBorder="1" applyProtection="1">
      <protection locked="0"/>
    </xf>
    <xf numFmtId="2" fontId="19" fillId="30" borderId="1" xfId="547" quotePrefix="1" applyNumberFormat="1" applyFont="1" applyFill="1" applyBorder="1" applyProtection="1">
      <protection locked="0"/>
    </xf>
    <xf numFmtId="37" fontId="19" fillId="30" borderId="1" xfId="547" quotePrefix="1" applyNumberFormat="1" applyFont="1" applyFill="1" applyBorder="1" applyProtection="1">
      <protection locked="0"/>
    </xf>
    <xf numFmtId="37" fontId="19" fillId="30" borderId="1" xfId="547" applyNumberFormat="1" applyFont="1" applyFill="1" applyBorder="1" applyProtection="1">
      <protection locked="0"/>
    </xf>
    <xf numFmtId="2" fontId="19" fillId="30" borderId="1" xfId="0" quotePrefix="1" applyNumberFormat="1" applyFont="1" applyFill="1" applyBorder="1" applyProtection="1">
      <protection locked="0"/>
    </xf>
    <xf numFmtId="2" fontId="19" fillId="30" borderId="1" xfId="939" quotePrefix="1" applyNumberFormat="1" applyFont="1" applyFill="1" applyBorder="1" applyProtection="1">
      <protection locked="0"/>
    </xf>
    <xf numFmtId="2" fontId="19" fillId="30" borderId="1" xfId="547" applyNumberFormat="1" applyFont="1" applyFill="1" applyBorder="1" applyProtection="1">
      <protection locked="0"/>
    </xf>
    <xf numFmtId="37" fontId="19" fillId="30" borderId="1" xfId="939" quotePrefix="1" applyNumberFormat="1" applyFont="1" applyFill="1" applyBorder="1" applyProtection="1">
      <protection locked="0"/>
    </xf>
    <xf numFmtId="1" fontId="19" fillId="30" borderId="1" xfId="0" quotePrefix="1" applyNumberFormat="1" applyFont="1" applyFill="1" applyBorder="1" applyProtection="1">
      <protection locked="0"/>
    </xf>
    <xf numFmtId="37" fontId="19" fillId="29" borderId="1" xfId="0" quotePrefix="1" applyFont="1" applyFill="1" applyBorder="1" applyProtection="1">
      <protection locked="0"/>
    </xf>
    <xf numFmtId="167" fontId="19" fillId="29" borderId="1" xfId="0" quotePrefix="1" applyNumberFormat="1" applyFont="1" applyFill="1" applyBorder="1" applyProtection="1">
      <protection locked="0"/>
    </xf>
    <xf numFmtId="38" fontId="19" fillId="29" borderId="8" xfId="0" applyNumberFormat="1" applyFont="1" applyFill="1" applyBorder="1" applyProtection="1">
      <protection locked="0"/>
    </xf>
    <xf numFmtId="38" fontId="19" fillId="29" borderId="2" xfId="0" applyNumberFormat="1" applyFont="1" applyFill="1" applyBorder="1" applyProtection="1">
      <protection locked="0"/>
    </xf>
    <xf numFmtId="38" fontId="19" fillId="29" borderId="1" xfId="0" quotePrefix="1" applyNumberFormat="1" applyFont="1" applyFill="1" applyBorder="1" applyAlignment="1" applyProtection="1">
      <alignment horizontal="left"/>
      <protection locked="0"/>
    </xf>
    <xf numFmtId="38" fontId="19" fillId="29" borderId="14" xfId="0" applyNumberFormat="1" applyFont="1" applyFill="1" applyBorder="1" applyProtection="1">
      <protection locked="0"/>
    </xf>
    <xf numFmtId="38" fontId="19" fillId="29" borderId="14" xfId="0" quotePrefix="1" applyNumberFormat="1" applyFont="1" applyFill="1" applyBorder="1" applyProtection="1">
      <protection locked="0"/>
    </xf>
    <xf numFmtId="166" fontId="19" fillId="29" borderId="14" xfId="0" applyNumberFormat="1" applyFont="1" applyFill="1" applyBorder="1" applyAlignment="1" applyProtection="1">
      <alignment horizontal="left"/>
      <protection locked="0"/>
    </xf>
    <xf numFmtId="49" fontId="19" fillId="29" borderId="1" xfId="0" quotePrefix="1" applyNumberFormat="1" applyFont="1" applyFill="1" applyBorder="1" applyProtection="1">
      <protection locked="0"/>
    </xf>
    <xf numFmtId="168" fontId="19" fillId="29" borderId="1" xfId="0" quotePrefix="1" applyNumberFormat="1" applyFont="1" applyFill="1" applyBorder="1" applyAlignment="1" applyProtection="1">
      <alignment horizontal="left"/>
      <protection locked="0"/>
    </xf>
    <xf numFmtId="38" fontId="19" fillId="29" borderId="1" xfId="0" applyNumberFormat="1" applyFont="1" applyFill="1" applyBorder="1" applyProtection="1">
      <protection locked="0"/>
    </xf>
    <xf numFmtId="38" fontId="19" fillId="29" borderId="1" xfId="0" applyNumberFormat="1" applyFont="1" applyFill="1" applyBorder="1" applyAlignment="1" applyProtection="1">
      <alignment horizontal="right"/>
      <protection locked="0"/>
    </xf>
    <xf numFmtId="38" fontId="19" fillId="30" borderId="1" xfId="0" applyNumberFormat="1" applyFont="1" applyFill="1" applyBorder="1" applyProtection="1">
      <protection locked="0"/>
    </xf>
    <xf numFmtId="37" fontId="19" fillId="29" borderId="1" xfId="0" applyFont="1" applyFill="1" applyBorder="1" applyProtection="1">
      <protection locked="0"/>
    </xf>
    <xf numFmtId="38" fontId="27" fillId="29" borderId="1" xfId="0" applyNumberFormat="1" applyFont="1" applyFill="1" applyBorder="1" applyProtection="1">
      <protection locked="0"/>
    </xf>
    <xf numFmtId="38" fontId="19" fillId="29" borderId="1" xfId="0" applyNumberFormat="1" applyFont="1" applyFill="1" applyBorder="1" applyAlignment="1" applyProtection="1">
      <alignment horizontal="center"/>
      <protection locked="0"/>
    </xf>
    <xf numFmtId="37" fontId="17" fillId="29" borderId="0" xfId="0" applyFont="1" applyFill="1" applyProtection="1">
      <protection locked="0"/>
    </xf>
    <xf numFmtId="37" fontId="34" fillId="0" borderId="0" xfId="0" quotePrefix="1" applyFont="1" applyAlignment="1">
      <alignment horizontal="left"/>
    </xf>
    <xf numFmtId="37" fontId="9" fillId="0" borderId="0" xfId="0" applyFont="1"/>
    <xf numFmtId="38" fontId="9" fillId="0" borderId="0" xfId="0" applyNumberFormat="1" applyFont="1"/>
    <xf numFmtId="37" fontId="9" fillId="0" borderId="0" xfId="0" quotePrefix="1" applyFont="1" applyAlignment="1">
      <alignment horizontal="left"/>
    </xf>
    <xf numFmtId="37" fontId="8" fillId="0" borderId="0" xfId="0" quotePrefix="1" applyFont="1"/>
    <xf numFmtId="37" fontId="34" fillId="0" borderId="0" xfId="0" applyFont="1"/>
    <xf numFmtId="37" fontId="49" fillId="0" borderId="0" xfId="0" applyFont="1"/>
    <xf numFmtId="0" fontId="50" fillId="0" borderId="0" xfId="631" applyFont="1">
      <alignment vertical="top"/>
      <protection locked="0"/>
    </xf>
    <xf numFmtId="37" fontId="4" fillId="0" borderId="0" xfId="0" quotePrefix="1" applyFont="1" applyAlignment="1">
      <alignment vertical="center" readingOrder="1"/>
    </xf>
    <xf numFmtId="37" fontId="4" fillId="0" borderId="0" xfId="0" applyFont="1" applyAlignment="1">
      <alignment vertical="center" readingOrder="1"/>
    </xf>
    <xf numFmtId="37" fontId="13" fillId="0" borderId="0" xfId="0" quotePrefix="1" applyFont="1"/>
    <xf numFmtId="37" fontId="51" fillId="0" borderId="0" xfId="0" applyFont="1" applyAlignment="1">
      <alignment vertical="center"/>
    </xf>
    <xf numFmtId="37" fontId="52" fillId="0" borderId="0" xfId="0" applyFont="1"/>
    <xf numFmtId="0" fontId="18" fillId="0" borderId="0" xfId="630" applyNumberFormat="1" applyFont="1" applyAlignment="1" applyProtection="1">
      <alignment vertical="top"/>
      <protection locked="0"/>
    </xf>
    <xf numFmtId="37" fontId="18" fillId="0" borderId="0" xfId="630" applyNumberFormat="1" applyFont="1"/>
    <xf numFmtId="37" fontId="34" fillId="30" borderId="34" xfId="0" quotePrefix="1" applyFont="1" applyFill="1" applyBorder="1" applyAlignment="1">
      <alignment horizontal="left"/>
    </xf>
    <xf numFmtId="37" fontId="3" fillId="30" borderId="35" xfId="0" applyFont="1" applyFill="1" applyBorder="1"/>
    <xf numFmtId="38" fontId="3" fillId="30" borderId="35" xfId="0" applyNumberFormat="1" applyFont="1" applyFill="1" applyBorder="1"/>
    <xf numFmtId="37" fontId="3" fillId="30" borderId="36" xfId="0" applyFont="1" applyFill="1" applyBorder="1"/>
    <xf numFmtId="37" fontId="3" fillId="30" borderId="37" xfId="0" quotePrefix="1" applyFont="1" applyFill="1" applyBorder="1" applyAlignment="1">
      <alignment vertical="center" readingOrder="1"/>
    </xf>
    <xf numFmtId="37" fontId="3" fillId="30" borderId="0" xfId="0" quotePrefix="1" applyFont="1" applyFill="1" applyAlignment="1">
      <alignment horizontal="left"/>
    </xf>
    <xf numFmtId="38" fontId="3" fillId="30" borderId="0" xfId="0" applyNumberFormat="1" applyFont="1" applyFill="1"/>
    <xf numFmtId="37" fontId="3" fillId="30" borderId="0" xfId="0" applyFont="1" applyFill="1"/>
    <xf numFmtId="37" fontId="3" fillId="30" borderId="38" xfId="0" applyFont="1" applyFill="1" applyBorder="1"/>
    <xf numFmtId="37" fontId="3" fillId="30" borderId="37" xfId="0" quotePrefix="1" applyFont="1" applyFill="1" applyBorder="1"/>
    <xf numFmtId="37" fontId="3" fillId="30" borderId="37" xfId="0" applyFont="1" applyFill="1" applyBorder="1" applyAlignment="1">
      <alignment vertical="center" readingOrder="1"/>
    </xf>
    <xf numFmtId="37" fontId="3" fillId="30" borderId="39" xfId="0" quotePrefix="1" applyFont="1" applyFill="1" applyBorder="1"/>
    <xf numFmtId="37" fontId="3" fillId="30" borderId="40" xfId="0" applyFont="1" applyFill="1" applyBorder="1"/>
    <xf numFmtId="38" fontId="3" fillId="30" borderId="40" xfId="0" applyNumberFormat="1" applyFont="1" applyFill="1" applyBorder="1"/>
    <xf numFmtId="37" fontId="3" fillId="30" borderId="41" xfId="0" applyFont="1" applyFill="1" applyBorder="1"/>
    <xf numFmtId="37" fontId="53" fillId="30" borderId="1" xfId="0" applyFont="1" applyFill="1" applyBorder="1" applyProtection="1">
      <protection locked="0"/>
    </xf>
    <xf numFmtId="37" fontId="19" fillId="30" borderId="1" xfId="546" quotePrefix="1" applyNumberFormat="1" applyFont="1" applyFill="1" applyBorder="1" applyProtection="1">
      <protection locked="0"/>
    </xf>
    <xf numFmtId="37" fontId="17" fillId="6" borderId="0" xfId="546" applyNumberFormat="1" applyFont="1" applyFill="1"/>
    <xf numFmtId="37" fontId="19" fillId="30" borderId="1" xfId="546" applyNumberFormat="1" applyFont="1" applyFill="1" applyBorder="1" applyProtection="1">
      <protection locked="0"/>
    </xf>
    <xf numFmtId="2" fontId="19" fillId="30" borderId="1" xfId="546" quotePrefix="1" applyNumberFormat="1" applyFont="1" applyFill="1" applyBorder="1" applyProtection="1">
      <protection locked="0"/>
    </xf>
    <xf numFmtId="2" fontId="19" fillId="30" borderId="1" xfId="546" applyNumberFormat="1" applyFont="1" applyFill="1" applyBorder="1" applyProtection="1">
      <protection locked="0"/>
    </xf>
    <xf numFmtId="43" fontId="17" fillId="3" borderId="0" xfId="546" applyNumberFormat="1" applyFont="1" applyFill="1"/>
    <xf numFmtId="43" fontId="17" fillId="6" borderId="0" xfId="546" applyNumberFormat="1" applyFont="1" applyFill="1"/>
    <xf numFmtId="37" fontId="17" fillId="3" borderId="0" xfId="546" quotePrefix="1" applyNumberFormat="1" applyFont="1" applyFill="1" applyAlignment="1">
      <alignment horizontal="fill"/>
    </xf>
    <xf numFmtId="39" fontId="19" fillId="30" borderId="1" xfId="546" quotePrefix="1" applyNumberFormat="1" applyFont="1" applyFill="1" applyBorder="1" applyProtection="1">
      <protection locked="0"/>
    </xf>
    <xf numFmtId="43" fontId="54" fillId="30" borderId="1" xfId="977" quotePrefix="1" applyFont="1" applyFill="1" applyBorder="1" applyProtection="1">
      <protection locked="0"/>
    </xf>
    <xf numFmtId="0" fontId="56" fillId="30" borderId="14" xfId="630" applyNumberFormat="1" applyFont="1" applyFill="1" applyBorder="1" applyAlignment="1" applyProtection="1">
      <alignment vertical="top"/>
      <protection locked="0"/>
    </xf>
    <xf numFmtId="49" fontId="35" fillId="0" borderId="0" xfId="978" applyNumberFormat="1" applyAlignment="1">
      <alignment wrapText="1"/>
    </xf>
    <xf numFmtId="170" fontId="35" fillId="0" borderId="0" xfId="978" applyNumberFormat="1" applyAlignment="1">
      <alignment wrapText="1"/>
    </xf>
    <xf numFmtId="37" fontId="13" fillId="0" borderId="0" xfId="0" applyFont="1" applyAlignment="1">
      <alignment vertical="center" wrapText="1"/>
    </xf>
    <xf numFmtId="37" fontId="19" fillId="3" borderId="0" xfId="0" applyFont="1" applyFill="1" applyAlignment="1">
      <alignment horizontal="center" vertical="center"/>
    </xf>
    <xf numFmtId="0" fontId="50" fillId="0" borderId="0" xfId="631" applyFont="1" applyAlignment="1">
      <alignment horizontal="left" vertical="top" wrapText="1"/>
      <protection locked="0"/>
    </xf>
    <xf numFmtId="0" fontId="50" fillId="0" borderId="0" xfId="631" applyFont="1" applyAlignment="1">
      <alignment vertical="top" wrapText="1"/>
      <protection locked="0"/>
    </xf>
  </cellXfs>
  <cellStyles count="33698">
    <cellStyle name="$comma" xfId="1015" xr:uid="{9538C51E-9DF3-4AAA-8CA3-B2AE2BB899F1}"/>
    <cellStyle name="1 Space" xfId="1016" xr:uid="{AD68A084-DD9F-4AB4-BD0E-CB65B8E8B456}"/>
    <cellStyle name="2 Space" xfId="1017" xr:uid="{6EFD17EA-FC61-4877-AB90-3BC1BA67FFCD}"/>
    <cellStyle name="20% - Accent1 10" xfId="1019" xr:uid="{BA92D71C-4DCB-41D6-B176-A201A1225BF5}"/>
    <cellStyle name="20% - Accent1 10 10" xfId="1020" xr:uid="{4ABE7F4E-33AC-41F1-B7D2-CF6236F164B0}"/>
    <cellStyle name="20% - Accent1 10 2" xfId="1021" xr:uid="{AC25FFDE-7014-4B5F-B6F6-A6EEE7816852}"/>
    <cellStyle name="20% - Accent1 10 2 2" xfId="1022" xr:uid="{66C74BC5-A107-4871-9054-16D0C20FB83B}"/>
    <cellStyle name="20% - Accent1 10 2 2 2" xfId="1023" xr:uid="{E2052770-32BD-48B6-AB31-F2FE9C8FE51C}"/>
    <cellStyle name="20% - Accent1 10 2 2 2 2" xfId="1024" xr:uid="{F56C7D07-FD2E-40AA-B8E9-9B0AEDB35076}"/>
    <cellStyle name="20% - Accent1 10 2 2 3" xfId="1025" xr:uid="{91535151-8519-4EC6-BAE1-261A7FC548BB}"/>
    <cellStyle name="20% - Accent1 10 2 2 3 2" xfId="1026" xr:uid="{05254208-C906-401B-A425-D4AAD9138EC6}"/>
    <cellStyle name="20% - Accent1 10 2 2 4" xfId="1027" xr:uid="{D25C3B49-A575-4CAD-9B64-962D33304CB4}"/>
    <cellStyle name="20% - Accent1 10 2 3" xfId="1028" xr:uid="{CC0B3BCB-1488-4A66-8266-154EFD7AB4A7}"/>
    <cellStyle name="20% - Accent1 10 2 3 2" xfId="1029" xr:uid="{6296E3C0-40E6-4B23-B851-E8143239B16E}"/>
    <cellStyle name="20% - Accent1 10 2 4" xfId="1030" xr:uid="{501EF99F-F9E6-4964-B059-B36B00D6E343}"/>
    <cellStyle name="20% - Accent1 10 2 4 2" xfId="1031" xr:uid="{1ECD4E25-8BBA-485E-AE25-5C37E13F6976}"/>
    <cellStyle name="20% - Accent1 10 2 5" xfId="1032" xr:uid="{D9CC1B6B-16AD-4A27-8E94-4B0593424602}"/>
    <cellStyle name="20% - Accent1 10 2 5 2" xfId="1033" xr:uid="{7248C7B7-4D30-476E-AFAF-D3B695E7778E}"/>
    <cellStyle name="20% - Accent1 10 2 6" xfId="1034" xr:uid="{E95756F0-12CD-4960-9CF1-4730D52F4267}"/>
    <cellStyle name="20% - Accent1 10 2 6 2" xfId="1035" xr:uid="{B2A72931-5DB3-4A48-876B-81BFF8350144}"/>
    <cellStyle name="20% - Accent1 10 2 7" xfId="1036" xr:uid="{08FB926B-F049-4F25-80B3-AA31762AF232}"/>
    <cellStyle name="20% - Accent1 10 2 7 2" xfId="1037" xr:uid="{271E85E0-16FD-4D4F-B093-39EEFAE2A5A6}"/>
    <cellStyle name="20% - Accent1 10 2 8" xfId="1038" xr:uid="{52A57747-7C8F-4E30-A470-C934698BD027}"/>
    <cellStyle name="20% - Accent1 10 3" xfId="1039" xr:uid="{20FABD39-7949-4300-860F-E984BE2B043D}"/>
    <cellStyle name="20% - Accent1 10 3 2" xfId="1040" xr:uid="{501B4AF8-6D12-4E12-B26A-72D688BEF152}"/>
    <cellStyle name="20% - Accent1 10 3 2 2" xfId="1041" xr:uid="{6CC5A08A-AD3B-4B58-9721-1789F9E35B84}"/>
    <cellStyle name="20% - Accent1 10 3 2 2 2" xfId="1042" xr:uid="{B5C452E5-650D-47C7-9C0D-0698F715253A}"/>
    <cellStyle name="20% - Accent1 10 3 2 3" xfId="1043" xr:uid="{D6301FDD-10C0-429C-8668-FCABC083E3A9}"/>
    <cellStyle name="20% - Accent1 10 3 2 3 2" xfId="1044" xr:uid="{1A38F9BF-0CEB-4157-AC7D-CFC62310AB6D}"/>
    <cellStyle name="20% - Accent1 10 3 2 4" xfId="1045" xr:uid="{C4D75776-76BF-4D82-8F64-2A4E856BC49D}"/>
    <cellStyle name="20% - Accent1 10 3 3" xfId="1046" xr:uid="{B93435D3-4724-4A6F-8E42-2587CDD7FDAF}"/>
    <cellStyle name="20% - Accent1 10 3 3 2" xfId="1047" xr:uid="{B969551D-1B72-4FA7-94D2-3550E73808AC}"/>
    <cellStyle name="20% - Accent1 10 3 4" xfId="1048" xr:uid="{877A76A6-15C1-47B7-9E4A-0E531BFB1796}"/>
    <cellStyle name="20% - Accent1 10 3 4 2" xfId="1049" xr:uid="{735357F7-C6A4-43DF-9B3C-5B76BCC7BA74}"/>
    <cellStyle name="20% - Accent1 10 3 5" xfId="1050" xr:uid="{4B57BD70-D4EA-457C-8378-DDC3F3C2DDAA}"/>
    <cellStyle name="20% - Accent1 10 3 5 2" xfId="1051" xr:uid="{050083A8-E452-4911-8695-F5187A1C1EEB}"/>
    <cellStyle name="20% - Accent1 10 3 6" xfId="1052" xr:uid="{C6F0F62B-CAD6-4D49-8E8C-96449BDF7FEE}"/>
    <cellStyle name="20% - Accent1 10 4" xfId="1053" xr:uid="{09B80FDA-6EED-4A8F-A271-D4BC1FF03633}"/>
    <cellStyle name="20% - Accent1 10 4 2" xfId="1054" xr:uid="{4C0CB504-874B-449F-B2A4-F6AC7A98CC95}"/>
    <cellStyle name="20% - Accent1 10 4 2 2" xfId="1055" xr:uid="{3AADF274-C0BC-44FA-8ABB-010BF70C4F79}"/>
    <cellStyle name="20% - Accent1 10 4 3" xfId="1056" xr:uid="{44F9EF47-E81E-42AA-9F66-9EE69193A695}"/>
    <cellStyle name="20% - Accent1 10 4 3 2" xfId="1057" xr:uid="{D4359633-CF75-44D8-8A18-B712CC0B3CAB}"/>
    <cellStyle name="20% - Accent1 10 4 4" xfId="1058" xr:uid="{AF7C7908-E112-4ACD-8431-90140813C96E}"/>
    <cellStyle name="20% - Accent1 10 5" xfId="1059" xr:uid="{EE40D37D-5FDA-4A84-96B4-0A46FF5D5445}"/>
    <cellStyle name="20% - Accent1 10 5 2" xfId="1060" xr:uid="{D169E2D9-43D8-4AEC-BB9E-4F0B05FAC51B}"/>
    <cellStyle name="20% - Accent1 10 6" xfId="1061" xr:uid="{0C91AE72-4C5A-426A-8D17-786EE461785F}"/>
    <cellStyle name="20% - Accent1 10 6 2" xfId="1062" xr:uid="{49483AB6-6A9B-4B50-B434-A1349869A6BF}"/>
    <cellStyle name="20% - Accent1 10 7" xfId="1063" xr:uid="{A22D6899-C985-4511-8780-077B360D4E30}"/>
    <cellStyle name="20% - Accent1 10 7 2" xfId="1064" xr:uid="{4ED805D0-1F42-40AD-9AC5-D58AD9871580}"/>
    <cellStyle name="20% - Accent1 10 8" xfId="1065" xr:uid="{BE6B6EAD-4423-4B4B-BF3B-0440A409F777}"/>
    <cellStyle name="20% - Accent1 10 8 2" xfId="1066" xr:uid="{9E3F9A79-633E-43AC-9CCD-D8B5961FFFAA}"/>
    <cellStyle name="20% - Accent1 10 9" xfId="1067" xr:uid="{062863FC-8C0E-4097-A407-624F186E7362}"/>
    <cellStyle name="20% - Accent1 10 9 2" xfId="1068" xr:uid="{82CB1195-80B0-4348-A02B-999BADA793FB}"/>
    <cellStyle name="20% - Accent1 11" xfId="1069" xr:uid="{E8342DB4-044F-406E-8370-E3553EFC0B23}"/>
    <cellStyle name="20% - Accent1 11 10" xfId="1070" xr:uid="{8E4AB997-8274-4294-BFBC-BFD7903FF48B}"/>
    <cellStyle name="20% - Accent1 11 2" xfId="1071" xr:uid="{9480C7D5-AAC2-48B7-BE61-7B893632844E}"/>
    <cellStyle name="20% - Accent1 11 2 2" xfId="1072" xr:uid="{D5945E35-7DC4-4C8D-9DD9-5C6F77EACBDA}"/>
    <cellStyle name="20% - Accent1 11 2 2 2" xfId="1073" xr:uid="{C5FFA43E-891D-443E-8725-BAE5AB1FD473}"/>
    <cellStyle name="20% - Accent1 11 2 2 2 2" xfId="1074" xr:uid="{C3A3A723-34F2-44BC-A086-1F629B45C30A}"/>
    <cellStyle name="20% - Accent1 11 2 2 3" xfId="1075" xr:uid="{8D435EBF-FCC1-428C-901E-FB529B07328C}"/>
    <cellStyle name="20% - Accent1 11 2 2 3 2" xfId="1076" xr:uid="{504CBC37-56C1-4543-8C34-0295947AEE7F}"/>
    <cellStyle name="20% - Accent1 11 2 2 4" xfId="1077" xr:uid="{33BB9A99-CBC4-4332-947A-596F5BECDBB4}"/>
    <cellStyle name="20% - Accent1 11 2 3" xfId="1078" xr:uid="{DB8B7111-9668-4F6C-96CF-6346904249DB}"/>
    <cellStyle name="20% - Accent1 11 2 3 2" xfId="1079" xr:uid="{EFEB19A8-B8F9-4482-8D23-2D974FE763CC}"/>
    <cellStyle name="20% - Accent1 11 2 4" xfId="1080" xr:uid="{B9768FE0-B752-4EFF-968C-6A0CE0FFCC03}"/>
    <cellStyle name="20% - Accent1 11 2 4 2" xfId="1081" xr:uid="{C6466117-82A8-4837-B68F-38ACEB232D5C}"/>
    <cellStyle name="20% - Accent1 11 2 5" xfId="1082" xr:uid="{C13BA6FE-F3A0-4DB7-AA9B-8FF1DADCC203}"/>
    <cellStyle name="20% - Accent1 11 2 5 2" xfId="1083" xr:uid="{B2A6E358-6847-4FED-B63F-05F865CD7EC4}"/>
    <cellStyle name="20% - Accent1 11 2 6" xfId="1084" xr:uid="{25300EA3-4A50-4AB8-8E95-0BCCA6D8D584}"/>
    <cellStyle name="20% - Accent1 11 2 6 2" xfId="1085" xr:uid="{33D41B80-DC02-4547-8998-96CE217CD46D}"/>
    <cellStyle name="20% - Accent1 11 2 7" xfId="1086" xr:uid="{59DCAD60-4EAB-4549-9795-46C44021DB3F}"/>
    <cellStyle name="20% - Accent1 11 2 7 2" xfId="1087" xr:uid="{9E6D8C5B-C55E-4F08-8A22-C48BA1EBA841}"/>
    <cellStyle name="20% - Accent1 11 2 8" xfId="1088" xr:uid="{8A789997-C54B-4A5D-B6F0-190A400D5982}"/>
    <cellStyle name="20% - Accent1 11 3" xfId="1089" xr:uid="{D1195166-B1AF-4017-81FC-08D9553F19E5}"/>
    <cellStyle name="20% - Accent1 11 3 2" xfId="1090" xr:uid="{598A51DC-24B3-456A-A44F-2C33346ABCFC}"/>
    <cellStyle name="20% - Accent1 11 3 2 2" xfId="1091" xr:uid="{01478507-0530-44EF-919E-75887E2B8630}"/>
    <cellStyle name="20% - Accent1 11 3 2 2 2" xfId="1092" xr:uid="{8DCDDF48-E8C3-44FC-A2AC-22AC98E1717E}"/>
    <cellStyle name="20% - Accent1 11 3 2 3" xfId="1093" xr:uid="{00C8CBB5-A9F1-498E-A4ED-2CE26257DDB9}"/>
    <cellStyle name="20% - Accent1 11 3 2 3 2" xfId="1094" xr:uid="{551C2589-B890-4B9E-819F-1CBBD99EACCD}"/>
    <cellStyle name="20% - Accent1 11 3 2 4" xfId="1095" xr:uid="{C7CB1D1E-FC11-4DCA-AD6F-87E2FD8BD6F3}"/>
    <cellStyle name="20% - Accent1 11 3 3" xfId="1096" xr:uid="{9C4454CE-61D9-4480-9EE8-E766A408B5A0}"/>
    <cellStyle name="20% - Accent1 11 3 3 2" xfId="1097" xr:uid="{E4A61C89-8FFA-4E2A-9E4E-7C871B257E22}"/>
    <cellStyle name="20% - Accent1 11 3 4" xfId="1098" xr:uid="{C20A2A92-8BA8-4918-BEDD-4A3AEE00A072}"/>
    <cellStyle name="20% - Accent1 11 3 4 2" xfId="1099" xr:uid="{6730F007-9DF1-479F-B066-5C42004F1C07}"/>
    <cellStyle name="20% - Accent1 11 3 5" xfId="1100" xr:uid="{9FE6926B-ED50-4A46-8A40-7923C07674AC}"/>
    <cellStyle name="20% - Accent1 11 3 5 2" xfId="1101" xr:uid="{E0E34B7B-0601-4D6C-8C89-DB232A6C0B16}"/>
    <cellStyle name="20% - Accent1 11 3 6" xfId="1102" xr:uid="{7881F1AE-2101-4793-9FF7-3858C5D0B971}"/>
    <cellStyle name="20% - Accent1 11 4" xfId="1103" xr:uid="{E9FDAC4C-8023-438B-913F-BD85C422A77C}"/>
    <cellStyle name="20% - Accent1 11 4 2" xfId="1104" xr:uid="{4EA964E1-4D21-4D4E-83AE-1F16C5BA742E}"/>
    <cellStyle name="20% - Accent1 11 4 2 2" xfId="1105" xr:uid="{5908D4B6-B1AC-472C-8768-BB27ACA21BB1}"/>
    <cellStyle name="20% - Accent1 11 4 3" xfId="1106" xr:uid="{274DEE06-6461-4995-9019-FDA57B19825B}"/>
    <cellStyle name="20% - Accent1 11 4 3 2" xfId="1107" xr:uid="{BD295A26-7897-4801-8BF3-C073C7B5F098}"/>
    <cellStyle name="20% - Accent1 11 4 4" xfId="1108" xr:uid="{4CC3B331-4F11-4745-9BB4-713588DA938E}"/>
    <cellStyle name="20% - Accent1 11 5" xfId="1109" xr:uid="{2CB376F4-D5DB-4920-848E-BD04AEE55E1A}"/>
    <cellStyle name="20% - Accent1 11 5 2" xfId="1110" xr:uid="{896B0ECA-4FC1-478D-A142-5238C42B940A}"/>
    <cellStyle name="20% - Accent1 11 6" xfId="1111" xr:uid="{B48688C1-5C0A-4DAA-A201-3BCA891C6F7D}"/>
    <cellStyle name="20% - Accent1 11 6 2" xfId="1112" xr:uid="{5269B2E2-7F19-4B23-A0C6-4F8B39286816}"/>
    <cellStyle name="20% - Accent1 11 7" xfId="1113" xr:uid="{9692213D-4820-4CE4-B17D-619CB4D411F6}"/>
    <cellStyle name="20% - Accent1 11 7 2" xfId="1114" xr:uid="{160F5949-1681-46B8-A6FB-A62B1D423BB3}"/>
    <cellStyle name="20% - Accent1 11 8" xfId="1115" xr:uid="{B9375654-F805-4B95-8196-805BD1A72043}"/>
    <cellStyle name="20% - Accent1 11 8 2" xfId="1116" xr:uid="{EB305FB0-F142-4C44-B6F0-02FB89A49D3E}"/>
    <cellStyle name="20% - Accent1 11 9" xfId="1117" xr:uid="{A5214C36-C7C9-4996-B970-7AF54DF42989}"/>
    <cellStyle name="20% - Accent1 11 9 2" xfId="1118" xr:uid="{C7D23999-E410-449C-A96E-2A946F087173}"/>
    <cellStyle name="20% - Accent1 12" xfId="1119" xr:uid="{8DA1DA8D-CB16-46C8-B62C-724207533FCD}"/>
    <cellStyle name="20% - Accent1 12 10" xfId="1120" xr:uid="{89BD12EC-10D9-4D4D-AE9E-251F6F0D0CE0}"/>
    <cellStyle name="20% - Accent1 12 2" xfId="1121" xr:uid="{347331C0-E407-47D5-99C5-6D0FFF740B1F}"/>
    <cellStyle name="20% - Accent1 12 2 2" xfId="1122" xr:uid="{D3A1D32A-2CD5-48A1-BED4-B6A0FE1B63BF}"/>
    <cellStyle name="20% - Accent1 12 2 2 2" xfId="1123" xr:uid="{19A5CC59-2C5B-4FF5-9E90-B48720C230BF}"/>
    <cellStyle name="20% - Accent1 12 2 2 2 2" xfId="1124" xr:uid="{48782DA8-D71C-4B46-8EDE-7A2328CB61CF}"/>
    <cellStyle name="20% - Accent1 12 2 2 3" xfId="1125" xr:uid="{3DCC614C-C9FD-4B0E-82B8-EE6FB317C915}"/>
    <cellStyle name="20% - Accent1 12 2 2 3 2" xfId="1126" xr:uid="{ECD9DA85-6823-4685-B151-0F5434727293}"/>
    <cellStyle name="20% - Accent1 12 2 2 4" xfId="1127" xr:uid="{ACA48D7A-F7CC-4810-9156-34490B2A1E72}"/>
    <cellStyle name="20% - Accent1 12 2 3" xfId="1128" xr:uid="{43B8FBEC-F8F2-4C46-9234-FEBCC771FB71}"/>
    <cellStyle name="20% - Accent1 12 2 3 2" xfId="1129" xr:uid="{16BD1D1D-2ED2-422F-8106-08BB583C6FCA}"/>
    <cellStyle name="20% - Accent1 12 2 4" xfId="1130" xr:uid="{8B8D4D07-DA4D-49D0-8BF8-5496D2277738}"/>
    <cellStyle name="20% - Accent1 12 2 4 2" xfId="1131" xr:uid="{CE7A452C-8AF5-4256-AB9E-25C803158B26}"/>
    <cellStyle name="20% - Accent1 12 2 5" xfId="1132" xr:uid="{5469ADEB-173B-44C1-B9FF-D6D8DDDE2871}"/>
    <cellStyle name="20% - Accent1 12 2 5 2" xfId="1133" xr:uid="{F26AA01C-32E0-417A-801E-2AF1A6780493}"/>
    <cellStyle name="20% - Accent1 12 2 6" xfId="1134" xr:uid="{B874F0EF-B564-46F4-952E-BF3BAB70B6DB}"/>
    <cellStyle name="20% - Accent1 12 2 6 2" xfId="1135" xr:uid="{0087D658-2689-4999-8B1A-AA189B8DBEE3}"/>
    <cellStyle name="20% - Accent1 12 2 7" xfId="1136" xr:uid="{C36AC61E-BCA0-4AA4-BD10-5AA970F95783}"/>
    <cellStyle name="20% - Accent1 12 2 7 2" xfId="1137" xr:uid="{F1EFF904-B70F-4D1B-A248-118CC47F1B35}"/>
    <cellStyle name="20% - Accent1 12 2 8" xfId="1138" xr:uid="{BEA4E547-E376-4B9F-B205-E45C6D97E383}"/>
    <cellStyle name="20% - Accent1 12 3" xfId="1139" xr:uid="{0A643E39-6D38-466D-B634-1EF20ED6C080}"/>
    <cellStyle name="20% - Accent1 12 3 2" xfId="1140" xr:uid="{E86708C9-342D-48FD-93AA-B58AFEB23EA8}"/>
    <cellStyle name="20% - Accent1 12 3 2 2" xfId="1141" xr:uid="{CA4C206C-0E95-4E05-A27F-E3977704B086}"/>
    <cellStyle name="20% - Accent1 12 3 2 2 2" xfId="1142" xr:uid="{5D510C9C-EF00-4CF8-8043-1013FB4E2CCF}"/>
    <cellStyle name="20% - Accent1 12 3 2 3" xfId="1143" xr:uid="{88C15F48-BED5-48F9-9C89-5E5C50EB3174}"/>
    <cellStyle name="20% - Accent1 12 3 2 3 2" xfId="1144" xr:uid="{A74A0F87-B9A1-4DD6-825B-51A15F061525}"/>
    <cellStyle name="20% - Accent1 12 3 2 4" xfId="1145" xr:uid="{A49B3285-1E3C-4681-A81B-C14F7DFA8FF9}"/>
    <cellStyle name="20% - Accent1 12 3 3" xfId="1146" xr:uid="{D36F2E3E-CE29-4421-98A8-03388443079D}"/>
    <cellStyle name="20% - Accent1 12 3 3 2" xfId="1147" xr:uid="{83CDCE54-F154-4F25-A3F0-91268CCF5C47}"/>
    <cellStyle name="20% - Accent1 12 3 4" xfId="1148" xr:uid="{E2F4D4C7-AE9A-4E23-A52D-333ED363C6E9}"/>
    <cellStyle name="20% - Accent1 12 3 4 2" xfId="1149" xr:uid="{76762E4A-5AB3-4E44-A85B-212E4BD4B858}"/>
    <cellStyle name="20% - Accent1 12 3 5" xfId="1150" xr:uid="{68E07255-26A8-44BA-AF64-3A729234D7EE}"/>
    <cellStyle name="20% - Accent1 12 3 5 2" xfId="1151" xr:uid="{916420B9-9AB3-4B8E-B1CF-4D57F645F3FA}"/>
    <cellStyle name="20% - Accent1 12 3 6" xfId="1152" xr:uid="{C2159E68-1389-4E11-AE3E-D60922DF95FB}"/>
    <cellStyle name="20% - Accent1 12 4" xfId="1153" xr:uid="{6CCEE1B7-91FD-4594-832E-7D857CA74D99}"/>
    <cellStyle name="20% - Accent1 12 4 2" xfId="1154" xr:uid="{37B1F95F-5DE9-4253-ABF4-B9181B56973F}"/>
    <cellStyle name="20% - Accent1 12 4 2 2" xfId="1155" xr:uid="{C916E9F2-4E94-4779-9A94-495767E3BDE1}"/>
    <cellStyle name="20% - Accent1 12 4 3" xfId="1156" xr:uid="{27331791-2778-4F5A-A97E-68EE211F4410}"/>
    <cellStyle name="20% - Accent1 12 4 3 2" xfId="1157" xr:uid="{6396D471-E65F-4294-9168-523E13DEBE53}"/>
    <cellStyle name="20% - Accent1 12 4 4" xfId="1158" xr:uid="{59EEFC53-0A9E-4803-9BBE-A984435C52DE}"/>
    <cellStyle name="20% - Accent1 12 5" xfId="1159" xr:uid="{FE355EE1-B758-483C-9BDF-609DE1874A8E}"/>
    <cellStyle name="20% - Accent1 12 5 2" xfId="1160" xr:uid="{47035B6C-FCE1-44C3-9A99-D85B1D901B14}"/>
    <cellStyle name="20% - Accent1 12 6" xfId="1161" xr:uid="{3878B2F5-28D8-4ACF-9E94-1EED52E98046}"/>
    <cellStyle name="20% - Accent1 12 6 2" xfId="1162" xr:uid="{04514F20-839A-47EC-8E63-80FB8077B21E}"/>
    <cellStyle name="20% - Accent1 12 7" xfId="1163" xr:uid="{A1F90DD2-FDC8-48C0-8640-A9CE71A22BA2}"/>
    <cellStyle name="20% - Accent1 12 7 2" xfId="1164" xr:uid="{17A0D295-E755-4A40-95C2-5857CA41A2FE}"/>
    <cellStyle name="20% - Accent1 12 8" xfId="1165" xr:uid="{5C676B71-902D-4D99-BF45-CAFA387AC77F}"/>
    <cellStyle name="20% - Accent1 12 8 2" xfId="1166" xr:uid="{1D127E6A-70F8-42A5-8452-8B61A992A5A5}"/>
    <cellStyle name="20% - Accent1 12 9" xfId="1167" xr:uid="{9DD47FC7-6D0A-4E4A-B2D3-221B5829893B}"/>
    <cellStyle name="20% - Accent1 12 9 2" xfId="1168" xr:uid="{61AAFD9B-B8DC-4B51-9D15-0102778E4F71}"/>
    <cellStyle name="20% - Accent1 13" xfId="1169" xr:uid="{898B6017-B6CE-4D00-B61B-98D650854BCA}"/>
    <cellStyle name="20% - Accent1 13 10" xfId="1170" xr:uid="{5CC6904E-2B65-4AF9-8363-07E02B77FC42}"/>
    <cellStyle name="20% - Accent1 13 2" xfId="1171" xr:uid="{9916D045-4D31-42EE-A3D9-0F36FC82CBEE}"/>
    <cellStyle name="20% - Accent1 13 2 2" xfId="1172" xr:uid="{4D2C5F24-85BC-47B1-AE67-35A19F685092}"/>
    <cellStyle name="20% - Accent1 13 2 2 2" xfId="1173" xr:uid="{1810C19A-2272-4159-90A6-D56D68F4C874}"/>
    <cellStyle name="20% - Accent1 13 2 2 2 2" xfId="1174" xr:uid="{1034B37A-4D7F-4A3A-AD9F-A654EFA93BF8}"/>
    <cellStyle name="20% - Accent1 13 2 2 3" xfId="1175" xr:uid="{B1D5AFDE-C9E4-4C53-8BC6-45CAF31D9C67}"/>
    <cellStyle name="20% - Accent1 13 2 2 3 2" xfId="1176" xr:uid="{97B834C8-D3BA-47B5-8466-352FB78CF5FD}"/>
    <cellStyle name="20% - Accent1 13 2 2 4" xfId="1177" xr:uid="{67FA22A3-3985-40A4-A192-CCC0231B063C}"/>
    <cellStyle name="20% - Accent1 13 2 3" xfId="1178" xr:uid="{1EFC8320-F303-434B-8649-A067CF1FA9B8}"/>
    <cellStyle name="20% - Accent1 13 2 3 2" xfId="1179" xr:uid="{7E1DFA91-71BB-44BA-8900-761BB5DDAEDF}"/>
    <cellStyle name="20% - Accent1 13 2 4" xfId="1180" xr:uid="{CF476191-E8C0-43FD-88BF-8F6A1109C1EA}"/>
    <cellStyle name="20% - Accent1 13 2 4 2" xfId="1181" xr:uid="{D76CD108-4F99-4119-9B14-9D12A969EF8B}"/>
    <cellStyle name="20% - Accent1 13 2 5" xfId="1182" xr:uid="{7624EDB4-CEED-402C-8E75-26291C61CB7D}"/>
    <cellStyle name="20% - Accent1 13 2 5 2" xfId="1183" xr:uid="{49693836-BD85-4652-8522-CEF2B16CE763}"/>
    <cellStyle name="20% - Accent1 13 2 6" xfId="1184" xr:uid="{A27985DB-2FAD-4742-9668-B6D6712A0E6A}"/>
    <cellStyle name="20% - Accent1 13 2 6 2" xfId="1185" xr:uid="{8F8B53B6-16BB-48DB-8A93-FD153FA067FD}"/>
    <cellStyle name="20% - Accent1 13 2 7" xfId="1186" xr:uid="{9C3E31AA-3812-41D0-8894-DCE77E5216B3}"/>
    <cellStyle name="20% - Accent1 13 2 7 2" xfId="1187" xr:uid="{A5B1CAD9-25A5-4A75-9203-5A56F1B3147A}"/>
    <cellStyle name="20% - Accent1 13 2 8" xfId="1188" xr:uid="{0E0E110A-9545-4BE5-86F9-D841289BCF40}"/>
    <cellStyle name="20% - Accent1 13 3" xfId="1189" xr:uid="{C1F99037-2F2A-4A7F-90AB-BFB2650BA40C}"/>
    <cellStyle name="20% - Accent1 13 3 2" xfId="1190" xr:uid="{281E98A9-0B01-4301-B947-62847D597392}"/>
    <cellStyle name="20% - Accent1 13 3 2 2" xfId="1191" xr:uid="{C2359343-7A91-4097-9EB6-6F1C79A6C339}"/>
    <cellStyle name="20% - Accent1 13 3 2 2 2" xfId="1192" xr:uid="{B69B6AD8-29F2-4E43-AC2E-D5172CB9CFF7}"/>
    <cellStyle name="20% - Accent1 13 3 2 3" xfId="1193" xr:uid="{D25B676F-9389-44A3-9EE1-3CA66CCF0445}"/>
    <cellStyle name="20% - Accent1 13 3 2 3 2" xfId="1194" xr:uid="{8F01DBBA-EBE9-4640-8F1E-4C938E559750}"/>
    <cellStyle name="20% - Accent1 13 3 2 4" xfId="1195" xr:uid="{A4D0E1C7-4F78-4F17-9709-9145521F4240}"/>
    <cellStyle name="20% - Accent1 13 3 3" xfId="1196" xr:uid="{1055F005-64CD-4C20-8B67-D06C31221DAA}"/>
    <cellStyle name="20% - Accent1 13 3 3 2" xfId="1197" xr:uid="{697011D3-E793-490A-9101-D8F58B9B9A03}"/>
    <cellStyle name="20% - Accent1 13 3 4" xfId="1198" xr:uid="{BD2DDC6E-545A-4173-92AD-1F104B558468}"/>
    <cellStyle name="20% - Accent1 13 3 4 2" xfId="1199" xr:uid="{BB6C98E1-694E-4B6A-BA4C-6BD5ED69FF53}"/>
    <cellStyle name="20% - Accent1 13 3 5" xfId="1200" xr:uid="{144CBFE7-1169-4DE6-B7DD-3C2867BE4D2B}"/>
    <cellStyle name="20% - Accent1 13 3 5 2" xfId="1201" xr:uid="{F4069FC2-48D2-4A49-9FF5-E780C43B5985}"/>
    <cellStyle name="20% - Accent1 13 3 6" xfId="1202" xr:uid="{C29401E6-62AE-4E70-9A1E-662AE8DD0D49}"/>
    <cellStyle name="20% - Accent1 13 4" xfId="1203" xr:uid="{34D249C3-BADC-4F9F-B803-F36490D1E7FD}"/>
    <cellStyle name="20% - Accent1 13 4 2" xfId="1204" xr:uid="{1F23D545-6C84-4A25-9675-A8DE397B010B}"/>
    <cellStyle name="20% - Accent1 13 4 2 2" xfId="1205" xr:uid="{1A029EE6-AB52-40C7-9BC5-F890009AF720}"/>
    <cellStyle name="20% - Accent1 13 4 3" xfId="1206" xr:uid="{05C0802A-720A-49AC-8CB8-459B2FC0BFFC}"/>
    <cellStyle name="20% - Accent1 13 4 3 2" xfId="1207" xr:uid="{D6A20729-E803-4E3D-9B60-D696B9BF22E0}"/>
    <cellStyle name="20% - Accent1 13 4 4" xfId="1208" xr:uid="{12EBFD1F-D4C5-433B-A5A9-B2F17679AA1A}"/>
    <cellStyle name="20% - Accent1 13 5" xfId="1209" xr:uid="{7AEE694D-5376-4460-8976-017FB97D83C6}"/>
    <cellStyle name="20% - Accent1 13 5 2" xfId="1210" xr:uid="{0A6A3D0C-5C1A-4348-B2A9-196155B8A517}"/>
    <cellStyle name="20% - Accent1 13 6" xfId="1211" xr:uid="{7B10280B-0CAD-4F05-8C16-58323CF02195}"/>
    <cellStyle name="20% - Accent1 13 6 2" xfId="1212" xr:uid="{1145E032-E8C6-48FD-A3EB-0744E001EF90}"/>
    <cellStyle name="20% - Accent1 13 7" xfId="1213" xr:uid="{2B0B036F-A2E7-4FDF-A9D8-E735F03CB7E9}"/>
    <cellStyle name="20% - Accent1 13 7 2" xfId="1214" xr:uid="{254AE3A0-4232-4792-B9D6-27AE3753E4C2}"/>
    <cellStyle name="20% - Accent1 13 8" xfId="1215" xr:uid="{4F3EF859-40DA-40DC-8A70-FF894BB5E10B}"/>
    <cellStyle name="20% - Accent1 13 8 2" xfId="1216" xr:uid="{AE901770-030E-43FE-9FBA-DB9F8C85B110}"/>
    <cellStyle name="20% - Accent1 13 9" xfId="1217" xr:uid="{D9B4FA26-8370-464B-9BCA-8EABA3ADCB1D}"/>
    <cellStyle name="20% - Accent1 13 9 2" xfId="1218" xr:uid="{B9D763E5-1616-4F0C-B5B2-43E10B851ADC}"/>
    <cellStyle name="20% - Accent1 14" xfId="1219" xr:uid="{15F7F3F9-B330-43BF-9B94-8FF5EFB7F4B5}"/>
    <cellStyle name="20% - Accent1 14 10" xfId="1220" xr:uid="{F1D35C44-A3EF-4CF8-A4D3-B9E319B7E6EB}"/>
    <cellStyle name="20% - Accent1 14 2" xfId="1221" xr:uid="{81147A25-FCA4-41E2-9C95-3380A0650FEE}"/>
    <cellStyle name="20% - Accent1 14 2 2" xfId="1222" xr:uid="{06A39D85-DE06-49C2-A38E-7D3141B34B66}"/>
    <cellStyle name="20% - Accent1 14 2 2 2" xfId="1223" xr:uid="{7E3256D0-9C7F-4579-8331-E44921B26285}"/>
    <cellStyle name="20% - Accent1 14 2 2 2 2" xfId="1224" xr:uid="{0EDA8C78-885D-417F-9C48-BE1344571561}"/>
    <cellStyle name="20% - Accent1 14 2 2 3" xfId="1225" xr:uid="{CA9D2831-86C6-420B-A98E-9924A3007859}"/>
    <cellStyle name="20% - Accent1 14 2 2 3 2" xfId="1226" xr:uid="{DE2D54F9-61C3-4FDC-95A3-8858D773E40C}"/>
    <cellStyle name="20% - Accent1 14 2 2 4" xfId="1227" xr:uid="{0FDB5A8B-3A53-4B2E-B581-A17BA4963C1D}"/>
    <cellStyle name="20% - Accent1 14 2 3" xfId="1228" xr:uid="{F91E1A26-AF24-46B7-BBBC-DF2863488304}"/>
    <cellStyle name="20% - Accent1 14 2 3 2" xfId="1229" xr:uid="{0929793C-984A-4E18-B171-B44918867BF5}"/>
    <cellStyle name="20% - Accent1 14 2 4" xfId="1230" xr:uid="{E9FC1BB6-36BE-4820-87DC-16C05EF81769}"/>
    <cellStyle name="20% - Accent1 14 2 4 2" xfId="1231" xr:uid="{EB7D3D7A-C212-4C5F-93E6-459D1A53F646}"/>
    <cellStyle name="20% - Accent1 14 2 5" xfId="1232" xr:uid="{4A96052E-4C3F-40B1-A96E-BF97CAD0499C}"/>
    <cellStyle name="20% - Accent1 14 2 5 2" xfId="1233" xr:uid="{1109117E-EFE3-4B80-9861-954A5DF6B1C2}"/>
    <cellStyle name="20% - Accent1 14 2 6" xfId="1234" xr:uid="{9F6AFB6C-EB6A-4A78-97FE-7D7E6A853B2A}"/>
    <cellStyle name="20% - Accent1 14 2 6 2" xfId="1235" xr:uid="{B9516F07-6BE3-484C-AACA-677671409819}"/>
    <cellStyle name="20% - Accent1 14 2 7" xfId="1236" xr:uid="{513DDB6B-D0DA-4F4C-BA77-B6EA8EDB1BBD}"/>
    <cellStyle name="20% - Accent1 14 2 7 2" xfId="1237" xr:uid="{D87AE865-390A-47E3-BE64-F8929170C87B}"/>
    <cellStyle name="20% - Accent1 14 2 8" xfId="1238" xr:uid="{3ADBA984-7107-425E-A6B1-AC0B6E99905C}"/>
    <cellStyle name="20% - Accent1 14 3" xfId="1239" xr:uid="{43D4C1F1-67B8-4B0C-8651-22E1D5FEADCD}"/>
    <cellStyle name="20% - Accent1 14 3 2" xfId="1240" xr:uid="{071A086C-3602-41EA-891A-D34C40A538DA}"/>
    <cellStyle name="20% - Accent1 14 3 2 2" xfId="1241" xr:uid="{E892875D-93B8-43F2-8DB5-D54AC0B1E4B4}"/>
    <cellStyle name="20% - Accent1 14 3 2 2 2" xfId="1242" xr:uid="{7F9BB370-D452-495F-82B7-4C625757C734}"/>
    <cellStyle name="20% - Accent1 14 3 2 3" xfId="1243" xr:uid="{0E9371E5-9EEB-41B0-B199-3DEE7EDEC91A}"/>
    <cellStyle name="20% - Accent1 14 3 2 3 2" xfId="1244" xr:uid="{EE1A20EF-65F7-4EF1-BBFC-54BA0DBC38C0}"/>
    <cellStyle name="20% - Accent1 14 3 2 4" xfId="1245" xr:uid="{D3C70ACA-37EF-4125-8ABB-779ACCE37FCF}"/>
    <cellStyle name="20% - Accent1 14 3 3" xfId="1246" xr:uid="{8BD75EB7-B036-4AD7-B07A-4D69F90A17CC}"/>
    <cellStyle name="20% - Accent1 14 3 3 2" xfId="1247" xr:uid="{600BD9AF-0823-4760-A527-824D2A0A96D4}"/>
    <cellStyle name="20% - Accent1 14 3 4" xfId="1248" xr:uid="{3E417F29-568E-482A-B356-A0BAEDB97125}"/>
    <cellStyle name="20% - Accent1 14 3 4 2" xfId="1249" xr:uid="{66875891-8AEE-40A9-A9B5-FD83BC51E3B8}"/>
    <cellStyle name="20% - Accent1 14 3 5" xfId="1250" xr:uid="{60D7A9D5-7626-41DE-A4FC-6CC507445039}"/>
    <cellStyle name="20% - Accent1 14 3 5 2" xfId="1251" xr:uid="{2EB5653C-078C-4781-9826-DA248A18B04D}"/>
    <cellStyle name="20% - Accent1 14 3 6" xfId="1252" xr:uid="{DF568867-9707-4E8D-AC72-448C57207C83}"/>
    <cellStyle name="20% - Accent1 14 4" xfId="1253" xr:uid="{70B2C0DE-CA79-4015-952B-A76769962105}"/>
    <cellStyle name="20% - Accent1 14 4 2" xfId="1254" xr:uid="{F2458F4A-21AA-48A0-AF2C-FB38678C2622}"/>
    <cellStyle name="20% - Accent1 14 4 2 2" xfId="1255" xr:uid="{00765464-75C7-449A-A109-A0B62782C1F9}"/>
    <cellStyle name="20% - Accent1 14 4 3" xfId="1256" xr:uid="{B2078077-2156-43DF-AC73-4A8DBBBC5F2A}"/>
    <cellStyle name="20% - Accent1 14 4 3 2" xfId="1257" xr:uid="{EB4E1BBA-53C0-4BFC-8962-4658CD60E2ED}"/>
    <cellStyle name="20% - Accent1 14 4 4" xfId="1258" xr:uid="{10671573-EAE1-40FA-A436-48CB195D212A}"/>
    <cellStyle name="20% - Accent1 14 5" xfId="1259" xr:uid="{8E7D9624-8133-48ED-9577-8A2D81C37549}"/>
    <cellStyle name="20% - Accent1 14 5 2" xfId="1260" xr:uid="{0EFE0072-0ACD-4F82-A5B7-AC5A28FE4EE0}"/>
    <cellStyle name="20% - Accent1 14 6" xfId="1261" xr:uid="{B85B7454-C7AF-4D02-8AFD-BA0DD1C8813C}"/>
    <cellStyle name="20% - Accent1 14 6 2" xfId="1262" xr:uid="{23151EA5-07B3-4808-A0E2-005518FB1746}"/>
    <cellStyle name="20% - Accent1 14 7" xfId="1263" xr:uid="{53AB5CE1-92E0-4AFE-ADE3-B4B8BB12D118}"/>
    <cellStyle name="20% - Accent1 14 7 2" xfId="1264" xr:uid="{4D0B1F98-C468-4032-ABB4-72734755C59F}"/>
    <cellStyle name="20% - Accent1 14 8" xfId="1265" xr:uid="{98D076D1-0134-446B-BF97-1E1F682633E8}"/>
    <cellStyle name="20% - Accent1 14 8 2" xfId="1266" xr:uid="{E7E36E62-F560-425C-8377-163CC4C7CFDE}"/>
    <cellStyle name="20% - Accent1 14 9" xfId="1267" xr:uid="{BC2552D6-54AD-4C71-873E-E6CD52F7AAB1}"/>
    <cellStyle name="20% - Accent1 14 9 2" xfId="1268" xr:uid="{8A320130-688C-474C-A024-46EA81ED3AA5}"/>
    <cellStyle name="20% - Accent1 15" xfId="1269" xr:uid="{270DE818-7A57-4B2C-A711-C38BAF2D39ED}"/>
    <cellStyle name="20% - Accent1 15 10" xfId="1270" xr:uid="{4BF72AC3-844C-45D8-BC94-F6D10B2764AB}"/>
    <cellStyle name="20% - Accent1 15 2" xfId="1271" xr:uid="{6AEBE7B9-3216-479F-932C-ECBD473DB7E5}"/>
    <cellStyle name="20% - Accent1 15 2 2" xfId="1272" xr:uid="{17049C59-CF8E-4193-8671-BC743C1A62BC}"/>
    <cellStyle name="20% - Accent1 15 2 2 2" xfId="1273" xr:uid="{F80ED08F-B4E2-413F-928F-A464A3E714E4}"/>
    <cellStyle name="20% - Accent1 15 2 2 2 2" xfId="1274" xr:uid="{7E2DEEB6-F6A3-417E-9D39-D25B9AC9899D}"/>
    <cellStyle name="20% - Accent1 15 2 2 3" xfId="1275" xr:uid="{D715A514-4CAB-4B96-8132-7DE4AC300AA0}"/>
    <cellStyle name="20% - Accent1 15 2 2 3 2" xfId="1276" xr:uid="{0F68722E-D446-40EA-821F-CC5B4C88C116}"/>
    <cellStyle name="20% - Accent1 15 2 2 4" xfId="1277" xr:uid="{8E4D84A0-C745-452C-B8E4-9CB0629245EB}"/>
    <cellStyle name="20% - Accent1 15 2 3" xfId="1278" xr:uid="{16FE8426-9573-41A9-BBCB-1B161C4FC2A3}"/>
    <cellStyle name="20% - Accent1 15 2 3 2" xfId="1279" xr:uid="{C1C397B5-CDDB-4367-8FC1-EF7F2E5552C6}"/>
    <cellStyle name="20% - Accent1 15 2 4" xfId="1280" xr:uid="{4FCCAE10-0408-4526-8468-68BC53234F32}"/>
    <cellStyle name="20% - Accent1 15 2 4 2" xfId="1281" xr:uid="{9CF18267-706D-491B-8465-E9351CA25F6E}"/>
    <cellStyle name="20% - Accent1 15 2 5" xfId="1282" xr:uid="{6152F546-02BC-4A57-B161-3F7AB9FA7CB1}"/>
    <cellStyle name="20% - Accent1 15 2 5 2" xfId="1283" xr:uid="{E7169D02-6A97-4257-BFB0-E1E82531D6DA}"/>
    <cellStyle name="20% - Accent1 15 2 6" xfId="1284" xr:uid="{49E8E16B-9917-4F24-B217-874B29C0C3F8}"/>
    <cellStyle name="20% - Accent1 15 2 6 2" xfId="1285" xr:uid="{0490EF78-5E45-4B6C-9FDD-7698597767BC}"/>
    <cellStyle name="20% - Accent1 15 2 7" xfId="1286" xr:uid="{0763795A-0FC8-483C-AD13-A5CA21A4E592}"/>
    <cellStyle name="20% - Accent1 15 2 7 2" xfId="1287" xr:uid="{319FEA8D-03FA-48C6-8F2D-8893DAEA46CE}"/>
    <cellStyle name="20% - Accent1 15 2 8" xfId="1288" xr:uid="{002343D4-68CA-461D-8A8F-74C9261F6B1F}"/>
    <cellStyle name="20% - Accent1 15 3" xfId="1289" xr:uid="{96D352E2-4967-4415-B7DC-3B4071DB1875}"/>
    <cellStyle name="20% - Accent1 15 3 2" xfId="1290" xr:uid="{3CF7221F-2660-4419-BBA1-E5A496B19B52}"/>
    <cellStyle name="20% - Accent1 15 3 2 2" xfId="1291" xr:uid="{DC038AFC-9F53-4D64-B60A-FA6576EFE210}"/>
    <cellStyle name="20% - Accent1 15 3 2 2 2" xfId="1292" xr:uid="{B7A485F2-5494-4D6D-B3E7-D1ECBCA1FCE2}"/>
    <cellStyle name="20% - Accent1 15 3 2 3" xfId="1293" xr:uid="{08742BFE-6173-473E-B929-0F492B15CC8C}"/>
    <cellStyle name="20% - Accent1 15 3 2 3 2" xfId="1294" xr:uid="{E54D3D36-62E5-40B5-BE22-A31DE39E887B}"/>
    <cellStyle name="20% - Accent1 15 3 2 4" xfId="1295" xr:uid="{C4356342-6621-453D-B5FC-CEDF4970C648}"/>
    <cellStyle name="20% - Accent1 15 3 3" xfId="1296" xr:uid="{C331AF2C-55E0-4A9F-86FF-37BEA1F18211}"/>
    <cellStyle name="20% - Accent1 15 3 3 2" xfId="1297" xr:uid="{B03C6D0D-24B2-4F9C-B0D5-658B7B06D9AA}"/>
    <cellStyle name="20% - Accent1 15 3 4" xfId="1298" xr:uid="{79BFFE8E-36A9-4AAC-B128-F16CD4B3FFA1}"/>
    <cellStyle name="20% - Accent1 15 3 4 2" xfId="1299" xr:uid="{37A3601F-5CDC-4114-81DC-3C9F4CF3BABB}"/>
    <cellStyle name="20% - Accent1 15 3 5" xfId="1300" xr:uid="{7EEC5D08-0651-4E42-9AA1-68024FBC09B6}"/>
    <cellStyle name="20% - Accent1 15 3 5 2" xfId="1301" xr:uid="{267B1E80-4B10-4746-9B2F-83DC7C5A12B8}"/>
    <cellStyle name="20% - Accent1 15 3 6" xfId="1302" xr:uid="{4B2E726A-D7C5-4215-A3FF-D36C7FD496F8}"/>
    <cellStyle name="20% - Accent1 15 4" xfId="1303" xr:uid="{4A1425A5-73B6-4EE5-AC2D-B5B2B0C37A4E}"/>
    <cellStyle name="20% - Accent1 15 4 2" xfId="1304" xr:uid="{BBF51CD0-0B14-42FA-8C36-5811F79DE6AA}"/>
    <cellStyle name="20% - Accent1 15 4 2 2" xfId="1305" xr:uid="{69AE52F1-E824-4EF3-88B4-F54F19336C5C}"/>
    <cellStyle name="20% - Accent1 15 4 3" xfId="1306" xr:uid="{E5054975-83E9-427B-A3A0-195F3FD85916}"/>
    <cellStyle name="20% - Accent1 15 4 3 2" xfId="1307" xr:uid="{4FB11E24-FDA4-4FBC-AAEE-58918652A3F5}"/>
    <cellStyle name="20% - Accent1 15 4 4" xfId="1308" xr:uid="{FED4954B-3AE9-40B3-9D9F-FC1F74E1F280}"/>
    <cellStyle name="20% - Accent1 15 5" xfId="1309" xr:uid="{0F76EB4A-5B66-4991-A927-282C5FCA70C1}"/>
    <cellStyle name="20% - Accent1 15 5 2" xfId="1310" xr:uid="{B5D4D099-1DA8-4C35-8B51-2F3BC303FD53}"/>
    <cellStyle name="20% - Accent1 15 6" xfId="1311" xr:uid="{17BF0133-7EE6-4BFF-8201-4C9EF47C15B4}"/>
    <cellStyle name="20% - Accent1 15 6 2" xfId="1312" xr:uid="{E6B843DD-EA9C-45C0-B1F5-F2C68979BC7F}"/>
    <cellStyle name="20% - Accent1 15 7" xfId="1313" xr:uid="{EB9DE5F3-925F-4EE3-8BD2-7D5686832C17}"/>
    <cellStyle name="20% - Accent1 15 7 2" xfId="1314" xr:uid="{3209AACC-A013-49E0-9B81-073D765D4211}"/>
    <cellStyle name="20% - Accent1 15 8" xfId="1315" xr:uid="{2AC2BE4A-94BF-45DC-A88A-8F62582C0A64}"/>
    <cellStyle name="20% - Accent1 15 8 2" xfId="1316" xr:uid="{30A9492A-068D-427C-AEAD-EA9A2F9CE41D}"/>
    <cellStyle name="20% - Accent1 15 9" xfId="1317" xr:uid="{11AFADDD-6C59-4740-9561-D81108BD5201}"/>
    <cellStyle name="20% - Accent1 15 9 2" xfId="1318" xr:uid="{5F9F5525-7959-42E2-833D-BC00F625994C}"/>
    <cellStyle name="20% - Accent1 16" xfId="1319" xr:uid="{5DFCD0D5-2542-424A-B2A4-9BFBF1901194}"/>
    <cellStyle name="20% - Accent1 16 10" xfId="1320" xr:uid="{77577960-C64E-4F20-9595-433517A18D34}"/>
    <cellStyle name="20% - Accent1 16 2" xfId="1321" xr:uid="{235DC05D-4137-4F70-A2ED-50568670C72B}"/>
    <cellStyle name="20% - Accent1 16 2 2" xfId="1322" xr:uid="{FDFB9B13-81E7-487B-840A-5FD1E73EDAD5}"/>
    <cellStyle name="20% - Accent1 16 2 2 2" xfId="1323" xr:uid="{74DA54BB-703D-4FEC-9B28-7191D2E4DD4F}"/>
    <cellStyle name="20% - Accent1 16 2 2 2 2" xfId="1324" xr:uid="{5CF0BD55-CE3F-4F50-B469-D8CF62A3C7DA}"/>
    <cellStyle name="20% - Accent1 16 2 2 3" xfId="1325" xr:uid="{3C66550B-D7C2-4B04-9CF3-0A846113C0DB}"/>
    <cellStyle name="20% - Accent1 16 2 2 3 2" xfId="1326" xr:uid="{2AC6BF32-B784-45B9-BEA5-D8AEDE70C095}"/>
    <cellStyle name="20% - Accent1 16 2 2 4" xfId="1327" xr:uid="{1E499C03-57CC-4CA3-A723-DE68030E4727}"/>
    <cellStyle name="20% - Accent1 16 2 3" xfId="1328" xr:uid="{A64983E7-A2E2-4F94-867E-AD0D839DEE72}"/>
    <cellStyle name="20% - Accent1 16 2 3 2" xfId="1329" xr:uid="{5FD0458B-C6DE-4AA8-BD98-248FB1E38EEC}"/>
    <cellStyle name="20% - Accent1 16 2 4" xfId="1330" xr:uid="{C5857C6B-1930-4C14-AA89-34873E685A43}"/>
    <cellStyle name="20% - Accent1 16 2 4 2" xfId="1331" xr:uid="{C962ABBA-4E81-4FBA-AC74-00230A8B48B3}"/>
    <cellStyle name="20% - Accent1 16 2 5" xfId="1332" xr:uid="{C7C6D3CA-3A02-4E68-9249-3D822541A949}"/>
    <cellStyle name="20% - Accent1 16 2 5 2" xfId="1333" xr:uid="{D5685B71-AA1C-41E8-906A-19E1F83F5359}"/>
    <cellStyle name="20% - Accent1 16 2 6" xfId="1334" xr:uid="{FCA355D8-F9A0-433F-8B06-B2D2E18A75BF}"/>
    <cellStyle name="20% - Accent1 16 2 6 2" xfId="1335" xr:uid="{FD2A1F39-82D5-4E4A-855D-6C856E541574}"/>
    <cellStyle name="20% - Accent1 16 2 7" xfId="1336" xr:uid="{E5F1AECC-C625-43DF-8439-8DDF85F735C6}"/>
    <cellStyle name="20% - Accent1 16 2 7 2" xfId="1337" xr:uid="{ED58135A-AD78-47D6-A446-7572420454E5}"/>
    <cellStyle name="20% - Accent1 16 2 8" xfId="1338" xr:uid="{089382F1-C52C-4672-A539-C11E5DC32E70}"/>
    <cellStyle name="20% - Accent1 16 3" xfId="1339" xr:uid="{0F49FEE5-3A71-4314-A04D-A80E5B9F893F}"/>
    <cellStyle name="20% - Accent1 16 3 2" xfId="1340" xr:uid="{1CE670EA-8D96-4A63-B122-E87578774ED8}"/>
    <cellStyle name="20% - Accent1 16 3 2 2" xfId="1341" xr:uid="{1A9193C3-B379-4F96-8455-6B3E5E9D0BC0}"/>
    <cellStyle name="20% - Accent1 16 3 2 2 2" xfId="1342" xr:uid="{5B19A2A7-F622-4CA6-A248-4ACEF31625B3}"/>
    <cellStyle name="20% - Accent1 16 3 2 3" xfId="1343" xr:uid="{F5658E96-347A-44F3-B245-26D98DA0FF92}"/>
    <cellStyle name="20% - Accent1 16 3 2 3 2" xfId="1344" xr:uid="{8CA4FF51-489D-4DF5-A21C-A0D2BFE76515}"/>
    <cellStyle name="20% - Accent1 16 3 2 4" xfId="1345" xr:uid="{39A7183C-69A9-4A49-A5ED-A58ECFF8F168}"/>
    <cellStyle name="20% - Accent1 16 3 3" xfId="1346" xr:uid="{E692D270-ADE0-4E13-9E90-D9C06B1A813C}"/>
    <cellStyle name="20% - Accent1 16 3 3 2" xfId="1347" xr:uid="{464B8A04-FA93-409E-9D1E-BB208785B623}"/>
    <cellStyle name="20% - Accent1 16 3 4" xfId="1348" xr:uid="{39C1DF00-BF5D-43BB-87CC-FDE6AF4DE62C}"/>
    <cellStyle name="20% - Accent1 16 3 4 2" xfId="1349" xr:uid="{77A71643-DA5E-4CC6-9BA8-15BDAEE3823E}"/>
    <cellStyle name="20% - Accent1 16 3 5" xfId="1350" xr:uid="{B558A6F6-0149-467B-A47B-8F3BC996004E}"/>
    <cellStyle name="20% - Accent1 16 3 5 2" xfId="1351" xr:uid="{69F0786D-0BAB-418A-8817-4BB5B1CFE6B9}"/>
    <cellStyle name="20% - Accent1 16 3 6" xfId="1352" xr:uid="{E6F3B319-6964-44AF-A61B-A4691FD548E4}"/>
    <cellStyle name="20% - Accent1 16 4" xfId="1353" xr:uid="{D14CF705-5ECD-49BB-9062-7B78CDDD3667}"/>
    <cellStyle name="20% - Accent1 16 4 2" xfId="1354" xr:uid="{BC70A03D-CA87-4E46-8308-07690EB31AFB}"/>
    <cellStyle name="20% - Accent1 16 4 2 2" xfId="1355" xr:uid="{F45A3963-0EE7-41FF-B065-5B2410691236}"/>
    <cellStyle name="20% - Accent1 16 4 3" xfId="1356" xr:uid="{A5FE4217-CF39-451F-8D33-6E0C51CCDB6D}"/>
    <cellStyle name="20% - Accent1 16 4 3 2" xfId="1357" xr:uid="{B10E9D61-1332-4A66-B921-B0DE6F83BE18}"/>
    <cellStyle name="20% - Accent1 16 4 4" xfId="1358" xr:uid="{2B42290A-9235-4ABC-8E6B-91F1B4E8F187}"/>
    <cellStyle name="20% - Accent1 16 5" xfId="1359" xr:uid="{BC602500-9664-40E9-88AF-B3A923C801D7}"/>
    <cellStyle name="20% - Accent1 16 5 2" xfId="1360" xr:uid="{1A69933D-CC71-430A-BACE-A02592A58F77}"/>
    <cellStyle name="20% - Accent1 16 6" xfId="1361" xr:uid="{D2CF598D-02F7-4DDB-BA41-139EA62328A5}"/>
    <cellStyle name="20% - Accent1 16 6 2" xfId="1362" xr:uid="{BF26EF60-FA70-4898-B79D-CF73ABFE39C2}"/>
    <cellStyle name="20% - Accent1 16 7" xfId="1363" xr:uid="{32DF39A3-75FE-4363-AD6A-D7B17C2FB7C3}"/>
    <cellStyle name="20% - Accent1 16 7 2" xfId="1364" xr:uid="{735A73A6-F1D1-498F-A5C0-3E90F2844156}"/>
    <cellStyle name="20% - Accent1 16 8" xfId="1365" xr:uid="{B500B691-94D1-44B9-8F80-0EC46B7E19E7}"/>
    <cellStyle name="20% - Accent1 16 8 2" xfId="1366" xr:uid="{D9EFA17F-5A6D-497D-99E9-E0C65D934933}"/>
    <cellStyle name="20% - Accent1 16 9" xfId="1367" xr:uid="{522FA430-0468-429F-8A6B-2926065F372A}"/>
    <cellStyle name="20% - Accent1 16 9 2" xfId="1368" xr:uid="{ED1CB436-F601-4595-A926-11C5EFE865AC}"/>
    <cellStyle name="20% - Accent1 17" xfId="1369" xr:uid="{AE27B424-80FA-4E11-BB71-57CE6AB40CF8}"/>
    <cellStyle name="20% - Accent1 17 2" xfId="1370" xr:uid="{593B07DA-A58E-4D94-9834-F3D7CF784AA2}"/>
    <cellStyle name="20% - Accent1 17 2 2" xfId="1371" xr:uid="{23216BDF-03E5-4E26-9D91-2226C71378C5}"/>
    <cellStyle name="20% - Accent1 17 2 2 2" xfId="1372" xr:uid="{4F7B0781-61B5-4013-87AA-80FB8D1FCE73}"/>
    <cellStyle name="20% - Accent1 17 2 3" xfId="1373" xr:uid="{B7AAF6EA-39FF-4981-A842-6308FDB56D57}"/>
    <cellStyle name="20% - Accent1 17 2 3 2" xfId="1374" xr:uid="{7CF8D621-E0FC-4D38-BC7D-D4C9840DCD44}"/>
    <cellStyle name="20% - Accent1 17 2 4" xfId="1375" xr:uid="{D8458418-32AD-4BCC-8689-A4A2A5336948}"/>
    <cellStyle name="20% - Accent1 17 2 4 2" xfId="1376" xr:uid="{44A623B7-5B77-4FEA-94D6-6D31F9C6E61E}"/>
    <cellStyle name="20% - Accent1 17 2 5" xfId="1377" xr:uid="{8DE0CE03-429E-46EA-AE27-9F90BA45D93B}"/>
    <cellStyle name="20% - Accent1 17 2 5 2" xfId="1378" xr:uid="{D7873377-021C-4D85-BDF9-CE050429CDC3}"/>
    <cellStyle name="20% - Accent1 17 2 6" xfId="1379" xr:uid="{7E0D1842-813C-492E-8EDA-9E990C3E899B}"/>
    <cellStyle name="20% - Accent1 17 3" xfId="1380" xr:uid="{7773808D-940A-4F91-B922-DEA1A9B8D26C}"/>
    <cellStyle name="20% - Accent1 17 3 2" xfId="1381" xr:uid="{0F6C91C4-EABB-4FAD-8CEA-054DBAE4324E}"/>
    <cellStyle name="20% - Accent1 17 4" xfId="1382" xr:uid="{F488BCF7-60D6-4F8B-9CA5-C27CC37DC5ED}"/>
    <cellStyle name="20% - Accent1 17 4 2" xfId="1383" xr:uid="{1C2CD650-6A80-4C6C-901E-187C692B052C}"/>
    <cellStyle name="20% - Accent1 17 5" xfId="1384" xr:uid="{7D71F4B1-C825-4918-940C-6AE6405DBFA9}"/>
    <cellStyle name="20% - Accent1 17 5 2" xfId="1385" xr:uid="{A32489CE-738B-4450-BF02-3387525A1D8F}"/>
    <cellStyle name="20% - Accent1 17 6" xfId="1386" xr:uid="{3EF3976E-707E-4B6F-9ED0-5A3366ED56E1}"/>
    <cellStyle name="20% - Accent1 17 6 2" xfId="1387" xr:uid="{27D35879-0EEA-4EFD-8B15-BE1621CCA77C}"/>
    <cellStyle name="20% - Accent1 17 7" xfId="1388" xr:uid="{E9624905-F2F9-495E-8295-4C28C7AC74FF}"/>
    <cellStyle name="20% - Accent1 17 7 2" xfId="1389" xr:uid="{C9F7A418-2F42-4B74-996E-A5895A6995A8}"/>
    <cellStyle name="20% - Accent1 17 8" xfId="1390" xr:uid="{510CBEC3-6FBD-4458-A675-CEC8CB015F1E}"/>
    <cellStyle name="20% - Accent1 18" xfId="1391" xr:uid="{1341EEE3-C89B-4E99-B4AE-196FD18D1FDB}"/>
    <cellStyle name="20% - Accent1 18 2" xfId="1392" xr:uid="{5B795A4A-79C8-4CCF-A61D-60B8742BC680}"/>
    <cellStyle name="20% - Accent1 18 2 2" xfId="1393" xr:uid="{14368365-0F8D-4361-936B-941E0C1DF6E8}"/>
    <cellStyle name="20% - Accent1 18 2 2 2" xfId="1394" xr:uid="{56323778-8D4C-456F-A281-2D4C67FE7947}"/>
    <cellStyle name="20% - Accent1 18 2 3" xfId="1395" xr:uid="{04E37CEB-B629-4E7D-8BF0-5059D4E40974}"/>
    <cellStyle name="20% - Accent1 18 2 3 2" xfId="1396" xr:uid="{0980CC4A-E1DA-4D77-B917-BD88DF3E2218}"/>
    <cellStyle name="20% - Accent1 18 2 4" xfId="1397" xr:uid="{E6A6DB3E-5345-4F8C-A5BD-49085B4142C8}"/>
    <cellStyle name="20% - Accent1 18 3" xfId="1398" xr:uid="{569E94A8-EB3E-4249-A610-5A65EABA0A1A}"/>
    <cellStyle name="20% - Accent1 18 3 2" xfId="1399" xr:uid="{0A1E1D15-5AAF-4065-AEB8-7CE091406416}"/>
    <cellStyle name="20% - Accent1 18 4" xfId="1400" xr:uid="{4B9C635C-2790-4F04-B12D-4FE240349813}"/>
    <cellStyle name="20% - Accent1 18 4 2" xfId="1401" xr:uid="{B6CD72D8-B62D-41BC-96D4-6CD4CDB8A488}"/>
    <cellStyle name="20% - Accent1 18 5" xfId="1402" xr:uid="{127A6826-66F8-4767-933B-F59740F227C0}"/>
    <cellStyle name="20% - Accent1 18 5 2" xfId="1403" xr:uid="{264E0270-61EE-43AA-A8D1-0F5F1126D51F}"/>
    <cellStyle name="20% - Accent1 18 6" xfId="1404" xr:uid="{74DDCFC1-24B7-443B-BB22-2E69F101D669}"/>
    <cellStyle name="20% - Accent1 18 6 2" xfId="1405" xr:uid="{B31647D3-621E-40FE-960D-2100937D7D0F}"/>
    <cellStyle name="20% - Accent1 18 7" xfId="1406" xr:uid="{ACFA7FC8-63CD-472F-B331-4FFB3A5693D2}"/>
    <cellStyle name="20% - Accent1 18 7 2" xfId="1407" xr:uid="{292EE61D-CC4C-4080-B633-01B655884970}"/>
    <cellStyle name="20% - Accent1 18 8" xfId="1408" xr:uid="{2BD14D9A-C37F-4E14-96F5-CCDA56E4E0D3}"/>
    <cellStyle name="20% - Accent1 19" xfId="1409" xr:uid="{E8CB5BC0-6F27-4F14-BD68-523521DA6DD5}"/>
    <cellStyle name="20% - Accent1 19 2" xfId="1410" xr:uid="{A16D3603-A37F-4A56-B922-590609A34880}"/>
    <cellStyle name="20% - Accent1 19 2 2" xfId="1411" xr:uid="{55FA9788-C50F-47BE-8E55-168E071D8270}"/>
    <cellStyle name="20% - Accent1 19 3" xfId="1412" xr:uid="{94EF1833-069C-4FAC-A0F1-81453752427E}"/>
    <cellStyle name="20% - Accent1 19 3 2" xfId="1413" xr:uid="{C092F270-8443-44F4-8E7B-FB1A2852718D}"/>
    <cellStyle name="20% - Accent1 19 4" xfId="1414" xr:uid="{553E75BE-BC5C-4B79-AC57-BAD0810464B2}"/>
    <cellStyle name="20% - Accent1 19 4 2" xfId="1415" xr:uid="{E86C11D8-3703-48F2-A4F3-03638E43939E}"/>
    <cellStyle name="20% - Accent1 19 5" xfId="1416" xr:uid="{8B67707C-8D19-41D5-8A47-B829D076ACB3}"/>
    <cellStyle name="20% - Accent1 19 5 2" xfId="1417" xr:uid="{0572D8A7-FEAE-499F-B9DB-C368B7291F7D}"/>
    <cellStyle name="20% - Accent1 19 6" xfId="1418" xr:uid="{9B9FD0BB-3E44-4E99-A20C-F674C4ADD223}"/>
    <cellStyle name="20% - Accent1 19 6 2" xfId="1419" xr:uid="{07227607-7B0F-4CA6-87C3-4416AFAD804E}"/>
    <cellStyle name="20% - Accent1 19 7" xfId="1420" xr:uid="{5F5530BF-F8C8-41BB-8A98-803C2E0309E8}"/>
    <cellStyle name="20% - Accent1 2" xfId="1" xr:uid="{0BCEE55E-FFDB-456B-B892-054764F78BCD}"/>
    <cellStyle name="20% - Accent1 2 10" xfId="1422" xr:uid="{2DBAD66C-714F-41BB-9D86-7923F4260610}"/>
    <cellStyle name="20% - Accent1 2 10 2" xfId="1423" xr:uid="{E11DE820-B383-4528-BADE-FDAB4650C898}"/>
    <cellStyle name="20% - Accent1 2 11" xfId="1424" xr:uid="{DCEF9F31-7906-4EC9-9A0E-ACF308F2B14A}"/>
    <cellStyle name="20% - Accent1 2 11 2" xfId="1425" xr:uid="{EE04BE25-36C8-4F79-8D3E-10F0CE27B969}"/>
    <cellStyle name="20% - Accent1 2 12" xfId="1426" xr:uid="{56E5781B-18D8-4125-B700-653D274B9D16}"/>
    <cellStyle name="20% - Accent1 2 12 2" xfId="1427" xr:uid="{CC9DE21C-CB15-42E3-9F04-2388694E2EE2}"/>
    <cellStyle name="20% - Accent1 2 13" xfId="1428" xr:uid="{FF6026CF-6DCE-4915-A50C-E7E630D12F53}"/>
    <cellStyle name="20% - Accent1 2 13 2" xfId="1429" xr:uid="{2B45944E-5C30-4C83-8FD6-1425D68B5B9E}"/>
    <cellStyle name="20% - Accent1 2 14" xfId="1430" xr:uid="{FBDC5787-AD6F-44C7-89C1-EB64145CBD7A}"/>
    <cellStyle name="20% - Accent1 2 14 2" xfId="1431" xr:uid="{14387EA1-CFAE-4EC2-839B-AC1636E00266}"/>
    <cellStyle name="20% - Accent1 2 15" xfId="1432" xr:uid="{8ED5E23B-F5EC-43E5-9689-EFEB55E2A52B}"/>
    <cellStyle name="20% - Accent1 2 15 2" xfId="1433" xr:uid="{28C5B7A9-44A2-4CFB-B98F-ABAC3764F37F}"/>
    <cellStyle name="20% - Accent1 2 16" xfId="1434" xr:uid="{6C270B4C-47CA-43EA-8267-2DB394C90CAE}"/>
    <cellStyle name="20% - Accent1 2 17" xfId="1435" xr:uid="{477A6CCA-4255-4A38-AC06-B8D2F2A53552}"/>
    <cellStyle name="20% - Accent1 2 18" xfId="1421" xr:uid="{9CA08184-831A-4A8A-8954-B9318C29130E}"/>
    <cellStyle name="20% - Accent1 2 2" xfId="2" xr:uid="{15A00383-4B79-4647-BC8B-6391FF7893C9}"/>
    <cellStyle name="20% - Accent1 2 2 10" xfId="1437" xr:uid="{221591BD-9F70-498F-91C1-812B31A818D3}"/>
    <cellStyle name="20% - Accent1 2 2 10 2" xfId="1438" xr:uid="{D2F975F3-36B4-4E6D-BCF4-DCB58346A54D}"/>
    <cellStyle name="20% - Accent1 2 2 11" xfId="1439" xr:uid="{DC9FC280-6C52-4457-B482-C37EDA809BC2}"/>
    <cellStyle name="20% - Accent1 2 2 11 2" xfId="1440" xr:uid="{BACDA28A-D1C9-4F3B-B940-EB04119ACE75}"/>
    <cellStyle name="20% - Accent1 2 2 12" xfId="1441" xr:uid="{765F0F6D-A33A-4EF2-97CD-10E9E7AC91A9}"/>
    <cellStyle name="20% - Accent1 2 2 13" xfId="1436" xr:uid="{A5B79D65-B60F-4448-BE10-41A5EB89406E}"/>
    <cellStyle name="20% - Accent1 2 2 2" xfId="3" xr:uid="{57D09D19-CA54-4DD0-954D-7F34D86F7BD3}"/>
    <cellStyle name="20% - Accent1 2 2 2 10" xfId="1443" xr:uid="{15BAAE39-3350-4423-B2DE-B41795C184BA}"/>
    <cellStyle name="20% - Accent1 2 2 2 11" xfId="1442" xr:uid="{91740A41-FDEE-4498-9327-EC4960311151}"/>
    <cellStyle name="20% - Accent1 2 2 2 2" xfId="4" xr:uid="{992CA709-CC20-421E-AD25-AC283664D3BE}"/>
    <cellStyle name="20% - Accent1 2 2 2 2 2" xfId="5" xr:uid="{4BA63892-84F1-4FCF-957B-E67A920C7D34}"/>
    <cellStyle name="20% - Accent1 2 2 2 2 2 2" xfId="1446" xr:uid="{CF7DDB08-C139-4FE5-805C-BFDF18F99A99}"/>
    <cellStyle name="20% - Accent1 2 2 2 2 2 2 2" xfId="1447" xr:uid="{77ED7042-D085-4E05-9E4D-9DA0F5122DF4}"/>
    <cellStyle name="20% - Accent1 2 2 2 2 2 3" xfId="1448" xr:uid="{70B17D7C-D023-4CF0-A2A9-3B30B78C801C}"/>
    <cellStyle name="20% - Accent1 2 2 2 2 2 3 2" xfId="1449" xr:uid="{50254ED8-39A6-4FBE-858C-BCA08176F485}"/>
    <cellStyle name="20% - Accent1 2 2 2 2 2 4" xfId="1450" xr:uid="{685BABAE-6F02-4EE5-90F4-D2069D29E2FB}"/>
    <cellStyle name="20% - Accent1 2 2 2 2 2 5" xfId="1445" xr:uid="{94C32BB4-D117-406A-9FEC-8A047EF28E57}"/>
    <cellStyle name="20% - Accent1 2 2 2 2 3" xfId="1451" xr:uid="{42CEDB53-DF43-4977-8490-D780E72871C1}"/>
    <cellStyle name="20% - Accent1 2 2 2 2 3 2" xfId="1452" xr:uid="{C16C75C8-99E9-47AB-819B-3328D7F637C1}"/>
    <cellStyle name="20% - Accent1 2 2 2 2 4" xfId="1453" xr:uid="{E6B39289-521C-4E2E-8ABB-3C4F3CCCA045}"/>
    <cellStyle name="20% - Accent1 2 2 2 2 4 2" xfId="1454" xr:uid="{57DF8C12-74B3-45FC-8EF1-C57403AEBBF4}"/>
    <cellStyle name="20% - Accent1 2 2 2 2 5" xfId="1455" xr:uid="{F42B682F-4735-4C60-B0F4-1150ECF1A81D}"/>
    <cellStyle name="20% - Accent1 2 2 2 2 5 2" xfId="1456" xr:uid="{5210E9CB-BB2B-44F7-9733-01BA4768F8AE}"/>
    <cellStyle name="20% - Accent1 2 2 2 2 6" xfId="1457" xr:uid="{6EB7497B-8342-4C5F-9C16-AA5C1C8B5633}"/>
    <cellStyle name="20% - Accent1 2 2 2 2 7" xfId="1444" xr:uid="{4112E828-1ED6-4ECF-99CE-B5C033147D51}"/>
    <cellStyle name="20% - Accent1 2 2 2 3" xfId="6" xr:uid="{26B135B0-DBFD-4C38-A5EC-6D20E6884E6B}"/>
    <cellStyle name="20% - Accent1 2 2 2 3 2" xfId="1459" xr:uid="{A9038821-58CA-4F5E-8B99-EDE751295596}"/>
    <cellStyle name="20% - Accent1 2 2 2 3 2 2" xfId="1460" xr:uid="{228845FC-375A-4AF2-8BBA-77FE93F0B274}"/>
    <cellStyle name="20% - Accent1 2 2 2 3 2 2 2" xfId="1461" xr:uid="{8530ECC7-1BAC-4610-8984-E4B404992AC7}"/>
    <cellStyle name="20% - Accent1 2 2 2 3 2 3" xfId="1462" xr:uid="{905C1F3A-F1F6-488B-9816-AB25F709F6A2}"/>
    <cellStyle name="20% - Accent1 2 2 2 3 2 3 2" xfId="1463" xr:uid="{CD6D5CD8-2936-4A49-9960-5C155E8FB700}"/>
    <cellStyle name="20% - Accent1 2 2 2 3 2 4" xfId="1464" xr:uid="{CA51BF08-2AFC-4AED-A1D0-24BA88D0F858}"/>
    <cellStyle name="20% - Accent1 2 2 2 3 3" xfId="1465" xr:uid="{8B2DDD19-730F-408C-BC82-8213A5EFCAA7}"/>
    <cellStyle name="20% - Accent1 2 2 2 3 3 2" xfId="1466" xr:uid="{8D48C3C5-B63A-485A-9637-C2DF40A15969}"/>
    <cellStyle name="20% - Accent1 2 2 2 3 4" xfId="1467" xr:uid="{2458AB39-91A3-4206-BF71-AFC71379CA85}"/>
    <cellStyle name="20% - Accent1 2 2 2 3 4 2" xfId="1468" xr:uid="{6AEF2E70-9884-49D2-8210-B34D1D7498CB}"/>
    <cellStyle name="20% - Accent1 2 2 2 3 5" xfId="1469" xr:uid="{FEC807BD-4B54-4EEC-B38C-69BFAF152737}"/>
    <cellStyle name="20% - Accent1 2 2 2 3 5 2" xfId="1470" xr:uid="{53F258D9-D799-4596-8376-3AFCC9B4E442}"/>
    <cellStyle name="20% - Accent1 2 2 2 3 6" xfId="1471" xr:uid="{5DC4DFB2-E1FC-4CB6-B3BC-577CDF7234B0}"/>
    <cellStyle name="20% - Accent1 2 2 2 3 7" xfId="1458" xr:uid="{F425FD22-2B3F-45AD-8218-C74C8F602062}"/>
    <cellStyle name="20% - Accent1 2 2 2 4" xfId="1472" xr:uid="{9012D253-C65E-478E-9AFC-413608360ECE}"/>
    <cellStyle name="20% - Accent1 2 2 2 4 2" xfId="1473" xr:uid="{7A484CEF-C866-4322-936C-BFB04CF51B75}"/>
    <cellStyle name="20% - Accent1 2 2 2 4 2 2" xfId="1474" xr:uid="{D277BCAA-50F1-443B-B368-A1858C17962E}"/>
    <cellStyle name="20% - Accent1 2 2 2 4 3" xfId="1475" xr:uid="{AA480B69-2E99-4DDE-8224-E0841253DE83}"/>
    <cellStyle name="20% - Accent1 2 2 2 4 3 2" xfId="1476" xr:uid="{2E3D026E-6435-4A04-9C8D-E537C83FAE3B}"/>
    <cellStyle name="20% - Accent1 2 2 2 4 4" xfId="1477" xr:uid="{11B8A243-782E-4F5E-B06E-11DE69DCFAA5}"/>
    <cellStyle name="20% - Accent1 2 2 2 5" xfId="1478" xr:uid="{450ED6FC-0749-4D0C-9D3D-4F29B8F55DD6}"/>
    <cellStyle name="20% - Accent1 2 2 2 5 2" xfId="1479" xr:uid="{901D6849-2CE9-45FF-AD51-488E02AF2B79}"/>
    <cellStyle name="20% - Accent1 2 2 2 6" xfId="1480" xr:uid="{0F328AD7-5D58-45D7-A622-4B8DA2B8CB75}"/>
    <cellStyle name="20% - Accent1 2 2 2 6 2" xfId="1481" xr:uid="{DE1D32EF-CD66-4CA4-AA34-8E327D720B52}"/>
    <cellStyle name="20% - Accent1 2 2 2 7" xfId="1482" xr:uid="{81C006C3-ABBD-4967-AAB1-102B908DDF47}"/>
    <cellStyle name="20% - Accent1 2 2 2 7 2" xfId="1483" xr:uid="{C023D8DF-959E-4B98-8276-78586FDB032A}"/>
    <cellStyle name="20% - Accent1 2 2 2 8" xfId="1484" xr:uid="{26F26F8B-1159-4C61-A0EF-A93E2E9A66FC}"/>
    <cellStyle name="20% - Accent1 2 2 2 8 2" xfId="1485" xr:uid="{ADC9B57D-8FB0-4DC9-9037-D5C032C95546}"/>
    <cellStyle name="20% - Accent1 2 2 2 9" xfId="1486" xr:uid="{F016E19A-BEB7-4F09-9249-B75BEABCE2F1}"/>
    <cellStyle name="20% - Accent1 2 2 2 9 2" xfId="1487" xr:uid="{66779B63-96CC-46BB-943D-5FE3232A0353}"/>
    <cellStyle name="20% - Accent1 2 2 3" xfId="7" xr:uid="{34F5D2DF-3B78-45CA-AF8C-7504DC647A68}"/>
    <cellStyle name="20% - Accent1 2 2 3 2" xfId="8" xr:uid="{C4648ED7-8BBA-4763-8A8C-C5C55F3DF9F3}"/>
    <cellStyle name="20% - Accent1 2 2 3 2 2" xfId="1490" xr:uid="{170E3624-0839-4FAE-A9E7-0BA15489D5F3}"/>
    <cellStyle name="20% - Accent1 2 2 3 2 2 2" xfId="1491" xr:uid="{02F7D3A0-6546-4594-9FE9-C11433CA783B}"/>
    <cellStyle name="20% - Accent1 2 2 3 2 2 2 2" xfId="1492" xr:uid="{CAA09A88-03ED-4015-A537-057146258072}"/>
    <cellStyle name="20% - Accent1 2 2 3 2 2 3" xfId="1493" xr:uid="{9B85AC7F-3268-4A9E-BC70-B282002048C2}"/>
    <cellStyle name="20% - Accent1 2 2 3 2 2 3 2" xfId="1494" xr:uid="{81228EC4-4F66-4919-B1B1-79ADCC4DD94D}"/>
    <cellStyle name="20% - Accent1 2 2 3 2 2 4" xfId="1495" xr:uid="{5E468C38-F415-43AE-8678-815CB3B5E83B}"/>
    <cellStyle name="20% - Accent1 2 2 3 2 3" xfId="1496" xr:uid="{316D475A-0BD9-41BF-8EC5-13CF164237FE}"/>
    <cellStyle name="20% - Accent1 2 2 3 2 3 2" xfId="1497" xr:uid="{3CB6702D-1141-4B43-83CF-613CBC1DADC2}"/>
    <cellStyle name="20% - Accent1 2 2 3 2 4" xfId="1498" xr:uid="{2AAAEC1E-E4A0-42AD-954D-0842DA26B880}"/>
    <cellStyle name="20% - Accent1 2 2 3 2 4 2" xfId="1499" xr:uid="{78F73547-99FB-425A-A438-BABBA5619A76}"/>
    <cellStyle name="20% - Accent1 2 2 3 2 5" xfId="1500" xr:uid="{27E5B56D-845D-4D8C-8482-7D459EB10FF4}"/>
    <cellStyle name="20% - Accent1 2 2 3 2 5 2" xfId="1501" xr:uid="{5811350E-7080-4E9B-A14D-C9FF936E767E}"/>
    <cellStyle name="20% - Accent1 2 2 3 2 6" xfId="1502" xr:uid="{03D8BAE8-24B3-43E2-9DCC-8D32E8D8C780}"/>
    <cellStyle name="20% - Accent1 2 2 3 2 7" xfId="1489" xr:uid="{A57A0E36-A570-453D-8B1B-43BB6024735C}"/>
    <cellStyle name="20% - Accent1 2 2 3 3" xfId="1503" xr:uid="{CB11BDED-7E01-47C9-99CD-AF211AFF23E5}"/>
    <cellStyle name="20% - Accent1 2 2 3 3 2" xfId="1504" xr:uid="{DFEC2879-4B8C-4E92-A393-549D6DAD4202}"/>
    <cellStyle name="20% - Accent1 2 2 3 3 2 2" xfId="1505" xr:uid="{F4DFA40C-A083-4EB9-B6F7-0FFD6E58B4F9}"/>
    <cellStyle name="20% - Accent1 2 2 3 3 2 2 2" xfId="1506" xr:uid="{4FDE18DF-36B3-4BDB-A3BB-AE11756722EB}"/>
    <cellStyle name="20% - Accent1 2 2 3 3 2 3" xfId="1507" xr:uid="{703D759B-EA5F-4038-9643-5ADC55A0D7A9}"/>
    <cellStyle name="20% - Accent1 2 2 3 3 2 3 2" xfId="1508" xr:uid="{2315F282-0AE7-4D53-A535-4389253668A3}"/>
    <cellStyle name="20% - Accent1 2 2 3 3 2 4" xfId="1509" xr:uid="{29BDBEC9-4C69-4614-ACC7-4113FA7C4CB4}"/>
    <cellStyle name="20% - Accent1 2 2 3 3 3" xfId="1510" xr:uid="{B727227D-8336-40A8-83D5-25F5435B325E}"/>
    <cellStyle name="20% - Accent1 2 2 3 3 3 2" xfId="1511" xr:uid="{649AD0E0-53AA-414F-A146-AD12ED7D6A13}"/>
    <cellStyle name="20% - Accent1 2 2 3 3 4" xfId="1512" xr:uid="{B497CDD2-8ED9-44E9-8E3E-D715DA37CFD1}"/>
    <cellStyle name="20% - Accent1 2 2 3 3 4 2" xfId="1513" xr:uid="{063D4544-C816-4AC1-B9E4-BC568AE27CB6}"/>
    <cellStyle name="20% - Accent1 2 2 3 3 5" xfId="1514" xr:uid="{DD3210AD-ED06-468D-8146-02143D477085}"/>
    <cellStyle name="20% - Accent1 2 2 3 3 5 2" xfId="1515" xr:uid="{735E7E89-80E7-4253-AE2E-32C58C806D5A}"/>
    <cellStyle name="20% - Accent1 2 2 3 3 6" xfId="1516" xr:uid="{47BC7806-8072-4E92-831A-93699B9F2C4B}"/>
    <cellStyle name="20% - Accent1 2 2 3 4" xfId="1517" xr:uid="{F450CFC9-709A-4D06-B145-A46842E9886E}"/>
    <cellStyle name="20% - Accent1 2 2 3 4 2" xfId="1518" xr:uid="{4BCBFB3E-324B-4A84-A400-2BB60B6BD3D3}"/>
    <cellStyle name="20% - Accent1 2 2 3 4 2 2" xfId="1519" xr:uid="{2F05B813-2726-4776-A213-B5D4BB1B4837}"/>
    <cellStyle name="20% - Accent1 2 2 3 4 3" xfId="1520" xr:uid="{ED307D8D-71D7-48A7-BDA3-8D9A0782D117}"/>
    <cellStyle name="20% - Accent1 2 2 3 4 3 2" xfId="1521" xr:uid="{AD916123-9FEE-42F1-A21C-3E15B23B9022}"/>
    <cellStyle name="20% - Accent1 2 2 3 4 4" xfId="1522" xr:uid="{E68C0FE4-575C-49A5-B9DB-7D0AD048556C}"/>
    <cellStyle name="20% - Accent1 2 2 3 5" xfId="1523" xr:uid="{54DD8807-46FF-4E4A-96C3-67E7F89E4146}"/>
    <cellStyle name="20% - Accent1 2 2 3 5 2" xfId="1524" xr:uid="{8FDC57F8-0798-46FC-85EE-0CC0F3464C06}"/>
    <cellStyle name="20% - Accent1 2 2 3 6" xfId="1525" xr:uid="{E28A398E-0A3E-4462-A406-6AFBC1232F97}"/>
    <cellStyle name="20% - Accent1 2 2 3 6 2" xfId="1526" xr:uid="{F68A2F10-97B0-4612-9C22-C9618B5A9550}"/>
    <cellStyle name="20% - Accent1 2 2 3 7" xfId="1527" xr:uid="{5B0440A6-27C2-4B58-8D10-4B19AB63C8E4}"/>
    <cellStyle name="20% - Accent1 2 2 3 7 2" xfId="1528" xr:uid="{94CE8BFE-58ED-440A-90F9-C5BAA264FCD0}"/>
    <cellStyle name="20% - Accent1 2 2 3 8" xfId="1529" xr:uid="{C84B422D-A675-4A6F-8D93-8E9BAF885336}"/>
    <cellStyle name="20% - Accent1 2 2 3 9" xfId="1488" xr:uid="{CFE099ED-1285-4247-B500-6741A8CA558F}"/>
    <cellStyle name="20% - Accent1 2 2 4" xfId="9" xr:uid="{B7D043C1-DD45-4BBD-9896-4711A3F21FE3}"/>
    <cellStyle name="20% - Accent1 2 2 4 2" xfId="1531" xr:uid="{B004A247-9819-4B7E-954E-6F3A3F7B1240}"/>
    <cellStyle name="20% - Accent1 2 2 4 2 2" xfId="1532" xr:uid="{0E7F658F-437C-444B-A34A-099EFB3E761F}"/>
    <cellStyle name="20% - Accent1 2 2 4 2 2 2" xfId="1533" xr:uid="{ED1BB621-9DB0-4E9C-9797-5BCCE9335EC4}"/>
    <cellStyle name="20% - Accent1 2 2 4 2 3" xfId="1534" xr:uid="{BF4C8313-A116-4333-B895-32D7C08CDF20}"/>
    <cellStyle name="20% - Accent1 2 2 4 2 3 2" xfId="1535" xr:uid="{924B58D7-0D9C-4C4D-96A7-0B02BE0E5039}"/>
    <cellStyle name="20% - Accent1 2 2 4 2 4" xfId="1536" xr:uid="{AF0184E6-7587-4530-BED9-903245666D58}"/>
    <cellStyle name="20% - Accent1 2 2 4 3" xfId="1537" xr:uid="{3CE99013-9C38-429B-A91C-16B780AB8325}"/>
    <cellStyle name="20% - Accent1 2 2 4 3 2" xfId="1538" xr:uid="{C2AA5755-74C3-466B-9C46-0C2A8B482EEE}"/>
    <cellStyle name="20% - Accent1 2 2 4 4" xfId="1539" xr:uid="{128418A7-4BF8-4F76-92CB-253C38683C74}"/>
    <cellStyle name="20% - Accent1 2 2 4 4 2" xfId="1540" xr:uid="{DC23CB21-0B9B-4ED6-8B5E-A8C6DA6452EE}"/>
    <cellStyle name="20% - Accent1 2 2 4 5" xfId="1541" xr:uid="{DB39EFEE-02F6-427E-B10E-C11B7EFC0D15}"/>
    <cellStyle name="20% - Accent1 2 2 4 5 2" xfId="1542" xr:uid="{2B965C61-A4B6-4C3C-8A49-A039EA2EF576}"/>
    <cellStyle name="20% - Accent1 2 2 4 6" xfId="1543" xr:uid="{FDB06B32-658B-4F3A-9A49-44B8E2667C94}"/>
    <cellStyle name="20% - Accent1 2 2 4 7" xfId="1530" xr:uid="{3D00DE99-E9A8-4929-8F4A-30155A739B2D}"/>
    <cellStyle name="20% - Accent1 2 2 5" xfId="1544" xr:uid="{1783F307-A92B-4946-8E37-BAF0CC13863F}"/>
    <cellStyle name="20% - Accent1 2 2 5 2" xfId="1545" xr:uid="{30281205-3666-4D26-A25E-1278F41B0734}"/>
    <cellStyle name="20% - Accent1 2 2 5 2 2" xfId="1546" xr:uid="{72FE36EC-5123-4317-A814-23CF07C6BEBE}"/>
    <cellStyle name="20% - Accent1 2 2 5 2 2 2" xfId="1547" xr:uid="{8BB6E923-5A59-4879-9BA5-4F98F5877A9D}"/>
    <cellStyle name="20% - Accent1 2 2 5 2 3" xfId="1548" xr:uid="{05AF04CC-0A39-4DC9-B12D-4812781F6065}"/>
    <cellStyle name="20% - Accent1 2 2 5 2 3 2" xfId="1549" xr:uid="{8E409D61-F9AD-4B29-912B-AEC0E8B65FD3}"/>
    <cellStyle name="20% - Accent1 2 2 5 2 4" xfId="1550" xr:uid="{08C253F3-4796-4A67-93FC-49915B8B3323}"/>
    <cellStyle name="20% - Accent1 2 2 5 3" xfId="1551" xr:uid="{856D4DC7-CC6D-4547-B922-4E8152455ED3}"/>
    <cellStyle name="20% - Accent1 2 2 5 3 2" xfId="1552" xr:uid="{8661499B-796F-4CAD-850B-E1424C6BEE21}"/>
    <cellStyle name="20% - Accent1 2 2 5 4" xfId="1553" xr:uid="{42BBA46C-81DF-4463-BDDC-7712BC92EE25}"/>
    <cellStyle name="20% - Accent1 2 2 5 4 2" xfId="1554" xr:uid="{9231CB6A-61A5-4877-B647-95189C19E06F}"/>
    <cellStyle name="20% - Accent1 2 2 5 5" xfId="1555" xr:uid="{CF4FFCA6-1134-40EF-AC42-4017E8B2A790}"/>
    <cellStyle name="20% - Accent1 2 2 5 5 2" xfId="1556" xr:uid="{46629069-B11A-4817-9456-96E5F8EF34AC}"/>
    <cellStyle name="20% - Accent1 2 2 5 6" xfId="1557" xr:uid="{423EEC8F-A414-45F1-A0A9-ED0CBD28DC9E}"/>
    <cellStyle name="20% - Accent1 2 2 6" xfId="1558" xr:uid="{ADF0DC51-F7CF-4E0F-AB2E-D7261116C617}"/>
    <cellStyle name="20% - Accent1 2 2 6 2" xfId="1559" xr:uid="{18A3ED5D-A783-4437-A9F8-A77B268F3A4B}"/>
    <cellStyle name="20% - Accent1 2 2 6 2 2" xfId="1560" xr:uid="{9FBCDD43-7950-45F3-99DA-55EA32D37587}"/>
    <cellStyle name="20% - Accent1 2 2 6 3" xfId="1561" xr:uid="{5B5BEB02-CE1F-48E7-834B-BD32647A27ED}"/>
    <cellStyle name="20% - Accent1 2 2 6 3 2" xfId="1562" xr:uid="{0CBE7DAC-D7D9-41AE-8B7E-CDC989D8D6DD}"/>
    <cellStyle name="20% - Accent1 2 2 6 4" xfId="1563" xr:uid="{C3D721FD-AFCF-4BEB-9343-6894B68C50CD}"/>
    <cellStyle name="20% - Accent1 2 2 7" xfId="1564" xr:uid="{9673745A-0288-4293-9584-2447DA78DEB4}"/>
    <cellStyle name="20% - Accent1 2 2 7 2" xfId="1565" xr:uid="{B20C5E29-F8A8-4144-9905-3E5AE2D713D1}"/>
    <cellStyle name="20% - Accent1 2 2 8" xfId="1566" xr:uid="{6CFB2F2A-69E7-4F51-A895-5FC1F2EF9BBD}"/>
    <cellStyle name="20% - Accent1 2 2 8 2" xfId="1567" xr:uid="{F432CA31-5EAA-4F13-8F6D-D8AA2BA4E16D}"/>
    <cellStyle name="20% - Accent1 2 2 9" xfId="1568" xr:uid="{211683A6-EDC6-4659-89DB-206786EA5150}"/>
    <cellStyle name="20% - Accent1 2 2 9 2" xfId="1569" xr:uid="{7649BCAA-48F8-4D02-BD15-1AADA2D1C474}"/>
    <cellStyle name="20% - Accent1 2 3" xfId="10" xr:uid="{49E6BF13-C1AD-4302-B54B-6423082DE033}"/>
    <cellStyle name="20% - Accent1 2 3 10" xfId="1571" xr:uid="{F9F7BC4B-87D5-4103-8866-3BEB4EE98DB3}"/>
    <cellStyle name="20% - Accent1 2 3 11" xfId="1570" xr:uid="{6DE4387A-87A4-48FC-A49B-204EA566A868}"/>
    <cellStyle name="20% - Accent1 2 3 2" xfId="11" xr:uid="{97FB40C8-0469-4737-9971-4F2DC1C4521B}"/>
    <cellStyle name="20% - Accent1 2 3 2 2" xfId="12" xr:uid="{81AA6EF6-F3F0-4E5B-8083-7FA88F0CDC5B}"/>
    <cellStyle name="20% - Accent1 2 3 2 2 2" xfId="1574" xr:uid="{5661B67B-1F90-49F7-B53D-E56E30DD6EA7}"/>
    <cellStyle name="20% - Accent1 2 3 2 2 2 2" xfId="1575" xr:uid="{D8870400-C82E-4ABD-958A-BA54DE4DD4E4}"/>
    <cellStyle name="20% - Accent1 2 3 2 2 3" xfId="1576" xr:uid="{1CFF4B4C-078F-429D-8C4E-13CF2CB6305F}"/>
    <cellStyle name="20% - Accent1 2 3 2 2 3 2" xfId="1577" xr:uid="{774EAC96-6B48-44AE-B07A-E385C3969DD5}"/>
    <cellStyle name="20% - Accent1 2 3 2 2 4" xfId="1578" xr:uid="{ABD7DA40-BD6F-4F1D-8ACE-CC5180B4512A}"/>
    <cellStyle name="20% - Accent1 2 3 2 2 5" xfId="1573" xr:uid="{C916F5EA-2418-459B-926B-D9B714921C83}"/>
    <cellStyle name="20% - Accent1 2 3 2 3" xfId="1579" xr:uid="{86214C93-405D-402C-B9AD-59A46CEEA37C}"/>
    <cellStyle name="20% - Accent1 2 3 2 3 2" xfId="1580" xr:uid="{19D528E5-A22D-41D0-91E1-7D929E751D3B}"/>
    <cellStyle name="20% - Accent1 2 3 2 4" xfId="1581" xr:uid="{03A4EB99-CA41-480E-B0D7-0ABAD1F1F955}"/>
    <cellStyle name="20% - Accent1 2 3 2 4 2" xfId="1582" xr:uid="{9F33EECB-FB76-4E36-9E08-12CA92983479}"/>
    <cellStyle name="20% - Accent1 2 3 2 5" xfId="1583" xr:uid="{1C976D7D-C7A8-46A1-BA06-2415A3184D35}"/>
    <cellStyle name="20% - Accent1 2 3 2 5 2" xfId="1584" xr:uid="{5CC2BC83-B1AB-4A20-A415-B88B6350A726}"/>
    <cellStyle name="20% - Accent1 2 3 2 6" xfId="1585" xr:uid="{15B0BB88-6EAF-451B-BBE8-C34AFE2123A7}"/>
    <cellStyle name="20% - Accent1 2 3 2 6 2" xfId="1586" xr:uid="{6E03508F-515A-4E5F-B5F3-91D3B7284D02}"/>
    <cellStyle name="20% - Accent1 2 3 2 7" xfId="1587" xr:uid="{DC6C829C-625E-4251-80E6-AB075775562B}"/>
    <cellStyle name="20% - Accent1 2 3 2 7 2" xfId="1588" xr:uid="{F20F1705-8106-47F1-87CA-AD5A6C1D8322}"/>
    <cellStyle name="20% - Accent1 2 3 2 8" xfId="1589" xr:uid="{84FCC2C7-3535-4400-84F3-8EABFAAF94F0}"/>
    <cellStyle name="20% - Accent1 2 3 2 9" xfId="1572" xr:uid="{ADC288BC-F8EE-4CAE-B56B-96A1D3C00970}"/>
    <cellStyle name="20% - Accent1 2 3 3" xfId="13" xr:uid="{8FC03139-8E01-4F15-863D-86507BD2AEFF}"/>
    <cellStyle name="20% - Accent1 2 3 3 2" xfId="1591" xr:uid="{EAD143BA-88BF-4055-9714-88F9C7572686}"/>
    <cellStyle name="20% - Accent1 2 3 3 2 2" xfId="1592" xr:uid="{6DA3BE5D-4672-4D0B-8CBE-6C632272BCD2}"/>
    <cellStyle name="20% - Accent1 2 3 3 2 2 2" xfId="1593" xr:uid="{1DA6F2B1-054C-4E95-A294-E20EEE541166}"/>
    <cellStyle name="20% - Accent1 2 3 3 2 3" xfId="1594" xr:uid="{137EDF7D-C3B0-4C5B-9906-09B58100A295}"/>
    <cellStyle name="20% - Accent1 2 3 3 2 3 2" xfId="1595" xr:uid="{E6563305-79A0-4634-9078-26FAE2F35123}"/>
    <cellStyle name="20% - Accent1 2 3 3 2 4" xfId="1596" xr:uid="{259F2036-EB4B-41E5-A1BD-AA37234FA7BE}"/>
    <cellStyle name="20% - Accent1 2 3 3 3" xfId="1597" xr:uid="{5E4FCDC7-FC33-423F-AB78-A91AA0E4CBFB}"/>
    <cellStyle name="20% - Accent1 2 3 3 3 2" xfId="1598" xr:uid="{A4BCD039-8014-41E4-B66E-A36636FFE850}"/>
    <cellStyle name="20% - Accent1 2 3 3 4" xfId="1599" xr:uid="{FC020DF9-3A8B-4AAD-98DF-AE280DD804C3}"/>
    <cellStyle name="20% - Accent1 2 3 3 4 2" xfId="1600" xr:uid="{82794979-309C-4BCB-A0E1-A93918821F6E}"/>
    <cellStyle name="20% - Accent1 2 3 3 5" xfId="1601" xr:uid="{7E47A09D-D3EC-4B8D-86C5-48BF5C3A5551}"/>
    <cellStyle name="20% - Accent1 2 3 3 5 2" xfId="1602" xr:uid="{7E92E776-F3A2-4976-9739-21EA855E822A}"/>
    <cellStyle name="20% - Accent1 2 3 3 6" xfId="1603" xr:uid="{0B7624A8-DD58-4B43-B979-573090F9A112}"/>
    <cellStyle name="20% - Accent1 2 3 3 7" xfId="1590" xr:uid="{1068847F-4F3E-44ED-A349-56EBE670A302}"/>
    <cellStyle name="20% - Accent1 2 3 4" xfId="1604" xr:uid="{E69D64C9-7685-4846-B337-D9FA226633D3}"/>
    <cellStyle name="20% - Accent1 2 3 4 2" xfId="1605" xr:uid="{96AAF3B7-DC94-4ED2-A101-48754B3BD63B}"/>
    <cellStyle name="20% - Accent1 2 3 4 2 2" xfId="1606" xr:uid="{7956AD17-8E47-45D8-9620-F48650EA6752}"/>
    <cellStyle name="20% - Accent1 2 3 4 3" xfId="1607" xr:uid="{385B7188-1475-4B13-AB01-7C7025EBCFC2}"/>
    <cellStyle name="20% - Accent1 2 3 4 3 2" xfId="1608" xr:uid="{37C8B896-FF8A-4EAB-8326-47FE8E7752F6}"/>
    <cellStyle name="20% - Accent1 2 3 4 4" xfId="1609" xr:uid="{26174861-9995-42A5-AF75-0F98A80350BB}"/>
    <cellStyle name="20% - Accent1 2 3 5" xfId="1610" xr:uid="{4A93BA2B-9A87-4934-9C52-241D6D30D1DD}"/>
    <cellStyle name="20% - Accent1 2 3 5 2" xfId="1611" xr:uid="{75ACB6CB-AC40-443C-8D3C-15E391B2409E}"/>
    <cellStyle name="20% - Accent1 2 3 6" xfId="1612" xr:uid="{62BA8DC3-4EE8-4A26-A91D-A19651915BE2}"/>
    <cellStyle name="20% - Accent1 2 3 6 2" xfId="1613" xr:uid="{13966CEB-342B-483C-AD55-E4055BD9E172}"/>
    <cellStyle name="20% - Accent1 2 3 7" xfId="1614" xr:uid="{845496F6-5370-4CDF-912B-F61202499C0E}"/>
    <cellStyle name="20% - Accent1 2 3 7 2" xfId="1615" xr:uid="{922D4446-9E98-48BE-8611-2544EE5362FD}"/>
    <cellStyle name="20% - Accent1 2 3 8" xfId="1616" xr:uid="{30AA70CA-1A2D-4EC6-A40E-C7171E24CC1E}"/>
    <cellStyle name="20% - Accent1 2 3 8 2" xfId="1617" xr:uid="{07E2E216-A76A-426D-80F9-A488B76184CA}"/>
    <cellStyle name="20% - Accent1 2 3 9" xfId="1618" xr:uid="{80CE3D0A-FF59-48CD-BE54-15FFD03E05A6}"/>
    <cellStyle name="20% - Accent1 2 3 9 2" xfId="1619" xr:uid="{5C5AC85B-7307-49E9-86C0-B5FD49E0B2A5}"/>
    <cellStyle name="20% - Accent1 2 4" xfId="14" xr:uid="{023F32A8-6656-4657-B704-678FED8685CB}"/>
    <cellStyle name="20% - Accent1 2 4 10" xfId="1621" xr:uid="{2FD2E714-2057-48BA-97BE-C88BABC92CC4}"/>
    <cellStyle name="20% - Accent1 2 4 11" xfId="1620" xr:uid="{1FE6C350-6076-4885-B193-748966041C13}"/>
    <cellStyle name="20% - Accent1 2 4 2" xfId="15" xr:uid="{A4E77E4A-74A5-4D20-9002-1D745900FEAD}"/>
    <cellStyle name="20% - Accent1 2 4 2 2" xfId="16" xr:uid="{B9580D0A-4912-48CE-883B-3524D2D0ADE1}"/>
    <cellStyle name="20% - Accent1 2 4 2 2 2" xfId="1624" xr:uid="{E93333EB-B0AA-4652-8FCC-CB9D7B7DEB62}"/>
    <cellStyle name="20% - Accent1 2 4 2 2 2 2" xfId="1625" xr:uid="{63C7B54B-0281-4F07-BD96-ED789D020880}"/>
    <cellStyle name="20% - Accent1 2 4 2 2 3" xfId="1626" xr:uid="{072B08E3-A656-48FE-965F-9273D8B7FA73}"/>
    <cellStyle name="20% - Accent1 2 4 2 2 3 2" xfId="1627" xr:uid="{5BF48596-2E83-456F-B650-8BB8A23F938F}"/>
    <cellStyle name="20% - Accent1 2 4 2 2 4" xfId="1628" xr:uid="{22DA02C4-DF31-4B76-88FA-D2095D00D949}"/>
    <cellStyle name="20% - Accent1 2 4 2 2 5" xfId="1623" xr:uid="{8E8A39AE-E78F-44EB-8229-7DFD7FF7A692}"/>
    <cellStyle name="20% - Accent1 2 4 2 3" xfId="1629" xr:uid="{CBC25150-A2CC-4668-99B0-A1E8977799D6}"/>
    <cellStyle name="20% - Accent1 2 4 2 3 2" xfId="1630" xr:uid="{DCE3D0E5-0D32-470B-A0D0-88074E5A4C4F}"/>
    <cellStyle name="20% - Accent1 2 4 2 4" xfId="1631" xr:uid="{5E31D306-48E5-4EDF-918C-FF9477014749}"/>
    <cellStyle name="20% - Accent1 2 4 2 4 2" xfId="1632" xr:uid="{6F40F43E-C1F7-42B2-8353-FE6295F6F5EE}"/>
    <cellStyle name="20% - Accent1 2 4 2 5" xfId="1633" xr:uid="{4A401EBE-AFB0-4017-8C25-67EB9C9215C9}"/>
    <cellStyle name="20% - Accent1 2 4 2 5 2" xfId="1634" xr:uid="{367278D3-5C39-4F08-AE46-EC6B54500568}"/>
    <cellStyle name="20% - Accent1 2 4 2 6" xfId="1635" xr:uid="{52B6F44E-795F-4357-AB64-CAB43B1225B3}"/>
    <cellStyle name="20% - Accent1 2 4 2 7" xfId="1622" xr:uid="{0C47774E-FA7B-472A-A3BC-EF0141B99E39}"/>
    <cellStyle name="20% - Accent1 2 4 3" xfId="17" xr:uid="{C0B7DE4B-6ECB-4D3B-AC96-111103DC3EE7}"/>
    <cellStyle name="20% - Accent1 2 4 3 2" xfId="1637" xr:uid="{28907812-BFF5-4855-A2E0-18FB370A6192}"/>
    <cellStyle name="20% - Accent1 2 4 3 2 2" xfId="1638" xr:uid="{5C841CCC-12D6-42B8-B144-91CDC33B4A10}"/>
    <cellStyle name="20% - Accent1 2 4 3 2 2 2" xfId="1639" xr:uid="{13C7D71A-2E9D-4718-98D7-D293C73B532A}"/>
    <cellStyle name="20% - Accent1 2 4 3 2 3" xfId="1640" xr:uid="{775AB871-A232-4493-8AB1-2E3A9C49A78B}"/>
    <cellStyle name="20% - Accent1 2 4 3 2 3 2" xfId="1641" xr:uid="{19587735-55A6-4E1E-B94E-8BA9E70B20ED}"/>
    <cellStyle name="20% - Accent1 2 4 3 2 4" xfId="1642" xr:uid="{D5E6B99B-0764-4B76-9A1E-C24E990CCA5D}"/>
    <cellStyle name="20% - Accent1 2 4 3 3" xfId="1643" xr:uid="{E8D3B33B-7CF1-4EBF-8FAC-88F4F283BAE0}"/>
    <cellStyle name="20% - Accent1 2 4 3 3 2" xfId="1644" xr:uid="{65AA9CBA-908B-4DE3-A482-731231930FD9}"/>
    <cellStyle name="20% - Accent1 2 4 3 4" xfId="1645" xr:uid="{87EFD8A1-0D58-431C-95CE-D9A93121A751}"/>
    <cellStyle name="20% - Accent1 2 4 3 4 2" xfId="1646" xr:uid="{28BC029C-B074-45DD-B547-2703E642085C}"/>
    <cellStyle name="20% - Accent1 2 4 3 5" xfId="1647" xr:uid="{062FDC46-7518-4180-BE09-A1C153BC4D03}"/>
    <cellStyle name="20% - Accent1 2 4 3 5 2" xfId="1648" xr:uid="{177CFF36-4F2F-4F88-8BD2-7B05EEC54DC8}"/>
    <cellStyle name="20% - Accent1 2 4 3 6" xfId="1649" xr:uid="{550C3F60-EC3B-4EF1-8381-721A117DA883}"/>
    <cellStyle name="20% - Accent1 2 4 3 7" xfId="1636" xr:uid="{B26B33C6-8BE9-4766-9FD8-51515AE55874}"/>
    <cellStyle name="20% - Accent1 2 4 4" xfId="1650" xr:uid="{64348DCF-4497-48D5-BEE9-0D11CCBAFBCA}"/>
    <cellStyle name="20% - Accent1 2 4 4 2" xfId="1651" xr:uid="{2F4ACBD7-34CA-48B9-8B09-8957BC190BA3}"/>
    <cellStyle name="20% - Accent1 2 4 4 2 2" xfId="1652" xr:uid="{182FB0A6-B516-4EC4-AE29-D72F31400FA5}"/>
    <cellStyle name="20% - Accent1 2 4 4 3" xfId="1653" xr:uid="{CC31AEDD-CA46-4805-A8A0-4D26BF3AD603}"/>
    <cellStyle name="20% - Accent1 2 4 4 3 2" xfId="1654" xr:uid="{DCF4E76B-0495-4CF7-B43A-C852F8621363}"/>
    <cellStyle name="20% - Accent1 2 4 4 4" xfId="1655" xr:uid="{D0A65D20-54CE-4185-A85F-898D051518C8}"/>
    <cellStyle name="20% - Accent1 2 4 5" xfId="1656" xr:uid="{E8FB87B8-1D57-48B0-8038-7869BF40C180}"/>
    <cellStyle name="20% - Accent1 2 4 5 2" xfId="1657" xr:uid="{9A7DFAE5-7E1D-47EE-905D-9F250F924A1C}"/>
    <cellStyle name="20% - Accent1 2 4 6" xfId="1658" xr:uid="{37599905-EA82-4E37-88D1-F9B0F979331B}"/>
    <cellStyle name="20% - Accent1 2 4 6 2" xfId="1659" xr:uid="{2D6AA547-F388-4D75-A46E-A09CFFD62962}"/>
    <cellStyle name="20% - Accent1 2 4 7" xfId="1660" xr:uid="{2D59A6C4-6B90-47F1-9D8B-6192367803A5}"/>
    <cellStyle name="20% - Accent1 2 4 7 2" xfId="1661" xr:uid="{87CA835A-2388-4ABB-8BA3-3BD8EBB13E58}"/>
    <cellStyle name="20% - Accent1 2 4 8" xfId="1662" xr:uid="{548A2B60-3C5B-4D83-AF73-2BF221AE3F87}"/>
    <cellStyle name="20% - Accent1 2 4 8 2" xfId="1663" xr:uid="{5EA410D0-51CD-49A8-BA87-D69482D88E03}"/>
    <cellStyle name="20% - Accent1 2 4 9" xfId="1664" xr:uid="{A200056A-0077-46BF-9061-D2A122B30608}"/>
    <cellStyle name="20% - Accent1 2 4 9 2" xfId="1665" xr:uid="{13B5E587-FD9B-4D8F-B6C6-EBA6E2AC18FC}"/>
    <cellStyle name="20% - Accent1 2 5" xfId="18" xr:uid="{58B1AA26-8193-43E6-BBF2-C55FD7D65910}"/>
    <cellStyle name="20% - Accent1 2 5 2" xfId="19" xr:uid="{37736DF4-6DF2-4727-A4FF-04F5E070DE0E}"/>
    <cellStyle name="20% - Accent1 2 5 2 2" xfId="1668" xr:uid="{3BBAB0E5-C054-45FA-8493-8F36F79ACDAB}"/>
    <cellStyle name="20% - Accent1 2 5 2 2 2" xfId="1669" xr:uid="{ACE27158-7BC8-418A-A495-A64269BF84A0}"/>
    <cellStyle name="20% - Accent1 2 5 2 2 2 2" xfId="1670" xr:uid="{80C75205-6C21-4F5D-8BD8-8F31806FC854}"/>
    <cellStyle name="20% - Accent1 2 5 2 2 3" xfId="1671" xr:uid="{0B316E69-4C48-4580-BCAE-457626A12E2E}"/>
    <cellStyle name="20% - Accent1 2 5 2 2 3 2" xfId="1672" xr:uid="{AE504674-4450-4E2E-8D03-7D7160549059}"/>
    <cellStyle name="20% - Accent1 2 5 2 2 4" xfId="1673" xr:uid="{FCF6D5C8-6586-4BE1-854E-90D6412F0E40}"/>
    <cellStyle name="20% - Accent1 2 5 2 3" xfId="1674" xr:uid="{822B39F9-79CA-4E01-ADBC-394E6736A8F6}"/>
    <cellStyle name="20% - Accent1 2 5 2 3 2" xfId="1675" xr:uid="{C212CCFB-A436-46E4-BFC2-2DB7E60E24CF}"/>
    <cellStyle name="20% - Accent1 2 5 2 4" xfId="1676" xr:uid="{657586BE-D0B5-4CA6-8B1A-24418F465E32}"/>
    <cellStyle name="20% - Accent1 2 5 2 4 2" xfId="1677" xr:uid="{0BC0B118-495E-47F9-9856-CE2B4FD6CB0D}"/>
    <cellStyle name="20% - Accent1 2 5 2 5" xfId="1678" xr:uid="{8EEADF9C-6B17-4DCE-82F9-0279855CE9FD}"/>
    <cellStyle name="20% - Accent1 2 5 2 5 2" xfId="1679" xr:uid="{C561F31D-24A6-4174-BDF3-027EB06AB129}"/>
    <cellStyle name="20% - Accent1 2 5 2 6" xfId="1680" xr:uid="{5160C63D-77F6-4CD2-BBF8-FB3FF242E120}"/>
    <cellStyle name="20% - Accent1 2 5 2 7" xfId="1667" xr:uid="{8A55E143-76B0-49D4-995D-1B3C77C21EFD}"/>
    <cellStyle name="20% - Accent1 2 5 3" xfId="1681" xr:uid="{DB025A1F-525B-413B-8FE5-EB798E2B23BC}"/>
    <cellStyle name="20% - Accent1 2 5 3 2" xfId="1682" xr:uid="{0F3307DF-7054-425A-A720-589FEFDFB86D}"/>
    <cellStyle name="20% - Accent1 2 5 3 2 2" xfId="1683" xr:uid="{09CD0150-D5B8-4033-9394-D86AC924BE30}"/>
    <cellStyle name="20% - Accent1 2 5 3 2 2 2" xfId="1684" xr:uid="{7BE8A5C0-05CA-4E9F-BFEA-D5C337F9C222}"/>
    <cellStyle name="20% - Accent1 2 5 3 2 3" xfId="1685" xr:uid="{A9BB98E5-2CD1-40FC-96BC-77EC64FAFCB4}"/>
    <cellStyle name="20% - Accent1 2 5 3 2 3 2" xfId="1686" xr:uid="{6E26E8FA-6A30-41B9-87FD-B90480024A8B}"/>
    <cellStyle name="20% - Accent1 2 5 3 2 4" xfId="1687" xr:uid="{CA083E70-D9B7-4AB2-9362-10C05FAB17FA}"/>
    <cellStyle name="20% - Accent1 2 5 3 3" xfId="1688" xr:uid="{EB08DE91-A04F-4510-A757-B796FCD201AC}"/>
    <cellStyle name="20% - Accent1 2 5 3 3 2" xfId="1689" xr:uid="{CD648238-5920-40A0-9107-F10AB6A05512}"/>
    <cellStyle name="20% - Accent1 2 5 3 4" xfId="1690" xr:uid="{FA7BECE9-8EB6-4B1C-9C33-62FD0477BBB2}"/>
    <cellStyle name="20% - Accent1 2 5 3 4 2" xfId="1691" xr:uid="{5649F70C-961E-4FE8-BEBE-0224FFDD1478}"/>
    <cellStyle name="20% - Accent1 2 5 3 5" xfId="1692" xr:uid="{6C9098C8-37BF-40F5-8D08-F02533A2ACA9}"/>
    <cellStyle name="20% - Accent1 2 5 3 5 2" xfId="1693" xr:uid="{6B1AE20B-87F4-4748-B3BC-E9F9F9D11147}"/>
    <cellStyle name="20% - Accent1 2 5 3 6" xfId="1694" xr:uid="{ABFBCBA5-3614-491D-8AF5-2565A280A191}"/>
    <cellStyle name="20% - Accent1 2 5 4" xfId="1695" xr:uid="{9D2F18E6-F502-4CE1-9C2A-CCC5BA004A93}"/>
    <cellStyle name="20% - Accent1 2 5 4 2" xfId="1696" xr:uid="{72BFAE7A-5D93-4C29-9358-A73C88D69AAC}"/>
    <cellStyle name="20% - Accent1 2 5 4 2 2" xfId="1697" xr:uid="{F97B1869-9BEA-4A9F-B782-918B26326391}"/>
    <cellStyle name="20% - Accent1 2 5 4 3" xfId="1698" xr:uid="{E77EE37E-2D08-4481-8825-03191A249EA3}"/>
    <cellStyle name="20% - Accent1 2 5 4 3 2" xfId="1699" xr:uid="{A514B646-5036-4BFE-B75B-D8EE819F5522}"/>
    <cellStyle name="20% - Accent1 2 5 4 4" xfId="1700" xr:uid="{A95C6001-C901-4C9E-9D6D-06C738D70507}"/>
    <cellStyle name="20% - Accent1 2 5 5" xfId="1701" xr:uid="{87180DC0-A34C-4047-B435-69BEB76CE7BA}"/>
    <cellStyle name="20% - Accent1 2 5 5 2" xfId="1702" xr:uid="{0666937C-2DBC-48A3-98D8-FF9BDB482144}"/>
    <cellStyle name="20% - Accent1 2 5 6" xfId="1703" xr:uid="{1CA80990-4FB0-44F0-A850-30829780D2F8}"/>
    <cellStyle name="20% - Accent1 2 5 6 2" xfId="1704" xr:uid="{5F2844C4-8A7F-4155-8701-B39D6F0E3BC6}"/>
    <cellStyle name="20% - Accent1 2 5 7" xfId="1705" xr:uid="{47088378-1B08-435C-8F0F-36E812A6AD31}"/>
    <cellStyle name="20% - Accent1 2 5 7 2" xfId="1706" xr:uid="{F1133EB4-6640-4C5E-B218-199A3FE01A35}"/>
    <cellStyle name="20% - Accent1 2 5 8" xfId="1707" xr:uid="{B51DA836-7684-4361-B401-6DA44D2C1613}"/>
    <cellStyle name="20% - Accent1 2 5 9" xfId="1666" xr:uid="{AAB8DB11-5E32-4E3D-A423-ED3E088238BE}"/>
    <cellStyle name="20% - Accent1 2 6" xfId="20" xr:uid="{546318D8-AE79-4E37-B145-C0B95A126CFB}"/>
    <cellStyle name="20% - Accent1 2 6 2" xfId="21" xr:uid="{3D451600-FDD9-4816-9338-8C7E1761BC26}"/>
    <cellStyle name="20% - Accent1 2 6 2 2" xfId="1710" xr:uid="{CCE702B9-3277-4527-9B23-4141FFE32D31}"/>
    <cellStyle name="20% - Accent1 2 6 2 2 2" xfId="1711" xr:uid="{32A09D9F-96F1-4828-B6F2-87D9085B3E0B}"/>
    <cellStyle name="20% - Accent1 2 6 2 3" xfId="1712" xr:uid="{89C2BD0A-4807-4742-B381-7B7E77C96058}"/>
    <cellStyle name="20% - Accent1 2 6 2 3 2" xfId="1713" xr:uid="{B16784D6-BFB9-4558-8C7C-A82D278FA037}"/>
    <cellStyle name="20% - Accent1 2 6 2 4" xfId="1714" xr:uid="{61A9D8EF-0616-4F68-A362-50B04599FBB4}"/>
    <cellStyle name="20% - Accent1 2 6 2 5" xfId="1709" xr:uid="{0C8AFB98-95A8-42F5-AA06-A0AF865FFD98}"/>
    <cellStyle name="20% - Accent1 2 6 3" xfId="1715" xr:uid="{524BA447-6BF7-47C3-8676-F9C62CCFA96C}"/>
    <cellStyle name="20% - Accent1 2 6 3 2" xfId="1716" xr:uid="{23AA4A39-23F0-4132-BFEB-C5D09BC62C2E}"/>
    <cellStyle name="20% - Accent1 2 6 4" xfId="1717" xr:uid="{D4122B5C-C3CE-4DC6-A741-D0D1ABB496BA}"/>
    <cellStyle name="20% - Accent1 2 6 4 2" xfId="1718" xr:uid="{720188A5-2DAD-4E09-8850-0F2608DB29E8}"/>
    <cellStyle name="20% - Accent1 2 6 5" xfId="1719" xr:uid="{45E74E7B-213C-4B20-9AD5-3F63F0C42571}"/>
    <cellStyle name="20% - Accent1 2 6 5 2" xfId="1720" xr:uid="{4014957B-E97A-4DF9-B3B0-29C2302CCA99}"/>
    <cellStyle name="20% - Accent1 2 6 6" xfId="1721" xr:uid="{CA316775-ADB4-46AA-85A9-C72198CB9709}"/>
    <cellStyle name="20% - Accent1 2 6 7" xfId="1708" xr:uid="{560CE53E-3AAC-4E9C-BB18-1EE851B601C5}"/>
    <cellStyle name="20% - Accent1 2 7" xfId="22" xr:uid="{25D7F9F4-F515-44CF-9CA8-2C45DE2E61A5}"/>
    <cellStyle name="20% - Accent1 2 7 2" xfId="1723" xr:uid="{312AD08D-1781-4C89-B64F-53690530B4F4}"/>
    <cellStyle name="20% - Accent1 2 7 2 2" xfId="1724" xr:uid="{E9A68F3A-C5F8-4B7C-8BBC-180DB65D65B2}"/>
    <cellStyle name="20% - Accent1 2 7 2 2 2" xfId="1725" xr:uid="{0641E37A-E05F-4B48-B8B5-2A6F3DAF2699}"/>
    <cellStyle name="20% - Accent1 2 7 2 3" xfId="1726" xr:uid="{15CD2433-03C8-4E78-903D-42A48EFB9E4A}"/>
    <cellStyle name="20% - Accent1 2 7 2 3 2" xfId="1727" xr:uid="{77EE195E-785A-4776-ACD1-7EE50994FAD4}"/>
    <cellStyle name="20% - Accent1 2 7 2 4" xfId="1728" xr:uid="{30286782-889E-4B5D-9625-DF04509AD7DE}"/>
    <cellStyle name="20% - Accent1 2 7 3" xfId="1729" xr:uid="{DE68927C-4EDE-48EC-A622-3BB071EF0A5D}"/>
    <cellStyle name="20% - Accent1 2 7 3 2" xfId="1730" xr:uid="{59B43CA6-E375-4555-8A19-970C561DC52C}"/>
    <cellStyle name="20% - Accent1 2 7 4" xfId="1731" xr:uid="{ADD51AE4-E9ED-4E4E-A577-815AE3E16C22}"/>
    <cellStyle name="20% - Accent1 2 7 4 2" xfId="1732" xr:uid="{400EA913-B1B1-479B-ACC0-02133766F4F7}"/>
    <cellStyle name="20% - Accent1 2 7 5" xfId="1733" xr:uid="{C54BF5D9-0B12-4BC8-BA62-D91D1FE9C80D}"/>
    <cellStyle name="20% - Accent1 2 7 5 2" xfId="1734" xr:uid="{EA1D315E-0256-4E2A-995C-90E5E8CADDE3}"/>
    <cellStyle name="20% - Accent1 2 7 6" xfId="1735" xr:uid="{73F672A1-AB07-4CF8-B01D-E570C377CBB7}"/>
    <cellStyle name="20% - Accent1 2 7 7" xfId="1722" xr:uid="{EC94B870-D6DF-4840-ABDB-90B3101F8A50}"/>
    <cellStyle name="20% - Accent1 2 8" xfId="1736" xr:uid="{34815B46-D0C3-40DD-8A36-BAE3D9A3B21E}"/>
    <cellStyle name="20% - Accent1 2 8 2" xfId="1737" xr:uid="{AD446719-B91D-444F-9019-84E54A1CC601}"/>
    <cellStyle name="20% - Accent1 2 8 2 2" xfId="1738" xr:uid="{0533A4F7-B5BA-41F4-89BD-8785CC40ABC7}"/>
    <cellStyle name="20% - Accent1 2 8 3" xfId="1739" xr:uid="{DEF4B3BC-EB77-4829-9D14-7E467909E945}"/>
    <cellStyle name="20% - Accent1 2 8 3 2" xfId="1740" xr:uid="{DE3C5CAB-76A4-4918-9B62-7DE7FD1642EE}"/>
    <cellStyle name="20% - Accent1 2 8 4" xfId="1741" xr:uid="{C420D708-E4C5-4D92-8DFA-8E4F1D6F0EB1}"/>
    <cellStyle name="20% - Accent1 2 9" xfId="1742" xr:uid="{AE663EE9-7209-406D-8318-52809F762202}"/>
    <cellStyle name="20% - Accent1 2 9 2" xfId="1743" xr:uid="{5BA0C623-E9FA-4B8D-90D8-15D3C0038E37}"/>
    <cellStyle name="20% - Accent1 20" xfId="1744" xr:uid="{0D1A2A36-B0CD-4188-8A7D-9DD5354996BE}"/>
    <cellStyle name="20% - Accent1 20 2" xfId="1745" xr:uid="{17412061-3561-4AF0-B138-66C349CCB362}"/>
    <cellStyle name="20% - Accent1 20 2 2" xfId="1746" xr:uid="{FB54050F-22DE-41E7-8D23-5294F469FEFE}"/>
    <cellStyle name="20% - Accent1 20 3" xfId="1747" xr:uid="{6B2A2289-E0E9-4BFD-88C3-61F31DF03954}"/>
    <cellStyle name="20% - Accent1 20 3 2" xfId="1748" xr:uid="{813A5220-B250-4E32-B79C-0139AFD4DBEF}"/>
    <cellStyle name="20% - Accent1 20 4" xfId="1749" xr:uid="{C77B9C3F-F0E5-4ABD-B976-AE40C0869CC8}"/>
    <cellStyle name="20% - Accent1 21" xfId="1750" xr:uid="{D93DC48D-8025-469D-A7D4-79ED88B322D6}"/>
    <cellStyle name="20% - Accent1 21 2" xfId="1751" xr:uid="{66EE0E94-EA90-42EE-B2D0-D97862275855}"/>
    <cellStyle name="20% - Accent1 21 2 2" xfId="1752" xr:uid="{5EFCDC79-BDC6-4251-A3F9-7D8A74372078}"/>
    <cellStyle name="20% - Accent1 21 3" xfId="1753" xr:uid="{9C8D96AB-9527-46C7-B6EA-A5FEDCED71E6}"/>
    <cellStyle name="20% - Accent1 21 3 2" xfId="1754" xr:uid="{93EEFBBB-167C-4DC3-A659-7EB24E5DD5F6}"/>
    <cellStyle name="20% - Accent1 21 4" xfId="1755" xr:uid="{B963E522-175C-40BE-9B0C-42D6DE5D7CC8}"/>
    <cellStyle name="20% - Accent1 22" xfId="1756" xr:uid="{A7DF0CF7-4564-4A82-97B3-44996B46E3BD}"/>
    <cellStyle name="20% - Accent1 22 2" xfId="1757" xr:uid="{118F2898-F906-435E-BFB3-57D8E2B3A7EF}"/>
    <cellStyle name="20% - Accent1 22 2 2" xfId="1758" xr:uid="{7B146AEF-1AEA-4A2B-BE13-3108295BBC42}"/>
    <cellStyle name="20% - Accent1 22 3" xfId="1759" xr:uid="{14436B2F-88EF-4ABB-B912-5A90802458D3}"/>
    <cellStyle name="20% - Accent1 22 3 2" xfId="1760" xr:uid="{515DE3DC-6975-471C-BD00-FB01469C1FAA}"/>
    <cellStyle name="20% - Accent1 22 4" xfId="1761" xr:uid="{71ECF374-8265-40B4-8B7E-DA71DC2BC9CD}"/>
    <cellStyle name="20% - Accent1 23" xfId="1762" xr:uid="{693D5895-9E44-416C-A907-191C682C0587}"/>
    <cellStyle name="20% - Accent1 23 2" xfId="1763" xr:uid="{290B8549-371F-4523-914C-A3D63C9B374C}"/>
    <cellStyle name="20% - Accent1 23 3" xfId="1764" xr:uid="{5522B40C-0C85-4F4E-A8EF-175B08FDCE5D}"/>
    <cellStyle name="20% - Accent1 24" xfId="1765" xr:uid="{20C19485-F4A5-4C98-BA5C-66DAC5E6F896}"/>
    <cellStyle name="20% - Accent1 24 2" xfId="1766" xr:uid="{752AD42B-1DF9-4254-9544-E7F7210BA310}"/>
    <cellStyle name="20% - Accent1 25" xfId="1767" xr:uid="{0D32DEA8-AFEC-4165-9BB8-A1EDAAFCB9EC}"/>
    <cellStyle name="20% - Accent1 25 2" xfId="1768" xr:uid="{3FABAA52-521C-40E4-BF9A-EB091CCE1E6E}"/>
    <cellStyle name="20% - Accent1 26" xfId="1769" xr:uid="{206E1F9D-45FC-475E-B416-D8010CD2028D}"/>
    <cellStyle name="20% - Accent1 26 2" xfId="1770" xr:uid="{F9178805-B388-4F3D-9030-2DC03C0B0A2D}"/>
    <cellStyle name="20% - Accent1 27" xfId="1771" xr:uid="{6E138015-B081-4D06-A5C5-65BF9EFDB59D}"/>
    <cellStyle name="20% - Accent1 27 2" xfId="1772" xr:uid="{ECEC2536-FB98-45C2-8E27-4771530C41E7}"/>
    <cellStyle name="20% - Accent1 28" xfId="1773" xr:uid="{A19423E1-D5F9-4CC5-B9DC-8F58A49748D0}"/>
    <cellStyle name="20% - Accent1 28 2" xfId="1774" xr:uid="{29B7ECC2-E31B-4E72-BBA4-4A8E8771B6DF}"/>
    <cellStyle name="20% - Accent1 29" xfId="1775" xr:uid="{5941F8BD-90E6-479C-8866-3C4EBDF3BBB7}"/>
    <cellStyle name="20% - Accent1 29 2" xfId="1776" xr:uid="{1FDE5C50-329B-467D-9BF2-84977016D40D}"/>
    <cellStyle name="20% - Accent1 3" xfId="23" xr:uid="{DA7522FE-28BA-47BC-92B8-F1C77FCC53FB}"/>
    <cellStyle name="20% - Accent1 3 10" xfId="1778" xr:uid="{AADC8356-6CD2-4D76-94C5-C5520DC331D9}"/>
    <cellStyle name="20% - Accent1 3 10 2" xfId="1779" xr:uid="{0B0886D0-155A-4AE5-B09C-EF36B6D62CA3}"/>
    <cellStyle name="20% - Accent1 3 11" xfId="1780" xr:uid="{740166FD-7FBD-46FF-9CBE-2780259EDFEF}"/>
    <cellStyle name="20% - Accent1 3 11 2" xfId="1781" xr:uid="{BD8575BC-6A05-40ED-97F2-ACBDAE30A12C}"/>
    <cellStyle name="20% - Accent1 3 12" xfId="1782" xr:uid="{7A49F94B-B566-42E9-8786-E70EFD899451}"/>
    <cellStyle name="20% - Accent1 3 13" xfId="1783" xr:uid="{25633C13-9FC4-48EC-A16C-329855AAECA1}"/>
    <cellStyle name="20% - Accent1 3 13 2" xfId="1784" xr:uid="{405E0C43-60EB-4F76-8938-FAECA8150528}"/>
    <cellStyle name="20% - Accent1 3 14" xfId="1785" xr:uid="{27BD148F-88FF-43B1-B3F6-F138580F4AEE}"/>
    <cellStyle name="20% - Accent1 3 14 2" xfId="1786" xr:uid="{2CF61C96-CB3B-42A7-BD91-571A2E26F899}"/>
    <cellStyle name="20% - Accent1 3 15" xfId="1787" xr:uid="{0F160E12-5EAD-48BE-A305-4BA1242A35A5}"/>
    <cellStyle name="20% - Accent1 3 16" xfId="1788" xr:uid="{28ACECF2-CBF8-44D9-BF51-D749C4DCF8E2}"/>
    <cellStyle name="20% - Accent1 3 17" xfId="1789" xr:uid="{E19DE62C-9474-48F9-82B9-2EA28B9FA918}"/>
    <cellStyle name="20% - Accent1 3 18" xfId="1790" xr:uid="{0ECFB0ED-88D1-4B1A-82B0-FBC9D8D7C1C5}"/>
    <cellStyle name="20% - Accent1 3 19" xfId="1777" xr:uid="{7B0D963C-198E-4AE0-BB66-49C26D06E1EA}"/>
    <cellStyle name="20% - Accent1 3 2" xfId="24" xr:uid="{03D6B6C3-12B7-43B3-9580-C61790CCF075}"/>
    <cellStyle name="20% - Accent1 3 2 10" xfId="1792" xr:uid="{41D90998-8A75-4780-B429-E753256E8EE2}"/>
    <cellStyle name="20% - Accent1 3 2 10 2" xfId="1793" xr:uid="{7F27D3C8-3087-4DFB-944A-4AA67ECBAE7C}"/>
    <cellStyle name="20% - Accent1 3 2 11" xfId="1794" xr:uid="{10E513DB-1334-4113-8733-7062D048AE53}"/>
    <cellStyle name="20% - Accent1 3 2 11 2" xfId="1795" xr:uid="{A6E2A940-89AF-4E64-8760-BC7CC7D37E8C}"/>
    <cellStyle name="20% - Accent1 3 2 12" xfId="1796" xr:uid="{AAF478A5-B257-474E-ABDF-679EAE5B086A}"/>
    <cellStyle name="20% - Accent1 3 2 13" xfId="1797" xr:uid="{0749DA48-6BB7-451A-83F4-BB1FD88740AA}"/>
    <cellStyle name="20% - Accent1 3 2 14" xfId="1798" xr:uid="{4EBB41F6-0DCC-455B-8FA3-5E84E271BF83}"/>
    <cellStyle name="20% - Accent1 3 2 15" xfId="1791" xr:uid="{13C8C76D-2763-4093-A354-E139B4A429AA}"/>
    <cellStyle name="20% - Accent1 3 2 2" xfId="25" xr:uid="{2CEE5627-81DE-41CC-9B21-5A0D8A12CC03}"/>
    <cellStyle name="20% - Accent1 3 2 2 10" xfId="1800" xr:uid="{12B66FFF-88E6-46A2-AD7B-C0F1FC869D7E}"/>
    <cellStyle name="20% - Accent1 3 2 2 11" xfId="1801" xr:uid="{23A021FE-28B2-40A2-A951-3578E7FA0197}"/>
    <cellStyle name="20% - Accent1 3 2 2 12" xfId="1799" xr:uid="{471209BF-D0AB-4305-AA9C-4A5469EBD7A6}"/>
    <cellStyle name="20% - Accent1 3 2 2 2" xfId="26" xr:uid="{2EFC985A-0CED-4BA6-A9A3-C82BC1365396}"/>
    <cellStyle name="20% - Accent1 3 2 2 2 2" xfId="1803" xr:uid="{D0381E46-EA4A-4643-B557-470C11125748}"/>
    <cellStyle name="20% - Accent1 3 2 2 2 2 2" xfId="1804" xr:uid="{0BF4C183-8FFB-416A-A066-0DCAF58BD94C}"/>
    <cellStyle name="20% - Accent1 3 2 2 2 2 2 2" xfId="1805" xr:uid="{D246C413-3049-4C10-8381-E3F28232F41A}"/>
    <cellStyle name="20% - Accent1 3 2 2 2 2 3" xfId="1806" xr:uid="{6E9E78A0-41DD-47DC-98B8-F36AD45C5725}"/>
    <cellStyle name="20% - Accent1 3 2 2 2 2 3 2" xfId="1807" xr:uid="{233F96D6-05E4-4500-884A-35AF55060FD0}"/>
    <cellStyle name="20% - Accent1 3 2 2 2 2 4" xfId="1808" xr:uid="{0EC7C4ED-9631-4D43-B359-EDE7A5ABD816}"/>
    <cellStyle name="20% - Accent1 3 2 2 2 3" xfId="1809" xr:uid="{8A98D01B-9A02-44BD-81AA-DCAD84012BBD}"/>
    <cellStyle name="20% - Accent1 3 2 2 2 3 2" xfId="1810" xr:uid="{B84EC289-4E52-4898-BAE0-DA9D344996A3}"/>
    <cellStyle name="20% - Accent1 3 2 2 2 4" xfId="1811" xr:uid="{7D5AE783-EB2E-491A-ACA6-77CF96A810C2}"/>
    <cellStyle name="20% - Accent1 3 2 2 2 4 2" xfId="1812" xr:uid="{9C657700-101B-478F-B168-856A2A45E5B8}"/>
    <cellStyle name="20% - Accent1 3 2 2 2 5" xfId="1813" xr:uid="{EEC40C1A-E4C4-4DD6-B25F-365B6B23C24A}"/>
    <cellStyle name="20% - Accent1 3 2 2 2 5 2" xfId="1814" xr:uid="{2AD6C035-4B19-4316-821F-9A5BD33239D5}"/>
    <cellStyle name="20% - Accent1 3 2 2 2 6" xfId="1815" xr:uid="{06536B1E-C9AD-4B15-94C1-ED45662CC4A6}"/>
    <cellStyle name="20% - Accent1 3 2 2 2 7" xfId="1816" xr:uid="{46C59EBD-A40A-4C1E-91B2-8FD83F3E0496}"/>
    <cellStyle name="20% - Accent1 3 2 2 2 8" xfId="1802" xr:uid="{3D72A345-7CC2-4DF5-A8F5-CE01FCC5D3A0}"/>
    <cellStyle name="20% - Accent1 3 2 2 3" xfId="1817" xr:uid="{93652388-4E64-4643-AF16-A16F86CF2148}"/>
    <cellStyle name="20% - Accent1 3 2 2 3 2" xfId="1818" xr:uid="{43778654-7586-4C94-8065-872B58B74726}"/>
    <cellStyle name="20% - Accent1 3 2 2 3 2 2" xfId="1819" xr:uid="{23893173-8488-4A1E-B28F-BEE6A4054735}"/>
    <cellStyle name="20% - Accent1 3 2 2 3 2 2 2" xfId="1820" xr:uid="{18CB185A-C243-4815-A340-2568086C376F}"/>
    <cellStyle name="20% - Accent1 3 2 2 3 2 3" xfId="1821" xr:uid="{6C6C5179-CA5D-43A7-96F2-CABF6A3BFAEF}"/>
    <cellStyle name="20% - Accent1 3 2 2 3 2 3 2" xfId="1822" xr:uid="{9F971CAE-0ABB-4BCB-9294-41C444286FEB}"/>
    <cellStyle name="20% - Accent1 3 2 2 3 2 4" xfId="1823" xr:uid="{A2E7F604-BB0D-4841-85B7-F5ED47F8B61E}"/>
    <cellStyle name="20% - Accent1 3 2 2 3 3" xfId="1824" xr:uid="{5B001D60-8FE0-4209-A00F-7FCA0226DDF9}"/>
    <cellStyle name="20% - Accent1 3 2 2 3 3 2" xfId="1825" xr:uid="{29F97C3E-B65C-4676-917D-FB2A44010D59}"/>
    <cellStyle name="20% - Accent1 3 2 2 3 4" xfId="1826" xr:uid="{7EC10899-DADE-4547-B35D-602BC09DD4A8}"/>
    <cellStyle name="20% - Accent1 3 2 2 3 4 2" xfId="1827" xr:uid="{A494AA71-6190-4135-8455-CCE7C08A85C1}"/>
    <cellStyle name="20% - Accent1 3 2 2 3 5" xfId="1828" xr:uid="{462AEB4F-B2C6-4DDC-A7F7-A62679D5B9F2}"/>
    <cellStyle name="20% - Accent1 3 2 2 3 5 2" xfId="1829" xr:uid="{40989AFC-48C7-4791-8B5A-013FDA51E0D3}"/>
    <cellStyle name="20% - Accent1 3 2 2 3 6" xfId="1830" xr:uid="{3556D401-5B3D-43D7-AEFF-25B5F0D8EA51}"/>
    <cellStyle name="20% - Accent1 3 2 2 4" xfId="1831" xr:uid="{05CFB443-AE10-4FA7-9B96-0D6845B5C595}"/>
    <cellStyle name="20% - Accent1 3 2 2 4 2" xfId="1832" xr:uid="{BB5D3645-41B5-4C53-90D7-52D015933143}"/>
    <cellStyle name="20% - Accent1 3 2 2 4 2 2" xfId="1833" xr:uid="{8A04C456-A4D0-4430-9768-BA3CC7FC6D83}"/>
    <cellStyle name="20% - Accent1 3 2 2 4 3" xfId="1834" xr:uid="{9EB3A556-CA1E-4665-B3C0-68E065C4D82C}"/>
    <cellStyle name="20% - Accent1 3 2 2 4 3 2" xfId="1835" xr:uid="{232F2919-ECB2-4C65-9563-D4EA63BC44DB}"/>
    <cellStyle name="20% - Accent1 3 2 2 4 4" xfId="1836" xr:uid="{DEDA3B42-FBE8-41C2-BEE7-71E3837C3AD1}"/>
    <cellStyle name="20% - Accent1 3 2 2 5" xfId="1837" xr:uid="{27E87A72-984C-495D-AFAF-1028A2BECE20}"/>
    <cellStyle name="20% - Accent1 3 2 2 5 2" xfId="1838" xr:uid="{EF84A07D-B704-45D8-82BE-DF454AA94355}"/>
    <cellStyle name="20% - Accent1 3 2 2 6" xfId="1839" xr:uid="{88FD3A35-E0D4-4E18-B910-09ED34D986B8}"/>
    <cellStyle name="20% - Accent1 3 2 2 6 2" xfId="1840" xr:uid="{B6F2B04E-2968-4192-8259-D2EDD60AEAE6}"/>
    <cellStyle name="20% - Accent1 3 2 2 7" xfId="1841" xr:uid="{B2A70359-6FF1-4746-8BA2-E999CC7F42EB}"/>
    <cellStyle name="20% - Accent1 3 2 2 7 2" xfId="1842" xr:uid="{693984ED-39F6-4BAE-83D5-F10F82EDEB7E}"/>
    <cellStyle name="20% - Accent1 3 2 2 8" xfId="1843" xr:uid="{8F665B11-55E2-43AD-BB7C-522086627123}"/>
    <cellStyle name="20% - Accent1 3 2 2 8 2" xfId="1844" xr:uid="{B076A6FE-4DEE-4B0E-B0F7-D8E5447F5203}"/>
    <cellStyle name="20% - Accent1 3 2 2 9" xfId="1845" xr:uid="{DC7E20E5-2159-491E-96FD-F128EFF16A73}"/>
    <cellStyle name="20% - Accent1 3 2 2 9 2" xfId="1846" xr:uid="{97D9D35D-33B1-4570-A627-EDB145AF2644}"/>
    <cellStyle name="20% - Accent1 3 2 3" xfId="27" xr:uid="{915F006D-7270-4E55-A104-6414B38CEE22}"/>
    <cellStyle name="20% - Accent1 3 2 3 10" xfId="1847" xr:uid="{CB220F87-5761-41B6-B670-19F0B725BA1C}"/>
    <cellStyle name="20% - Accent1 3 2 3 2" xfId="1848" xr:uid="{90E7F1E4-66BE-4A4A-9DFB-AACB7980636C}"/>
    <cellStyle name="20% - Accent1 3 2 3 2 2" xfId="1849" xr:uid="{E8CB4BFE-276E-4BD6-AE66-EB009218DB19}"/>
    <cellStyle name="20% - Accent1 3 2 3 2 2 2" xfId="1850" xr:uid="{47CB2648-106F-49B7-8656-04048BC0B4B5}"/>
    <cellStyle name="20% - Accent1 3 2 3 2 2 2 2" xfId="1851" xr:uid="{C422513D-6B31-42E7-8688-C23B11EAC4FF}"/>
    <cellStyle name="20% - Accent1 3 2 3 2 2 3" xfId="1852" xr:uid="{0695C304-B627-41D5-A327-0CC0293E63D6}"/>
    <cellStyle name="20% - Accent1 3 2 3 2 2 3 2" xfId="1853" xr:uid="{A95FAF20-7DFD-40C5-B978-70B5AFC73C94}"/>
    <cellStyle name="20% - Accent1 3 2 3 2 2 4" xfId="1854" xr:uid="{ED9E1C61-C732-4FC0-86FD-0DF35F7B95A9}"/>
    <cellStyle name="20% - Accent1 3 2 3 2 3" xfId="1855" xr:uid="{80795585-BC61-4E63-BDB6-C5C66C7AC938}"/>
    <cellStyle name="20% - Accent1 3 2 3 2 3 2" xfId="1856" xr:uid="{8942F01C-6D67-46F6-90EF-83A27D446C2B}"/>
    <cellStyle name="20% - Accent1 3 2 3 2 4" xfId="1857" xr:uid="{16D17C6A-D68E-4FF7-A70F-5DCCB964FFFF}"/>
    <cellStyle name="20% - Accent1 3 2 3 2 4 2" xfId="1858" xr:uid="{E2CCD773-291E-4F36-97AD-1D47512D22C9}"/>
    <cellStyle name="20% - Accent1 3 2 3 2 5" xfId="1859" xr:uid="{5BBE5061-B37D-491B-846B-7E0A85B122B7}"/>
    <cellStyle name="20% - Accent1 3 2 3 2 5 2" xfId="1860" xr:uid="{4416DBBE-5D38-4961-8EA5-86151EEC2CDA}"/>
    <cellStyle name="20% - Accent1 3 2 3 2 6" xfId="1861" xr:uid="{9B4D8E95-59C5-4087-8157-406C66CD912A}"/>
    <cellStyle name="20% - Accent1 3 2 3 3" xfId="1862" xr:uid="{41F83E50-D059-4FE6-9371-18DAC6EE8581}"/>
    <cellStyle name="20% - Accent1 3 2 3 3 2" xfId="1863" xr:uid="{C6D8EB42-80E4-4D07-B6C9-CC436B651551}"/>
    <cellStyle name="20% - Accent1 3 2 3 3 2 2" xfId="1864" xr:uid="{933B4355-6965-4ADC-9DC2-D8704CA7DEAF}"/>
    <cellStyle name="20% - Accent1 3 2 3 3 2 2 2" xfId="1865" xr:uid="{AE17282E-4525-4618-84E9-DEF1BB1F8798}"/>
    <cellStyle name="20% - Accent1 3 2 3 3 2 3" xfId="1866" xr:uid="{8AC507D4-2F1B-4DA7-A020-06E2AD836D5E}"/>
    <cellStyle name="20% - Accent1 3 2 3 3 2 3 2" xfId="1867" xr:uid="{4C203270-465E-4235-8264-053B2921E73F}"/>
    <cellStyle name="20% - Accent1 3 2 3 3 2 4" xfId="1868" xr:uid="{F2BB7478-3357-42BA-A7C2-314EFA27F1B1}"/>
    <cellStyle name="20% - Accent1 3 2 3 3 3" xfId="1869" xr:uid="{9DDB1AED-F472-4441-981C-5E80900E910C}"/>
    <cellStyle name="20% - Accent1 3 2 3 3 3 2" xfId="1870" xr:uid="{0C85D0FF-29B9-4C8B-A1CA-D590A9D21DC9}"/>
    <cellStyle name="20% - Accent1 3 2 3 3 4" xfId="1871" xr:uid="{9BDF1E9C-C562-4753-9CD6-F51914EAE743}"/>
    <cellStyle name="20% - Accent1 3 2 3 3 4 2" xfId="1872" xr:uid="{6B609D5D-80DC-4D8C-B1EC-7297B3262023}"/>
    <cellStyle name="20% - Accent1 3 2 3 3 5" xfId="1873" xr:uid="{BEB2F524-494B-4C26-BBBC-DA484B2FFFF1}"/>
    <cellStyle name="20% - Accent1 3 2 3 3 5 2" xfId="1874" xr:uid="{7C702605-A7C3-4747-B865-B56EEDA8328A}"/>
    <cellStyle name="20% - Accent1 3 2 3 3 6" xfId="1875" xr:uid="{67355E44-2178-4A8F-AB4D-200F9E7A9166}"/>
    <cellStyle name="20% - Accent1 3 2 3 4" xfId="1876" xr:uid="{B064FCE3-96F4-4C2C-BC57-915641341BBB}"/>
    <cellStyle name="20% - Accent1 3 2 3 4 2" xfId="1877" xr:uid="{A2CB6940-28B5-4561-8BA8-264FB2F80FB9}"/>
    <cellStyle name="20% - Accent1 3 2 3 4 2 2" xfId="1878" xr:uid="{96DCDDCE-4D3A-452D-9AA0-57C11B9AE4D2}"/>
    <cellStyle name="20% - Accent1 3 2 3 4 3" xfId="1879" xr:uid="{8081AC62-0872-4A6E-9152-793FE9BCFEFA}"/>
    <cellStyle name="20% - Accent1 3 2 3 4 3 2" xfId="1880" xr:uid="{25FA8AA3-1266-4B75-8A90-034195024E37}"/>
    <cellStyle name="20% - Accent1 3 2 3 4 4" xfId="1881" xr:uid="{4292BCE3-6E0E-4F71-80BE-2D8A49013CBD}"/>
    <cellStyle name="20% - Accent1 3 2 3 5" xfId="1882" xr:uid="{17625866-48A6-444F-A6C7-170139A487ED}"/>
    <cellStyle name="20% - Accent1 3 2 3 5 2" xfId="1883" xr:uid="{267C279D-C88A-412E-B88F-A9701BFC5EA6}"/>
    <cellStyle name="20% - Accent1 3 2 3 6" xfId="1884" xr:uid="{5179C30E-88B8-46A7-8DE1-A84BFE6161C9}"/>
    <cellStyle name="20% - Accent1 3 2 3 6 2" xfId="1885" xr:uid="{6F7CFD62-4906-4B73-87DA-08247F645381}"/>
    <cellStyle name="20% - Accent1 3 2 3 7" xfId="1886" xr:uid="{EAF16F0E-CB8F-491E-A09F-33F23C1F9860}"/>
    <cellStyle name="20% - Accent1 3 2 3 7 2" xfId="1887" xr:uid="{E3580B43-B58F-4C60-B0E9-2670433D2CA8}"/>
    <cellStyle name="20% - Accent1 3 2 3 8" xfId="1888" xr:uid="{40F0F141-F81F-4FBC-BED8-DD7DAC21B562}"/>
    <cellStyle name="20% - Accent1 3 2 3 9" xfId="1889" xr:uid="{9B3122FC-F425-4D0F-B4CF-6F98054F2F1D}"/>
    <cellStyle name="20% - Accent1 3 2 4" xfId="1890" xr:uid="{8D0FAA02-C23E-4BB8-B775-13B7F528FBD7}"/>
    <cellStyle name="20% - Accent1 3 2 4 2" xfId="1891" xr:uid="{B7D8D25E-24C5-48B7-A76D-BB9DDE35EAD0}"/>
    <cellStyle name="20% - Accent1 3 2 4 2 2" xfId="1892" xr:uid="{F405A35C-8BB2-4B9D-A8A7-64159D766398}"/>
    <cellStyle name="20% - Accent1 3 2 4 2 2 2" xfId="1893" xr:uid="{0F7A92DD-D573-4779-B0F6-BDEA371A903E}"/>
    <cellStyle name="20% - Accent1 3 2 4 2 3" xfId="1894" xr:uid="{60AF128E-6572-4852-A48F-44375EF9AB51}"/>
    <cellStyle name="20% - Accent1 3 2 4 2 3 2" xfId="1895" xr:uid="{B03F6C2E-5362-4972-9326-49CAE89121CA}"/>
    <cellStyle name="20% - Accent1 3 2 4 2 4" xfId="1896" xr:uid="{197EE74B-CF7F-4058-ADBE-86FEAFBDA8B1}"/>
    <cellStyle name="20% - Accent1 3 2 4 3" xfId="1897" xr:uid="{C59FA55E-0141-4592-9985-35A8558F2C81}"/>
    <cellStyle name="20% - Accent1 3 2 4 3 2" xfId="1898" xr:uid="{854B0EB3-C4D1-4A8B-8F78-C30817D2FC64}"/>
    <cellStyle name="20% - Accent1 3 2 4 4" xfId="1899" xr:uid="{9873FA26-A65E-4C45-8718-DFB44E8F0450}"/>
    <cellStyle name="20% - Accent1 3 2 4 4 2" xfId="1900" xr:uid="{0B0C0400-FE81-4376-B2B5-893796A74CEF}"/>
    <cellStyle name="20% - Accent1 3 2 4 5" xfId="1901" xr:uid="{79397E90-6942-4E53-9F5F-5BFFCC07CBE6}"/>
    <cellStyle name="20% - Accent1 3 2 4 5 2" xfId="1902" xr:uid="{20A31680-1936-4A00-B131-AAF54EF73245}"/>
    <cellStyle name="20% - Accent1 3 2 4 6" xfId="1903" xr:uid="{692A501E-D809-426F-B059-BFC2AFF7CB83}"/>
    <cellStyle name="20% - Accent1 3 2 5" xfId="1904" xr:uid="{66AA7034-913B-44F8-B535-177FD6CD71B8}"/>
    <cellStyle name="20% - Accent1 3 2 5 2" xfId="1905" xr:uid="{03181063-5DF0-4DE3-8984-815E6627754B}"/>
    <cellStyle name="20% - Accent1 3 2 5 2 2" xfId="1906" xr:uid="{BC80D749-BCC3-4578-9789-9D4CEC26F8F6}"/>
    <cellStyle name="20% - Accent1 3 2 5 2 2 2" xfId="1907" xr:uid="{E9288D49-41BD-4D6C-831C-33668740C68E}"/>
    <cellStyle name="20% - Accent1 3 2 5 2 3" xfId="1908" xr:uid="{D6E932F1-59BD-4E32-B722-4DC79E4ADEF5}"/>
    <cellStyle name="20% - Accent1 3 2 5 2 3 2" xfId="1909" xr:uid="{C9337FA3-B431-432E-BC99-BEB3ADB2DC08}"/>
    <cellStyle name="20% - Accent1 3 2 5 2 4" xfId="1910" xr:uid="{1B0A64B5-B8C7-4D67-8C5F-51D6240E24E3}"/>
    <cellStyle name="20% - Accent1 3 2 5 3" xfId="1911" xr:uid="{8EFC117E-3D5D-4CAA-A58F-51A23BD72EFA}"/>
    <cellStyle name="20% - Accent1 3 2 5 3 2" xfId="1912" xr:uid="{F2806230-4315-49BD-9CE4-22745E6A177F}"/>
    <cellStyle name="20% - Accent1 3 2 5 4" xfId="1913" xr:uid="{A1BF954F-BCD7-4939-BC41-0C522506E314}"/>
    <cellStyle name="20% - Accent1 3 2 5 4 2" xfId="1914" xr:uid="{B3C017E1-7360-495D-A457-111E6C183F6F}"/>
    <cellStyle name="20% - Accent1 3 2 5 5" xfId="1915" xr:uid="{AEAFA4C9-CE74-47F3-A49E-57058E0398A4}"/>
    <cellStyle name="20% - Accent1 3 2 5 5 2" xfId="1916" xr:uid="{08D84828-D27A-4C71-B13A-2DA3C6B07000}"/>
    <cellStyle name="20% - Accent1 3 2 5 6" xfId="1917" xr:uid="{3AF5807B-9856-4E85-B62E-388446094120}"/>
    <cellStyle name="20% - Accent1 3 2 6" xfId="1918" xr:uid="{9D6A7205-1B19-4FE1-8802-D044989A1A72}"/>
    <cellStyle name="20% - Accent1 3 2 6 2" xfId="1919" xr:uid="{23428409-8B48-498C-A646-F3EE9B87F9D6}"/>
    <cellStyle name="20% - Accent1 3 2 6 2 2" xfId="1920" xr:uid="{30F07A4E-6E8C-4C78-97BA-4AB903CC22E2}"/>
    <cellStyle name="20% - Accent1 3 2 6 3" xfId="1921" xr:uid="{8D623D8B-B4DA-421C-8F56-383B295A40D5}"/>
    <cellStyle name="20% - Accent1 3 2 6 3 2" xfId="1922" xr:uid="{6EB0864D-73CB-408E-86F9-D42538C04F63}"/>
    <cellStyle name="20% - Accent1 3 2 6 4" xfId="1923" xr:uid="{AB42AB95-6E32-4D6B-A172-103E25350003}"/>
    <cellStyle name="20% - Accent1 3 2 7" xfId="1924" xr:uid="{49DB79CC-31C2-4273-B63B-C686F3C90610}"/>
    <cellStyle name="20% - Accent1 3 2 7 2" xfId="1925" xr:uid="{F7D7B304-827F-436A-8D6D-24F48505C695}"/>
    <cellStyle name="20% - Accent1 3 2 8" xfId="1926" xr:uid="{50A2C4DF-A7E8-4660-89DD-3A98E502A82D}"/>
    <cellStyle name="20% - Accent1 3 2 8 2" xfId="1927" xr:uid="{7D207E74-A4F2-4344-83B1-DD375AE31D7D}"/>
    <cellStyle name="20% - Accent1 3 2 9" xfId="1928" xr:uid="{541BA8D3-8BD1-4240-B336-5B56245E7510}"/>
    <cellStyle name="20% - Accent1 3 2 9 2" xfId="1929" xr:uid="{28E92626-FB99-4DCF-8C68-84CD0492E357}"/>
    <cellStyle name="20% - Accent1 3 3" xfId="28" xr:uid="{1F6A3954-B96E-470E-8071-25CE5EBF3A9D}"/>
    <cellStyle name="20% - Accent1 3 3 10" xfId="1931" xr:uid="{281B7BD3-5BA2-47B5-B761-7C19A8FABADD}"/>
    <cellStyle name="20% - Accent1 3 3 11" xfId="1932" xr:uid="{E25EBA21-F85E-4C05-AD5A-2938814EEDCD}"/>
    <cellStyle name="20% - Accent1 3 3 12" xfId="1933" xr:uid="{3C0BF384-3905-425F-B221-7C7407D772DA}"/>
    <cellStyle name="20% - Accent1 3 3 13" xfId="1930" xr:uid="{77C80B16-F9CD-4663-9E9B-9E0A3AAE0884}"/>
    <cellStyle name="20% - Accent1 3 3 2" xfId="29" xr:uid="{B2550B72-EA84-4BE6-AF7B-2C835D64613B}"/>
    <cellStyle name="20% - Accent1 3 3 2 10" xfId="1934" xr:uid="{E97B1C23-65BD-430E-A85A-F47FAB6F8219}"/>
    <cellStyle name="20% - Accent1 3 3 2 2" xfId="1935" xr:uid="{834E1C33-F7B3-4C8E-826D-3C021C4AD576}"/>
    <cellStyle name="20% - Accent1 3 3 2 2 2" xfId="1936" xr:uid="{033291D7-A8C8-40AC-B857-C3C9D1A61268}"/>
    <cellStyle name="20% - Accent1 3 3 2 2 2 2" xfId="1937" xr:uid="{7892D84F-1464-482A-A289-0B580FC3EF1A}"/>
    <cellStyle name="20% - Accent1 3 3 2 2 3" xfId="1938" xr:uid="{E8F8A4D1-4C3A-4238-92D9-344193F3B5B8}"/>
    <cellStyle name="20% - Accent1 3 3 2 2 3 2" xfId="1939" xr:uid="{9532866C-3CBF-4C53-AAB9-2B6963A6C1C4}"/>
    <cellStyle name="20% - Accent1 3 3 2 2 4" xfId="1940" xr:uid="{AC9B490C-D598-4325-9FC9-D448205A3F99}"/>
    <cellStyle name="20% - Accent1 3 3 2 3" xfId="1941" xr:uid="{6CDC42EF-3F87-42F5-ADB7-6451F81F7381}"/>
    <cellStyle name="20% - Accent1 3 3 2 3 2" xfId="1942" xr:uid="{E12A85E2-F232-44EF-B455-3F91B740BA2E}"/>
    <cellStyle name="20% - Accent1 3 3 2 4" xfId="1943" xr:uid="{44F3D826-783E-4E15-B8D4-E6A71B0C4599}"/>
    <cellStyle name="20% - Accent1 3 3 2 4 2" xfId="1944" xr:uid="{777D97FB-5C9D-44A8-8A27-E1A06E66BB12}"/>
    <cellStyle name="20% - Accent1 3 3 2 5" xfId="1945" xr:uid="{8CF6E4F5-2792-4E2B-A2AF-56CE10BE1F00}"/>
    <cellStyle name="20% - Accent1 3 3 2 5 2" xfId="1946" xr:uid="{783983BC-3E9B-4437-973D-66F8F942B87D}"/>
    <cellStyle name="20% - Accent1 3 3 2 6" xfId="1947" xr:uid="{264E116F-7AC6-4849-87D9-FCE681B2E48C}"/>
    <cellStyle name="20% - Accent1 3 3 2 6 2" xfId="1948" xr:uid="{6E4DFCE8-D1A5-43CC-BF72-2539BCEA9900}"/>
    <cellStyle name="20% - Accent1 3 3 2 7" xfId="1949" xr:uid="{F752B068-6E67-41B3-9D2D-2A6C0F6DFB48}"/>
    <cellStyle name="20% - Accent1 3 3 2 7 2" xfId="1950" xr:uid="{DAE1319D-BA0E-4A74-BC03-356A5BC1C7A1}"/>
    <cellStyle name="20% - Accent1 3 3 2 8" xfId="1951" xr:uid="{B0D81127-C4E5-4638-9F56-0DD7EFC44662}"/>
    <cellStyle name="20% - Accent1 3 3 2 9" xfId="1952" xr:uid="{47467CD8-D27E-4851-9589-461D2AC37594}"/>
    <cellStyle name="20% - Accent1 3 3 3" xfId="1953" xr:uid="{42EAED1A-7EED-48C6-9F8D-C09972DEF096}"/>
    <cellStyle name="20% - Accent1 3 3 3 2" xfId="1954" xr:uid="{85C0EE11-B3D0-48CE-8942-4887E8CED65D}"/>
    <cellStyle name="20% - Accent1 3 3 3 2 2" xfId="1955" xr:uid="{D696E825-0040-43FC-A6C6-7ED0687B415D}"/>
    <cellStyle name="20% - Accent1 3 3 3 2 2 2" xfId="1956" xr:uid="{6EC3E94A-FBFF-450A-A6A6-F7238D73BE14}"/>
    <cellStyle name="20% - Accent1 3 3 3 2 3" xfId="1957" xr:uid="{497FDF87-8CDD-4FBF-8D40-F2C1FC5953EC}"/>
    <cellStyle name="20% - Accent1 3 3 3 2 3 2" xfId="1958" xr:uid="{D4BE00B9-AECB-4343-8292-245926DD069F}"/>
    <cellStyle name="20% - Accent1 3 3 3 2 4" xfId="1959" xr:uid="{C0FEF356-C059-453C-85AC-CAB696BB301C}"/>
    <cellStyle name="20% - Accent1 3 3 3 3" xfId="1960" xr:uid="{D506EDC5-67A0-4B02-B947-3AD030C14FDB}"/>
    <cellStyle name="20% - Accent1 3 3 3 3 2" xfId="1961" xr:uid="{7290407A-B7E2-48BA-BE4B-8786EFA89409}"/>
    <cellStyle name="20% - Accent1 3 3 3 4" xfId="1962" xr:uid="{780D00F0-8AC2-43AB-9832-745FF24F7639}"/>
    <cellStyle name="20% - Accent1 3 3 3 4 2" xfId="1963" xr:uid="{1E6012CE-946F-4DEC-AE6C-E85E459088BE}"/>
    <cellStyle name="20% - Accent1 3 3 3 5" xfId="1964" xr:uid="{4332006B-3E58-4490-ABE4-7ED31EEAA0EB}"/>
    <cellStyle name="20% - Accent1 3 3 3 5 2" xfId="1965" xr:uid="{080012AF-3201-4195-915D-19FE6D777DC9}"/>
    <cellStyle name="20% - Accent1 3 3 3 6" xfId="1966" xr:uid="{1FEF8213-0BE3-4182-9150-D0F895D54CDC}"/>
    <cellStyle name="20% - Accent1 3 3 4" xfId="1967" xr:uid="{0233B4C4-36EE-4D1A-9B9E-8A7A74AF0595}"/>
    <cellStyle name="20% - Accent1 3 3 4 2" xfId="1968" xr:uid="{2D4A3687-1216-4CA3-91A9-2B6594DB59A5}"/>
    <cellStyle name="20% - Accent1 3 3 4 2 2" xfId="1969" xr:uid="{1379B828-8BB0-4B96-A2A8-5A143ED3DD27}"/>
    <cellStyle name="20% - Accent1 3 3 4 3" xfId="1970" xr:uid="{D4454229-48FF-47DB-A7A0-A216A1E7FDE1}"/>
    <cellStyle name="20% - Accent1 3 3 4 3 2" xfId="1971" xr:uid="{55B96BFC-60B9-4ECA-8337-652A6639D128}"/>
    <cellStyle name="20% - Accent1 3 3 4 4" xfId="1972" xr:uid="{4EB7B498-D243-43B2-8DB8-80750E750B15}"/>
    <cellStyle name="20% - Accent1 3 3 5" xfId="1973" xr:uid="{C46C7527-09BC-40BB-90CD-C4234FC5C287}"/>
    <cellStyle name="20% - Accent1 3 3 5 2" xfId="1974" xr:uid="{A76EE4A8-8C1C-4F11-927A-69EADD7962C8}"/>
    <cellStyle name="20% - Accent1 3 3 6" xfId="1975" xr:uid="{27381F65-485D-4B6A-8920-47B5C8930E05}"/>
    <cellStyle name="20% - Accent1 3 3 6 2" xfId="1976" xr:uid="{D05DC220-D662-4148-819B-5168735704B0}"/>
    <cellStyle name="20% - Accent1 3 3 7" xfId="1977" xr:uid="{78D00B36-E374-4E9A-8113-5ADFE9EAFA82}"/>
    <cellStyle name="20% - Accent1 3 3 7 2" xfId="1978" xr:uid="{CEC73F54-9556-49AC-B215-7BF88201D70D}"/>
    <cellStyle name="20% - Accent1 3 3 8" xfId="1979" xr:uid="{7CB979C1-E64A-48BD-986B-F4B491815FFF}"/>
    <cellStyle name="20% - Accent1 3 3 8 2" xfId="1980" xr:uid="{13D442BA-1C4A-48C2-A37D-E78DC277AB58}"/>
    <cellStyle name="20% - Accent1 3 3 9" xfId="1981" xr:uid="{0986B3EC-7E2D-407F-A0DF-D0FD18BFCCB0}"/>
    <cellStyle name="20% - Accent1 3 3 9 2" xfId="1982" xr:uid="{AA4BEB13-7D0D-4E29-A904-B25AE9CA72C1}"/>
    <cellStyle name="20% - Accent1 3 4" xfId="30" xr:uid="{A9EFB3CA-FCF6-4567-A86D-8C52AAD7B2E3}"/>
    <cellStyle name="20% - Accent1 3 4 10" xfId="1984" xr:uid="{36DA2A2E-A635-4DA6-82E0-C31147C9EEF8}"/>
    <cellStyle name="20% - Accent1 3 4 11" xfId="1985" xr:uid="{3A7AC52C-0AA5-4DE1-8112-76507E105CA8}"/>
    <cellStyle name="20% - Accent1 3 4 12" xfId="1986" xr:uid="{E5634781-64F5-4B78-B808-14245484164F}"/>
    <cellStyle name="20% - Accent1 3 4 13" xfId="1983" xr:uid="{FC2F0367-D54D-4953-A925-83DB24453955}"/>
    <cellStyle name="20% - Accent1 3 4 2" xfId="1987" xr:uid="{976D9DF9-4814-4AAD-90FB-B7F74E822306}"/>
    <cellStyle name="20% - Accent1 3 4 2 2" xfId="1988" xr:uid="{4EC345EF-5FE9-4EB2-AE14-22E3E33512CD}"/>
    <cellStyle name="20% - Accent1 3 4 2 2 2" xfId="1989" xr:uid="{3BE95265-9019-4496-B604-D4CB0E63AF8D}"/>
    <cellStyle name="20% - Accent1 3 4 2 2 2 2" xfId="1990" xr:uid="{B270217C-7CAE-41A1-883B-4A23347676F7}"/>
    <cellStyle name="20% - Accent1 3 4 2 2 3" xfId="1991" xr:uid="{E740250F-7D0D-47DD-938D-9D854B843CDD}"/>
    <cellStyle name="20% - Accent1 3 4 2 2 3 2" xfId="1992" xr:uid="{36B2E260-18B3-40A3-9F19-00913B0D4D28}"/>
    <cellStyle name="20% - Accent1 3 4 2 2 4" xfId="1993" xr:uid="{40633A15-6CCC-4BC6-AC33-E9244D0B4D1A}"/>
    <cellStyle name="20% - Accent1 3 4 2 3" xfId="1994" xr:uid="{5C530133-D867-4338-AB39-8844832DEFE4}"/>
    <cellStyle name="20% - Accent1 3 4 2 3 2" xfId="1995" xr:uid="{F9942B34-B844-4B8C-A70A-F45DA45B9319}"/>
    <cellStyle name="20% - Accent1 3 4 2 4" xfId="1996" xr:uid="{7F2A6FD7-2104-4787-80DE-6CDF02062902}"/>
    <cellStyle name="20% - Accent1 3 4 2 4 2" xfId="1997" xr:uid="{2A8F31D2-6BCA-4D36-B47D-E831DE78CF12}"/>
    <cellStyle name="20% - Accent1 3 4 2 5" xfId="1998" xr:uid="{61C06056-F2E4-4ED4-8575-DB42F1596A2C}"/>
    <cellStyle name="20% - Accent1 3 4 2 5 2" xfId="1999" xr:uid="{6C39591D-B0A8-4BF0-BB5D-E1DB185F2215}"/>
    <cellStyle name="20% - Accent1 3 4 2 6" xfId="2000" xr:uid="{4E15DCE9-3F19-40F5-92D0-FA413C693BF9}"/>
    <cellStyle name="20% - Accent1 3 4 3" xfId="2001" xr:uid="{3C6C3150-8ADA-44CF-A6F5-031E39DC2A43}"/>
    <cellStyle name="20% - Accent1 3 4 3 2" xfId="2002" xr:uid="{FEF8D031-6415-4D39-B494-1931447DA9B7}"/>
    <cellStyle name="20% - Accent1 3 4 3 2 2" xfId="2003" xr:uid="{6149C6CE-E853-467B-AF94-B828ABD8DE22}"/>
    <cellStyle name="20% - Accent1 3 4 3 2 2 2" xfId="2004" xr:uid="{C4BBEBE5-2A37-4CDD-9942-EA4408EE2C47}"/>
    <cellStyle name="20% - Accent1 3 4 3 2 3" xfId="2005" xr:uid="{095F75E4-35DC-4EFD-80D1-4A42DC51E46C}"/>
    <cellStyle name="20% - Accent1 3 4 3 2 3 2" xfId="2006" xr:uid="{31065AB9-2935-41C0-827A-40B6A36F32B2}"/>
    <cellStyle name="20% - Accent1 3 4 3 2 4" xfId="2007" xr:uid="{A907834B-F428-4B56-94DA-0476C131E247}"/>
    <cellStyle name="20% - Accent1 3 4 3 3" xfId="2008" xr:uid="{FDC570A1-A1BA-479D-AB66-B5C21CEF2EF6}"/>
    <cellStyle name="20% - Accent1 3 4 3 3 2" xfId="2009" xr:uid="{BAC2B275-13B1-41E8-BE34-F6AC4B9467EF}"/>
    <cellStyle name="20% - Accent1 3 4 3 4" xfId="2010" xr:uid="{1F215B59-03A4-4A15-8FB4-5F58CF03A8B7}"/>
    <cellStyle name="20% - Accent1 3 4 3 4 2" xfId="2011" xr:uid="{EA0FBC07-F68D-4593-AB66-094B4026F506}"/>
    <cellStyle name="20% - Accent1 3 4 3 5" xfId="2012" xr:uid="{E5415C59-AB34-4107-955E-DF0340807AEE}"/>
    <cellStyle name="20% - Accent1 3 4 3 5 2" xfId="2013" xr:uid="{C4971A1C-349B-4A50-B773-433753DB2CF7}"/>
    <cellStyle name="20% - Accent1 3 4 3 6" xfId="2014" xr:uid="{B59A9580-F71A-4559-B336-B31620F650A3}"/>
    <cellStyle name="20% - Accent1 3 4 4" xfId="2015" xr:uid="{D121C74E-7A12-48CA-90F6-6509E4AE6D07}"/>
    <cellStyle name="20% - Accent1 3 4 4 2" xfId="2016" xr:uid="{872409CF-68D8-4DD1-B292-7460FD167248}"/>
    <cellStyle name="20% - Accent1 3 4 4 2 2" xfId="2017" xr:uid="{02AD7A56-71E6-4D18-B16D-DFB357B52B02}"/>
    <cellStyle name="20% - Accent1 3 4 4 3" xfId="2018" xr:uid="{0110A3E1-F689-431B-8356-2AF15DD96B48}"/>
    <cellStyle name="20% - Accent1 3 4 4 3 2" xfId="2019" xr:uid="{6D3448FB-AB9C-4708-A95B-7FAC85CE2801}"/>
    <cellStyle name="20% - Accent1 3 4 4 4" xfId="2020" xr:uid="{C2B56992-D2C3-4171-BF19-7C9203FB1F30}"/>
    <cellStyle name="20% - Accent1 3 4 5" xfId="2021" xr:uid="{74FF81C6-AB12-4BD1-BE4E-ECF1A9B33AF3}"/>
    <cellStyle name="20% - Accent1 3 4 5 2" xfId="2022" xr:uid="{2681F4BC-4C73-4107-B40D-31D1EAC266DF}"/>
    <cellStyle name="20% - Accent1 3 4 6" xfId="2023" xr:uid="{5C67C86D-C80D-4CFB-A8D0-1BFA0DDC431B}"/>
    <cellStyle name="20% - Accent1 3 4 6 2" xfId="2024" xr:uid="{DEA85511-BBFA-4863-9214-CF127F9B7E9E}"/>
    <cellStyle name="20% - Accent1 3 4 7" xfId="2025" xr:uid="{2484DD18-B90D-4D5D-A703-5C72D85E0CBC}"/>
    <cellStyle name="20% - Accent1 3 4 7 2" xfId="2026" xr:uid="{0BF9DF2A-104A-481B-BABC-0921DC26EB9D}"/>
    <cellStyle name="20% - Accent1 3 4 8" xfId="2027" xr:uid="{8F8842A2-8734-4780-88A0-6AE5A08CD998}"/>
    <cellStyle name="20% - Accent1 3 4 8 2" xfId="2028" xr:uid="{51FBE4C8-8865-455D-BB9D-0C6721B8F8B0}"/>
    <cellStyle name="20% - Accent1 3 4 9" xfId="2029" xr:uid="{BA11D65B-6679-452B-9577-04A734CC66BF}"/>
    <cellStyle name="20% - Accent1 3 4 9 2" xfId="2030" xr:uid="{42B9B2D9-67F5-49EF-A04A-606ED7ED16B9}"/>
    <cellStyle name="20% - Accent1 3 5" xfId="2031" xr:uid="{0EBF469E-0A09-4D18-8EC6-EB0E5B9092F1}"/>
    <cellStyle name="20% - Accent1 3 5 10" xfId="2032" xr:uid="{0540D9D4-BA4A-4E26-AFAC-550557E84E06}"/>
    <cellStyle name="20% - Accent1 3 5 2" xfId="2033" xr:uid="{DEFBCCD9-2745-42B6-B578-5204AE91C7D2}"/>
    <cellStyle name="20% - Accent1 3 5 2 2" xfId="2034" xr:uid="{838F5FE2-B3A4-457F-9FB8-3E10B11B74F2}"/>
    <cellStyle name="20% - Accent1 3 5 2 2 2" xfId="2035" xr:uid="{9A5D6623-E9F2-44E9-80B6-41751969EC1B}"/>
    <cellStyle name="20% - Accent1 3 5 2 2 2 2" xfId="2036" xr:uid="{9D65C7D6-0C5E-4D92-822B-4BF5DC70C543}"/>
    <cellStyle name="20% - Accent1 3 5 2 2 3" xfId="2037" xr:uid="{544A3EA4-5ECB-4870-8A24-CFDF2FCA2371}"/>
    <cellStyle name="20% - Accent1 3 5 2 2 3 2" xfId="2038" xr:uid="{95ABCB21-7F91-4C2E-BB13-B79ACE96AC2C}"/>
    <cellStyle name="20% - Accent1 3 5 2 2 4" xfId="2039" xr:uid="{948A3932-207F-4762-9997-C5C2BAAC5471}"/>
    <cellStyle name="20% - Accent1 3 5 2 3" xfId="2040" xr:uid="{0A20E500-F426-4C9B-BB3A-67F1657370F7}"/>
    <cellStyle name="20% - Accent1 3 5 2 3 2" xfId="2041" xr:uid="{FCBAB722-2788-424F-AB80-809E38442308}"/>
    <cellStyle name="20% - Accent1 3 5 2 4" xfId="2042" xr:uid="{A667EB8C-C586-44E2-BF28-717D6E733A82}"/>
    <cellStyle name="20% - Accent1 3 5 2 4 2" xfId="2043" xr:uid="{B973DD99-0188-415A-964E-5025F7D1E832}"/>
    <cellStyle name="20% - Accent1 3 5 2 5" xfId="2044" xr:uid="{41930630-807C-4921-AA43-DB1D4D2CA10A}"/>
    <cellStyle name="20% - Accent1 3 5 2 5 2" xfId="2045" xr:uid="{BF203140-5636-4B08-8131-6918883E9B12}"/>
    <cellStyle name="20% - Accent1 3 5 2 6" xfId="2046" xr:uid="{6360DB04-7EF5-40C9-B094-CBAB9214BEC3}"/>
    <cellStyle name="20% - Accent1 3 5 3" xfId="2047" xr:uid="{31101983-E8B4-45B3-B9C7-A6E7234FB6E6}"/>
    <cellStyle name="20% - Accent1 3 5 3 2" xfId="2048" xr:uid="{0C9CAFA4-A77E-48DC-B6D2-F4187363BFB8}"/>
    <cellStyle name="20% - Accent1 3 5 3 2 2" xfId="2049" xr:uid="{094F74EF-10C8-46BC-AB18-4F19637A524C}"/>
    <cellStyle name="20% - Accent1 3 5 3 2 2 2" xfId="2050" xr:uid="{597B54F4-A4CF-4172-BDA5-7E254195AC87}"/>
    <cellStyle name="20% - Accent1 3 5 3 2 3" xfId="2051" xr:uid="{6397099D-D915-4676-AEB8-EA38D415077F}"/>
    <cellStyle name="20% - Accent1 3 5 3 2 3 2" xfId="2052" xr:uid="{CF430C35-F3DE-47E1-B985-049526D1AC46}"/>
    <cellStyle name="20% - Accent1 3 5 3 2 4" xfId="2053" xr:uid="{A59E833F-FE57-44C3-A149-063E5CA5B580}"/>
    <cellStyle name="20% - Accent1 3 5 3 3" xfId="2054" xr:uid="{6FB4E532-8025-4C3A-80FA-0033312640CA}"/>
    <cellStyle name="20% - Accent1 3 5 3 3 2" xfId="2055" xr:uid="{4674D4CA-18CD-4253-BB92-CE80A19F6C23}"/>
    <cellStyle name="20% - Accent1 3 5 3 4" xfId="2056" xr:uid="{3E2D89AF-263D-435F-8049-3DE8F4A9BE0D}"/>
    <cellStyle name="20% - Accent1 3 5 3 4 2" xfId="2057" xr:uid="{A2356640-3C21-4DF5-89FA-1416C71E495D}"/>
    <cellStyle name="20% - Accent1 3 5 3 5" xfId="2058" xr:uid="{663753AB-D9B0-44A7-99DD-2983158D9E9F}"/>
    <cellStyle name="20% - Accent1 3 5 3 5 2" xfId="2059" xr:uid="{EA502C22-40E4-4495-A940-7324DC170EE0}"/>
    <cellStyle name="20% - Accent1 3 5 3 6" xfId="2060" xr:uid="{3E1ED206-33CF-4655-BC34-EFA5774743A5}"/>
    <cellStyle name="20% - Accent1 3 5 4" xfId="2061" xr:uid="{6500F325-3B70-407F-A1DC-1B01234AA250}"/>
    <cellStyle name="20% - Accent1 3 5 4 2" xfId="2062" xr:uid="{DC8F7B87-AD0B-4C18-B319-A639A2A3A2AE}"/>
    <cellStyle name="20% - Accent1 3 5 4 2 2" xfId="2063" xr:uid="{E68BFC46-620E-4899-83F4-1EA12CD2E196}"/>
    <cellStyle name="20% - Accent1 3 5 4 3" xfId="2064" xr:uid="{32821BB5-88C4-479B-8C20-58751645B3CA}"/>
    <cellStyle name="20% - Accent1 3 5 4 3 2" xfId="2065" xr:uid="{B5C752B9-6D2F-45FA-BBE4-7F6EA3EA1115}"/>
    <cellStyle name="20% - Accent1 3 5 4 4" xfId="2066" xr:uid="{42F1F273-47DB-4804-8289-48F4CC1CD5D1}"/>
    <cellStyle name="20% - Accent1 3 5 5" xfId="2067" xr:uid="{843E89B5-A75D-476A-8494-336DFF42461C}"/>
    <cellStyle name="20% - Accent1 3 5 5 2" xfId="2068" xr:uid="{0FD1E778-77B7-453F-A988-096CAE132B05}"/>
    <cellStyle name="20% - Accent1 3 5 6" xfId="2069" xr:uid="{9BE1A31F-A08C-4374-AAAF-C1C686EA160E}"/>
    <cellStyle name="20% - Accent1 3 5 6 2" xfId="2070" xr:uid="{819C2377-4F22-45AF-9CE7-E04394E6B99A}"/>
    <cellStyle name="20% - Accent1 3 5 7" xfId="2071" xr:uid="{5421C6FC-AB7C-42FD-AB26-B4F4C22EEA09}"/>
    <cellStyle name="20% - Accent1 3 5 7 2" xfId="2072" xr:uid="{EFF027AE-2D7B-41A7-B68C-E7762C319B36}"/>
    <cellStyle name="20% - Accent1 3 5 8" xfId="2073" xr:uid="{DF0C4307-ED60-4202-A6CB-E5753FEDC1C5}"/>
    <cellStyle name="20% - Accent1 3 5 9" xfId="2074" xr:uid="{B27AF0B0-ABC4-4131-B964-172F8E541FA8}"/>
    <cellStyle name="20% - Accent1 3 6" xfId="2075" xr:uid="{4305535E-EDBA-4303-84D8-D23912556828}"/>
    <cellStyle name="20% - Accent1 3 6 2" xfId="2076" xr:uid="{D8419FCD-871F-4CF4-AB68-158B9EB09594}"/>
    <cellStyle name="20% - Accent1 3 6 2 2" xfId="2077" xr:uid="{97E459E2-DB73-4F2C-BC04-B86D2D18E108}"/>
    <cellStyle name="20% - Accent1 3 6 2 2 2" xfId="2078" xr:uid="{D366CADC-E66F-45EC-86F6-7203A52DB41A}"/>
    <cellStyle name="20% - Accent1 3 6 2 3" xfId="2079" xr:uid="{BCDF1296-DB2C-40F7-9327-BD203B37C29F}"/>
    <cellStyle name="20% - Accent1 3 6 2 3 2" xfId="2080" xr:uid="{64CACA0E-9B14-4BEA-9A9A-3833643C42FB}"/>
    <cellStyle name="20% - Accent1 3 6 2 4" xfId="2081" xr:uid="{1C2710BD-6746-4C51-B3E5-35464E0CD3FC}"/>
    <cellStyle name="20% - Accent1 3 6 3" xfId="2082" xr:uid="{2C176AA9-9BC8-4622-90FB-931720792B9C}"/>
    <cellStyle name="20% - Accent1 3 6 3 2" xfId="2083" xr:uid="{554B4CF8-876B-40D8-89AB-D88F220C4121}"/>
    <cellStyle name="20% - Accent1 3 6 4" xfId="2084" xr:uid="{31ABEB0F-31FE-4C6B-9ACD-189B11FB4592}"/>
    <cellStyle name="20% - Accent1 3 6 4 2" xfId="2085" xr:uid="{E4BB1A05-7879-4EED-87B7-9547C801E071}"/>
    <cellStyle name="20% - Accent1 3 6 5" xfId="2086" xr:uid="{D5C9AEF3-3D90-46A0-B429-B0C51D0A0303}"/>
    <cellStyle name="20% - Accent1 3 6 5 2" xfId="2087" xr:uid="{4B94F5C6-9B71-4A90-9658-3CBEAE531311}"/>
    <cellStyle name="20% - Accent1 3 6 6" xfId="2088" xr:uid="{33933F18-D5A7-4F85-9A31-881F7913DEFC}"/>
    <cellStyle name="20% - Accent1 3 6 6 2" xfId="2089" xr:uid="{678D0D80-40A8-4AA4-9670-9B9CA083F155}"/>
    <cellStyle name="20% - Accent1 3 7" xfId="2090" xr:uid="{5BE02598-0CE3-4462-8135-AFDA20CCA8F6}"/>
    <cellStyle name="20% - Accent1 3 7 2" xfId="2091" xr:uid="{1C62CDB6-8C76-4BC8-96FB-D72E58E5A7D0}"/>
    <cellStyle name="20% - Accent1 3 7 2 2" xfId="2092" xr:uid="{2D95CD0B-7C83-4A69-8783-1B877C8E1E7A}"/>
    <cellStyle name="20% - Accent1 3 7 2 2 2" xfId="2093" xr:uid="{7E045CA9-097E-4D24-AF76-FF2FD7A091C3}"/>
    <cellStyle name="20% - Accent1 3 7 2 3" xfId="2094" xr:uid="{FA89D95E-5626-42F1-A25C-4FE43401BA80}"/>
    <cellStyle name="20% - Accent1 3 7 2 3 2" xfId="2095" xr:uid="{3AF8C51D-701C-4696-959F-D9ED99109DDE}"/>
    <cellStyle name="20% - Accent1 3 7 2 4" xfId="2096" xr:uid="{AD855FCA-A24E-4500-A0D9-3704560D476E}"/>
    <cellStyle name="20% - Accent1 3 7 3" xfId="2097" xr:uid="{09D9182E-8E49-4F54-B9FD-13F5B821249A}"/>
    <cellStyle name="20% - Accent1 3 7 3 2" xfId="2098" xr:uid="{89019B54-B9F2-4198-8DC4-BFBC153423BA}"/>
    <cellStyle name="20% - Accent1 3 7 4" xfId="2099" xr:uid="{B302621D-1CB4-41B6-BC06-19EA9F2FA1FF}"/>
    <cellStyle name="20% - Accent1 3 7 4 2" xfId="2100" xr:uid="{5B89BB5F-DDD2-47BC-9AA0-673B07E45A25}"/>
    <cellStyle name="20% - Accent1 3 7 5" xfId="2101" xr:uid="{8DDE020D-69F3-44EC-B9C8-37AA01974D92}"/>
    <cellStyle name="20% - Accent1 3 7 5 2" xfId="2102" xr:uid="{647A4FC7-A120-40D7-8F88-467D357D72C1}"/>
    <cellStyle name="20% - Accent1 3 7 6" xfId="2103" xr:uid="{93262A40-3AEC-4909-8972-B4D8915D7192}"/>
    <cellStyle name="20% - Accent1 3 8" xfId="2104" xr:uid="{BF03FB24-7F82-4B74-A2EF-DB149D50D8D6}"/>
    <cellStyle name="20% - Accent1 3 8 2" xfId="2105" xr:uid="{9B87C93E-D7F1-438A-98BC-7BF98AB829FE}"/>
    <cellStyle name="20% - Accent1 3 8 2 2" xfId="2106" xr:uid="{D1CCE5DE-38B2-4FFA-B7DD-4ED78DA387CF}"/>
    <cellStyle name="20% - Accent1 3 8 3" xfId="2107" xr:uid="{FD62195F-2DF4-4EFA-898C-63130B18862C}"/>
    <cellStyle name="20% - Accent1 3 8 3 2" xfId="2108" xr:uid="{003FE0B2-44C7-48F2-B773-A9D0F9B3C57C}"/>
    <cellStyle name="20% - Accent1 3 8 4" xfId="2109" xr:uid="{EBFBA7F7-0FCE-451E-8AA9-980D2B14E166}"/>
    <cellStyle name="20% - Accent1 3 9" xfId="2110" xr:uid="{D4145449-0385-4DB5-A823-24F3EA197E8B}"/>
    <cellStyle name="20% - Accent1 3 9 2" xfId="2111" xr:uid="{DC25E985-A5B7-4C07-ACE3-A411EF424932}"/>
    <cellStyle name="20% - Accent1 30" xfId="2112" xr:uid="{8CD87449-EFAA-484C-B301-89799217F5B0}"/>
    <cellStyle name="20% - Accent1 30 2" xfId="2113" xr:uid="{7579822B-A401-4040-B5B3-B2EF3C5F70E6}"/>
    <cellStyle name="20% - Accent1 31" xfId="2114" xr:uid="{1C6AE02C-2DD9-4F23-8C5E-0C8196A3738F}"/>
    <cellStyle name="20% - Accent1 31 2" xfId="2115" xr:uid="{7674CAE1-AF29-41E9-80AF-6607E0DFAAA3}"/>
    <cellStyle name="20% - Accent1 32" xfId="2116" xr:uid="{F09BF382-8890-4AB7-BBB4-83A9EDEF279B}"/>
    <cellStyle name="20% - Accent1 32 2" xfId="2117" xr:uid="{4247D407-D644-4335-A0EA-2E083E07E5B8}"/>
    <cellStyle name="20% - Accent1 33" xfId="2118" xr:uid="{7A97CF14-2435-43EC-A77B-B48E833ECD44}"/>
    <cellStyle name="20% - Accent1 33 2" xfId="2119" xr:uid="{EED61E98-E63E-4D5A-9703-21312118C5D1}"/>
    <cellStyle name="20% - Accent1 34" xfId="2120" xr:uid="{27E0297E-B936-49E4-A7C6-F22CF4FC4EA0}"/>
    <cellStyle name="20% - Accent1 34 2" xfId="2121" xr:uid="{EFADB8B4-2EE5-49A9-B801-8BDFB6BFE82F}"/>
    <cellStyle name="20% - Accent1 35" xfId="2122" xr:uid="{7B0E7811-FAFC-4225-BBA6-A9827B9C2F1B}"/>
    <cellStyle name="20% - Accent1 35 2" xfId="2123" xr:uid="{2846F73A-819A-4B85-A653-09E8AD368A7D}"/>
    <cellStyle name="20% - Accent1 36" xfId="2124" xr:uid="{FB2E294A-B3BA-4607-9799-5D96F3E361A1}"/>
    <cellStyle name="20% - Accent1 36 2" xfId="2125" xr:uid="{1FEA9987-EBA1-40DA-9C07-D804E799C50A}"/>
    <cellStyle name="20% - Accent1 37" xfId="2126" xr:uid="{AF078C27-8A9B-49AB-A314-73FFABD450F1}"/>
    <cellStyle name="20% - Accent1 37 2" xfId="2127" xr:uid="{38540ABC-163E-4456-8BC7-0300A4AD606C}"/>
    <cellStyle name="20% - Accent1 38" xfId="2128" xr:uid="{4BCCC631-B259-4B61-B7E1-D215283F5FEC}"/>
    <cellStyle name="20% - Accent1 39" xfId="2129" xr:uid="{E2E31091-40B6-4F6C-8451-53CAF13B73E9}"/>
    <cellStyle name="20% - Accent1 4" xfId="31" xr:uid="{1C1B6E4E-E91D-448C-9F76-F88534E64534}"/>
    <cellStyle name="20% - Accent1 4 10" xfId="2131" xr:uid="{D3DF6ECA-F3E6-4AC6-90AC-F198D6F26395}"/>
    <cellStyle name="20% - Accent1 4 10 2" xfId="2132" xr:uid="{6758B17A-14DC-4D97-BB47-817A35521079}"/>
    <cellStyle name="20% - Accent1 4 11" xfId="2133" xr:uid="{8B58A5D5-A717-4150-B9DB-36F00FC71761}"/>
    <cellStyle name="20% - Accent1 4 11 2" xfId="2134" xr:uid="{74B82798-5239-4D8D-BF91-838BD4FC4E9D}"/>
    <cellStyle name="20% - Accent1 4 12" xfId="2135" xr:uid="{22B28FCB-6C40-45DD-AE03-86E1EEB88238}"/>
    <cellStyle name="20% - Accent1 4 12 2" xfId="2136" xr:uid="{E840DCF7-279A-4312-B195-3C9149149D2D}"/>
    <cellStyle name="20% - Accent1 4 13" xfId="2137" xr:uid="{52C60AE8-2EEF-4B59-87B8-592CBDF3F185}"/>
    <cellStyle name="20% - Accent1 4 13 2" xfId="2138" xr:uid="{AE45D17C-E82C-4156-902C-68955202B2A0}"/>
    <cellStyle name="20% - Accent1 4 14" xfId="2139" xr:uid="{2889AD55-29C1-4B41-BEA2-E32A608405C4}"/>
    <cellStyle name="20% - Accent1 4 15" xfId="2140" xr:uid="{C723F109-AF30-4CD8-BCCF-EFF56C61F807}"/>
    <cellStyle name="20% - Accent1 4 16" xfId="2130" xr:uid="{ED6739FD-E881-4DC2-BAE1-4C89288EB46B}"/>
    <cellStyle name="20% - Accent1 4 2" xfId="32" xr:uid="{45364016-FA63-4A7C-AE50-F509DE431EC4}"/>
    <cellStyle name="20% - Accent1 4 2 10" xfId="2142" xr:uid="{7A3F5E19-3F28-4F49-B719-4D7F491826B5}"/>
    <cellStyle name="20% - Accent1 4 2 10 2" xfId="2143" xr:uid="{283E9864-7285-4EC9-A1CD-AF401B635BFE}"/>
    <cellStyle name="20% - Accent1 4 2 11" xfId="2144" xr:uid="{E9695945-21A0-439D-944F-B8D77AF139D1}"/>
    <cellStyle name="20% - Accent1 4 2 11 2" xfId="2145" xr:uid="{917C762B-E633-47BB-81DE-25F9FBFE539B}"/>
    <cellStyle name="20% - Accent1 4 2 12" xfId="2146" xr:uid="{A492FA1C-63D3-496E-9813-DECAEDCF7BC9}"/>
    <cellStyle name="20% - Accent1 4 2 13" xfId="2147" xr:uid="{0A9E2B1F-8BB1-418A-8587-066A6FD2285C}"/>
    <cellStyle name="20% - Accent1 4 2 14" xfId="2141" xr:uid="{AE25C02E-26DF-4F48-999A-F98846630541}"/>
    <cellStyle name="20% - Accent1 4 2 2" xfId="33" xr:uid="{EE24AA3C-0DB2-4125-B454-9264C30E3503}"/>
    <cellStyle name="20% - Accent1 4 2 2 10" xfId="2149" xr:uid="{8D9E9D04-C1E3-4741-9DB9-20DD54F583E7}"/>
    <cellStyle name="20% - Accent1 4 2 2 11" xfId="2150" xr:uid="{E2E1C165-7180-4362-8810-0B02C9321DD9}"/>
    <cellStyle name="20% - Accent1 4 2 2 12" xfId="2148" xr:uid="{09D29B0E-4F1E-4EF1-8F76-FA4E9CBC0EB9}"/>
    <cellStyle name="20% - Accent1 4 2 2 2" xfId="2151" xr:uid="{177A0F45-27EF-4E8C-8D8A-6566B184D144}"/>
    <cellStyle name="20% - Accent1 4 2 2 2 2" xfId="2152" xr:uid="{A3F3E27F-ABE5-46C3-B583-91B24BC412FE}"/>
    <cellStyle name="20% - Accent1 4 2 2 2 2 2" xfId="2153" xr:uid="{A939C00D-286C-4788-B5A5-1C43AA0E7F76}"/>
    <cellStyle name="20% - Accent1 4 2 2 2 2 2 2" xfId="2154" xr:uid="{D7EA330D-1A4E-4F23-ABAB-E0DC4028AF6A}"/>
    <cellStyle name="20% - Accent1 4 2 2 2 2 3" xfId="2155" xr:uid="{60E2AAB6-3CEA-4FDD-81FE-6D059F801DD2}"/>
    <cellStyle name="20% - Accent1 4 2 2 2 2 3 2" xfId="2156" xr:uid="{E06D09C7-D604-4761-9574-6667EB9EC3FD}"/>
    <cellStyle name="20% - Accent1 4 2 2 2 2 4" xfId="2157" xr:uid="{33036089-037A-4B3B-AA54-C8F70B2E9D45}"/>
    <cellStyle name="20% - Accent1 4 2 2 2 3" xfId="2158" xr:uid="{71DD43CC-E029-4CBC-9AF7-EC6B8448FB80}"/>
    <cellStyle name="20% - Accent1 4 2 2 2 3 2" xfId="2159" xr:uid="{5F6149E3-6AF2-4326-BD45-5AC219779135}"/>
    <cellStyle name="20% - Accent1 4 2 2 2 4" xfId="2160" xr:uid="{B1275FA8-DF24-4B7B-B949-F36C84716C7D}"/>
    <cellStyle name="20% - Accent1 4 2 2 2 4 2" xfId="2161" xr:uid="{52469E13-097A-48A2-BE2B-DC6618394A2A}"/>
    <cellStyle name="20% - Accent1 4 2 2 2 5" xfId="2162" xr:uid="{F315AE7A-114E-46FE-B43D-835E6BF3F603}"/>
    <cellStyle name="20% - Accent1 4 2 2 2 5 2" xfId="2163" xr:uid="{D8C5FB5C-5113-401B-90EF-2A0316D0F425}"/>
    <cellStyle name="20% - Accent1 4 2 2 2 6" xfId="2164" xr:uid="{579239A4-E56C-4521-90B1-81B915B6414D}"/>
    <cellStyle name="20% - Accent1 4 2 2 3" xfId="2165" xr:uid="{EED4BCF7-4CCE-4336-819B-4A66EDFD1C79}"/>
    <cellStyle name="20% - Accent1 4 2 2 3 2" xfId="2166" xr:uid="{D74B6353-A634-438E-BC22-D4A8C684829D}"/>
    <cellStyle name="20% - Accent1 4 2 2 3 2 2" xfId="2167" xr:uid="{EEC1D725-3F4B-4574-9AB1-286CAFE2086C}"/>
    <cellStyle name="20% - Accent1 4 2 2 3 2 2 2" xfId="2168" xr:uid="{BC150E4D-62F8-4F0A-A02F-DAC0931AD66A}"/>
    <cellStyle name="20% - Accent1 4 2 2 3 2 3" xfId="2169" xr:uid="{19CD9161-31AC-49CC-9320-BBF0AEAC58A3}"/>
    <cellStyle name="20% - Accent1 4 2 2 3 2 3 2" xfId="2170" xr:uid="{542874E9-BCD0-49F5-A4A9-FA874D23FE4A}"/>
    <cellStyle name="20% - Accent1 4 2 2 3 2 4" xfId="2171" xr:uid="{4B4EC706-82E9-4086-BFE9-8F0D0B42714A}"/>
    <cellStyle name="20% - Accent1 4 2 2 3 3" xfId="2172" xr:uid="{C41DF508-4D17-4140-AA18-3FF9BAF1EBF7}"/>
    <cellStyle name="20% - Accent1 4 2 2 3 3 2" xfId="2173" xr:uid="{6802CAE4-8FF8-461D-8BD0-D70D09B08841}"/>
    <cellStyle name="20% - Accent1 4 2 2 3 4" xfId="2174" xr:uid="{CCF56C7E-D793-4B29-85DB-91CD54CA0BA3}"/>
    <cellStyle name="20% - Accent1 4 2 2 3 4 2" xfId="2175" xr:uid="{0264A734-E0BF-40B5-ACD8-85E4BB4E4534}"/>
    <cellStyle name="20% - Accent1 4 2 2 3 5" xfId="2176" xr:uid="{2BBF7E54-4660-4669-9C69-E458D6536CC9}"/>
    <cellStyle name="20% - Accent1 4 2 2 3 5 2" xfId="2177" xr:uid="{76511DD0-7AF5-4BD8-BF5D-725CFD4C135C}"/>
    <cellStyle name="20% - Accent1 4 2 2 3 6" xfId="2178" xr:uid="{E2AA66FA-F23F-43A1-94D0-FD2A5408B400}"/>
    <cellStyle name="20% - Accent1 4 2 2 4" xfId="2179" xr:uid="{A348B440-B500-4217-925B-0F520FBEA572}"/>
    <cellStyle name="20% - Accent1 4 2 2 4 2" xfId="2180" xr:uid="{0E37D978-FF07-4CC5-90D6-004084EED48E}"/>
    <cellStyle name="20% - Accent1 4 2 2 4 2 2" xfId="2181" xr:uid="{FAF6F263-7F19-4CA1-BA50-5D7CB4614E63}"/>
    <cellStyle name="20% - Accent1 4 2 2 4 3" xfId="2182" xr:uid="{A5286FBB-42A6-4327-B261-67929EC81DB6}"/>
    <cellStyle name="20% - Accent1 4 2 2 4 3 2" xfId="2183" xr:uid="{81265DAC-034F-4917-9B9C-7882335008FF}"/>
    <cellStyle name="20% - Accent1 4 2 2 4 4" xfId="2184" xr:uid="{E2E57C2C-30EC-4970-A7B9-9C3E1AFD3CBC}"/>
    <cellStyle name="20% - Accent1 4 2 2 5" xfId="2185" xr:uid="{5D1C911B-96B4-43A0-BBFC-B7DC147A1444}"/>
    <cellStyle name="20% - Accent1 4 2 2 5 2" xfId="2186" xr:uid="{CCB456E9-7D12-4BA8-97CA-4A06A5DF5C74}"/>
    <cellStyle name="20% - Accent1 4 2 2 6" xfId="2187" xr:uid="{47C312BB-88D2-479A-9254-3B2FEBDA269E}"/>
    <cellStyle name="20% - Accent1 4 2 2 6 2" xfId="2188" xr:uid="{513FF978-81EF-48D9-889E-0FF687867C6E}"/>
    <cellStyle name="20% - Accent1 4 2 2 7" xfId="2189" xr:uid="{75E494AC-153F-44F6-9A1A-055A853C10E1}"/>
    <cellStyle name="20% - Accent1 4 2 2 7 2" xfId="2190" xr:uid="{708275EB-C632-4DAE-AEA5-076D763F0341}"/>
    <cellStyle name="20% - Accent1 4 2 2 8" xfId="2191" xr:uid="{47F35B77-5640-4A79-B848-0C068486BF4A}"/>
    <cellStyle name="20% - Accent1 4 2 2 8 2" xfId="2192" xr:uid="{0BE2DED0-FD24-4F06-A0EA-DEB83D08EBD7}"/>
    <cellStyle name="20% - Accent1 4 2 2 9" xfId="2193" xr:uid="{4BF2105C-8D2A-483D-859B-860547FB791C}"/>
    <cellStyle name="20% - Accent1 4 2 2 9 2" xfId="2194" xr:uid="{E730A461-004B-4D5E-9C22-F424A0D01BD6}"/>
    <cellStyle name="20% - Accent1 4 2 3" xfId="2195" xr:uid="{9D8B34B1-8630-42F7-9CC3-DE3FD847E120}"/>
    <cellStyle name="20% - Accent1 4 2 3 2" xfId="2196" xr:uid="{92BDBFF9-DA8F-499D-BD7B-44BB4ABC77F9}"/>
    <cellStyle name="20% - Accent1 4 2 3 2 2" xfId="2197" xr:uid="{42C51EC3-02E0-4B96-A9CD-B289F7593834}"/>
    <cellStyle name="20% - Accent1 4 2 3 2 2 2" xfId="2198" xr:uid="{8A18971E-2D3D-4B4D-A95F-28F19389902D}"/>
    <cellStyle name="20% - Accent1 4 2 3 2 2 2 2" xfId="2199" xr:uid="{13D21CC4-6E97-4F12-8FBE-2348A87CF004}"/>
    <cellStyle name="20% - Accent1 4 2 3 2 2 3" xfId="2200" xr:uid="{A61FB63A-6B2D-4218-9169-A2A9CA5B951F}"/>
    <cellStyle name="20% - Accent1 4 2 3 2 2 3 2" xfId="2201" xr:uid="{46F58220-C426-496A-8B94-D36A0BE3520F}"/>
    <cellStyle name="20% - Accent1 4 2 3 2 2 4" xfId="2202" xr:uid="{E60F814D-AAA8-4D90-8E61-10DCCECED94E}"/>
    <cellStyle name="20% - Accent1 4 2 3 2 3" xfId="2203" xr:uid="{C7E96F15-B915-49FB-9ECB-953FD3744D1F}"/>
    <cellStyle name="20% - Accent1 4 2 3 2 3 2" xfId="2204" xr:uid="{4817D62C-CDD8-4ED0-AE1E-DD091B453B49}"/>
    <cellStyle name="20% - Accent1 4 2 3 2 4" xfId="2205" xr:uid="{09D3F981-846A-4BBB-9EF8-B6CFFFFCAA9F}"/>
    <cellStyle name="20% - Accent1 4 2 3 2 4 2" xfId="2206" xr:uid="{5C6D8DA6-ACA9-40D5-8507-A9FB8B065F24}"/>
    <cellStyle name="20% - Accent1 4 2 3 2 5" xfId="2207" xr:uid="{73F02DBB-008E-4F57-AB40-5AF3AD4C06FA}"/>
    <cellStyle name="20% - Accent1 4 2 3 2 5 2" xfId="2208" xr:uid="{9D81F5AC-D00D-45A3-8A25-47E35C8C771D}"/>
    <cellStyle name="20% - Accent1 4 2 3 2 6" xfId="2209" xr:uid="{432DC7AB-E122-495D-A3EE-3C57F7DE7093}"/>
    <cellStyle name="20% - Accent1 4 2 3 3" xfId="2210" xr:uid="{B8BA9EA5-4F2F-49B3-8656-33F400424DC0}"/>
    <cellStyle name="20% - Accent1 4 2 3 3 2" xfId="2211" xr:uid="{6205842B-159A-45BE-8B74-51C7BE6E2183}"/>
    <cellStyle name="20% - Accent1 4 2 3 3 2 2" xfId="2212" xr:uid="{6F32F1DE-5A7C-4364-B3FE-1A0481BB1D8C}"/>
    <cellStyle name="20% - Accent1 4 2 3 3 2 2 2" xfId="2213" xr:uid="{408FB3D8-EA61-486D-BC04-5125BC25A624}"/>
    <cellStyle name="20% - Accent1 4 2 3 3 2 3" xfId="2214" xr:uid="{C1603B6F-CA09-4848-B04A-8E3FF1274B10}"/>
    <cellStyle name="20% - Accent1 4 2 3 3 2 3 2" xfId="2215" xr:uid="{3241A7BE-F8F5-49EB-BCE3-C5B6EFC12EA8}"/>
    <cellStyle name="20% - Accent1 4 2 3 3 2 4" xfId="2216" xr:uid="{83C6B3DA-E2DC-4E6B-9760-C885F47EC636}"/>
    <cellStyle name="20% - Accent1 4 2 3 3 3" xfId="2217" xr:uid="{4F306EA4-9836-4420-A35E-0217A84FD647}"/>
    <cellStyle name="20% - Accent1 4 2 3 3 3 2" xfId="2218" xr:uid="{D7068643-2A17-48A9-AE8E-6F94B4906FE7}"/>
    <cellStyle name="20% - Accent1 4 2 3 3 4" xfId="2219" xr:uid="{440573BE-0D52-463F-9346-C662BF19FD4A}"/>
    <cellStyle name="20% - Accent1 4 2 3 3 4 2" xfId="2220" xr:uid="{A21015A1-B34B-4FF1-AD6B-68F44993E7CD}"/>
    <cellStyle name="20% - Accent1 4 2 3 3 5" xfId="2221" xr:uid="{5405B058-9E82-49A8-8B11-9E26EE711CCA}"/>
    <cellStyle name="20% - Accent1 4 2 3 3 5 2" xfId="2222" xr:uid="{BC639411-2382-4889-99B9-C7341519F92A}"/>
    <cellStyle name="20% - Accent1 4 2 3 3 6" xfId="2223" xr:uid="{77A7BA4E-A801-4E98-88EA-4C80CCD1149D}"/>
    <cellStyle name="20% - Accent1 4 2 3 4" xfId="2224" xr:uid="{986A0061-BD3B-4404-8B78-D351788670C9}"/>
    <cellStyle name="20% - Accent1 4 2 3 4 2" xfId="2225" xr:uid="{280EA850-1EBF-481D-B253-F7D6B66C49B8}"/>
    <cellStyle name="20% - Accent1 4 2 3 4 2 2" xfId="2226" xr:uid="{3F61FABD-287A-4F61-A89A-29F94AF54097}"/>
    <cellStyle name="20% - Accent1 4 2 3 4 3" xfId="2227" xr:uid="{04065FAC-907C-4197-87ED-250BB3603C6B}"/>
    <cellStyle name="20% - Accent1 4 2 3 4 3 2" xfId="2228" xr:uid="{DD57FE29-256A-4698-819B-546ACCED670E}"/>
    <cellStyle name="20% - Accent1 4 2 3 4 4" xfId="2229" xr:uid="{7B263160-A066-40E9-8ACB-E63215FC80F3}"/>
    <cellStyle name="20% - Accent1 4 2 3 5" xfId="2230" xr:uid="{745A5167-B86A-42B9-B26A-59D33866F699}"/>
    <cellStyle name="20% - Accent1 4 2 3 5 2" xfId="2231" xr:uid="{07F859BE-F69D-4266-B8EB-3F91F8CB0BAD}"/>
    <cellStyle name="20% - Accent1 4 2 3 6" xfId="2232" xr:uid="{BA39E5BD-8A2C-43E6-ACD0-E98F43FCF149}"/>
    <cellStyle name="20% - Accent1 4 2 3 6 2" xfId="2233" xr:uid="{4601DD8A-3E25-4C2D-BF94-67D0345F44AB}"/>
    <cellStyle name="20% - Accent1 4 2 3 7" xfId="2234" xr:uid="{179A640C-57E9-4B02-BB5D-DFF882E8A2B6}"/>
    <cellStyle name="20% - Accent1 4 2 3 7 2" xfId="2235" xr:uid="{31C618D9-F6D0-483E-B406-5701AC9FBB7F}"/>
    <cellStyle name="20% - Accent1 4 2 3 8" xfId="2236" xr:uid="{42B802E1-D98F-4730-8C69-344B35B290C1}"/>
    <cellStyle name="20% - Accent1 4 2 4" xfId="2237" xr:uid="{F6BC2A9D-3E00-4AB5-A5A0-72F92FB1FDA1}"/>
    <cellStyle name="20% - Accent1 4 2 4 2" xfId="2238" xr:uid="{26B5BDD3-4526-4394-8F1C-841C71CF9DE8}"/>
    <cellStyle name="20% - Accent1 4 2 4 2 2" xfId="2239" xr:uid="{39906073-C9B3-47E1-8601-210B1DBCAA18}"/>
    <cellStyle name="20% - Accent1 4 2 4 2 2 2" xfId="2240" xr:uid="{DD355A1F-7B24-4D7C-B0F6-D8D2BD8EC647}"/>
    <cellStyle name="20% - Accent1 4 2 4 2 3" xfId="2241" xr:uid="{1324BE54-7686-4719-8080-31BA963E007D}"/>
    <cellStyle name="20% - Accent1 4 2 4 2 3 2" xfId="2242" xr:uid="{2A95434C-ABD8-444E-BAA0-573913B8027B}"/>
    <cellStyle name="20% - Accent1 4 2 4 2 4" xfId="2243" xr:uid="{8AE65EA8-D6EA-4BF8-8C62-5391480F17FA}"/>
    <cellStyle name="20% - Accent1 4 2 4 3" xfId="2244" xr:uid="{254A0D3D-8DD9-4203-84F1-07EC2417B211}"/>
    <cellStyle name="20% - Accent1 4 2 4 3 2" xfId="2245" xr:uid="{55C3880B-C30E-483C-A713-359FE55FA1A7}"/>
    <cellStyle name="20% - Accent1 4 2 4 4" xfId="2246" xr:uid="{11B10632-4411-4AF9-AE4F-8F29505F26F6}"/>
    <cellStyle name="20% - Accent1 4 2 4 4 2" xfId="2247" xr:uid="{339828C3-4FA1-453C-8C27-B8359972BE2D}"/>
    <cellStyle name="20% - Accent1 4 2 4 5" xfId="2248" xr:uid="{DFCA2FC9-D027-4265-862D-CD423B9BAB1F}"/>
    <cellStyle name="20% - Accent1 4 2 4 5 2" xfId="2249" xr:uid="{DC1BF161-144E-497A-B191-141C4D1BB4CC}"/>
    <cellStyle name="20% - Accent1 4 2 4 6" xfId="2250" xr:uid="{A8BBCB5A-1AFB-484F-B79E-79AC6CCA9DBA}"/>
    <cellStyle name="20% - Accent1 4 2 5" xfId="2251" xr:uid="{C75327E0-C46F-4288-A844-C26C3715A61C}"/>
    <cellStyle name="20% - Accent1 4 2 5 2" xfId="2252" xr:uid="{2CAA1E8E-3D65-4C60-A523-EA608C98DD2B}"/>
    <cellStyle name="20% - Accent1 4 2 5 2 2" xfId="2253" xr:uid="{79D9BF39-7A0A-42F2-B4A0-D6B6AB2B91CB}"/>
    <cellStyle name="20% - Accent1 4 2 5 2 2 2" xfId="2254" xr:uid="{0F5E090A-4B9B-4178-86B7-C7841041F502}"/>
    <cellStyle name="20% - Accent1 4 2 5 2 3" xfId="2255" xr:uid="{5C6B49A5-DC96-4FF6-8B0C-63E8CF90FC43}"/>
    <cellStyle name="20% - Accent1 4 2 5 2 3 2" xfId="2256" xr:uid="{F965E332-DBDD-4AF9-B379-2A24D10FD75B}"/>
    <cellStyle name="20% - Accent1 4 2 5 2 4" xfId="2257" xr:uid="{ABA468EF-43AC-4AAF-8E3F-FBDB64B8B819}"/>
    <cellStyle name="20% - Accent1 4 2 5 3" xfId="2258" xr:uid="{9BFF14E0-518A-4CBD-A1F4-11F2500046D2}"/>
    <cellStyle name="20% - Accent1 4 2 5 3 2" xfId="2259" xr:uid="{49F13FCF-23AB-4AAD-9AEE-B0446B4B7F37}"/>
    <cellStyle name="20% - Accent1 4 2 5 4" xfId="2260" xr:uid="{C501807B-7AAE-4479-BD13-3E2A758A272E}"/>
    <cellStyle name="20% - Accent1 4 2 5 4 2" xfId="2261" xr:uid="{7DF444F1-EF9E-44E0-A577-358E14FB2852}"/>
    <cellStyle name="20% - Accent1 4 2 5 5" xfId="2262" xr:uid="{6D9CB33E-CF64-475F-95A6-7C8132C9BF0A}"/>
    <cellStyle name="20% - Accent1 4 2 5 5 2" xfId="2263" xr:uid="{23A0C008-7B4C-4C57-BD2C-98823D8FBB69}"/>
    <cellStyle name="20% - Accent1 4 2 5 6" xfId="2264" xr:uid="{170648F7-BCE8-4893-AA78-91AF0D7FB329}"/>
    <cellStyle name="20% - Accent1 4 2 6" xfId="2265" xr:uid="{E2F29412-7640-4377-B0F9-74A9CF810801}"/>
    <cellStyle name="20% - Accent1 4 2 6 2" xfId="2266" xr:uid="{2D0AD578-D89B-4CD2-B5BF-10B4B45EF690}"/>
    <cellStyle name="20% - Accent1 4 2 6 2 2" xfId="2267" xr:uid="{C44D2053-DD41-4904-BCEB-A3AC4AB6A33D}"/>
    <cellStyle name="20% - Accent1 4 2 6 3" xfId="2268" xr:uid="{E8FE76B4-260B-47BB-A42F-7338DDEFA705}"/>
    <cellStyle name="20% - Accent1 4 2 6 3 2" xfId="2269" xr:uid="{5A2120CE-6248-4AEE-8090-7982D7315FB9}"/>
    <cellStyle name="20% - Accent1 4 2 6 4" xfId="2270" xr:uid="{5D32F44E-B9F9-411E-BE3B-AF5DD105C1E6}"/>
    <cellStyle name="20% - Accent1 4 2 7" xfId="2271" xr:uid="{9C27FCF4-86AB-4F66-BB01-50A3B275F558}"/>
    <cellStyle name="20% - Accent1 4 2 7 2" xfId="2272" xr:uid="{AD207AB7-A4AC-4B5F-8FA7-EB9CBD574376}"/>
    <cellStyle name="20% - Accent1 4 2 8" xfId="2273" xr:uid="{BB9C9D08-5E9C-4B6F-B7B5-7C9463117A9B}"/>
    <cellStyle name="20% - Accent1 4 2 8 2" xfId="2274" xr:uid="{77A345BF-9068-4862-9303-D707968E2C96}"/>
    <cellStyle name="20% - Accent1 4 2 9" xfId="2275" xr:uid="{CF4145BC-97C4-4076-852C-2735C441333F}"/>
    <cellStyle name="20% - Accent1 4 2 9 2" xfId="2276" xr:uid="{E5351FA4-BCDF-4EC5-90A3-C58D7BC40DAB}"/>
    <cellStyle name="20% - Accent1 4 3" xfId="34" xr:uid="{96B4F023-C39D-4BA4-B1AB-3661D47C75B8}"/>
    <cellStyle name="20% - Accent1 4 3 10" xfId="2278" xr:uid="{B1836B8F-5EA9-41FE-A99E-A3AD1B8A8642}"/>
    <cellStyle name="20% - Accent1 4 3 11" xfId="2279" xr:uid="{62BE0670-1D0C-4D02-93A2-2CA0C764E6C3}"/>
    <cellStyle name="20% - Accent1 4 3 12" xfId="2277" xr:uid="{9C2FE16C-8C5D-4E30-8C57-984F2804818E}"/>
    <cellStyle name="20% - Accent1 4 3 2" xfId="2280" xr:uid="{FFB6ADF7-FDD2-4412-9B86-0E09CF5F6F57}"/>
    <cellStyle name="20% - Accent1 4 3 2 2" xfId="2281" xr:uid="{070D0222-6511-4EE2-92C9-17FA219AC69D}"/>
    <cellStyle name="20% - Accent1 4 3 2 2 2" xfId="2282" xr:uid="{B4971DEF-F2A1-48DD-AF3F-75308F313744}"/>
    <cellStyle name="20% - Accent1 4 3 2 2 2 2" xfId="2283" xr:uid="{A0D0E9C2-A95F-4824-9FDA-DBFEC97731DB}"/>
    <cellStyle name="20% - Accent1 4 3 2 2 3" xfId="2284" xr:uid="{A0607645-045E-4F8A-9BD3-E4555D45712E}"/>
    <cellStyle name="20% - Accent1 4 3 2 2 3 2" xfId="2285" xr:uid="{1D361A32-6471-4383-B275-A7F2C5066BEB}"/>
    <cellStyle name="20% - Accent1 4 3 2 2 4" xfId="2286" xr:uid="{926D0B21-AE8C-40D9-A0FD-B8FCB48502EF}"/>
    <cellStyle name="20% - Accent1 4 3 2 3" xfId="2287" xr:uid="{EBCC75BA-FAB3-4F5A-A4A4-800D15663A80}"/>
    <cellStyle name="20% - Accent1 4 3 2 3 2" xfId="2288" xr:uid="{C931AD8E-CDF7-4E15-99D4-EC04CFF5073F}"/>
    <cellStyle name="20% - Accent1 4 3 2 4" xfId="2289" xr:uid="{D9D01E64-9F37-4544-9809-11A423450FEE}"/>
    <cellStyle name="20% - Accent1 4 3 2 4 2" xfId="2290" xr:uid="{7E2C01DF-B9E4-4494-88DE-D38E30005C73}"/>
    <cellStyle name="20% - Accent1 4 3 2 5" xfId="2291" xr:uid="{DD6B4050-5C06-4CE3-AB5C-AF78C1692618}"/>
    <cellStyle name="20% - Accent1 4 3 2 5 2" xfId="2292" xr:uid="{DA4DDFCF-8197-41EA-86EF-218A274F4AC6}"/>
    <cellStyle name="20% - Accent1 4 3 2 6" xfId="2293" xr:uid="{D27C3342-FE2A-4336-A7E7-164F5F691C97}"/>
    <cellStyle name="20% - Accent1 4 3 2 6 2" xfId="2294" xr:uid="{E6F81BBB-91F1-4E91-8E47-80E6C381E589}"/>
    <cellStyle name="20% - Accent1 4 3 2 7" xfId="2295" xr:uid="{94F787B3-37B7-449D-B44E-7448EE525253}"/>
    <cellStyle name="20% - Accent1 4 3 2 7 2" xfId="2296" xr:uid="{31B6810D-AC8F-4873-904A-606D4D165E33}"/>
    <cellStyle name="20% - Accent1 4 3 2 8" xfId="2297" xr:uid="{C15BA10E-BFDF-4957-9057-7A0A8B8F6804}"/>
    <cellStyle name="20% - Accent1 4 3 3" xfId="2298" xr:uid="{41DC0B1A-C5FF-4CB1-A5D1-2017AF752002}"/>
    <cellStyle name="20% - Accent1 4 3 3 2" xfId="2299" xr:uid="{E161CFEB-A5E3-4531-BA0D-4FF7E40F5AA1}"/>
    <cellStyle name="20% - Accent1 4 3 3 2 2" xfId="2300" xr:uid="{AB106059-509C-469F-891B-4D2E81F9918A}"/>
    <cellStyle name="20% - Accent1 4 3 3 2 2 2" xfId="2301" xr:uid="{4D6AC0E7-0EC6-42B9-8340-DD46EE28CCEC}"/>
    <cellStyle name="20% - Accent1 4 3 3 2 3" xfId="2302" xr:uid="{3C38A3CA-94DF-4208-A984-23BF13F18047}"/>
    <cellStyle name="20% - Accent1 4 3 3 2 3 2" xfId="2303" xr:uid="{1701B5B0-BAD1-4B2D-B2A9-F747D15EFBBF}"/>
    <cellStyle name="20% - Accent1 4 3 3 2 4" xfId="2304" xr:uid="{72FF6E47-9053-42D4-9568-B2AD502093B8}"/>
    <cellStyle name="20% - Accent1 4 3 3 3" xfId="2305" xr:uid="{ED596867-55A9-4DF8-84A4-99AB49095E42}"/>
    <cellStyle name="20% - Accent1 4 3 3 3 2" xfId="2306" xr:uid="{7469032B-42A8-4B5F-B0F8-F50A62200D8D}"/>
    <cellStyle name="20% - Accent1 4 3 3 4" xfId="2307" xr:uid="{81430B9E-8D4A-4A83-97C6-C76A56B2DD2A}"/>
    <cellStyle name="20% - Accent1 4 3 3 4 2" xfId="2308" xr:uid="{646A3D8F-B1FF-4967-8841-6CD139BB08D5}"/>
    <cellStyle name="20% - Accent1 4 3 3 5" xfId="2309" xr:uid="{83F295AA-B955-48C8-87AE-2CDA436A55FD}"/>
    <cellStyle name="20% - Accent1 4 3 3 5 2" xfId="2310" xr:uid="{4D0C5A53-E046-498D-AC8B-AF771062CBD1}"/>
    <cellStyle name="20% - Accent1 4 3 3 6" xfId="2311" xr:uid="{5AC5E3E9-42B9-4BF3-8B29-62966D2B5CAD}"/>
    <cellStyle name="20% - Accent1 4 3 4" xfId="2312" xr:uid="{B3261153-2780-4223-8462-BE29D4FAF91E}"/>
    <cellStyle name="20% - Accent1 4 3 4 2" xfId="2313" xr:uid="{76D7F1D5-ECE0-4695-819B-58C17550C95B}"/>
    <cellStyle name="20% - Accent1 4 3 4 2 2" xfId="2314" xr:uid="{699AA8E9-0CB4-49E1-BF0C-FAA6B43622D2}"/>
    <cellStyle name="20% - Accent1 4 3 4 3" xfId="2315" xr:uid="{F47D8980-A8A2-4440-8806-311A432B449A}"/>
    <cellStyle name="20% - Accent1 4 3 4 3 2" xfId="2316" xr:uid="{B3FF033D-0909-4F73-B235-FED6807D0931}"/>
    <cellStyle name="20% - Accent1 4 3 4 4" xfId="2317" xr:uid="{531C9310-6779-4571-A2BD-3E55CD1C7A87}"/>
    <cellStyle name="20% - Accent1 4 3 5" xfId="2318" xr:uid="{31C549AD-2CD1-4D05-A64F-8F3B0CA5585F}"/>
    <cellStyle name="20% - Accent1 4 3 5 2" xfId="2319" xr:uid="{FCACA24A-D6FD-4280-ADD5-2AB1A799F116}"/>
    <cellStyle name="20% - Accent1 4 3 6" xfId="2320" xr:uid="{4D240E8D-E4C1-49C2-950C-93440C3860FD}"/>
    <cellStyle name="20% - Accent1 4 3 6 2" xfId="2321" xr:uid="{898E126A-C143-4D64-8770-0A38E4DF6953}"/>
    <cellStyle name="20% - Accent1 4 3 7" xfId="2322" xr:uid="{43981C19-B978-4D6E-BD8A-188B7C7FD333}"/>
    <cellStyle name="20% - Accent1 4 3 7 2" xfId="2323" xr:uid="{F4976BB2-FCE8-4FE0-BE42-D1BFB4073A77}"/>
    <cellStyle name="20% - Accent1 4 3 8" xfId="2324" xr:uid="{1D8FE896-CACF-43BF-9954-261D8A7707C4}"/>
    <cellStyle name="20% - Accent1 4 3 8 2" xfId="2325" xr:uid="{93D6F9AF-73E4-40BC-B041-1763FE5A2262}"/>
    <cellStyle name="20% - Accent1 4 3 9" xfId="2326" xr:uid="{51278A7D-C322-4850-8E76-7FE8F7BA5570}"/>
    <cellStyle name="20% - Accent1 4 3 9 2" xfId="2327" xr:uid="{1FCD89C4-94C3-4FF7-B6A3-5A9E33CBA18B}"/>
    <cellStyle name="20% - Accent1 4 4" xfId="2328" xr:uid="{20E8228A-3B97-4EB2-9E91-4C735DC49D7A}"/>
    <cellStyle name="20% - Accent1 4 4 10" xfId="2329" xr:uid="{47FDA89F-917B-48D3-8887-F0596985DC1E}"/>
    <cellStyle name="20% - Accent1 4 4 2" xfId="2330" xr:uid="{99A6F5F4-92D5-4FDD-B665-A7ED10BA66DB}"/>
    <cellStyle name="20% - Accent1 4 4 2 2" xfId="2331" xr:uid="{96830B64-94C1-4064-90B8-89EAA0D00FF4}"/>
    <cellStyle name="20% - Accent1 4 4 2 2 2" xfId="2332" xr:uid="{D16D57C5-D659-482A-BFEF-779649C54780}"/>
    <cellStyle name="20% - Accent1 4 4 2 2 2 2" xfId="2333" xr:uid="{45BEEB07-6050-428D-9CD5-C427F5B4E934}"/>
    <cellStyle name="20% - Accent1 4 4 2 2 3" xfId="2334" xr:uid="{4DE10579-6F28-4AC7-AF9E-14687829C2AF}"/>
    <cellStyle name="20% - Accent1 4 4 2 2 3 2" xfId="2335" xr:uid="{DA2D6C01-B77E-44E3-AAFC-9AEF16AFC18B}"/>
    <cellStyle name="20% - Accent1 4 4 2 2 4" xfId="2336" xr:uid="{1146C670-85E1-4BFE-8CEF-81524C40B171}"/>
    <cellStyle name="20% - Accent1 4 4 2 3" xfId="2337" xr:uid="{672AD731-DD41-46E2-8DBD-AA5427CCE31B}"/>
    <cellStyle name="20% - Accent1 4 4 2 3 2" xfId="2338" xr:uid="{ED4487AF-5235-4E65-B746-F2018508B915}"/>
    <cellStyle name="20% - Accent1 4 4 2 4" xfId="2339" xr:uid="{7A6AFBDC-42BA-4AB9-9C7B-5EC4EEB84CDA}"/>
    <cellStyle name="20% - Accent1 4 4 2 4 2" xfId="2340" xr:uid="{D5A15CA6-766E-4640-9C4E-62CBAB8C5228}"/>
    <cellStyle name="20% - Accent1 4 4 2 5" xfId="2341" xr:uid="{6578FB80-DEF5-453E-AE59-E604013DB1FA}"/>
    <cellStyle name="20% - Accent1 4 4 2 5 2" xfId="2342" xr:uid="{C3AA28E0-70B8-4EA9-87A7-2492A3922F45}"/>
    <cellStyle name="20% - Accent1 4 4 2 6" xfId="2343" xr:uid="{01456A21-8D50-4182-84FE-00845B8C836F}"/>
    <cellStyle name="20% - Accent1 4 4 3" xfId="2344" xr:uid="{351C227C-94C4-40DC-9261-1EC74140F070}"/>
    <cellStyle name="20% - Accent1 4 4 3 2" xfId="2345" xr:uid="{690D94E2-BD98-4BCE-82C6-FAB642A73638}"/>
    <cellStyle name="20% - Accent1 4 4 3 2 2" xfId="2346" xr:uid="{3170D6DF-1716-4D68-8002-AE9135CC8E3F}"/>
    <cellStyle name="20% - Accent1 4 4 3 2 2 2" xfId="2347" xr:uid="{475C2F38-F089-47A1-B21E-3A056D42182E}"/>
    <cellStyle name="20% - Accent1 4 4 3 2 3" xfId="2348" xr:uid="{AD87CDA7-9F37-4DC8-83C7-46963377DDCC}"/>
    <cellStyle name="20% - Accent1 4 4 3 2 3 2" xfId="2349" xr:uid="{9B8778CC-ADFF-4953-85C6-C4D69C3512D8}"/>
    <cellStyle name="20% - Accent1 4 4 3 2 4" xfId="2350" xr:uid="{6E62A64E-4A35-4409-8132-AF307168102F}"/>
    <cellStyle name="20% - Accent1 4 4 3 3" xfId="2351" xr:uid="{E7856332-1B69-4343-978E-29FEC596FE5F}"/>
    <cellStyle name="20% - Accent1 4 4 3 3 2" xfId="2352" xr:uid="{498D36D1-64EC-4C8E-8A94-5196869AE190}"/>
    <cellStyle name="20% - Accent1 4 4 3 4" xfId="2353" xr:uid="{CE55DD31-D177-408B-8510-E3F24D0C6D0B}"/>
    <cellStyle name="20% - Accent1 4 4 3 4 2" xfId="2354" xr:uid="{5E9E926F-E5C8-4DE6-91C5-6CA8C3B5280A}"/>
    <cellStyle name="20% - Accent1 4 4 3 5" xfId="2355" xr:uid="{AEC38B52-6CD9-4979-BEA8-7D487AA74017}"/>
    <cellStyle name="20% - Accent1 4 4 3 5 2" xfId="2356" xr:uid="{5A35D391-8A4D-44C5-8101-14CDE8CBBCEC}"/>
    <cellStyle name="20% - Accent1 4 4 3 6" xfId="2357" xr:uid="{732475FB-A2C5-4810-AD7D-1D306139DFBA}"/>
    <cellStyle name="20% - Accent1 4 4 4" xfId="2358" xr:uid="{E06AEFF2-7D3C-4646-85BE-8B808C47BBCA}"/>
    <cellStyle name="20% - Accent1 4 4 4 2" xfId="2359" xr:uid="{C870B622-0C6B-4C4A-BA37-26B8A4436DB2}"/>
    <cellStyle name="20% - Accent1 4 4 4 2 2" xfId="2360" xr:uid="{644B8FF1-EECE-4F16-9416-403A9B1CA414}"/>
    <cellStyle name="20% - Accent1 4 4 4 3" xfId="2361" xr:uid="{4A2A75F7-9541-4AFC-A3CF-1D42400542F3}"/>
    <cellStyle name="20% - Accent1 4 4 4 3 2" xfId="2362" xr:uid="{90955358-441B-4B5F-A328-ADD650668221}"/>
    <cellStyle name="20% - Accent1 4 4 4 4" xfId="2363" xr:uid="{8A323BEC-AD26-40AF-9B2F-8866F7A4B45D}"/>
    <cellStyle name="20% - Accent1 4 4 5" xfId="2364" xr:uid="{98DBAF06-3512-42C7-A212-1B3695908D04}"/>
    <cellStyle name="20% - Accent1 4 4 5 2" xfId="2365" xr:uid="{30C64478-31A5-4B76-AA85-88D2AB0324AA}"/>
    <cellStyle name="20% - Accent1 4 4 6" xfId="2366" xr:uid="{74B6FA27-A67C-4E73-B249-E8216166CAF1}"/>
    <cellStyle name="20% - Accent1 4 4 6 2" xfId="2367" xr:uid="{307B4D6D-55E7-422C-99CB-39E507D676F1}"/>
    <cellStyle name="20% - Accent1 4 4 7" xfId="2368" xr:uid="{5474941E-701B-4045-BD08-763FA4922BFF}"/>
    <cellStyle name="20% - Accent1 4 4 7 2" xfId="2369" xr:uid="{C99A0C7A-EB19-4185-A3A9-42BE61350388}"/>
    <cellStyle name="20% - Accent1 4 4 8" xfId="2370" xr:uid="{F14EBD0E-53A7-4555-9024-28E0833F9510}"/>
    <cellStyle name="20% - Accent1 4 4 8 2" xfId="2371" xr:uid="{C94BFDCA-5FC7-493D-9AB5-161008FA99BB}"/>
    <cellStyle name="20% - Accent1 4 4 9" xfId="2372" xr:uid="{5D63B05D-1488-4796-A475-0A1B1F13722B}"/>
    <cellStyle name="20% - Accent1 4 4 9 2" xfId="2373" xr:uid="{40BACDA4-AD52-4650-99FF-9FF5D7FBA22A}"/>
    <cellStyle name="20% - Accent1 4 5" xfId="2374" xr:uid="{B2E28B30-B8D4-42F1-9FC1-3E4E390B6AE0}"/>
    <cellStyle name="20% - Accent1 4 5 2" xfId="2375" xr:uid="{2FD598DE-3BF7-40E0-8873-2BC439DA8655}"/>
    <cellStyle name="20% - Accent1 4 5 2 2" xfId="2376" xr:uid="{C4796C12-A72F-4194-B958-775FEADC7B1B}"/>
    <cellStyle name="20% - Accent1 4 5 2 2 2" xfId="2377" xr:uid="{30C85E9D-280A-4C31-AD5C-2BDDDDE8E152}"/>
    <cellStyle name="20% - Accent1 4 5 2 2 2 2" xfId="2378" xr:uid="{68676184-486F-42F4-8BB5-6A71D9E4F4AC}"/>
    <cellStyle name="20% - Accent1 4 5 2 2 3" xfId="2379" xr:uid="{EF5671F3-FD5B-4B56-A618-835B1B87E5F1}"/>
    <cellStyle name="20% - Accent1 4 5 2 2 3 2" xfId="2380" xr:uid="{911DC638-38C0-4091-8D4C-7833707955B7}"/>
    <cellStyle name="20% - Accent1 4 5 2 2 4" xfId="2381" xr:uid="{FD7478D5-7A91-4C21-88E9-C28D48718C30}"/>
    <cellStyle name="20% - Accent1 4 5 2 3" xfId="2382" xr:uid="{B14B8A48-2690-42D8-BFC3-AEDDE97407C1}"/>
    <cellStyle name="20% - Accent1 4 5 2 3 2" xfId="2383" xr:uid="{AC0EFC98-EC95-4991-83C4-F58A229E370D}"/>
    <cellStyle name="20% - Accent1 4 5 2 4" xfId="2384" xr:uid="{DEF31BC0-8B7C-420A-9426-84EE894F764D}"/>
    <cellStyle name="20% - Accent1 4 5 2 4 2" xfId="2385" xr:uid="{8DE64B7D-C73D-4FFB-B74E-E834842D0C0C}"/>
    <cellStyle name="20% - Accent1 4 5 2 5" xfId="2386" xr:uid="{D3DE4700-2BE7-4C1F-9B18-BCADD7EE56FF}"/>
    <cellStyle name="20% - Accent1 4 5 2 5 2" xfId="2387" xr:uid="{09E21CAB-9621-4C05-B865-4F2BC08B6615}"/>
    <cellStyle name="20% - Accent1 4 5 2 6" xfId="2388" xr:uid="{DDD8B672-0D17-4334-8636-F16D1ED12F9D}"/>
    <cellStyle name="20% - Accent1 4 5 3" xfId="2389" xr:uid="{FC06E619-DA3C-4B2C-9B43-A36DCF21E8FE}"/>
    <cellStyle name="20% - Accent1 4 5 3 2" xfId="2390" xr:uid="{89773CB2-DE07-4519-86DB-B0DA0AB2C572}"/>
    <cellStyle name="20% - Accent1 4 5 3 2 2" xfId="2391" xr:uid="{BB3F8B31-1FD0-49B8-903F-3F2279554515}"/>
    <cellStyle name="20% - Accent1 4 5 3 2 2 2" xfId="2392" xr:uid="{F5ACCB9B-5D79-4922-BD11-98984F5CCCC1}"/>
    <cellStyle name="20% - Accent1 4 5 3 2 3" xfId="2393" xr:uid="{0B6697EE-D28E-4718-96C4-1281675D08B1}"/>
    <cellStyle name="20% - Accent1 4 5 3 2 3 2" xfId="2394" xr:uid="{A0518A3F-8B2F-4DFC-99D1-B271ADBF9A77}"/>
    <cellStyle name="20% - Accent1 4 5 3 2 4" xfId="2395" xr:uid="{4B140180-3B0B-40A5-B564-299870283297}"/>
    <cellStyle name="20% - Accent1 4 5 3 3" xfId="2396" xr:uid="{5E1796B7-03C0-4BF9-AF5F-CC0DC286C755}"/>
    <cellStyle name="20% - Accent1 4 5 3 3 2" xfId="2397" xr:uid="{FC168B32-56C9-4512-B08D-07FCDCFA8A0A}"/>
    <cellStyle name="20% - Accent1 4 5 3 4" xfId="2398" xr:uid="{0371E27D-4228-45F4-97D0-3F10749155A6}"/>
    <cellStyle name="20% - Accent1 4 5 3 4 2" xfId="2399" xr:uid="{9E0B0A23-B804-491F-97FA-47EA4D496F61}"/>
    <cellStyle name="20% - Accent1 4 5 3 5" xfId="2400" xr:uid="{CA70FAE0-2830-44E2-8F4C-663B998E39CF}"/>
    <cellStyle name="20% - Accent1 4 5 3 5 2" xfId="2401" xr:uid="{9D55C985-6FC3-4F80-BAFB-E410AFE035C0}"/>
    <cellStyle name="20% - Accent1 4 5 3 6" xfId="2402" xr:uid="{B39E766C-AF4C-4989-A614-CB0C072C61EB}"/>
    <cellStyle name="20% - Accent1 4 5 4" xfId="2403" xr:uid="{FC07375C-EA3A-47BF-B5AE-585C01594EFB}"/>
    <cellStyle name="20% - Accent1 4 5 4 2" xfId="2404" xr:uid="{94EB03AE-5F97-4404-98D3-A1B86EA32C31}"/>
    <cellStyle name="20% - Accent1 4 5 4 2 2" xfId="2405" xr:uid="{63698B0A-FF79-4D03-9031-3D1143F86BB3}"/>
    <cellStyle name="20% - Accent1 4 5 4 3" xfId="2406" xr:uid="{0D7BD5BF-39FF-44B7-94C8-4DDE464BE778}"/>
    <cellStyle name="20% - Accent1 4 5 4 3 2" xfId="2407" xr:uid="{759E8971-3600-4642-A8B2-3787B61B1884}"/>
    <cellStyle name="20% - Accent1 4 5 4 4" xfId="2408" xr:uid="{5243CADD-65C2-4824-BD51-7246CFE58A81}"/>
    <cellStyle name="20% - Accent1 4 5 5" xfId="2409" xr:uid="{2FBB5239-181F-4527-B472-55CFD2808A45}"/>
    <cellStyle name="20% - Accent1 4 5 5 2" xfId="2410" xr:uid="{58B8E75B-B260-4777-AB1F-E34D6A0728F7}"/>
    <cellStyle name="20% - Accent1 4 5 6" xfId="2411" xr:uid="{DD278D6C-E6C2-40E9-8949-82DDDA9470D3}"/>
    <cellStyle name="20% - Accent1 4 5 6 2" xfId="2412" xr:uid="{BF3C13B9-5F8B-452A-9599-69C88425D627}"/>
    <cellStyle name="20% - Accent1 4 5 7" xfId="2413" xr:uid="{45B07B82-3812-438F-B12B-C155F19D2CB5}"/>
    <cellStyle name="20% - Accent1 4 5 7 2" xfId="2414" xr:uid="{DF706B7B-C6B9-4082-9C76-AE60E90A319B}"/>
    <cellStyle name="20% - Accent1 4 5 8" xfId="2415" xr:uid="{B9F882A2-5A0E-483A-A08F-7C9163374DF3}"/>
    <cellStyle name="20% - Accent1 4 6" xfId="2416" xr:uid="{32DFFF20-089A-450F-94A5-2FF991A5EA8B}"/>
    <cellStyle name="20% - Accent1 4 6 2" xfId="2417" xr:uid="{A8A1352A-B2D8-4B7C-A146-D04005986763}"/>
    <cellStyle name="20% - Accent1 4 6 2 2" xfId="2418" xr:uid="{79C3781C-6A82-41C8-9F7E-4C54E16BBD75}"/>
    <cellStyle name="20% - Accent1 4 6 2 2 2" xfId="2419" xr:uid="{35A47617-4AF6-46FD-8BB0-B123E78E2CB7}"/>
    <cellStyle name="20% - Accent1 4 6 2 3" xfId="2420" xr:uid="{1D4FF082-0D65-4BB1-8C36-AF57CEDFC025}"/>
    <cellStyle name="20% - Accent1 4 6 2 3 2" xfId="2421" xr:uid="{9ACE9B57-218F-458F-A8E6-FD7798422D5F}"/>
    <cellStyle name="20% - Accent1 4 6 2 4" xfId="2422" xr:uid="{0A3EE883-0123-45F9-8BC2-8861949301CB}"/>
    <cellStyle name="20% - Accent1 4 6 3" xfId="2423" xr:uid="{138522B7-C092-45D3-8E14-E7175AC7634A}"/>
    <cellStyle name="20% - Accent1 4 6 3 2" xfId="2424" xr:uid="{CE26B3F3-7D4A-44AF-B69F-DC9929722CA4}"/>
    <cellStyle name="20% - Accent1 4 6 4" xfId="2425" xr:uid="{49D95602-994C-4E84-BC73-D991E71757BA}"/>
    <cellStyle name="20% - Accent1 4 6 4 2" xfId="2426" xr:uid="{7478A0FA-8365-4710-9C17-3F734C814F73}"/>
    <cellStyle name="20% - Accent1 4 6 5" xfId="2427" xr:uid="{03189DD9-5DC6-47E6-886E-9D1DA1783E8F}"/>
    <cellStyle name="20% - Accent1 4 6 5 2" xfId="2428" xr:uid="{9748DBF0-4071-487C-AFDE-72065C985F09}"/>
    <cellStyle name="20% - Accent1 4 6 6" xfId="2429" xr:uid="{3BB25765-FC12-402C-AE05-7F25EE7D278B}"/>
    <cellStyle name="20% - Accent1 4 7" xfId="2430" xr:uid="{45F9295C-EB74-478D-8027-FFEE845ADB18}"/>
    <cellStyle name="20% - Accent1 4 7 2" xfId="2431" xr:uid="{D19A6811-E103-41E7-8D95-D7C8F5819E6C}"/>
    <cellStyle name="20% - Accent1 4 7 2 2" xfId="2432" xr:uid="{7B6050D0-BE4E-41FB-8061-084243544E9C}"/>
    <cellStyle name="20% - Accent1 4 7 2 2 2" xfId="2433" xr:uid="{D8403263-128D-49C6-9818-FC901E05B9CA}"/>
    <cellStyle name="20% - Accent1 4 7 2 3" xfId="2434" xr:uid="{CF81609A-5F17-4CA5-8F1F-C553AA00073E}"/>
    <cellStyle name="20% - Accent1 4 7 2 3 2" xfId="2435" xr:uid="{2BEFAE06-3033-4224-86C0-2C74C061DCBA}"/>
    <cellStyle name="20% - Accent1 4 7 2 4" xfId="2436" xr:uid="{3B9C500A-2954-4677-93E8-AB8871CCB02C}"/>
    <cellStyle name="20% - Accent1 4 7 3" xfId="2437" xr:uid="{74C360CF-C1A2-4797-B608-E0C8B31FD2F1}"/>
    <cellStyle name="20% - Accent1 4 7 3 2" xfId="2438" xr:uid="{E6D07B5F-1AD7-4B58-AD84-BB1C7B4B5143}"/>
    <cellStyle name="20% - Accent1 4 7 4" xfId="2439" xr:uid="{D0CC3220-30FF-4F57-AFAF-7C0507B0AF7A}"/>
    <cellStyle name="20% - Accent1 4 7 4 2" xfId="2440" xr:uid="{0BDBF40A-AEF2-4D6A-801B-6C33E9B830EF}"/>
    <cellStyle name="20% - Accent1 4 7 5" xfId="2441" xr:uid="{E25AA17F-8FEA-4370-8F7D-4C5BC4FCCEF7}"/>
    <cellStyle name="20% - Accent1 4 7 5 2" xfId="2442" xr:uid="{BCB7A711-FA33-4D44-9953-AF24DFEBFB6D}"/>
    <cellStyle name="20% - Accent1 4 7 6" xfId="2443" xr:uid="{BB1535CE-A6E9-4145-A51E-A0F84243DF50}"/>
    <cellStyle name="20% - Accent1 4 8" xfId="2444" xr:uid="{A2D7A008-E1E3-438B-8037-ED8B73B489F3}"/>
    <cellStyle name="20% - Accent1 4 8 2" xfId="2445" xr:uid="{CC62B84F-C727-4693-B312-F4943420811A}"/>
    <cellStyle name="20% - Accent1 4 8 2 2" xfId="2446" xr:uid="{ACDE9C52-D670-4534-8579-9166F5F8E473}"/>
    <cellStyle name="20% - Accent1 4 8 3" xfId="2447" xr:uid="{074CA0D6-894B-4088-BE0F-D7F2033FD7F9}"/>
    <cellStyle name="20% - Accent1 4 8 3 2" xfId="2448" xr:uid="{53B3B4BF-C71A-4F0C-9085-BD26394B7390}"/>
    <cellStyle name="20% - Accent1 4 8 4" xfId="2449" xr:uid="{07BE8139-CA8B-428B-9DFB-8B7957600573}"/>
    <cellStyle name="20% - Accent1 4 9" xfId="2450" xr:uid="{78E18669-BD7A-4B2C-B894-7442DE362538}"/>
    <cellStyle name="20% - Accent1 4 9 2" xfId="2451" xr:uid="{60166CBD-BCB5-46AB-AF1F-3C98D1EAE6C2}"/>
    <cellStyle name="20% - Accent1 40" xfId="1018" xr:uid="{2B23392B-0443-4966-ABAC-4B6E2D6EF70E}"/>
    <cellStyle name="20% - Accent1 5" xfId="35" xr:uid="{9D8FE1BB-4041-4B24-B869-32FA7D34EA58}"/>
    <cellStyle name="20% - Accent1 5 10" xfId="2453" xr:uid="{F23BA52C-1713-4857-9511-A8BAA371E7D7}"/>
    <cellStyle name="20% - Accent1 5 10 2" xfId="2454" xr:uid="{F55610A8-BE01-47D9-948D-E2A0D19922C1}"/>
    <cellStyle name="20% - Accent1 5 11" xfId="2455" xr:uid="{A41AB9E3-F4C1-4ABA-AE07-CE0D22A70109}"/>
    <cellStyle name="20% - Accent1 5 11 2" xfId="2456" xr:uid="{0818BDEA-ADF4-4FE1-8BB6-714B814CAA62}"/>
    <cellStyle name="20% - Accent1 5 12" xfId="2457" xr:uid="{D833BDE8-2DCC-4A34-B3C8-16A423DD28BA}"/>
    <cellStyle name="20% - Accent1 5 12 2" xfId="2458" xr:uid="{EC48E05C-25B4-478F-969C-817417B2D269}"/>
    <cellStyle name="20% - Accent1 5 13" xfId="2459" xr:uid="{B7F76237-23E5-4D96-B98A-CE670C84E425}"/>
    <cellStyle name="20% - Accent1 5 13 2" xfId="2460" xr:uid="{AFD04118-6BCE-47C0-A041-D7708ED9C1D9}"/>
    <cellStyle name="20% - Accent1 5 14" xfId="2461" xr:uid="{0C5FB3A0-BC3D-4EA0-86B0-BBF632E1B114}"/>
    <cellStyle name="20% - Accent1 5 15" xfId="2462" xr:uid="{5C6928C2-A2D0-4F33-9C2B-0B6BC6732BF3}"/>
    <cellStyle name="20% - Accent1 5 16" xfId="2452" xr:uid="{13C9E334-3835-4F75-8E10-6FF5D3327A93}"/>
    <cellStyle name="20% - Accent1 5 2" xfId="36" xr:uid="{EB5E59C6-D1B3-4D49-9DF3-C277BDDF86A7}"/>
    <cellStyle name="20% - Accent1 5 2 10" xfId="2464" xr:uid="{2010A9C4-B7B4-49D8-813D-F299D5B99BFC}"/>
    <cellStyle name="20% - Accent1 5 2 10 2" xfId="2465" xr:uid="{8BFD46D6-3B3B-4360-B404-3F6751C1238D}"/>
    <cellStyle name="20% - Accent1 5 2 11" xfId="2466" xr:uid="{EC3F4886-04BB-4E0C-B3E2-324ACEFAE679}"/>
    <cellStyle name="20% - Accent1 5 2 11 2" xfId="2467" xr:uid="{B6029A3C-54B0-4113-943D-C72ECAD62092}"/>
    <cellStyle name="20% - Accent1 5 2 12" xfId="2468" xr:uid="{1B203271-8C3E-4A55-8FE3-882A3AAF0A19}"/>
    <cellStyle name="20% - Accent1 5 2 13" xfId="2469" xr:uid="{56EE5874-1F7A-4482-911F-FF379CC696A9}"/>
    <cellStyle name="20% - Accent1 5 2 14" xfId="2463" xr:uid="{CB1F249F-E017-4730-978D-5EF28936328C}"/>
    <cellStyle name="20% - Accent1 5 2 2" xfId="37" xr:uid="{C12F6EC4-EE1B-4E23-A52D-748E4D9CB6A5}"/>
    <cellStyle name="20% - Accent1 5 2 2 10" xfId="2471" xr:uid="{2DC07281-1E99-4617-B4E0-3171839274C0}"/>
    <cellStyle name="20% - Accent1 5 2 2 11" xfId="2472" xr:uid="{1DB07ED7-B031-4981-9DC6-66D94CEF2BCE}"/>
    <cellStyle name="20% - Accent1 5 2 2 12" xfId="2470" xr:uid="{6957888A-C8F2-478D-9F0B-6B006F073BA6}"/>
    <cellStyle name="20% - Accent1 5 2 2 2" xfId="2473" xr:uid="{E6814633-7E9D-4D4E-9865-34ADD1D4D766}"/>
    <cellStyle name="20% - Accent1 5 2 2 2 2" xfId="2474" xr:uid="{9F17622D-A03E-49CD-A726-46813B0E6BCE}"/>
    <cellStyle name="20% - Accent1 5 2 2 2 2 2" xfId="2475" xr:uid="{201E30CF-6647-46D7-9654-BBDBA30856EE}"/>
    <cellStyle name="20% - Accent1 5 2 2 2 2 2 2" xfId="2476" xr:uid="{48AABF2C-F4D6-434F-AAB9-CD117A0728F2}"/>
    <cellStyle name="20% - Accent1 5 2 2 2 2 3" xfId="2477" xr:uid="{D98FAEDA-3580-48F5-91CB-7CF1000CE354}"/>
    <cellStyle name="20% - Accent1 5 2 2 2 2 3 2" xfId="2478" xr:uid="{F8234CBC-1387-4DD1-A337-F4B7D5A1CCDD}"/>
    <cellStyle name="20% - Accent1 5 2 2 2 2 4" xfId="2479" xr:uid="{87588BF9-8278-4F5D-9F5E-11BCA422C2D9}"/>
    <cellStyle name="20% - Accent1 5 2 2 2 3" xfId="2480" xr:uid="{D6433EA1-2836-4675-89D4-04F2C32F1C59}"/>
    <cellStyle name="20% - Accent1 5 2 2 2 3 2" xfId="2481" xr:uid="{E22B68C1-FBC4-4196-A209-3D9FD5F292F5}"/>
    <cellStyle name="20% - Accent1 5 2 2 2 4" xfId="2482" xr:uid="{6CE45EF7-D398-4BF3-AF51-BC6448190213}"/>
    <cellStyle name="20% - Accent1 5 2 2 2 4 2" xfId="2483" xr:uid="{8252CEF6-0910-459D-8A7B-29C99F6FF312}"/>
    <cellStyle name="20% - Accent1 5 2 2 2 5" xfId="2484" xr:uid="{57E972D2-DF59-4E43-A0DE-512E3F0EFD39}"/>
    <cellStyle name="20% - Accent1 5 2 2 2 5 2" xfId="2485" xr:uid="{A2BE376C-B039-4E47-AA2F-9E00DDF22C9F}"/>
    <cellStyle name="20% - Accent1 5 2 2 2 6" xfId="2486" xr:uid="{2FDCC9C6-B43E-4645-B00B-D11E7A165123}"/>
    <cellStyle name="20% - Accent1 5 2 2 3" xfId="2487" xr:uid="{0AF5882C-DCA6-401E-A701-A4ED7CB5F49E}"/>
    <cellStyle name="20% - Accent1 5 2 2 3 2" xfId="2488" xr:uid="{0511A577-A7DB-4A63-ACA0-211669F38CDF}"/>
    <cellStyle name="20% - Accent1 5 2 2 3 2 2" xfId="2489" xr:uid="{C849EFAA-4BFC-4F39-BA89-E32101309212}"/>
    <cellStyle name="20% - Accent1 5 2 2 3 2 2 2" xfId="2490" xr:uid="{DCA1A8D3-8DD1-49C0-A925-275A8E1E128D}"/>
    <cellStyle name="20% - Accent1 5 2 2 3 2 3" xfId="2491" xr:uid="{9EA087ED-D3AB-4705-BB88-E19E25BE70D5}"/>
    <cellStyle name="20% - Accent1 5 2 2 3 2 3 2" xfId="2492" xr:uid="{AC694A3F-298B-4881-8936-0993A7ED046A}"/>
    <cellStyle name="20% - Accent1 5 2 2 3 2 4" xfId="2493" xr:uid="{3E4899F3-2C94-4678-A020-D66B0F6ED6ED}"/>
    <cellStyle name="20% - Accent1 5 2 2 3 3" xfId="2494" xr:uid="{21E187C8-3461-4C75-A7C4-373C5EF75E51}"/>
    <cellStyle name="20% - Accent1 5 2 2 3 3 2" xfId="2495" xr:uid="{DCB45200-C5F2-4BF8-883E-1DB28ACEE88F}"/>
    <cellStyle name="20% - Accent1 5 2 2 3 4" xfId="2496" xr:uid="{EEABBEDD-A88D-49DF-8269-4B8DA5DBDA74}"/>
    <cellStyle name="20% - Accent1 5 2 2 3 4 2" xfId="2497" xr:uid="{E1572DB6-0523-493C-9E4F-52AAA20BCC90}"/>
    <cellStyle name="20% - Accent1 5 2 2 3 5" xfId="2498" xr:uid="{2CB51F78-ED64-4757-8959-70AB6D725DDF}"/>
    <cellStyle name="20% - Accent1 5 2 2 3 5 2" xfId="2499" xr:uid="{8416AA0F-1B27-4E3E-988A-84330870C9B7}"/>
    <cellStyle name="20% - Accent1 5 2 2 3 6" xfId="2500" xr:uid="{62F90C20-9C49-4B4E-86F6-05016126A833}"/>
    <cellStyle name="20% - Accent1 5 2 2 4" xfId="2501" xr:uid="{63DB3C20-370A-4C2B-BF4A-5D5FE4851B66}"/>
    <cellStyle name="20% - Accent1 5 2 2 4 2" xfId="2502" xr:uid="{7BBDC43F-292D-4253-8281-3FC9183CF303}"/>
    <cellStyle name="20% - Accent1 5 2 2 4 2 2" xfId="2503" xr:uid="{FD6360BB-AE62-4D73-89C2-F25CEBF83B49}"/>
    <cellStyle name="20% - Accent1 5 2 2 4 3" xfId="2504" xr:uid="{985AAC39-B315-4D4A-A982-2B21548934F6}"/>
    <cellStyle name="20% - Accent1 5 2 2 4 3 2" xfId="2505" xr:uid="{896DA369-460C-41A4-A961-1D2FA5D7B7E9}"/>
    <cellStyle name="20% - Accent1 5 2 2 4 4" xfId="2506" xr:uid="{8F374982-7ADC-4236-A368-5F5CF2E36C05}"/>
    <cellStyle name="20% - Accent1 5 2 2 5" xfId="2507" xr:uid="{799CA619-4530-4698-8C7E-9969969859B4}"/>
    <cellStyle name="20% - Accent1 5 2 2 5 2" xfId="2508" xr:uid="{680F33C0-C0C9-4610-9E97-4DB2E96D7ECD}"/>
    <cellStyle name="20% - Accent1 5 2 2 6" xfId="2509" xr:uid="{28F25B3B-5DAA-4E94-9AB1-B51CC7F9E655}"/>
    <cellStyle name="20% - Accent1 5 2 2 6 2" xfId="2510" xr:uid="{90F1BCE2-0BCD-43B1-97DD-06831980E8D9}"/>
    <cellStyle name="20% - Accent1 5 2 2 7" xfId="2511" xr:uid="{8FC5954E-97B9-4882-AA5A-3F8BDBD5758B}"/>
    <cellStyle name="20% - Accent1 5 2 2 7 2" xfId="2512" xr:uid="{933E57E4-701D-4E2E-A80B-90DD3DF74AC5}"/>
    <cellStyle name="20% - Accent1 5 2 2 8" xfId="2513" xr:uid="{F5C86242-8010-4BD4-B0F4-7F977FB306AC}"/>
    <cellStyle name="20% - Accent1 5 2 2 8 2" xfId="2514" xr:uid="{726472C5-3827-4E6F-ABE9-DF8FEFB6FC9C}"/>
    <cellStyle name="20% - Accent1 5 2 2 9" xfId="2515" xr:uid="{C90DDDC4-B14A-49DE-9899-7E457AB3325A}"/>
    <cellStyle name="20% - Accent1 5 2 2 9 2" xfId="2516" xr:uid="{D01B69D3-6DB4-4E63-A17F-88DF5F10963C}"/>
    <cellStyle name="20% - Accent1 5 2 3" xfId="2517" xr:uid="{6DB67792-7557-4EBC-9C2E-0803A71844D5}"/>
    <cellStyle name="20% - Accent1 5 2 3 2" xfId="2518" xr:uid="{7B81DE9D-3C41-45EA-A756-96897422B227}"/>
    <cellStyle name="20% - Accent1 5 2 3 2 2" xfId="2519" xr:uid="{411012CA-AF06-4D39-AE27-46F16976FFB3}"/>
    <cellStyle name="20% - Accent1 5 2 3 2 2 2" xfId="2520" xr:uid="{AB6DB0EC-364A-445D-BC74-FE396726BAE5}"/>
    <cellStyle name="20% - Accent1 5 2 3 2 2 2 2" xfId="2521" xr:uid="{4C258AE8-F200-4340-AC57-F008222DE198}"/>
    <cellStyle name="20% - Accent1 5 2 3 2 2 3" xfId="2522" xr:uid="{AEFCFE0A-C2C2-479B-AD7C-19231DAAC129}"/>
    <cellStyle name="20% - Accent1 5 2 3 2 2 3 2" xfId="2523" xr:uid="{8E5386CC-08C2-424B-AD3D-413DF99569F4}"/>
    <cellStyle name="20% - Accent1 5 2 3 2 2 4" xfId="2524" xr:uid="{84E1D757-4CB8-48A9-AFFC-37CFEC4339CD}"/>
    <cellStyle name="20% - Accent1 5 2 3 2 3" xfId="2525" xr:uid="{9034F42D-6F4D-4681-9184-C76174015C79}"/>
    <cellStyle name="20% - Accent1 5 2 3 2 3 2" xfId="2526" xr:uid="{7C2D8122-4A9E-4613-8FD9-1B1581214782}"/>
    <cellStyle name="20% - Accent1 5 2 3 2 4" xfId="2527" xr:uid="{8AF821B5-ADD9-4848-A913-F1ADE0F6B5F2}"/>
    <cellStyle name="20% - Accent1 5 2 3 2 4 2" xfId="2528" xr:uid="{0B297E5D-9258-49E9-A580-A2D5599865AF}"/>
    <cellStyle name="20% - Accent1 5 2 3 2 5" xfId="2529" xr:uid="{A51B27CC-E518-4A82-A294-472B7C32EA91}"/>
    <cellStyle name="20% - Accent1 5 2 3 2 5 2" xfId="2530" xr:uid="{4DDA62FA-BD0F-4A3F-AC46-D01CD108EEA4}"/>
    <cellStyle name="20% - Accent1 5 2 3 2 6" xfId="2531" xr:uid="{05808DB7-F8E4-4520-9F76-CE59B62A6B53}"/>
    <cellStyle name="20% - Accent1 5 2 3 3" xfId="2532" xr:uid="{112BD163-E6C5-4EC4-BA4A-7566259A0220}"/>
    <cellStyle name="20% - Accent1 5 2 3 3 2" xfId="2533" xr:uid="{69AEE2C0-0C85-495C-8251-8DE9BF6830C1}"/>
    <cellStyle name="20% - Accent1 5 2 3 3 2 2" xfId="2534" xr:uid="{B2B9CC78-D27C-42AF-9B02-60F961A3C630}"/>
    <cellStyle name="20% - Accent1 5 2 3 3 2 2 2" xfId="2535" xr:uid="{84679511-7C4C-424F-9097-FFC93693FB11}"/>
    <cellStyle name="20% - Accent1 5 2 3 3 2 3" xfId="2536" xr:uid="{D28711B9-F333-4837-ADD7-700376D8B112}"/>
    <cellStyle name="20% - Accent1 5 2 3 3 2 3 2" xfId="2537" xr:uid="{F411B6F0-E4BE-4C2B-B126-3AD2A61AFFCD}"/>
    <cellStyle name="20% - Accent1 5 2 3 3 2 4" xfId="2538" xr:uid="{B5481E63-8557-4A8A-84E4-DF4268DB1777}"/>
    <cellStyle name="20% - Accent1 5 2 3 3 3" xfId="2539" xr:uid="{BE644360-F11D-48C1-8DCE-04F76B50D325}"/>
    <cellStyle name="20% - Accent1 5 2 3 3 3 2" xfId="2540" xr:uid="{78C561E7-3782-4CF1-98FD-0E66F61C6C96}"/>
    <cellStyle name="20% - Accent1 5 2 3 3 4" xfId="2541" xr:uid="{20894B97-E8F1-46AF-B59A-A59DA7B065FD}"/>
    <cellStyle name="20% - Accent1 5 2 3 3 4 2" xfId="2542" xr:uid="{741C9E0F-2830-4B14-90E8-E7DE0EF37DF2}"/>
    <cellStyle name="20% - Accent1 5 2 3 3 5" xfId="2543" xr:uid="{500DB5CF-B69C-4158-A927-70F06D830CEB}"/>
    <cellStyle name="20% - Accent1 5 2 3 3 5 2" xfId="2544" xr:uid="{EEA96FFB-5195-4EEF-8625-9E01C2E6B5C7}"/>
    <cellStyle name="20% - Accent1 5 2 3 3 6" xfId="2545" xr:uid="{5BAF3C16-8B79-4DCD-B624-CBCDA2AC04E8}"/>
    <cellStyle name="20% - Accent1 5 2 3 4" xfId="2546" xr:uid="{9769EDD5-893D-4428-A01C-4F490F5C8CB3}"/>
    <cellStyle name="20% - Accent1 5 2 3 4 2" xfId="2547" xr:uid="{01BE948D-AC3A-408E-A2DA-965E9A8173D9}"/>
    <cellStyle name="20% - Accent1 5 2 3 4 2 2" xfId="2548" xr:uid="{1F2B2AB3-D2C6-4531-B891-EFD347EACAA9}"/>
    <cellStyle name="20% - Accent1 5 2 3 4 3" xfId="2549" xr:uid="{44E1D66B-4130-41BB-B4F4-EC747A0BDCCE}"/>
    <cellStyle name="20% - Accent1 5 2 3 4 3 2" xfId="2550" xr:uid="{21A206FC-CF40-438C-8F25-54B76583C63E}"/>
    <cellStyle name="20% - Accent1 5 2 3 4 4" xfId="2551" xr:uid="{43506D58-838F-4096-A0C7-52855F2B75D7}"/>
    <cellStyle name="20% - Accent1 5 2 3 5" xfId="2552" xr:uid="{0B25D037-370F-4A38-85D0-B3878187E7BF}"/>
    <cellStyle name="20% - Accent1 5 2 3 5 2" xfId="2553" xr:uid="{9465144A-C535-4E01-B40A-FC3AC7AACE06}"/>
    <cellStyle name="20% - Accent1 5 2 3 6" xfId="2554" xr:uid="{68279323-7176-462F-9D46-EE5905CCE366}"/>
    <cellStyle name="20% - Accent1 5 2 3 6 2" xfId="2555" xr:uid="{5219DE2B-D6E8-47E6-A01D-92FB84261F53}"/>
    <cellStyle name="20% - Accent1 5 2 3 7" xfId="2556" xr:uid="{F831D3F0-2B6C-4DC7-9BB3-AB2F2252A600}"/>
    <cellStyle name="20% - Accent1 5 2 3 7 2" xfId="2557" xr:uid="{DDDA831F-071A-4CD6-A1E6-0A22F599B024}"/>
    <cellStyle name="20% - Accent1 5 2 3 8" xfId="2558" xr:uid="{C57AE496-8774-40DB-A427-B6E6AE51F7B0}"/>
    <cellStyle name="20% - Accent1 5 2 4" xfId="2559" xr:uid="{E60CFC7E-A74F-486A-887C-4BD4D71BC687}"/>
    <cellStyle name="20% - Accent1 5 2 4 2" xfId="2560" xr:uid="{EFE13B9C-7822-4A61-B57B-17C0A1619DCD}"/>
    <cellStyle name="20% - Accent1 5 2 4 2 2" xfId="2561" xr:uid="{92AEDB93-3380-4877-9396-C1E320BBDB8A}"/>
    <cellStyle name="20% - Accent1 5 2 4 2 2 2" xfId="2562" xr:uid="{FE881099-4380-4296-9112-7F019E0BD90B}"/>
    <cellStyle name="20% - Accent1 5 2 4 2 3" xfId="2563" xr:uid="{A65EB922-4919-41E2-B7CF-114D1C9A5484}"/>
    <cellStyle name="20% - Accent1 5 2 4 2 3 2" xfId="2564" xr:uid="{4B6DF374-A9CB-4167-B2F7-93A472B9C856}"/>
    <cellStyle name="20% - Accent1 5 2 4 2 4" xfId="2565" xr:uid="{77498107-53DF-47A8-A9E8-9E073FEE34BD}"/>
    <cellStyle name="20% - Accent1 5 2 4 3" xfId="2566" xr:uid="{2505C911-FA79-400E-BACF-332AAC14A72C}"/>
    <cellStyle name="20% - Accent1 5 2 4 3 2" xfId="2567" xr:uid="{20C9DF84-5C09-42B2-8FCB-160587FC05D5}"/>
    <cellStyle name="20% - Accent1 5 2 4 4" xfId="2568" xr:uid="{5D7DC70F-E519-42A9-9E93-B0A30FF36400}"/>
    <cellStyle name="20% - Accent1 5 2 4 4 2" xfId="2569" xr:uid="{90338CDD-41E6-42BE-8F59-EF9C027213B8}"/>
    <cellStyle name="20% - Accent1 5 2 4 5" xfId="2570" xr:uid="{54D9D963-0DAA-4BEA-BF96-E80C7454B429}"/>
    <cellStyle name="20% - Accent1 5 2 4 5 2" xfId="2571" xr:uid="{2C3655E2-17A7-4B8C-B324-F80DD39EF9C2}"/>
    <cellStyle name="20% - Accent1 5 2 4 6" xfId="2572" xr:uid="{66C16762-CE66-4EBF-BDB3-80001963F2D3}"/>
    <cellStyle name="20% - Accent1 5 2 5" xfId="2573" xr:uid="{1423DBE2-BA23-49A3-A7EE-78CDFC363219}"/>
    <cellStyle name="20% - Accent1 5 2 5 2" xfId="2574" xr:uid="{1CD603E3-496A-4963-8F2A-3E36DF474C94}"/>
    <cellStyle name="20% - Accent1 5 2 5 2 2" xfId="2575" xr:uid="{CA3675FF-D7DC-44F9-9155-F9C494D59DE9}"/>
    <cellStyle name="20% - Accent1 5 2 5 2 2 2" xfId="2576" xr:uid="{6271D779-CC36-425C-9EB2-414A057CCB98}"/>
    <cellStyle name="20% - Accent1 5 2 5 2 3" xfId="2577" xr:uid="{32002CE4-2BD3-4FF2-8A10-043F18908388}"/>
    <cellStyle name="20% - Accent1 5 2 5 2 3 2" xfId="2578" xr:uid="{FB7F0434-E67B-4644-8E8C-E91699FEB8D7}"/>
    <cellStyle name="20% - Accent1 5 2 5 2 4" xfId="2579" xr:uid="{5C2CF663-7015-4481-A1F2-BDA0B68F84F3}"/>
    <cellStyle name="20% - Accent1 5 2 5 3" xfId="2580" xr:uid="{C1A7990E-ABF5-40D0-B829-2C8F63F98126}"/>
    <cellStyle name="20% - Accent1 5 2 5 3 2" xfId="2581" xr:uid="{8B228B0C-B5B7-4CBB-AD50-658513DAAB08}"/>
    <cellStyle name="20% - Accent1 5 2 5 4" xfId="2582" xr:uid="{3DA53AAF-C383-445B-8F2E-4E18D3EC2E31}"/>
    <cellStyle name="20% - Accent1 5 2 5 4 2" xfId="2583" xr:uid="{40FF7184-3E1C-4A64-BB8A-773B2583D48F}"/>
    <cellStyle name="20% - Accent1 5 2 5 5" xfId="2584" xr:uid="{B0CBDE7E-2CC5-4C26-A12E-12FBD82DFF45}"/>
    <cellStyle name="20% - Accent1 5 2 5 5 2" xfId="2585" xr:uid="{215D67A9-9893-485E-8C92-3AA21B5548DD}"/>
    <cellStyle name="20% - Accent1 5 2 5 6" xfId="2586" xr:uid="{2888C4E6-034B-4681-B73B-ED1BD62DA68F}"/>
    <cellStyle name="20% - Accent1 5 2 6" xfId="2587" xr:uid="{E53B0E15-F1D9-471F-A2A3-AD7C6A9F2819}"/>
    <cellStyle name="20% - Accent1 5 2 6 2" xfId="2588" xr:uid="{2852E03A-AB83-4CBB-9AEC-2B5968BA7984}"/>
    <cellStyle name="20% - Accent1 5 2 6 2 2" xfId="2589" xr:uid="{AB346778-8490-4E1C-A653-39679F273ED6}"/>
    <cellStyle name="20% - Accent1 5 2 6 3" xfId="2590" xr:uid="{47FC78B9-874E-4A71-A5A4-322AB776A59C}"/>
    <cellStyle name="20% - Accent1 5 2 6 3 2" xfId="2591" xr:uid="{6EDF9A95-37D7-40D0-AB9A-2A26A75564EC}"/>
    <cellStyle name="20% - Accent1 5 2 6 4" xfId="2592" xr:uid="{328101C6-A757-4E72-8EFA-FF2FDF0C669C}"/>
    <cellStyle name="20% - Accent1 5 2 7" xfId="2593" xr:uid="{0EBD708C-D008-425D-85B8-30527A19ED0B}"/>
    <cellStyle name="20% - Accent1 5 2 7 2" xfId="2594" xr:uid="{FE2020E4-E4C0-4FD9-8B7F-C0A15AF4567E}"/>
    <cellStyle name="20% - Accent1 5 2 8" xfId="2595" xr:uid="{676DCFE5-46A4-4AFA-B792-28B10FA98E20}"/>
    <cellStyle name="20% - Accent1 5 2 8 2" xfId="2596" xr:uid="{5A54E413-FFF0-45AF-90D5-6B7330D89A90}"/>
    <cellStyle name="20% - Accent1 5 2 9" xfId="2597" xr:uid="{B5EBCC41-3CB0-4A69-BC15-C08CCCB0A8BE}"/>
    <cellStyle name="20% - Accent1 5 2 9 2" xfId="2598" xr:uid="{84DDE6B3-F3BD-43AD-B277-179674715A7A}"/>
    <cellStyle name="20% - Accent1 5 3" xfId="38" xr:uid="{CEC706B5-4F10-4E7E-8B73-DE3981B3F7BC}"/>
    <cellStyle name="20% - Accent1 5 3 10" xfId="2600" xr:uid="{34C94D8D-102F-4BCF-A136-66EC7E701A07}"/>
    <cellStyle name="20% - Accent1 5 3 11" xfId="2601" xr:uid="{D92103DE-CCA0-41FE-8283-CADFDDA7051C}"/>
    <cellStyle name="20% - Accent1 5 3 12" xfId="2599" xr:uid="{A17DF2F6-8D25-429A-9B18-27CB7AEF2333}"/>
    <cellStyle name="20% - Accent1 5 3 2" xfId="2602" xr:uid="{D801C4F2-9ABC-424E-AD58-5BD5D2625FFA}"/>
    <cellStyle name="20% - Accent1 5 3 2 2" xfId="2603" xr:uid="{914B4331-2019-45D6-803A-D90AFB1FBF00}"/>
    <cellStyle name="20% - Accent1 5 3 2 2 2" xfId="2604" xr:uid="{2BA74A8E-738B-4E34-BC9F-E83630ED7709}"/>
    <cellStyle name="20% - Accent1 5 3 2 2 2 2" xfId="2605" xr:uid="{4C56B041-80E7-4022-A125-035EB0632C4C}"/>
    <cellStyle name="20% - Accent1 5 3 2 2 3" xfId="2606" xr:uid="{E459CD20-DEB6-4C8B-8C3C-302FDF3E574D}"/>
    <cellStyle name="20% - Accent1 5 3 2 2 3 2" xfId="2607" xr:uid="{78D1C70F-13AD-4A21-B09A-6263A85BAF1E}"/>
    <cellStyle name="20% - Accent1 5 3 2 2 4" xfId="2608" xr:uid="{865B3629-A16D-4812-A8E5-8F5843BA5851}"/>
    <cellStyle name="20% - Accent1 5 3 2 3" xfId="2609" xr:uid="{DB73C60A-0FAC-4B5D-8E1A-BE68F9AF8832}"/>
    <cellStyle name="20% - Accent1 5 3 2 3 2" xfId="2610" xr:uid="{E0AFFC94-D70C-40DB-B6F1-1CED2643945B}"/>
    <cellStyle name="20% - Accent1 5 3 2 4" xfId="2611" xr:uid="{A6693DC6-6283-4E3D-8800-5D0F6520AFAD}"/>
    <cellStyle name="20% - Accent1 5 3 2 4 2" xfId="2612" xr:uid="{67419BB5-C79A-43BB-85C5-B913BF3EFA1B}"/>
    <cellStyle name="20% - Accent1 5 3 2 5" xfId="2613" xr:uid="{AC2CA08F-A68A-4A5A-9954-E62269F663B5}"/>
    <cellStyle name="20% - Accent1 5 3 2 5 2" xfId="2614" xr:uid="{F8DA1F10-BE38-4CB0-8159-B14E32A1CC65}"/>
    <cellStyle name="20% - Accent1 5 3 2 6" xfId="2615" xr:uid="{DC8E7C71-87E3-4F67-883B-A7642C9933F7}"/>
    <cellStyle name="20% - Accent1 5 3 2 6 2" xfId="2616" xr:uid="{62EBB858-D933-4A13-AC18-36A9C35D0CC4}"/>
    <cellStyle name="20% - Accent1 5 3 2 7" xfId="2617" xr:uid="{E334D30B-7774-480D-991D-0BE66612CD63}"/>
    <cellStyle name="20% - Accent1 5 3 2 7 2" xfId="2618" xr:uid="{9D199A41-083C-4082-ABFD-D506F34A6DBC}"/>
    <cellStyle name="20% - Accent1 5 3 2 8" xfId="2619" xr:uid="{20A4BFE6-CC40-4E85-8D63-B2A35A33F63E}"/>
    <cellStyle name="20% - Accent1 5 3 3" xfId="2620" xr:uid="{923C3431-A5DA-4FAE-82D5-B5222032DA3B}"/>
    <cellStyle name="20% - Accent1 5 3 3 2" xfId="2621" xr:uid="{D7410043-D3A8-4111-BBC2-093665065933}"/>
    <cellStyle name="20% - Accent1 5 3 3 2 2" xfId="2622" xr:uid="{DB4EFEF7-CC7C-499E-8179-E0D723F5D044}"/>
    <cellStyle name="20% - Accent1 5 3 3 2 2 2" xfId="2623" xr:uid="{4A26A52B-38F7-4AF4-A179-A7D77D74A494}"/>
    <cellStyle name="20% - Accent1 5 3 3 2 3" xfId="2624" xr:uid="{89A8A387-EF83-46FB-81F9-C3C9585EC772}"/>
    <cellStyle name="20% - Accent1 5 3 3 2 3 2" xfId="2625" xr:uid="{218F1241-0BB1-4F1B-B9B8-0FC815F05918}"/>
    <cellStyle name="20% - Accent1 5 3 3 2 4" xfId="2626" xr:uid="{C4068375-81E8-43C1-BFF0-F67AAFCFBEE0}"/>
    <cellStyle name="20% - Accent1 5 3 3 3" xfId="2627" xr:uid="{5E283A66-962F-4B0B-BCA0-EFABFD2DC893}"/>
    <cellStyle name="20% - Accent1 5 3 3 3 2" xfId="2628" xr:uid="{8FF4D11D-0669-4D6A-8A06-4113E65180DE}"/>
    <cellStyle name="20% - Accent1 5 3 3 4" xfId="2629" xr:uid="{B1649B4E-68B4-4E22-B9CD-F85F0499B323}"/>
    <cellStyle name="20% - Accent1 5 3 3 4 2" xfId="2630" xr:uid="{5BDE8DBB-CF93-4046-BF18-A8D7BBB5F84D}"/>
    <cellStyle name="20% - Accent1 5 3 3 5" xfId="2631" xr:uid="{BFD3F325-A511-4498-806A-28B33ABC286F}"/>
    <cellStyle name="20% - Accent1 5 3 3 5 2" xfId="2632" xr:uid="{181F2A52-7275-4DED-B6B4-73900CC7AA21}"/>
    <cellStyle name="20% - Accent1 5 3 3 6" xfId="2633" xr:uid="{C52BF9C6-30CF-460D-B125-B762AB3730AA}"/>
    <cellStyle name="20% - Accent1 5 3 4" xfId="2634" xr:uid="{38BC3936-895A-463D-8E2B-307C5A21D102}"/>
    <cellStyle name="20% - Accent1 5 3 4 2" xfId="2635" xr:uid="{A73CB987-8730-4B7F-AE81-F843758CB10D}"/>
    <cellStyle name="20% - Accent1 5 3 4 2 2" xfId="2636" xr:uid="{01116BC5-DEFF-490B-B6FF-4035EEE0A6C4}"/>
    <cellStyle name="20% - Accent1 5 3 4 3" xfId="2637" xr:uid="{E854C443-2432-4F45-AE43-40586D20FC1C}"/>
    <cellStyle name="20% - Accent1 5 3 4 3 2" xfId="2638" xr:uid="{E4FCE112-711B-4098-B29B-E4F11DCB7FC0}"/>
    <cellStyle name="20% - Accent1 5 3 4 4" xfId="2639" xr:uid="{6087890E-A39B-449E-9850-72D94188F8BF}"/>
    <cellStyle name="20% - Accent1 5 3 5" xfId="2640" xr:uid="{D2F25A9A-CD2E-4860-BEC0-2E682AAB35CE}"/>
    <cellStyle name="20% - Accent1 5 3 5 2" xfId="2641" xr:uid="{3FA8BEF2-1D8A-42AD-B6F5-6309BEE86069}"/>
    <cellStyle name="20% - Accent1 5 3 6" xfId="2642" xr:uid="{685DB975-1BE6-4FF7-B7C5-023C94780F1A}"/>
    <cellStyle name="20% - Accent1 5 3 6 2" xfId="2643" xr:uid="{720A8357-6907-4413-A6D0-98401D38BDC2}"/>
    <cellStyle name="20% - Accent1 5 3 7" xfId="2644" xr:uid="{D9FB1D26-9A81-4381-8BAF-33E9737D0BE1}"/>
    <cellStyle name="20% - Accent1 5 3 7 2" xfId="2645" xr:uid="{295BC8C0-4518-4491-9DCE-AC3A0C2CF453}"/>
    <cellStyle name="20% - Accent1 5 3 8" xfId="2646" xr:uid="{9013DF5C-0A1B-4EFD-84E4-627FAAD4E08C}"/>
    <cellStyle name="20% - Accent1 5 3 8 2" xfId="2647" xr:uid="{7E8EDF4B-3CDD-4A5A-B4F2-E3202996DF60}"/>
    <cellStyle name="20% - Accent1 5 3 9" xfId="2648" xr:uid="{2AB42512-83D9-4E48-BA7F-9278C34B8FBB}"/>
    <cellStyle name="20% - Accent1 5 3 9 2" xfId="2649" xr:uid="{7B340FD9-59BB-4BB4-A349-5BC6DB15DC46}"/>
    <cellStyle name="20% - Accent1 5 4" xfId="2650" xr:uid="{F9DCEFD9-39CF-4C97-8114-A97921EC5C5A}"/>
    <cellStyle name="20% - Accent1 5 4 10" xfId="2651" xr:uid="{C2350C3D-81CA-44DD-ACC0-A4337C18456E}"/>
    <cellStyle name="20% - Accent1 5 4 2" xfId="2652" xr:uid="{E64D90B9-13FF-42D6-A832-46F7EBDC27A9}"/>
    <cellStyle name="20% - Accent1 5 4 2 2" xfId="2653" xr:uid="{5062FB0E-0DA4-4645-8B48-010E7B580FC6}"/>
    <cellStyle name="20% - Accent1 5 4 2 2 2" xfId="2654" xr:uid="{97B5D656-AA0F-438B-B7A9-DB98B8088FD5}"/>
    <cellStyle name="20% - Accent1 5 4 2 2 2 2" xfId="2655" xr:uid="{97E0B6D0-5931-4E08-9DD9-A78026212BF1}"/>
    <cellStyle name="20% - Accent1 5 4 2 2 3" xfId="2656" xr:uid="{4E7EFAFF-AE44-4129-9623-9527B67068B0}"/>
    <cellStyle name="20% - Accent1 5 4 2 2 3 2" xfId="2657" xr:uid="{FC6AE4C4-ED72-48E1-B16D-F47CA8E2E241}"/>
    <cellStyle name="20% - Accent1 5 4 2 2 4" xfId="2658" xr:uid="{7285E94F-7E5B-4D35-92A9-16314A4ABAB2}"/>
    <cellStyle name="20% - Accent1 5 4 2 3" xfId="2659" xr:uid="{2D81EB9E-6C1C-40C0-B9CC-F3185FBF7973}"/>
    <cellStyle name="20% - Accent1 5 4 2 3 2" xfId="2660" xr:uid="{D80BA172-1929-4BEA-885C-B6DB8C7BB449}"/>
    <cellStyle name="20% - Accent1 5 4 2 4" xfId="2661" xr:uid="{BA5951F3-ECC3-46C8-ABBD-BA4CCE4A32B6}"/>
    <cellStyle name="20% - Accent1 5 4 2 4 2" xfId="2662" xr:uid="{304B5C82-5DAD-4407-A643-07A9F8F6E368}"/>
    <cellStyle name="20% - Accent1 5 4 2 5" xfId="2663" xr:uid="{15D649BB-B830-494A-8638-02F3FDE1C8C7}"/>
    <cellStyle name="20% - Accent1 5 4 2 5 2" xfId="2664" xr:uid="{57325F38-84ED-408F-9B47-3A38C70C1AB2}"/>
    <cellStyle name="20% - Accent1 5 4 2 6" xfId="2665" xr:uid="{4DDE2AF9-E7A0-43B4-A253-4B20FE866D1B}"/>
    <cellStyle name="20% - Accent1 5 4 3" xfId="2666" xr:uid="{F1943BBA-42B0-4629-9CF5-3D2F5FA322E6}"/>
    <cellStyle name="20% - Accent1 5 4 3 2" xfId="2667" xr:uid="{EBE8594D-6053-4967-BCF5-B283753AC984}"/>
    <cellStyle name="20% - Accent1 5 4 3 2 2" xfId="2668" xr:uid="{A1450E99-6C91-42D2-99F5-B645AC8A7E8C}"/>
    <cellStyle name="20% - Accent1 5 4 3 2 2 2" xfId="2669" xr:uid="{A0B1FAC6-251B-4FD6-AC7D-7F4FAE49CE4B}"/>
    <cellStyle name="20% - Accent1 5 4 3 2 3" xfId="2670" xr:uid="{56E09680-54A5-4FD7-BB99-F63138FB7CF5}"/>
    <cellStyle name="20% - Accent1 5 4 3 2 3 2" xfId="2671" xr:uid="{4F78584C-93E6-48D2-A824-0BA5217D8975}"/>
    <cellStyle name="20% - Accent1 5 4 3 2 4" xfId="2672" xr:uid="{3094AFE6-9C28-42DD-BC8F-199AAAD908AB}"/>
    <cellStyle name="20% - Accent1 5 4 3 3" xfId="2673" xr:uid="{EA86A1F6-AE0E-4616-8893-EF4BDC30BB65}"/>
    <cellStyle name="20% - Accent1 5 4 3 3 2" xfId="2674" xr:uid="{5FDE4AF2-0168-4C05-8F47-2C789E8F549A}"/>
    <cellStyle name="20% - Accent1 5 4 3 4" xfId="2675" xr:uid="{C725B74C-C07E-41BC-96F5-464C589A159D}"/>
    <cellStyle name="20% - Accent1 5 4 3 4 2" xfId="2676" xr:uid="{D6958246-9566-4C4B-84A6-022119C5E313}"/>
    <cellStyle name="20% - Accent1 5 4 3 5" xfId="2677" xr:uid="{125C359C-283F-4CF9-B1E6-9FD3C9534AED}"/>
    <cellStyle name="20% - Accent1 5 4 3 5 2" xfId="2678" xr:uid="{10098B10-F0FB-458A-863C-9EAA7E1D508A}"/>
    <cellStyle name="20% - Accent1 5 4 3 6" xfId="2679" xr:uid="{B4B73FC6-F27D-431F-8A3C-410FA87F83AB}"/>
    <cellStyle name="20% - Accent1 5 4 4" xfId="2680" xr:uid="{475D2B5D-56E3-472B-B53B-66BACEA79C12}"/>
    <cellStyle name="20% - Accent1 5 4 4 2" xfId="2681" xr:uid="{80A67260-B363-4E74-92D3-DD385847CB77}"/>
    <cellStyle name="20% - Accent1 5 4 4 2 2" xfId="2682" xr:uid="{2F0FCDAD-2EFB-4B77-B029-48CD48DC7114}"/>
    <cellStyle name="20% - Accent1 5 4 4 3" xfId="2683" xr:uid="{A58543E7-EA83-46F7-B76C-C14A968A87CF}"/>
    <cellStyle name="20% - Accent1 5 4 4 3 2" xfId="2684" xr:uid="{91F01332-F2FE-45F5-9F62-7BFE03B3CBB0}"/>
    <cellStyle name="20% - Accent1 5 4 4 4" xfId="2685" xr:uid="{7BE1190A-ABF5-4053-B1F6-EAEFA572A4A3}"/>
    <cellStyle name="20% - Accent1 5 4 5" xfId="2686" xr:uid="{AAA122F6-D8CD-4657-896F-7DF235F44B7F}"/>
    <cellStyle name="20% - Accent1 5 4 5 2" xfId="2687" xr:uid="{7CEB9E43-8092-4829-9898-C332FEF9203A}"/>
    <cellStyle name="20% - Accent1 5 4 6" xfId="2688" xr:uid="{0253A027-AFBF-4C57-ACC5-785170AB6E64}"/>
    <cellStyle name="20% - Accent1 5 4 6 2" xfId="2689" xr:uid="{5474171C-4CA8-42B4-9717-DC25F8C5CEF2}"/>
    <cellStyle name="20% - Accent1 5 4 7" xfId="2690" xr:uid="{57199F66-F8C7-4471-B99D-A157969C0353}"/>
    <cellStyle name="20% - Accent1 5 4 7 2" xfId="2691" xr:uid="{6F4754D9-254C-4769-A2A4-97537146A00E}"/>
    <cellStyle name="20% - Accent1 5 4 8" xfId="2692" xr:uid="{41DF7F73-3F00-424F-BB49-780000AE39BD}"/>
    <cellStyle name="20% - Accent1 5 4 8 2" xfId="2693" xr:uid="{DF26B8AD-43C6-4BCA-B8E0-54E22C918DA2}"/>
    <cellStyle name="20% - Accent1 5 4 9" xfId="2694" xr:uid="{3BFC2850-40EC-4474-A813-5864AB9BC0EF}"/>
    <cellStyle name="20% - Accent1 5 4 9 2" xfId="2695" xr:uid="{7E931C50-8221-4678-8A8F-9C66A455C6C8}"/>
    <cellStyle name="20% - Accent1 5 5" xfId="2696" xr:uid="{82D3F44A-2772-4CBF-9FE6-7FC1B894B86D}"/>
    <cellStyle name="20% - Accent1 5 5 2" xfId="2697" xr:uid="{4685F0A0-A2A6-43F2-9D8D-064E3686F22F}"/>
    <cellStyle name="20% - Accent1 5 5 2 2" xfId="2698" xr:uid="{0B104632-D60B-4F52-AACA-E31029136EFE}"/>
    <cellStyle name="20% - Accent1 5 5 2 2 2" xfId="2699" xr:uid="{69287DE7-AAF1-4865-9C66-F676CC0BA8B4}"/>
    <cellStyle name="20% - Accent1 5 5 2 2 2 2" xfId="2700" xr:uid="{14A6A27A-AE2F-4885-A3C5-5CAA58A6490F}"/>
    <cellStyle name="20% - Accent1 5 5 2 2 3" xfId="2701" xr:uid="{0B443B51-5E9C-4983-B5FA-2DD49083497E}"/>
    <cellStyle name="20% - Accent1 5 5 2 2 3 2" xfId="2702" xr:uid="{114B79EC-D6B6-46FF-9862-E0ECE55639AC}"/>
    <cellStyle name="20% - Accent1 5 5 2 2 4" xfId="2703" xr:uid="{F35F8261-563A-4543-9723-EB07C88E6047}"/>
    <cellStyle name="20% - Accent1 5 5 2 3" xfId="2704" xr:uid="{306EFB5D-3A21-4E72-A084-F477F45B5A1F}"/>
    <cellStyle name="20% - Accent1 5 5 2 3 2" xfId="2705" xr:uid="{8069E49F-022D-4022-95AB-53D3FF3BDF65}"/>
    <cellStyle name="20% - Accent1 5 5 2 4" xfId="2706" xr:uid="{FBF9A718-A964-41D6-BC53-180C13A559D3}"/>
    <cellStyle name="20% - Accent1 5 5 2 4 2" xfId="2707" xr:uid="{210631F3-6F7A-44FF-A6A1-7C6CACBC5FD6}"/>
    <cellStyle name="20% - Accent1 5 5 2 5" xfId="2708" xr:uid="{57A4C16A-48F1-4C7B-90EF-C5E26880EA65}"/>
    <cellStyle name="20% - Accent1 5 5 2 5 2" xfId="2709" xr:uid="{BF66C756-92B2-47DC-BEF4-651A905F85DB}"/>
    <cellStyle name="20% - Accent1 5 5 2 6" xfId="2710" xr:uid="{00EA127D-A675-4414-BD81-DDD89F93337C}"/>
    <cellStyle name="20% - Accent1 5 5 3" xfId="2711" xr:uid="{68E92201-1B1D-4EF7-9D7B-DF12AF7EAA67}"/>
    <cellStyle name="20% - Accent1 5 5 3 2" xfId="2712" xr:uid="{8EE0C713-91A9-4D45-A96F-FE30F8B9E5A7}"/>
    <cellStyle name="20% - Accent1 5 5 3 2 2" xfId="2713" xr:uid="{CC6C71D3-09CD-4A0A-8A22-B6B86332432F}"/>
    <cellStyle name="20% - Accent1 5 5 3 2 2 2" xfId="2714" xr:uid="{DC508A84-941E-4D91-A52F-C9BF3B109DF0}"/>
    <cellStyle name="20% - Accent1 5 5 3 2 3" xfId="2715" xr:uid="{57008B17-66EF-40AF-9B5E-0F3D9203E553}"/>
    <cellStyle name="20% - Accent1 5 5 3 2 3 2" xfId="2716" xr:uid="{35178E08-93A1-475D-96E8-46A1532D84A6}"/>
    <cellStyle name="20% - Accent1 5 5 3 2 4" xfId="2717" xr:uid="{5A62B07D-9EBB-4014-A878-1DF0AD486005}"/>
    <cellStyle name="20% - Accent1 5 5 3 3" xfId="2718" xr:uid="{824A2C9E-1315-4C12-B19F-1A6CC4C11321}"/>
    <cellStyle name="20% - Accent1 5 5 3 3 2" xfId="2719" xr:uid="{A99DE752-8BFC-47AD-AD6F-7DCCAB142A85}"/>
    <cellStyle name="20% - Accent1 5 5 3 4" xfId="2720" xr:uid="{EE207F34-DABC-4CE3-81B8-D71655EA77E2}"/>
    <cellStyle name="20% - Accent1 5 5 3 4 2" xfId="2721" xr:uid="{BC504231-9A14-463D-B04B-69B3D375C4DC}"/>
    <cellStyle name="20% - Accent1 5 5 3 5" xfId="2722" xr:uid="{DE3E7508-C068-4E1A-8E58-AE8959838E8B}"/>
    <cellStyle name="20% - Accent1 5 5 3 5 2" xfId="2723" xr:uid="{D15D9476-1845-439C-BEF4-42DFDF88E8A8}"/>
    <cellStyle name="20% - Accent1 5 5 3 6" xfId="2724" xr:uid="{31F5C5B1-369D-4F76-86DC-9E466A3A00CB}"/>
    <cellStyle name="20% - Accent1 5 5 4" xfId="2725" xr:uid="{D114DB5A-1A12-4F56-A752-6D326BCADFC2}"/>
    <cellStyle name="20% - Accent1 5 5 4 2" xfId="2726" xr:uid="{2D02C602-BDA5-405A-A10B-20DE0E5E4F4D}"/>
    <cellStyle name="20% - Accent1 5 5 4 2 2" xfId="2727" xr:uid="{D36B7E3B-3F26-4B57-90E9-B9616F937E11}"/>
    <cellStyle name="20% - Accent1 5 5 4 3" xfId="2728" xr:uid="{0FA66C2D-E75A-4250-9D71-E5F17E370D05}"/>
    <cellStyle name="20% - Accent1 5 5 4 3 2" xfId="2729" xr:uid="{3B9F4A01-5943-439F-AFED-0A7C025F0BCB}"/>
    <cellStyle name="20% - Accent1 5 5 4 4" xfId="2730" xr:uid="{26EB20B8-08F9-4A87-91B9-46DBD96B71A7}"/>
    <cellStyle name="20% - Accent1 5 5 5" xfId="2731" xr:uid="{019DA4A8-B159-4A7D-BC67-8D6326BA8915}"/>
    <cellStyle name="20% - Accent1 5 5 5 2" xfId="2732" xr:uid="{FB1CF840-2E66-4DC0-A827-FE266AA87516}"/>
    <cellStyle name="20% - Accent1 5 5 6" xfId="2733" xr:uid="{C361F1C9-8389-47F8-A32C-F23FBCE2C501}"/>
    <cellStyle name="20% - Accent1 5 5 6 2" xfId="2734" xr:uid="{DE2ED88C-EDC4-47D0-B538-1478B0CD43F0}"/>
    <cellStyle name="20% - Accent1 5 5 7" xfId="2735" xr:uid="{5FE563B3-9DF5-416C-928F-BA660D38A739}"/>
    <cellStyle name="20% - Accent1 5 5 7 2" xfId="2736" xr:uid="{773A8081-F1B3-463A-AA96-9C9B7CC7432D}"/>
    <cellStyle name="20% - Accent1 5 5 8" xfId="2737" xr:uid="{CD2B191E-844E-4269-9617-CC7FBAF3576E}"/>
    <cellStyle name="20% - Accent1 5 6" xfId="2738" xr:uid="{D7109BAF-325C-4BA6-B724-02C1A9BE9125}"/>
    <cellStyle name="20% - Accent1 5 6 2" xfId="2739" xr:uid="{0B6EDA33-F847-42EE-86FB-7FA51B211FBC}"/>
    <cellStyle name="20% - Accent1 5 6 2 2" xfId="2740" xr:uid="{64FAFFBD-3034-4691-BD28-C79BF6A269ED}"/>
    <cellStyle name="20% - Accent1 5 6 2 2 2" xfId="2741" xr:uid="{AEA1E842-83F8-4284-AF33-421C481470A5}"/>
    <cellStyle name="20% - Accent1 5 6 2 3" xfId="2742" xr:uid="{DE1A6CB2-5B40-4BB5-A203-E91BB4D05398}"/>
    <cellStyle name="20% - Accent1 5 6 2 3 2" xfId="2743" xr:uid="{F793953F-D6CC-4956-BD5D-922E7CE0BDBB}"/>
    <cellStyle name="20% - Accent1 5 6 2 4" xfId="2744" xr:uid="{0986BECC-18F1-419B-B9BB-0D650B708CD9}"/>
    <cellStyle name="20% - Accent1 5 6 3" xfId="2745" xr:uid="{EE0289A5-2990-4422-A463-54C68D59D68D}"/>
    <cellStyle name="20% - Accent1 5 6 3 2" xfId="2746" xr:uid="{C37E04A3-1829-4F02-A21F-59733135E355}"/>
    <cellStyle name="20% - Accent1 5 6 4" xfId="2747" xr:uid="{B4DA5B88-EB1D-4120-AA2C-3792F0252C5F}"/>
    <cellStyle name="20% - Accent1 5 6 4 2" xfId="2748" xr:uid="{FC530ECF-0E58-455C-8A8A-E778A4176386}"/>
    <cellStyle name="20% - Accent1 5 6 5" xfId="2749" xr:uid="{DE6D811D-68B0-437B-A633-7C0B03252E0C}"/>
    <cellStyle name="20% - Accent1 5 6 5 2" xfId="2750" xr:uid="{CB45DBFA-065D-4BEA-BF11-01FD6DFE5F2A}"/>
    <cellStyle name="20% - Accent1 5 6 6" xfId="2751" xr:uid="{5AD35E0E-0728-4D21-8D05-3043DF1C73C1}"/>
    <cellStyle name="20% - Accent1 5 7" xfId="2752" xr:uid="{4791CB85-FA10-4CBB-BD04-657A0E96CE64}"/>
    <cellStyle name="20% - Accent1 5 7 2" xfId="2753" xr:uid="{76DC297A-A384-42F4-88EB-9C823B93088E}"/>
    <cellStyle name="20% - Accent1 5 7 2 2" xfId="2754" xr:uid="{3FD00F44-F0A2-4F96-8083-1DB08D128720}"/>
    <cellStyle name="20% - Accent1 5 7 2 2 2" xfId="2755" xr:uid="{D2814F24-E445-488C-8956-ACACB76D698C}"/>
    <cellStyle name="20% - Accent1 5 7 2 3" xfId="2756" xr:uid="{F85BEE42-92D4-4202-9953-9E89929BE8BF}"/>
    <cellStyle name="20% - Accent1 5 7 2 3 2" xfId="2757" xr:uid="{F31767DF-8A8D-4335-8CDE-3E81E3DDE6CD}"/>
    <cellStyle name="20% - Accent1 5 7 2 4" xfId="2758" xr:uid="{DEED69F8-71B0-404D-A5F2-6DCE78B0BFC6}"/>
    <cellStyle name="20% - Accent1 5 7 3" xfId="2759" xr:uid="{7746E1C4-BBF4-4218-9029-6188B05D2DFB}"/>
    <cellStyle name="20% - Accent1 5 7 3 2" xfId="2760" xr:uid="{7CC3ADFA-02F8-4B80-8312-FB5B7FE5B9AC}"/>
    <cellStyle name="20% - Accent1 5 7 4" xfId="2761" xr:uid="{411E938D-4AAF-48EF-98BD-C1B17F3CD2F2}"/>
    <cellStyle name="20% - Accent1 5 7 4 2" xfId="2762" xr:uid="{D52333D9-89B8-46F4-B582-E5493BF4D572}"/>
    <cellStyle name="20% - Accent1 5 7 5" xfId="2763" xr:uid="{0B15CBB1-3847-444A-8B22-2B2E4FC2F82B}"/>
    <cellStyle name="20% - Accent1 5 7 5 2" xfId="2764" xr:uid="{A1610291-8F40-48B4-AECB-E7395EB5287D}"/>
    <cellStyle name="20% - Accent1 5 7 6" xfId="2765" xr:uid="{C89F75C1-A2DD-479C-A5D4-500A2696A085}"/>
    <cellStyle name="20% - Accent1 5 8" xfId="2766" xr:uid="{8C17DB92-063C-41F6-B928-E6CA3462544E}"/>
    <cellStyle name="20% - Accent1 5 8 2" xfId="2767" xr:uid="{85997E28-E918-43B9-9AC9-2B0086F4C4D4}"/>
    <cellStyle name="20% - Accent1 5 8 2 2" xfId="2768" xr:uid="{0D5624CD-4F30-4D68-8D9F-CAFE475A6D56}"/>
    <cellStyle name="20% - Accent1 5 8 3" xfId="2769" xr:uid="{2B7DBF85-3BB3-4867-8184-DDCA8D59E23C}"/>
    <cellStyle name="20% - Accent1 5 8 3 2" xfId="2770" xr:uid="{27683F68-EBCC-43D1-ACD0-80CF5BC39838}"/>
    <cellStyle name="20% - Accent1 5 8 4" xfId="2771" xr:uid="{D1597200-5476-4608-9BAD-4E8F2B7BC2FB}"/>
    <cellStyle name="20% - Accent1 5 9" xfId="2772" xr:uid="{1AE835FF-DD7E-4FF1-9D1E-DFA178FF30BF}"/>
    <cellStyle name="20% - Accent1 5 9 2" xfId="2773" xr:uid="{005ECD38-CD4C-46EE-BE9E-63644805CFDD}"/>
    <cellStyle name="20% - Accent1 6" xfId="39" xr:uid="{842F35D3-FF51-4E2E-BAE7-84DCDBA2CF4E}"/>
    <cellStyle name="20% - Accent1 6 10" xfId="2775" xr:uid="{9FB232FF-95C3-4EA4-BA8F-F851265475C3}"/>
    <cellStyle name="20% - Accent1 6 10 2" xfId="2776" xr:uid="{A7511B0E-8668-4CBC-BD27-0FD91610CCEA}"/>
    <cellStyle name="20% - Accent1 6 11" xfId="2777" xr:uid="{7C497A67-6603-4BFF-8D68-A3751675AB2D}"/>
    <cellStyle name="20% - Accent1 6 11 2" xfId="2778" xr:uid="{AB259CC9-DD96-4FBD-9F2F-F4738371C3B6}"/>
    <cellStyle name="20% - Accent1 6 12" xfId="2779" xr:uid="{52D590CB-8BFD-4903-8DFB-53EFFBD2E88E}"/>
    <cellStyle name="20% - Accent1 6 12 2" xfId="2780" xr:uid="{3A2F95EB-3FB1-40E4-B609-C40B0FAE9087}"/>
    <cellStyle name="20% - Accent1 6 13" xfId="2781" xr:uid="{9825054E-B224-426B-A6F6-A26D627E71E1}"/>
    <cellStyle name="20% - Accent1 6 14" xfId="2782" xr:uid="{95187E37-0A25-4DBE-AFEB-B38FDF7430E5}"/>
    <cellStyle name="20% - Accent1 6 15" xfId="2774" xr:uid="{D0E7DA3B-930D-42B0-ACE8-A999E7E86417}"/>
    <cellStyle name="20% - Accent1 6 2" xfId="40" xr:uid="{1F023914-F1E2-4747-8E4F-A7D8DCEE6E25}"/>
    <cellStyle name="20% - Accent1 6 2 10" xfId="2784" xr:uid="{2E3B1F7E-C433-4EAA-AAD0-6440A7FF8AD4}"/>
    <cellStyle name="20% - Accent1 6 2 11" xfId="2785" xr:uid="{B9AF2B3E-4B85-486B-A5E5-DF8673056BB8}"/>
    <cellStyle name="20% - Accent1 6 2 12" xfId="2783" xr:uid="{1E15F3D2-EF09-45AD-95AB-82CA8968D7C3}"/>
    <cellStyle name="20% - Accent1 6 2 2" xfId="2786" xr:uid="{4472D67F-1E81-49FB-B199-729467074509}"/>
    <cellStyle name="20% - Accent1 6 2 2 2" xfId="2787" xr:uid="{7898D89D-4A07-49C3-8B33-C7A6985D147D}"/>
    <cellStyle name="20% - Accent1 6 2 2 2 2" xfId="2788" xr:uid="{A2BF1EA5-ACC8-4E19-8B3E-7413BC70F78C}"/>
    <cellStyle name="20% - Accent1 6 2 2 2 2 2" xfId="2789" xr:uid="{149F4E5F-C0E3-4C34-A357-16D4B5A084BA}"/>
    <cellStyle name="20% - Accent1 6 2 2 2 3" xfId="2790" xr:uid="{D8559E55-4D96-4318-88EB-B23CA4076512}"/>
    <cellStyle name="20% - Accent1 6 2 2 2 3 2" xfId="2791" xr:uid="{C3A1CD2D-5861-4002-833A-3DB065F9EE4E}"/>
    <cellStyle name="20% - Accent1 6 2 2 2 4" xfId="2792" xr:uid="{C5CC4D16-77BF-4151-B490-2450986BB6AD}"/>
    <cellStyle name="20% - Accent1 6 2 2 3" xfId="2793" xr:uid="{84700307-15A0-42F3-B477-A5C0651ADCEF}"/>
    <cellStyle name="20% - Accent1 6 2 2 3 2" xfId="2794" xr:uid="{C740A134-8FB9-43C5-A415-78E304C46D35}"/>
    <cellStyle name="20% - Accent1 6 2 2 4" xfId="2795" xr:uid="{61B7213F-E955-4F36-A8A0-0BCF9CA78ECE}"/>
    <cellStyle name="20% - Accent1 6 2 2 4 2" xfId="2796" xr:uid="{55E19CE7-21CA-408D-9E7E-61B734B4177B}"/>
    <cellStyle name="20% - Accent1 6 2 2 5" xfId="2797" xr:uid="{39EF71F6-8EB4-489D-A192-76B12F7B7101}"/>
    <cellStyle name="20% - Accent1 6 2 2 5 2" xfId="2798" xr:uid="{EC74CFB9-84EB-4E95-8C02-5659BECA906E}"/>
    <cellStyle name="20% - Accent1 6 2 2 6" xfId="2799" xr:uid="{C835C1A1-0510-4217-A13F-011438C42401}"/>
    <cellStyle name="20% - Accent1 6 2 2 6 2" xfId="2800" xr:uid="{7378C11F-1852-4F50-8D3A-981532125A4D}"/>
    <cellStyle name="20% - Accent1 6 2 2 7" xfId="2801" xr:uid="{44014C28-9234-4ADC-9AC6-B088E63ACA8B}"/>
    <cellStyle name="20% - Accent1 6 2 2 7 2" xfId="2802" xr:uid="{DC5B93FE-4B28-496A-ADF4-8CF154F54586}"/>
    <cellStyle name="20% - Accent1 6 2 2 8" xfId="2803" xr:uid="{7C27FA43-3E45-4085-928D-05947681C501}"/>
    <cellStyle name="20% - Accent1 6 2 3" xfId="2804" xr:uid="{843A86DD-A9A0-4946-86A5-727BF54D0798}"/>
    <cellStyle name="20% - Accent1 6 2 3 2" xfId="2805" xr:uid="{A1B0590E-AAA3-4E18-B9C4-EC739BB56EFC}"/>
    <cellStyle name="20% - Accent1 6 2 3 2 2" xfId="2806" xr:uid="{42DB2BE9-7F1E-4B8F-93B0-191838BB7518}"/>
    <cellStyle name="20% - Accent1 6 2 3 2 2 2" xfId="2807" xr:uid="{95F8BFD0-0E9A-4D95-8F3E-A23E7E0339EE}"/>
    <cellStyle name="20% - Accent1 6 2 3 2 3" xfId="2808" xr:uid="{197E33C9-31EF-4633-AAC1-B6695798A42E}"/>
    <cellStyle name="20% - Accent1 6 2 3 2 3 2" xfId="2809" xr:uid="{AC4706A5-86B2-4170-8926-8140EDC434E6}"/>
    <cellStyle name="20% - Accent1 6 2 3 2 4" xfId="2810" xr:uid="{3A1FD29B-479E-4D5C-ABE0-15AF0B5E2ADF}"/>
    <cellStyle name="20% - Accent1 6 2 3 3" xfId="2811" xr:uid="{A0FEDD80-E103-4DB4-84A7-6670E40D6C76}"/>
    <cellStyle name="20% - Accent1 6 2 3 3 2" xfId="2812" xr:uid="{AC8A0C56-4EA0-4E45-80FB-DDECECC62A94}"/>
    <cellStyle name="20% - Accent1 6 2 3 4" xfId="2813" xr:uid="{60EB8417-3FE6-4510-96E9-4A9FEA443068}"/>
    <cellStyle name="20% - Accent1 6 2 3 4 2" xfId="2814" xr:uid="{CEE77097-1B22-4B3E-A98A-D35B7FDEB1EB}"/>
    <cellStyle name="20% - Accent1 6 2 3 5" xfId="2815" xr:uid="{631E4B62-86B5-4296-A199-8B13B7F40424}"/>
    <cellStyle name="20% - Accent1 6 2 3 5 2" xfId="2816" xr:uid="{273D3288-C488-4530-BECD-1DF3B6BB10FC}"/>
    <cellStyle name="20% - Accent1 6 2 3 6" xfId="2817" xr:uid="{387ADD90-B458-491C-9931-E261835B06D4}"/>
    <cellStyle name="20% - Accent1 6 2 4" xfId="2818" xr:uid="{4D3A3B40-84F2-481E-ABF7-4387213FE7F4}"/>
    <cellStyle name="20% - Accent1 6 2 4 2" xfId="2819" xr:uid="{95C71B6E-33B7-437B-ABF5-23E6A7C108B9}"/>
    <cellStyle name="20% - Accent1 6 2 4 2 2" xfId="2820" xr:uid="{77D2CA95-B4FE-4EF9-BD2A-D5B650EF5E3E}"/>
    <cellStyle name="20% - Accent1 6 2 4 3" xfId="2821" xr:uid="{086F4B56-9589-4C02-A4FB-6608333C9D0B}"/>
    <cellStyle name="20% - Accent1 6 2 4 3 2" xfId="2822" xr:uid="{3648DBBB-DC70-429D-8F7E-563F8476FAC8}"/>
    <cellStyle name="20% - Accent1 6 2 4 4" xfId="2823" xr:uid="{BEA2225E-66F4-4F13-A315-D0E1B1BC28FE}"/>
    <cellStyle name="20% - Accent1 6 2 5" xfId="2824" xr:uid="{EE9D660A-E79D-46D9-B5E5-BFFC972F75BC}"/>
    <cellStyle name="20% - Accent1 6 2 5 2" xfId="2825" xr:uid="{E747632A-E438-4F1B-9018-A303C223BC84}"/>
    <cellStyle name="20% - Accent1 6 2 6" xfId="2826" xr:uid="{91A35506-61B8-4C83-BD71-47BC00AABAC9}"/>
    <cellStyle name="20% - Accent1 6 2 6 2" xfId="2827" xr:uid="{A1FB2F40-2361-48D9-AE32-5F0F2E099922}"/>
    <cellStyle name="20% - Accent1 6 2 7" xfId="2828" xr:uid="{B90D4A5D-3855-4F15-A07A-17D5B32F6240}"/>
    <cellStyle name="20% - Accent1 6 2 7 2" xfId="2829" xr:uid="{65CEE905-F55A-48BF-8C5B-1F7D8D239EB0}"/>
    <cellStyle name="20% - Accent1 6 2 8" xfId="2830" xr:uid="{AB4BA006-5539-4DF4-A11A-BD5D333A368F}"/>
    <cellStyle name="20% - Accent1 6 2 8 2" xfId="2831" xr:uid="{FDE1CB1B-979E-4CF5-9AEB-3012282E98CC}"/>
    <cellStyle name="20% - Accent1 6 2 9" xfId="2832" xr:uid="{D58928AD-9AC1-4D90-8DF2-5D540D2C6720}"/>
    <cellStyle name="20% - Accent1 6 2 9 2" xfId="2833" xr:uid="{6C930298-2953-40C0-B669-B4BA13E3C4B8}"/>
    <cellStyle name="20% - Accent1 6 3" xfId="2834" xr:uid="{379C28D2-3B34-4DDE-A6A6-83D96EA370C8}"/>
    <cellStyle name="20% - Accent1 6 3 10" xfId="2835" xr:uid="{2746B4D0-20C0-4ABE-9AEA-C8A139D3F51B}"/>
    <cellStyle name="20% - Accent1 6 3 2" xfId="2836" xr:uid="{B6B28C64-62C8-49E6-AD2D-E88536E2955D}"/>
    <cellStyle name="20% - Accent1 6 3 2 2" xfId="2837" xr:uid="{975D63C7-184A-4C83-8F50-7D2DC7151832}"/>
    <cellStyle name="20% - Accent1 6 3 2 2 2" xfId="2838" xr:uid="{B26C0D10-5A32-4787-820B-F1E029437026}"/>
    <cellStyle name="20% - Accent1 6 3 2 2 2 2" xfId="2839" xr:uid="{B000B4A4-6E37-4C6E-87F6-3B7C49BABB08}"/>
    <cellStyle name="20% - Accent1 6 3 2 2 3" xfId="2840" xr:uid="{1B04D89B-B070-4BA3-8AFE-DFA5A1DAE0E9}"/>
    <cellStyle name="20% - Accent1 6 3 2 2 3 2" xfId="2841" xr:uid="{6E29EC38-9DD9-43CC-9CD8-D69F4F4FC549}"/>
    <cellStyle name="20% - Accent1 6 3 2 2 4" xfId="2842" xr:uid="{8EC44002-FD97-433E-BB05-078E396931EE}"/>
    <cellStyle name="20% - Accent1 6 3 2 3" xfId="2843" xr:uid="{F19F7B5A-DFF9-4FDF-A7B3-3DAC8D752035}"/>
    <cellStyle name="20% - Accent1 6 3 2 3 2" xfId="2844" xr:uid="{6406975C-385D-444A-802E-FB67FA599973}"/>
    <cellStyle name="20% - Accent1 6 3 2 4" xfId="2845" xr:uid="{89BA6DDC-E321-4BDD-BCDF-0EEBFE8D7690}"/>
    <cellStyle name="20% - Accent1 6 3 2 4 2" xfId="2846" xr:uid="{00EB3405-F2AA-4657-877F-15D57A285FA5}"/>
    <cellStyle name="20% - Accent1 6 3 2 5" xfId="2847" xr:uid="{A8528EA5-5E6D-4437-9641-F0A510E2330A}"/>
    <cellStyle name="20% - Accent1 6 3 2 5 2" xfId="2848" xr:uid="{0469C056-AD53-4A6B-BAE1-13760607AEBC}"/>
    <cellStyle name="20% - Accent1 6 3 2 6" xfId="2849" xr:uid="{B2C32876-56F3-4FFF-AC0A-68C3ECC40E3B}"/>
    <cellStyle name="20% - Accent1 6 3 2 6 2" xfId="2850" xr:uid="{8E197F64-E80F-4011-91A9-262C4B4461E5}"/>
    <cellStyle name="20% - Accent1 6 3 2 7" xfId="2851" xr:uid="{2FE7661B-5D98-42E5-A421-91767C931428}"/>
    <cellStyle name="20% - Accent1 6 3 2 7 2" xfId="2852" xr:uid="{2327450F-CE64-4FA2-88F1-40723B9AA696}"/>
    <cellStyle name="20% - Accent1 6 3 2 8" xfId="2853" xr:uid="{F4FAA68B-B3B0-4E4D-815A-7C2C59D63A7A}"/>
    <cellStyle name="20% - Accent1 6 3 3" xfId="2854" xr:uid="{17DDF29B-13D8-4CA5-8355-A29AD5B66D7A}"/>
    <cellStyle name="20% - Accent1 6 3 3 2" xfId="2855" xr:uid="{E219386D-330B-471C-A889-CA9A68003EC2}"/>
    <cellStyle name="20% - Accent1 6 3 3 2 2" xfId="2856" xr:uid="{4D6043C4-5D41-4BB2-8699-8EEE2C5DF40D}"/>
    <cellStyle name="20% - Accent1 6 3 3 2 2 2" xfId="2857" xr:uid="{F4762210-FCA0-4551-9F54-9D0B3251EA48}"/>
    <cellStyle name="20% - Accent1 6 3 3 2 3" xfId="2858" xr:uid="{10DCD272-AC54-495B-A47B-2C982378DFF2}"/>
    <cellStyle name="20% - Accent1 6 3 3 2 3 2" xfId="2859" xr:uid="{40091F7F-F20E-4E9C-91B6-77332B20B15F}"/>
    <cellStyle name="20% - Accent1 6 3 3 2 4" xfId="2860" xr:uid="{6FA733D7-876E-492E-BD61-891A8C194417}"/>
    <cellStyle name="20% - Accent1 6 3 3 3" xfId="2861" xr:uid="{3C79A486-1187-44E5-8FA2-23680251751A}"/>
    <cellStyle name="20% - Accent1 6 3 3 3 2" xfId="2862" xr:uid="{01778CAE-D75C-4834-BBA3-967940A50D01}"/>
    <cellStyle name="20% - Accent1 6 3 3 4" xfId="2863" xr:uid="{14A4A68D-03D4-4558-A05B-E7292223B088}"/>
    <cellStyle name="20% - Accent1 6 3 3 4 2" xfId="2864" xr:uid="{D343DCFB-DE29-4789-85DB-E6780B33C031}"/>
    <cellStyle name="20% - Accent1 6 3 3 5" xfId="2865" xr:uid="{E172E454-FEB9-46B8-BA86-168003572020}"/>
    <cellStyle name="20% - Accent1 6 3 3 5 2" xfId="2866" xr:uid="{0DD08D48-8A81-4703-AE21-B33753541571}"/>
    <cellStyle name="20% - Accent1 6 3 3 6" xfId="2867" xr:uid="{C9B749A8-1F06-4136-96B6-B677125E069E}"/>
    <cellStyle name="20% - Accent1 6 3 4" xfId="2868" xr:uid="{2500F045-EC61-4960-9A97-3CC0D0A2C8B5}"/>
    <cellStyle name="20% - Accent1 6 3 4 2" xfId="2869" xr:uid="{9691748D-FCE9-4B5D-91B4-C98F981EC975}"/>
    <cellStyle name="20% - Accent1 6 3 4 2 2" xfId="2870" xr:uid="{6A441C67-8BEE-4C6F-828E-B31932A83157}"/>
    <cellStyle name="20% - Accent1 6 3 4 3" xfId="2871" xr:uid="{B3BFCAA9-6DE5-49D0-B124-137C3F583982}"/>
    <cellStyle name="20% - Accent1 6 3 4 3 2" xfId="2872" xr:uid="{6A03FC0F-B4D4-4F24-9574-CE3978284F53}"/>
    <cellStyle name="20% - Accent1 6 3 4 4" xfId="2873" xr:uid="{2589512C-0E1B-49F0-9FD1-CBEAEBFEBCC1}"/>
    <cellStyle name="20% - Accent1 6 3 5" xfId="2874" xr:uid="{C71F22FB-BF94-4CA9-840D-57F2CA9AE1EA}"/>
    <cellStyle name="20% - Accent1 6 3 5 2" xfId="2875" xr:uid="{5E3F927D-D515-4D31-9327-4C9D7B3E6D63}"/>
    <cellStyle name="20% - Accent1 6 3 6" xfId="2876" xr:uid="{D3088F73-D38E-4280-B10D-B53ABACECE95}"/>
    <cellStyle name="20% - Accent1 6 3 6 2" xfId="2877" xr:uid="{98FE5C5F-9DD5-4C8E-9EE6-1B65F5F26E73}"/>
    <cellStyle name="20% - Accent1 6 3 7" xfId="2878" xr:uid="{ED926C56-2397-4163-867A-1617C973C09F}"/>
    <cellStyle name="20% - Accent1 6 3 7 2" xfId="2879" xr:uid="{6C66DE41-B5DB-4785-94D8-DDD027AC81DA}"/>
    <cellStyle name="20% - Accent1 6 3 8" xfId="2880" xr:uid="{B0A40FE7-A593-4CB9-B2AE-544A7681776C}"/>
    <cellStyle name="20% - Accent1 6 3 8 2" xfId="2881" xr:uid="{5D1A7153-85D6-4AB8-A650-C3ABD97318A0}"/>
    <cellStyle name="20% - Accent1 6 3 9" xfId="2882" xr:uid="{2B3C753A-B92C-4A7F-8E8F-A90DC0CCA818}"/>
    <cellStyle name="20% - Accent1 6 3 9 2" xfId="2883" xr:uid="{DBB19ECE-F122-4858-9953-08B525DD7912}"/>
    <cellStyle name="20% - Accent1 6 4" xfId="2884" xr:uid="{56066FD3-C908-4F6C-B254-57F1EA02F695}"/>
    <cellStyle name="20% - Accent1 6 4 10" xfId="2885" xr:uid="{2B8E97C6-029C-4E2D-A4A2-38279081E8FF}"/>
    <cellStyle name="20% - Accent1 6 4 2" xfId="2886" xr:uid="{F3B09438-5133-4EF4-895F-992666ACF478}"/>
    <cellStyle name="20% - Accent1 6 4 2 2" xfId="2887" xr:uid="{9629CDEE-35C7-4D55-9D68-807977E0DB89}"/>
    <cellStyle name="20% - Accent1 6 4 2 2 2" xfId="2888" xr:uid="{37B55623-3953-4650-89A4-820BF597546B}"/>
    <cellStyle name="20% - Accent1 6 4 2 2 2 2" xfId="2889" xr:uid="{DFCC58B1-4E59-4174-A3EA-945994D9DAF0}"/>
    <cellStyle name="20% - Accent1 6 4 2 2 3" xfId="2890" xr:uid="{1B8C0E9D-30E9-42E9-86B5-EF0FCEE3A1BA}"/>
    <cellStyle name="20% - Accent1 6 4 2 2 3 2" xfId="2891" xr:uid="{7EE97FBA-6FF6-458F-BAA5-3AF690B12692}"/>
    <cellStyle name="20% - Accent1 6 4 2 2 4" xfId="2892" xr:uid="{CFE10EE7-EEB4-48A6-A41A-BFB171483868}"/>
    <cellStyle name="20% - Accent1 6 4 2 3" xfId="2893" xr:uid="{60F37D6C-2944-48DC-A077-15CC91AF2EB4}"/>
    <cellStyle name="20% - Accent1 6 4 2 3 2" xfId="2894" xr:uid="{57C3BE13-033C-4895-93E5-D06C97E070E7}"/>
    <cellStyle name="20% - Accent1 6 4 2 4" xfId="2895" xr:uid="{488BF1F1-5F27-40A1-8DC5-15E441E6D58F}"/>
    <cellStyle name="20% - Accent1 6 4 2 4 2" xfId="2896" xr:uid="{639448EE-C375-4C5A-9689-9497921DE998}"/>
    <cellStyle name="20% - Accent1 6 4 2 5" xfId="2897" xr:uid="{219214C3-3452-4228-9EC6-A682CE5D1685}"/>
    <cellStyle name="20% - Accent1 6 4 2 5 2" xfId="2898" xr:uid="{41AC60E9-E4E4-408E-9B54-4CCCA52FD69B}"/>
    <cellStyle name="20% - Accent1 6 4 2 6" xfId="2899" xr:uid="{C226B6FE-74F3-4836-A97B-C28DCC850C3D}"/>
    <cellStyle name="20% - Accent1 6 4 3" xfId="2900" xr:uid="{E7DDA60B-F893-4B41-A5C8-64934BE93E94}"/>
    <cellStyle name="20% - Accent1 6 4 3 2" xfId="2901" xr:uid="{6697F84F-D751-43CE-A95D-A8397EB57E60}"/>
    <cellStyle name="20% - Accent1 6 4 3 2 2" xfId="2902" xr:uid="{3DCCB018-B6F1-4C50-9979-C3B5BDEE0784}"/>
    <cellStyle name="20% - Accent1 6 4 3 2 2 2" xfId="2903" xr:uid="{66989A9C-60B1-42D2-BFB2-E5593D30CD75}"/>
    <cellStyle name="20% - Accent1 6 4 3 2 3" xfId="2904" xr:uid="{90EEF1D9-BA7F-4B28-9351-4BE9B65FF51B}"/>
    <cellStyle name="20% - Accent1 6 4 3 2 3 2" xfId="2905" xr:uid="{00A53C86-1AA1-446C-AAF5-561AE5511D96}"/>
    <cellStyle name="20% - Accent1 6 4 3 2 4" xfId="2906" xr:uid="{D3551BA6-7D45-4DF7-81F1-596DF9C42241}"/>
    <cellStyle name="20% - Accent1 6 4 3 3" xfId="2907" xr:uid="{431E0740-EA8B-455E-945F-CC7D53097F70}"/>
    <cellStyle name="20% - Accent1 6 4 3 3 2" xfId="2908" xr:uid="{A3BC1278-E1F6-45A7-BE79-8CDE7192747D}"/>
    <cellStyle name="20% - Accent1 6 4 3 4" xfId="2909" xr:uid="{FFEA3668-E9DF-4DB3-BE3C-73761A983B0A}"/>
    <cellStyle name="20% - Accent1 6 4 3 4 2" xfId="2910" xr:uid="{B72370F7-C08F-48FA-ABE1-EB64D1528747}"/>
    <cellStyle name="20% - Accent1 6 4 3 5" xfId="2911" xr:uid="{757224E9-0D5A-43C9-959E-CBADDD60CD56}"/>
    <cellStyle name="20% - Accent1 6 4 3 5 2" xfId="2912" xr:uid="{77164EDD-9D63-4BFA-8C15-4CE793E406AE}"/>
    <cellStyle name="20% - Accent1 6 4 3 6" xfId="2913" xr:uid="{F42D9FF1-38A0-4DCA-94A1-2458743579BF}"/>
    <cellStyle name="20% - Accent1 6 4 4" xfId="2914" xr:uid="{C373EBDC-3F0E-4D11-9C71-C5D64C200AB8}"/>
    <cellStyle name="20% - Accent1 6 4 4 2" xfId="2915" xr:uid="{917028DC-2C48-4F18-AE68-AEC889950F3D}"/>
    <cellStyle name="20% - Accent1 6 4 4 2 2" xfId="2916" xr:uid="{58B135AA-D116-4C17-A255-2AB7867F0B35}"/>
    <cellStyle name="20% - Accent1 6 4 4 3" xfId="2917" xr:uid="{8D223BAC-2163-4C08-B13C-30151724C0E7}"/>
    <cellStyle name="20% - Accent1 6 4 4 3 2" xfId="2918" xr:uid="{F192F607-64BA-4609-AADF-5D0F65D9C1C8}"/>
    <cellStyle name="20% - Accent1 6 4 4 4" xfId="2919" xr:uid="{3F3C4E6F-D275-4B71-A8B3-618662DD2F4A}"/>
    <cellStyle name="20% - Accent1 6 4 5" xfId="2920" xr:uid="{827827AA-B307-41E7-A4AB-20E7B13FEC22}"/>
    <cellStyle name="20% - Accent1 6 4 5 2" xfId="2921" xr:uid="{39DD12B1-3F17-480F-A638-FF0DBA6ED92C}"/>
    <cellStyle name="20% - Accent1 6 4 6" xfId="2922" xr:uid="{7167609C-6269-47A0-977A-604C70E5E9D9}"/>
    <cellStyle name="20% - Accent1 6 4 6 2" xfId="2923" xr:uid="{A22B3902-7249-47FF-8F2C-54ACE92DA0EE}"/>
    <cellStyle name="20% - Accent1 6 4 7" xfId="2924" xr:uid="{0CCA776D-B298-41C7-AB66-8CD272D72182}"/>
    <cellStyle name="20% - Accent1 6 4 7 2" xfId="2925" xr:uid="{5BFB4BF0-4526-4282-8E3B-B4E71BBB5E00}"/>
    <cellStyle name="20% - Accent1 6 4 8" xfId="2926" xr:uid="{EA6448AB-D8EB-44B8-98F6-84A81C1C9E1C}"/>
    <cellStyle name="20% - Accent1 6 4 8 2" xfId="2927" xr:uid="{4BFEA0C0-B05D-45B5-A1C2-79A65EEBEC82}"/>
    <cellStyle name="20% - Accent1 6 4 9" xfId="2928" xr:uid="{7D0CBBD9-D624-440B-B1A2-0BEF10BE7EBB}"/>
    <cellStyle name="20% - Accent1 6 4 9 2" xfId="2929" xr:uid="{19E55413-66DB-4A0C-B322-DEA629EEB956}"/>
    <cellStyle name="20% - Accent1 6 5" xfId="2930" xr:uid="{6FBB1AD1-97D2-41AA-B742-66CFF2031FB2}"/>
    <cellStyle name="20% - Accent1 6 5 2" xfId="2931" xr:uid="{6DF10925-CAB3-4127-AA24-DCA04CF2ABAC}"/>
    <cellStyle name="20% - Accent1 6 5 2 2" xfId="2932" xr:uid="{25DD742D-904A-4834-B51E-E8233C319934}"/>
    <cellStyle name="20% - Accent1 6 5 2 2 2" xfId="2933" xr:uid="{E04753FA-D382-4E02-89B4-3DDC7FD485A8}"/>
    <cellStyle name="20% - Accent1 6 5 2 3" xfId="2934" xr:uid="{AB207CAC-D93B-4C20-A61D-70E60544F9A6}"/>
    <cellStyle name="20% - Accent1 6 5 2 3 2" xfId="2935" xr:uid="{B7AC4A05-E25A-4BF4-A310-54D8EE3C40BF}"/>
    <cellStyle name="20% - Accent1 6 5 2 4" xfId="2936" xr:uid="{20D57E54-909E-4E7C-8290-9EF317B3DE2B}"/>
    <cellStyle name="20% - Accent1 6 5 3" xfId="2937" xr:uid="{7C390FBC-3A48-4CF2-B71B-B74D9B13941F}"/>
    <cellStyle name="20% - Accent1 6 5 3 2" xfId="2938" xr:uid="{A1A0C811-19D4-4731-92F1-6D45B948E381}"/>
    <cellStyle name="20% - Accent1 6 5 4" xfId="2939" xr:uid="{B44781B5-C213-4016-9138-5E38C41C0AEC}"/>
    <cellStyle name="20% - Accent1 6 5 4 2" xfId="2940" xr:uid="{353B3944-A169-4E7E-AE35-1110306F9389}"/>
    <cellStyle name="20% - Accent1 6 5 5" xfId="2941" xr:uid="{CF828CCC-68ED-4EC9-BBE7-39A4DDC2A112}"/>
    <cellStyle name="20% - Accent1 6 5 5 2" xfId="2942" xr:uid="{A681708A-818D-4742-8B70-1CE84167624B}"/>
    <cellStyle name="20% - Accent1 6 5 6" xfId="2943" xr:uid="{35209B98-17B3-43D5-BFAE-29C6E8CBE499}"/>
    <cellStyle name="20% - Accent1 6 6" xfId="2944" xr:uid="{83A009C0-E483-461C-9178-DFCA0477F442}"/>
    <cellStyle name="20% - Accent1 6 6 2" xfId="2945" xr:uid="{D11B46DA-1B74-4438-B7A5-26E94D65D6AB}"/>
    <cellStyle name="20% - Accent1 6 6 2 2" xfId="2946" xr:uid="{FF001F97-0B25-41C7-88BC-076C97CECCA3}"/>
    <cellStyle name="20% - Accent1 6 6 2 2 2" xfId="2947" xr:uid="{092C943F-A433-4497-B027-C018D96FC4D8}"/>
    <cellStyle name="20% - Accent1 6 6 2 3" xfId="2948" xr:uid="{60AED50C-57C2-4E19-A960-5A60F73C67A3}"/>
    <cellStyle name="20% - Accent1 6 6 2 3 2" xfId="2949" xr:uid="{523C5D7B-337F-4CFA-9589-66D3792DEAB5}"/>
    <cellStyle name="20% - Accent1 6 6 2 4" xfId="2950" xr:uid="{D8CB774E-4D96-47F6-AE33-B917CFF3A2AE}"/>
    <cellStyle name="20% - Accent1 6 6 3" xfId="2951" xr:uid="{71B07995-A3B6-4A9F-9889-9DEA3D383810}"/>
    <cellStyle name="20% - Accent1 6 6 3 2" xfId="2952" xr:uid="{6D14B20F-C875-40A8-899B-7123F02CBDBB}"/>
    <cellStyle name="20% - Accent1 6 6 4" xfId="2953" xr:uid="{4778DAB3-2AFE-4975-8C4B-7950F7DF598E}"/>
    <cellStyle name="20% - Accent1 6 6 4 2" xfId="2954" xr:uid="{C7CF79FD-49F7-4442-A0DB-7CA50504E150}"/>
    <cellStyle name="20% - Accent1 6 6 5" xfId="2955" xr:uid="{3BDC73F7-6EED-46EE-B2B0-51DF1790D34F}"/>
    <cellStyle name="20% - Accent1 6 6 5 2" xfId="2956" xr:uid="{F41F96FB-CC09-46D8-80E4-31E89FAE0C31}"/>
    <cellStyle name="20% - Accent1 6 6 6" xfId="2957" xr:uid="{780E5E88-4BDF-4BEE-8DC9-30387798B096}"/>
    <cellStyle name="20% - Accent1 6 7" xfId="2958" xr:uid="{0C41AD0E-043C-4CD4-B546-70EF64AA8454}"/>
    <cellStyle name="20% - Accent1 6 7 2" xfId="2959" xr:uid="{12BB628A-DB0C-4E1B-9755-90C90E9C5AAB}"/>
    <cellStyle name="20% - Accent1 6 7 2 2" xfId="2960" xr:uid="{ECB13C3A-9964-4089-BE62-7829990B5A19}"/>
    <cellStyle name="20% - Accent1 6 7 3" xfId="2961" xr:uid="{93C94A35-A7C7-4A2E-B727-E0398D48812E}"/>
    <cellStyle name="20% - Accent1 6 7 3 2" xfId="2962" xr:uid="{BE6BC969-32CC-42DF-9B5E-28A496D007C7}"/>
    <cellStyle name="20% - Accent1 6 7 4" xfId="2963" xr:uid="{1BD92179-DFAF-4874-A716-5500A5C649DA}"/>
    <cellStyle name="20% - Accent1 6 8" xfId="2964" xr:uid="{F379D837-4636-4315-99D1-EBA5EFC8B73C}"/>
    <cellStyle name="20% - Accent1 6 8 2" xfId="2965" xr:uid="{E9A81C96-B2E9-4A06-92F6-6CF09172275E}"/>
    <cellStyle name="20% - Accent1 6 9" xfId="2966" xr:uid="{5995EE61-D7B7-494E-8E92-06823C0E8F0C}"/>
    <cellStyle name="20% - Accent1 6 9 2" xfId="2967" xr:uid="{65D2F846-B81A-4213-A863-7BB02E4F8069}"/>
    <cellStyle name="20% - Accent1 7" xfId="41" xr:uid="{6F00EB95-F44A-4E02-A4A2-66BF32EF93D0}"/>
    <cellStyle name="20% - Accent1 7 10" xfId="2969" xr:uid="{24F178A9-4503-47FB-9A30-69A2766511CF}"/>
    <cellStyle name="20% - Accent1 7 10 2" xfId="2970" xr:uid="{1003FF61-091C-4D5E-85F3-6FEE1A07750B}"/>
    <cellStyle name="20% - Accent1 7 11" xfId="2971" xr:uid="{9713E1D4-241E-473C-A3D1-F85DF805AA31}"/>
    <cellStyle name="20% - Accent1 7 11 2" xfId="2972" xr:uid="{1AFDDBB9-E624-4F19-B26C-E80DE01FF3C3}"/>
    <cellStyle name="20% - Accent1 7 12" xfId="2973" xr:uid="{622E2E26-F94F-46B7-98F6-2648DCACD1BB}"/>
    <cellStyle name="20% - Accent1 7 13" xfId="2974" xr:uid="{41F07BA0-7279-45C0-9FDE-6F8725C20F72}"/>
    <cellStyle name="20% - Accent1 7 14" xfId="2968" xr:uid="{5B738B38-44FA-4DDD-BDEE-168CB6F2B256}"/>
    <cellStyle name="20% - Accent1 7 2" xfId="42" xr:uid="{086D3584-1284-4CDB-951C-0AF0F7898BCE}"/>
    <cellStyle name="20% - Accent1 7 2 10" xfId="2976" xr:uid="{FA427C85-68A2-4841-A3B0-24C697B8DEE3}"/>
    <cellStyle name="20% - Accent1 7 2 11" xfId="2975" xr:uid="{D17D0DFA-D1F8-4AEB-8F44-FA6C3B077C80}"/>
    <cellStyle name="20% - Accent1 7 2 2" xfId="2977" xr:uid="{4403DDC7-D3B8-4B32-8E32-24652C3B5F09}"/>
    <cellStyle name="20% - Accent1 7 2 2 2" xfId="2978" xr:uid="{8FB5A953-150A-48E7-93CF-79672144950A}"/>
    <cellStyle name="20% - Accent1 7 2 2 2 2" xfId="2979" xr:uid="{58ACA9D2-F341-4F58-BDF2-B371ABBB0926}"/>
    <cellStyle name="20% - Accent1 7 2 2 2 2 2" xfId="2980" xr:uid="{52A47ACF-BFDF-4FA0-8A05-5D450217BF6A}"/>
    <cellStyle name="20% - Accent1 7 2 2 2 3" xfId="2981" xr:uid="{680D4D6B-D5AE-494B-87EB-B775E3A0BEE6}"/>
    <cellStyle name="20% - Accent1 7 2 2 2 3 2" xfId="2982" xr:uid="{C1380848-E428-4742-BF40-65FECC3217F5}"/>
    <cellStyle name="20% - Accent1 7 2 2 2 4" xfId="2983" xr:uid="{DCD8EE95-B472-487E-96EB-2B692FAB5D66}"/>
    <cellStyle name="20% - Accent1 7 2 2 3" xfId="2984" xr:uid="{C660619F-ED17-470E-AA7F-2603878DECC2}"/>
    <cellStyle name="20% - Accent1 7 2 2 3 2" xfId="2985" xr:uid="{9CC51CF4-11BD-4AB8-B79D-E69C7FC247B2}"/>
    <cellStyle name="20% - Accent1 7 2 2 4" xfId="2986" xr:uid="{119DE24C-629C-4EB3-94F0-6823D078E02D}"/>
    <cellStyle name="20% - Accent1 7 2 2 4 2" xfId="2987" xr:uid="{8ED922AA-7B45-461F-8F92-7851F7625A81}"/>
    <cellStyle name="20% - Accent1 7 2 2 5" xfId="2988" xr:uid="{36DD1596-ED4F-4CD2-BFBD-92664DB7CDBB}"/>
    <cellStyle name="20% - Accent1 7 2 2 5 2" xfId="2989" xr:uid="{63A8B90F-9701-41AF-B3A4-3C35C150FBC7}"/>
    <cellStyle name="20% - Accent1 7 2 2 6" xfId="2990" xr:uid="{510FFE58-3F74-496C-8B8C-98F1B26A97EE}"/>
    <cellStyle name="20% - Accent1 7 2 2 6 2" xfId="2991" xr:uid="{331D22E1-AD41-4D13-8A4A-B10BDC7F8E7E}"/>
    <cellStyle name="20% - Accent1 7 2 2 7" xfId="2992" xr:uid="{096D81F5-293B-469B-B7E6-05D3BD1326BF}"/>
    <cellStyle name="20% - Accent1 7 2 2 7 2" xfId="2993" xr:uid="{366F8B7A-D793-492E-A63A-DDDF8F9438EF}"/>
    <cellStyle name="20% - Accent1 7 2 2 8" xfId="2994" xr:uid="{5DF2B9E5-E101-4F80-B6BF-CCAA6E7B9661}"/>
    <cellStyle name="20% - Accent1 7 2 3" xfId="2995" xr:uid="{F86ADDDF-242B-481C-9EAC-D9C6EE32D2E7}"/>
    <cellStyle name="20% - Accent1 7 2 3 2" xfId="2996" xr:uid="{B5753657-E400-4A77-B329-CB8F6EE3D712}"/>
    <cellStyle name="20% - Accent1 7 2 3 2 2" xfId="2997" xr:uid="{BFFCFEFC-675B-4765-BF15-2B76ECC781EC}"/>
    <cellStyle name="20% - Accent1 7 2 3 2 2 2" xfId="2998" xr:uid="{AB7E5DBA-8303-459E-B02B-CE069CA00DC2}"/>
    <cellStyle name="20% - Accent1 7 2 3 2 3" xfId="2999" xr:uid="{F1076C47-CC88-4723-8F03-7E548C8A20C5}"/>
    <cellStyle name="20% - Accent1 7 2 3 2 3 2" xfId="3000" xr:uid="{C9C18426-03F7-4B5E-9EA2-EF659E215914}"/>
    <cellStyle name="20% - Accent1 7 2 3 2 4" xfId="3001" xr:uid="{EC65FD69-41F7-4F05-BBF2-9F76202E2671}"/>
    <cellStyle name="20% - Accent1 7 2 3 3" xfId="3002" xr:uid="{CD5675E1-83E2-4F20-A563-F1BBEE418116}"/>
    <cellStyle name="20% - Accent1 7 2 3 3 2" xfId="3003" xr:uid="{A04F4FFA-AC2B-451B-A9B0-B0731358F512}"/>
    <cellStyle name="20% - Accent1 7 2 3 4" xfId="3004" xr:uid="{8EB70EC2-13F6-480C-8DD1-0C5569420787}"/>
    <cellStyle name="20% - Accent1 7 2 3 4 2" xfId="3005" xr:uid="{2427EBA7-080B-4300-BF59-3E87E40DDA03}"/>
    <cellStyle name="20% - Accent1 7 2 3 5" xfId="3006" xr:uid="{39596943-10A8-495F-B2D9-01094B12A7BF}"/>
    <cellStyle name="20% - Accent1 7 2 3 5 2" xfId="3007" xr:uid="{10B88770-AB1D-4661-9E4B-F951DCB75581}"/>
    <cellStyle name="20% - Accent1 7 2 3 6" xfId="3008" xr:uid="{EAF1C131-6B68-43DE-884F-832C0B58F44B}"/>
    <cellStyle name="20% - Accent1 7 2 4" xfId="3009" xr:uid="{43BC2B76-B075-486F-909D-9B7C0E2E119D}"/>
    <cellStyle name="20% - Accent1 7 2 4 2" xfId="3010" xr:uid="{B570CFB4-70FD-4101-8480-81421705EC24}"/>
    <cellStyle name="20% - Accent1 7 2 4 2 2" xfId="3011" xr:uid="{06D8F0BF-64B5-4F95-BD23-3386A660B27D}"/>
    <cellStyle name="20% - Accent1 7 2 4 3" xfId="3012" xr:uid="{F2BB463C-F637-4B3D-9F29-A2566893F6AF}"/>
    <cellStyle name="20% - Accent1 7 2 4 3 2" xfId="3013" xr:uid="{19C17121-5819-4929-93D3-7071A3DF868F}"/>
    <cellStyle name="20% - Accent1 7 2 4 4" xfId="3014" xr:uid="{3E689BF8-B386-4E0F-9C4B-80BFE91DFAB8}"/>
    <cellStyle name="20% - Accent1 7 2 5" xfId="3015" xr:uid="{1D05980F-B43F-4FF9-977D-456137918E0D}"/>
    <cellStyle name="20% - Accent1 7 2 5 2" xfId="3016" xr:uid="{2DA81EBC-F3A4-4880-A6E9-AEACEE3D28DF}"/>
    <cellStyle name="20% - Accent1 7 2 6" xfId="3017" xr:uid="{AAB6BA5D-3853-4243-9DEB-1760D1DA1091}"/>
    <cellStyle name="20% - Accent1 7 2 6 2" xfId="3018" xr:uid="{F21EBC43-28F3-4C94-8EC0-57A13A8EBB87}"/>
    <cellStyle name="20% - Accent1 7 2 7" xfId="3019" xr:uid="{8C7FDB08-2D78-4779-B310-9A8BF7392E9E}"/>
    <cellStyle name="20% - Accent1 7 2 7 2" xfId="3020" xr:uid="{91BAE826-F523-4423-ABC3-E1EE6A41087D}"/>
    <cellStyle name="20% - Accent1 7 2 8" xfId="3021" xr:uid="{62DC2275-777A-48A8-81E6-6FC7F39F7DCE}"/>
    <cellStyle name="20% - Accent1 7 2 8 2" xfId="3022" xr:uid="{AABE665C-2F70-40E0-845D-50ED6E64D0BB}"/>
    <cellStyle name="20% - Accent1 7 2 9" xfId="3023" xr:uid="{8A15BB75-8025-414C-9AA5-2F2D0C838931}"/>
    <cellStyle name="20% - Accent1 7 2 9 2" xfId="3024" xr:uid="{699A396A-B192-40C0-BD19-9284BC0573C5}"/>
    <cellStyle name="20% - Accent1 7 3" xfId="3025" xr:uid="{39168382-C9BF-4F12-8BA2-37806951B4C9}"/>
    <cellStyle name="20% - Accent1 7 3 10" xfId="3026" xr:uid="{35FBC6DE-F6DC-44F9-9738-00C27DC7C9F6}"/>
    <cellStyle name="20% - Accent1 7 3 2" xfId="3027" xr:uid="{66C100ED-4DC2-4360-825B-58364D5ACDB4}"/>
    <cellStyle name="20% - Accent1 7 3 2 2" xfId="3028" xr:uid="{FC85787A-B435-4B34-875A-BCF7EF9BE3C7}"/>
    <cellStyle name="20% - Accent1 7 3 2 2 2" xfId="3029" xr:uid="{E7800D26-6640-4DFB-9EF9-9096E1A7EB54}"/>
    <cellStyle name="20% - Accent1 7 3 2 2 2 2" xfId="3030" xr:uid="{34CC5179-EC2F-4C49-A608-220B87CA172C}"/>
    <cellStyle name="20% - Accent1 7 3 2 2 3" xfId="3031" xr:uid="{E80EAF43-2994-440A-ACA6-DBF37FC226AB}"/>
    <cellStyle name="20% - Accent1 7 3 2 2 3 2" xfId="3032" xr:uid="{8D8567B1-5FAB-4EC7-924D-6DF845758D99}"/>
    <cellStyle name="20% - Accent1 7 3 2 2 4" xfId="3033" xr:uid="{5D46C3D9-4F34-470C-8D33-4A1888342A8D}"/>
    <cellStyle name="20% - Accent1 7 3 2 3" xfId="3034" xr:uid="{719283DB-0D46-4BF4-B640-C03C1E944AB7}"/>
    <cellStyle name="20% - Accent1 7 3 2 3 2" xfId="3035" xr:uid="{6A366A1B-A2DA-4E61-A930-5E17A5B12C1F}"/>
    <cellStyle name="20% - Accent1 7 3 2 4" xfId="3036" xr:uid="{E6549A88-670D-44D0-87B0-398D08508332}"/>
    <cellStyle name="20% - Accent1 7 3 2 4 2" xfId="3037" xr:uid="{E75E1A51-3ED7-4B04-A7DD-4E0D52CF25AE}"/>
    <cellStyle name="20% - Accent1 7 3 2 5" xfId="3038" xr:uid="{194638FB-42EF-4C63-A35B-21517F67970D}"/>
    <cellStyle name="20% - Accent1 7 3 2 5 2" xfId="3039" xr:uid="{F1813F96-594B-4BE1-9F8D-92DD9430C511}"/>
    <cellStyle name="20% - Accent1 7 3 2 6" xfId="3040" xr:uid="{20E4CB7C-AEF5-4749-A989-7FAD55E771EF}"/>
    <cellStyle name="20% - Accent1 7 3 2 6 2" xfId="3041" xr:uid="{2C4310F8-EF46-454E-8414-E8A80C8BB002}"/>
    <cellStyle name="20% - Accent1 7 3 2 7" xfId="3042" xr:uid="{8B2D9555-D8F3-4578-8B97-231D1131783A}"/>
    <cellStyle name="20% - Accent1 7 3 2 7 2" xfId="3043" xr:uid="{1C2E4A99-DD1A-4D9B-9458-E9372305AD0D}"/>
    <cellStyle name="20% - Accent1 7 3 2 8" xfId="3044" xr:uid="{BEE11DA6-072C-4A1E-8EE4-BEC4A9333808}"/>
    <cellStyle name="20% - Accent1 7 3 3" xfId="3045" xr:uid="{C087F3B6-9D8A-4A49-B514-CD350CC3CCF2}"/>
    <cellStyle name="20% - Accent1 7 3 3 2" xfId="3046" xr:uid="{FB9D7D1C-B235-441C-8B8C-D3A201FF3FED}"/>
    <cellStyle name="20% - Accent1 7 3 3 2 2" xfId="3047" xr:uid="{611A74D9-FC8E-4A77-BBBA-A3E4D93A464F}"/>
    <cellStyle name="20% - Accent1 7 3 3 2 2 2" xfId="3048" xr:uid="{48E04CF7-37DB-460F-AA33-5A90D34575E4}"/>
    <cellStyle name="20% - Accent1 7 3 3 2 3" xfId="3049" xr:uid="{7CDC4CA0-0F16-4B15-8973-3A25CD6CAE87}"/>
    <cellStyle name="20% - Accent1 7 3 3 2 3 2" xfId="3050" xr:uid="{F101972C-A0D9-43BC-B113-644110F115E4}"/>
    <cellStyle name="20% - Accent1 7 3 3 2 4" xfId="3051" xr:uid="{A009724C-3F19-4E69-A003-753926742EA3}"/>
    <cellStyle name="20% - Accent1 7 3 3 3" xfId="3052" xr:uid="{6F38E08D-04B6-498C-AF5F-D173A11EAD6C}"/>
    <cellStyle name="20% - Accent1 7 3 3 3 2" xfId="3053" xr:uid="{8AC72B6D-A2FB-4B93-A49A-F0EDF67379DD}"/>
    <cellStyle name="20% - Accent1 7 3 3 4" xfId="3054" xr:uid="{E9D72812-2153-4F8C-971C-D5A9546F7F51}"/>
    <cellStyle name="20% - Accent1 7 3 3 4 2" xfId="3055" xr:uid="{A8B51AA5-8D79-4C5B-B5B7-56FC5972DD3A}"/>
    <cellStyle name="20% - Accent1 7 3 3 5" xfId="3056" xr:uid="{6903CD65-4AE4-4490-A6BD-3EB93E66F887}"/>
    <cellStyle name="20% - Accent1 7 3 3 5 2" xfId="3057" xr:uid="{BC89D2F9-E2B1-4033-A2CC-13263954A220}"/>
    <cellStyle name="20% - Accent1 7 3 3 6" xfId="3058" xr:uid="{B4FB19A0-31A2-4D0D-BAA1-37DDE85DAB01}"/>
    <cellStyle name="20% - Accent1 7 3 4" xfId="3059" xr:uid="{83FB888D-53C8-42BF-B822-3BF1562F56C7}"/>
    <cellStyle name="20% - Accent1 7 3 4 2" xfId="3060" xr:uid="{AEFCD366-0137-49BB-9423-23AA4D276B53}"/>
    <cellStyle name="20% - Accent1 7 3 4 2 2" xfId="3061" xr:uid="{C8FF0586-4B31-4CFA-B703-5579CC4180C9}"/>
    <cellStyle name="20% - Accent1 7 3 4 3" xfId="3062" xr:uid="{E6DA1DD6-0C6D-4971-BB99-810B2EBB4BCA}"/>
    <cellStyle name="20% - Accent1 7 3 4 3 2" xfId="3063" xr:uid="{B25E0583-5115-4EF7-99C9-C1F418FF2838}"/>
    <cellStyle name="20% - Accent1 7 3 4 4" xfId="3064" xr:uid="{7FB3C739-877E-424A-81E7-B7AA13588861}"/>
    <cellStyle name="20% - Accent1 7 3 5" xfId="3065" xr:uid="{52373E95-C510-4F3B-BAC6-D6FDB2128CEB}"/>
    <cellStyle name="20% - Accent1 7 3 5 2" xfId="3066" xr:uid="{59349FA1-7C1B-4024-B4BF-922D3DC25D9E}"/>
    <cellStyle name="20% - Accent1 7 3 6" xfId="3067" xr:uid="{3C78FEF8-6E4C-479D-9E83-7F99445F6C38}"/>
    <cellStyle name="20% - Accent1 7 3 6 2" xfId="3068" xr:uid="{E42B74AC-AED0-4ACE-A30C-8D49121D3E45}"/>
    <cellStyle name="20% - Accent1 7 3 7" xfId="3069" xr:uid="{3D74847A-D3F9-414D-AEEB-CC3CF530BA71}"/>
    <cellStyle name="20% - Accent1 7 3 7 2" xfId="3070" xr:uid="{D1E21ED5-8DBD-44F6-B6F7-349183C4F07D}"/>
    <cellStyle name="20% - Accent1 7 3 8" xfId="3071" xr:uid="{5827C4E3-4743-4CDA-8CCC-F7C491C6E0F2}"/>
    <cellStyle name="20% - Accent1 7 3 8 2" xfId="3072" xr:uid="{C7A9274D-FA3E-44D0-AFFB-286DE6F197E1}"/>
    <cellStyle name="20% - Accent1 7 3 9" xfId="3073" xr:uid="{7B9EEEEA-B520-4E89-863F-AD38E6C70996}"/>
    <cellStyle name="20% - Accent1 7 3 9 2" xfId="3074" xr:uid="{516EBE37-7A67-48DE-B321-04B633571AF6}"/>
    <cellStyle name="20% - Accent1 7 4" xfId="3075" xr:uid="{AF5FB647-631A-41FA-A2A9-65B7BEE9D3F8}"/>
    <cellStyle name="20% - Accent1 7 4 2" xfId="3076" xr:uid="{658E0531-123C-4251-B855-4604599BA0DC}"/>
    <cellStyle name="20% - Accent1 7 4 2 2" xfId="3077" xr:uid="{10BDF35E-8527-411C-83B3-1E30D2DDE00E}"/>
    <cellStyle name="20% - Accent1 7 4 2 2 2" xfId="3078" xr:uid="{36435E28-FC70-43AC-864E-B972AB6E2337}"/>
    <cellStyle name="20% - Accent1 7 4 2 3" xfId="3079" xr:uid="{76A4AA94-2AD4-4E1A-9499-2670963B15B0}"/>
    <cellStyle name="20% - Accent1 7 4 2 3 2" xfId="3080" xr:uid="{6534F1D8-2733-4E66-960B-DA2363E8EC88}"/>
    <cellStyle name="20% - Accent1 7 4 2 4" xfId="3081" xr:uid="{6F27B31F-89A2-43D7-A293-39C9946A57D4}"/>
    <cellStyle name="20% - Accent1 7 4 3" xfId="3082" xr:uid="{827AEA94-E59A-4C50-B708-BB24DD8BE4D3}"/>
    <cellStyle name="20% - Accent1 7 4 3 2" xfId="3083" xr:uid="{B1582950-492A-408D-9AD7-90A8D3A4FBDE}"/>
    <cellStyle name="20% - Accent1 7 4 4" xfId="3084" xr:uid="{4BDEC1CB-BC1A-4A16-8C5E-7A6014EBAB63}"/>
    <cellStyle name="20% - Accent1 7 4 4 2" xfId="3085" xr:uid="{2E8EE3EE-A51D-4F9C-8270-692E3AB0AF18}"/>
    <cellStyle name="20% - Accent1 7 4 5" xfId="3086" xr:uid="{8E912974-CDFD-4177-BB6D-4E387FD0AB97}"/>
    <cellStyle name="20% - Accent1 7 4 5 2" xfId="3087" xr:uid="{A8ED4178-15E8-4B00-92AD-E8DBE9870B52}"/>
    <cellStyle name="20% - Accent1 7 4 6" xfId="3088" xr:uid="{B231F938-2FCC-4CA9-B9FE-DB8F4579958D}"/>
    <cellStyle name="20% - Accent1 7 4 6 2" xfId="3089" xr:uid="{686F0A76-763D-4969-A13B-0D8FB27CEF65}"/>
    <cellStyle name="20% - Accent1 7 4 7" xfId="3090" xr:uid="{DAA4315F-0E18-4BDF-BC31-C77C33B19B72}"/>
    <cellStyle name="20% - Accent1 7 4 7 2" xfId="3091" xr:uid="{D8C82664-7B24-456E-A0D6-D6D8990E61D3}"/>
    <cellStyle name="20% - Accent1 7 4 8" xfId="3092" xr:uid="{3952DD6C-67A4-4F89-AE33-C084066C8278}"/>
    <cellStyle name="20% - Accent1 7 5" xfId="3093" xr:uid="{D5710EC8-FF57-424D-B3C0-A4A1999C90AA}"/>
    <cellStyle name="20% - Accent1 7 5 2" xfId="3094" xr:uid="{A10021A4-FFAA-4F3F-AE58-7D2F4EB17D47}"/>
    <cellStyle name="20% - Accent1 7 5 2 2" xfId="3095" xr:uid="{7C6A6956-1836-42C0-B196-149A28037720}"/>
    <cellStyle name="20% - Accent1 7 5 2 2 2" xfId="3096" xr:uid="{4CA8F48B-69DA-4721-9565-B65D0E680665}"/>
    <cellStyle name="20% - Accent1 7 5 2 3" xfId="3097" xr:uid="{F55F0B21-B7C6-4DCF-BAFA-9CBA2277D42F}"/>
    <cellStyle name="20% - Accent1 7 5 2 3 2" xfId="3098" xr:uid="{E28B17CA-558E-4244-89E0-B65B009C3780}"/>
    <cellStyle name="20% - Accent1 7 5 2 4" xfId="3099" xr:uid="{35A3B550-0C4B-4ADD-A72F-D61C63790A23}"/>
    <cellStyle name="20% - Accent1 7 5 3" xfId="3100" xr:uid="{ABFEF3B6-177F-4603-9021-042E76A9FFA2}"/>
    <cellStyle name="20% - Accent1 7 5 3 2" xfId="3101" xr:uid="{AF9BF960-0ED6-4E76-8333-11994CBBCEA7}"/>
    <cellStyle name="20% - Accent1 7 5 4" xfId="3102" xr:uid="{9A16ADD7-4677-4BFA-BE37-12B7F6D402BA}"/>
    <cellStyle name="20% - Accent1 7 5 4 2" xfId="3103" xr:uid="{99006C93-D7CE-48AA-9BA6-BD2DFCA0DFD2}"/>
    <cellStyle name="20% - Accent1 7 5 5" xfId="3104" xr:uid="{1636A38E-4F6B-4F9F-9077-D45177375FC5}"/>
    <cellStyle name="20% - Accent1 7 5 5 2" xfId="3105" xr:uid="{36BE0B9E-3D8D-46C0-91D1-7AE9235F3467}"/>
    <cellStyle name="20% - Accent1 7 5 6" xfId="3106" xr:uid="{F3237392-519E-4C01-BFC5-B5E9EADE3CA0}"/>
    <cellStyle name="20% - Accent1 7 6" xfId="3107" xr:uid="{8B7787BA-30DD-4868-8FD5-6C12A88D2672}"/>
    <cellStyle name="20% - Accent1 7 6 2" xfId="3108" xr:uid="{8BC10517-953E-4FC2-9F5E-9DE2B71F9939}"/>
    <cellStyle name="20% - Accent1 7 6 2 2" xfId="3109" xr:uid="{FA2B234C-FAB4-4327-BE03-7CB34FAB3FF5}"/>
    <cellStyle name="20% - Accent1 7 6 3" xfId="3110" xr:uid="{DB9A8D79-1DD8-4E91-888F-B373C753AE9A}"/>
    <cellStyle name="20% - Accent1 7 6 3 2" xfId="3111" xr:uid="{258D864A-A210-4D1E-835B-27A542B6AC58}"/>
    <cellStyle name="20% - Accent1 7 6 4" xfId="3112" xr:uid="{614970DD-8D74-419D-82F8-4C224297955A}"/>
    <cellStyle name="20% - Accent1 7 7" xfId="3113" xr:uid="{6FF19A60-7A34-417B-8C88-25D9E3CDE8FC}"/>
    <cellStyle name="20% - Accent1 7 7 2" xfId="3114" xr:uid="{3F0D23FA-E302-4628-90FE-9B6C92A9F4A9}"/>
    <cellStyle name="20% - Accent1 7 8" xfId="3115" xr:uid="{ACE3A5E0-A037-47AC-B8FC-63C77398EF87}"/>
    <cellStyle name="20% - Accent1 7 8 2" xfId="3116" xr:uid="{E51CD78D-60FC-4DA3-A85F-5DE62A16BF03}"/>
    <cellStyle name="20% - Accent1 7 9" xfId="3117" xr:uid="{627648ED-DE79-40EA-82B2-DE92B8B6B36F}"/>
    <cellStyle name="20% - Accent1 7 9 2" xfId="3118" xr:uid="{DDE74D15-7C2A-4A23-B56F-29693A5D924B}"/>
    <cellStyle name="20% - Accent1 8" xfId="3119" xr:uid="{2B48BA5A-1577-4972-8495-ED6C17E076C9}"/>
    <cellStyle name="20% - Accent1 8 10" xfId="3120" xr:uid="{7A541DD0-6457-405F-9213-8713F3ED5E89}"/>
    <cellStyle name="20% - Accent1 8 11" xfId="3121" xr:uid="{6900D974-1874-42B7-9432-1ED41240F01E}"/>
    <cellStyle name="20% - Accent1 8 2" xfId="3122" xr:uid="{6AD4EE64-0DA3-4E32-A044-9F78FA0EA564}"/>
    <cellStyle name="20% - Accent1 8 2 2" xfId="3123" xr:uid="{5FB56188-BF9D-444C-AAF9-AB69322E72F0}"/>
    <cellStyle name="20% - Accent1 8 2 2 2" xfId="3124" xr:uid="{369236AB-015A-4B4A-81E3-F9EBEF43C75B}"/>
    <cellStyle name="20% - Accent1 8 2 2 2 2" xfId="3125" xr:uid="{F0CA4DB5-8606-4DDF-9F22-4B57476B47CC}"/>
    <cellStyle name="20% - Accent1 8 2 2 3" xfId="3126" xr:uid="{651B998B-C2ED-457F-B25D-B251B7D88173}"/>
    <cellStyle name="20% - Accent1 8 2 2 3 2" xfId="3127" xr:uid="{369B6EF7-B3E4-43FB-A41E-40395B7A09E6}"/>
    <cellStyle name="20% - Accent1 8 2 2 4" xfId="3128" xr:uid="{FE6FCCC2-6715-473A-B13A-EF81EC788631}"/>
    <cellStyle name="20% - Accent1 8 2 2 4 2" xfId="3129" xr:uid="{2DD02746-6619-44B5-9207-6ADE5E9C6236}"/>
    <cellStyle name="20% - Accent1 8 2 2 5" xfId="3130" xr:uid="{1E33B303-223A-4AEF-931A-24D126B35AE1}"/>
    <cellStyle name="20% - Accent1 8 2 2 5 2" xfId="3131" xr:uid="{5DCA391D-AF4C-4E7C-84B1-075BB9536DD9}"/>
    <cellStyle name="20% - Accent1 8 2 2 6" xfId="3132" xr:uid="{17612EA1-9163-47E2-A6DC-BDC6628A482B}"/>
    <cellStyle name="20% - Accent1 8 2 3" xfId="3133" xr:uid="{6BC7329B-ABC3-414B-8B21-38B59C15C518}"/>
    <cellStyle name="20% - Accent1 8 2 3 2" xfId="3134" xr:uid="{2E3017AD-7660-4A63-822F-1E210DC7214B}"/>
    <cellStyle name="20% - Accent1 8 2 4" xfId="3135" xr:uid="{4958F748-E42C-484A-A5C4-6442186DD102}"/>
    <cellStyle name="20% - Accent1 8 2 4 2" xfId="3136" xr:uid="{5568606A-9236-4258-83A4-198F1E834244}"/>
    <cellStyle name="20% - Accent1 8 2 5" xfId="3137" xr:uid="{EBB49911-974E-41A8-A338-0EBF4009C174}"/>
    <cellStyle name="20% - Accent1 8 2 5 2" xfId="3138" xr:uid="{1BAB4044-33F0-48AF-A546-7C7312D6EE8D}"/>
    <cellStyle name="20% - Accent1 8 2 6" xfId="3139" xr:uid="{11ED4321-512F-4CA3-8627-0D3D81E0341D}"/>
    <cellStyle name="20% - Accent1 8 2 6 2" xfId="3140" xr:uid="{DEC6824A-8CF0-477F-B77A-3C6CC2C51CE4}"/>
    <cellStyle name="20% - Accent1 8 2 7" xfId="3141" xr:uid="{4C3F2B8E-7D37-43DF-A7C6-AE1C93F28386}"/>
    <cellStyle name="20% - Accent1 8 2 7 2" xfId="3142" xr:uid="{1ED1997B-B94E-4CC5-A2D8-41155B3C2208}"/>
    <cellStyle name="20% - Accent1 8 2 8" xfId="3143" xr:uid="{BF081006-861D-4FA9-BFA1-21F34CE3A697}"/>
    <cellStyle name="20% - Accent1 8 3" xfId="3144" xr:uid="{1202BFD8-A24A-4285-941E-17F48F8154CE}"/>
    <cellStyle name="20% - Accent1 8 3 2" xfId="3145" xr:uid="{794718EB-C59A-4EBD-A8EA-7AA7DC6BF028}"/>
    <cellStyle name="20% - Accent1 8 3 2 2" xfId="3146" xr:uid="{EF72294A-C85F-4AE3-8E6D-237E85173D42}"/>
    <cellStyle name="20% - Accent1 8 3 2 2 2" xfId="3147" xr:uid="{F724EADA-DCBF-4C78-98B1-261E8C0041DE}"/>
    <cellStyle name="20% - Accent1 8 3 2 3" xfId="3148" xr:uid="{02BEAC8C-8650-4C30-9D99-54EF0BBC2047}"/>
    <cellStyle name="20% - Accent1 8 3 2 3 2" xfId="3149" xr:uid="{EA38CE89-C273-4D3F-8CF8-6700BAE6343C}"/>
    <cellStyle name="20% - Accent1 8 3 2 4" xfId="3150" xr:uid="{308E26D4-0322-45E9-A592-4FEDAC7C879A}"/>
    <cellStyle name="20% - Accent1 8 3 2 4 2" xfId="3151" xr:uid="{0E448622-45B0-4604-BC58-0E84CD6E5EEE}"/>
    <cellStyle name="20% - Accent1 8 3 2 5" xfId="3152" xr:uid="{E147A42E-0100-4942-9A24-719C263758CF}"/>
    <cellStyle name="20% - Accent1 8 3 2 5 2" xfId="3153" xr:uid="{D1791BBF-C033-4679-BF5F-99AFE114C318}"/>
    <cellStyle name="20% - Accent1 8 3 2 6" xfId="3154" xr:uid="{0286742F-2156-40DA-AC63-4863C9580089}"/>
    <cellStyle name="20% - Accent1 8 3 3" xfId="3155" xr:uid="{954CCCA8-8EB0-4D81-9DF6-236B112DABC1}"/>
    <cellStyle name="20% - Accent1 8 3 3 2" xfId="3156" xr:uid="{C9B229E9-CE6A-4856-82D8-0416CDD8D645}"/>
    <cellStyle name="20% - Accent1 8 3 4" xfId="3157" xr:uid="{235AA47A-5F35-42DC-9613-8C289178D8C3}"/>
    <cellStyle name="20% - Accent1 8 3 4 2" xfId="3158" xr:uid="{361A00BD-1B23-4690-BCB7-00EC386015DD}"/>
    <cellStyle name="20% - Accent1 8 3 5" xfId="3159" xr:uid="{3D2C8EE8-108B-4B68-82E9-4364E91575DC}"/>
    <cellStyle name="20% - Accent1 8 3 5 2" xfId="3160" xr:uid="{3B855019-A222-4939-8066-4259B41FF136}"/>
    <cellStyle name="20% - Accent1 8 3 6" xfId="3161" xr:uid="{E9BCDDA6-CCC4-4340-B346-AC31B387C2D5}"/>
    <cellStyle name="20% - Accent1 8 3 6 2" xfId="3162" xr:uid="{CCBF3330-653E-4A21-B76C-0C7BF647DE87}"/>
    <cellStyle name="20% - Accent1 8 3 7" xfId="3163" xr:uid="{49C60EE4-488F-4E12-AA41-1D104557A9C6}"/>
    <cellStyle name="20% - Accent1 8 3 7 2" xfId="3164" xr:uid="{03A8A584-44A7-4C12-AA24-09D7B20A4EC8}"/>
    <cellStyle name="20% - Accent1 8 3 8" xfId="3165" xr:uid="{F4858D45-8C34-4139-ADA6-6C80910B9B7A}"/>
    <cellStyle name="20% - Accent1 8 4" xfId="3166" xr:uid="{54EB5C7E-DBF5-4C2F-9CCF-50691B70FC38}"/>
    <cellStyle name="20% - Accent1 8 4 2" xfId="3167" xr:uid="{8393ACF8-973D-40BC-A0D2-8EE524F27D31}"/>
    <cellStyle name="20% - Accent1 8 4 2 2" xfId="3168" xr:uid="{07F4E50C-C0A4-465C-B2BB-1145981A7719}"/>
    <cellStyle name="20% - Accent1 8 4 3" xfId="3169" xr:uid="{16F0738D-E8E4-40F5-9CD7-D5354D2AF926}"/>
    <cellStyle name="20% - Accent1 8 4 3 2" xfId="3170" xr:uid="{53EA089F-24C5-452F-9BCE-976472DA9548}"/>
    <cellStyle name="20% - Accent1 8 4 4" xfId="3171" xr:uid="{77E584EE-A852-41F0-8D0D-5B50F8FC981D}"/>
    <cellStyle name="20% - Accent1 8 4 4 2" xfId="3172" xr:uid="{12BEACBD-AC3E-420E-A618-B9A17B52F52C}"/>
    <cellStyle name="20% - Accent1 8 4 5" xfId="3173" xr:uid="{0B345AB4-D31A-41B7-BBC8-3CDF6D422700}"/>
    <cellStyle name="20% - Accent1 8 4 5 2" xfId="3174" xr:uid="{D219E133-1945-4B24-9983-5D95CF0505AF}"/>
    <cellStyle name="20% - Accent1 8 4 6" xfId="3175" xr:uid="{C04266A3-44F7-401E-85B8-FDB47D210973}"/>
    <cellStyle name="20% - Accent1 8 5" xfId="3176" xr:uid="{C33BBFFA-B091-47C8-81FB-B58ED706FEB7}"/>
    <cellStyle name="20% - Accent1 8 5 2" xfId="3177" xr:uid="{8E4EFA6F-D2E6-40B9-8E64-FBBE335070B0}"/>
    <cellStyle name="20% - Accent1 8 6" xfId="3178" xr:uid="{D5DB7C68-F77E-4813-B750-EC21BBA52C33}"/>
    <cellStyle name="20% - Accent1 8 6 2" xfId="3179" xr:uid="{09A9A15A-DF7A-42C8-89D1-046BDACA8575}"/>
    <cellStyle name="20% - Accent1 8 7" xfId="3180" xr:uid="{F888BA2A-B00B-48CE-A1F9-C39D0CF37517}"/>
    <cellStyle name="20% - Accent1 8 7 2" xfId="3181" xr:uid="{F747DA41-BFE4-4AF9-9A38-8BA5DC722C03}"/>
    <cellStyle name="20% - Accent1 8 8" xfId="3182" xr:uid="{CED1946D-6C04-4A08-A742-B9DB8F9537A7}"/>
    <cellStyle name="20% - Accent1 8 8 2" xfId="3183" xr:uid="{BFC943D0-EA35-4E2C-99D2-64D0F1865EDC}"/>
    <cellStyle name="20% - Accent1 8 9" xfId="3184" xr:uid="{021EFA9F-0C82-4853-9F09-F8BA0F1E52A9}"/>
    <cellStyle name="20% - Accent1 8 9 2" xfId="3185" xr:uid="{F01587B7-96A1-437B-89AF-5054B2F1B27F}"/>
    <cellStyle name="20% - Accent1 9" xfId="3186" xr:uid="{1DFCC394-D73D-4F8A-A1AA-3109B34C7E02}"/>
    <cellStyle name="20% - Accent1 9 10" xfId="3187" xr:uid="{668B4222-4120-4CD9-BD4B-25416872EA5F}"/>
    <cellStyle name="20% - Accent1 9 2" xfId="3188" xr:uid="{9CEED022-DE37-4DB7-83CF-5ED34A546EFA}"/>
    <cellStyle name="20% - Accent1 9 2 2" xfId="3189" xr:uid="{38FDF1E1-1A66-4D5E-AFA6-204A19BE8D59}"/>
    <cellStyle name="20% - Accent1 9 2 2 2" xfId="3190" xr:uid="{3899C547-FB38-40BF-8C2B-506A18611F20}"/>
    <cellStyle name="20% - Accent1 9 2 2 2 2" xfId="3191" xr:uid="{0AAD8EF5-3C1C-4C1B-8E17-698BC8CED927}"/>
    <cellStyle name="20% - Accent1 9 2 2 3" xfId="3192" xr:uid="{8BACC3DA-8595-46C4-BC6B-D0271CD94C87}"/>
    <cellStyle name="20% - Accent1 9 2 2 3 2" xfId="3193" xr:uid="{D47B976D-517D-4CCD-B3E9-67148363921A}"/>
    <cellStyle name="20% - Accent1 9 2 2 4" xfId="3194" xr:uid="{6C4705E4-0449-47E2-9EF5-F016DB5CA6B4}"/>
    <cellStyle name="20% - Accent1 9 2 2 4 2" xfId="3195" xr:uid="{20F7F09B-9D8D-44FE-BEE2-DB30171D8612}"/>
    <cellStyle name="20% - Accent1 9 2 2 5" xfId="3196" xr:uid="{D5E39823-464C-4684-8A7F-C9E46524AD7F}"/>
    <cellStyle name="20% - Accent1 9 2 2 5 2" xfId="3197" xr:uid="{C82F9381-E92C-47B7-9F93-873AF04FA048}"/>
    <cellStyle name="20% - Accent1 9 2 2 6" xfId="3198" xr:uid="{05DFF765-8671-492A-BBD1-A7CA850E4639}"/>
    <cellStyle name="20% - Accent1 9 2 3" xfId="3199" xr:uid="{FEAB87EB-1117-4B64-8D0E-C746CE14E379}"/>
    <cellStyle name="20% - Accent1 9 2 3 2" xfId="3200" xr:uid="{9CD128B9-4443-4C62-8AC2-33572017B108}"/>
    <cellStyle name="20% - Accent1 9 2 4" xfId="3201" xr:uid="{C6438B09-5E36-4211-A7E6-E268D22A0608}"/>
    <cellStyle name="20% - Accent1 9 2 4 2" xfId="3202" xr:uid="{F0A7F39E-CB49-4490-AE81-1C6742EAF435}"/>
    <cellStyle name="20% - Accent1 9 2 5" xfId="3203" xr:uid="{64D4E9B5-1DD7-46A0-B497-CD5FE127DE42}"/>
    <cellStyle name="20% - Accent1 9 2 5 2" xfId="3204" xr:uid="{BA3BC9D0-F51A-4DBF-A441-1FF2E860295B}"/>
    <cellStyle name="20% - Accent1 9 2 6" xfId="3205" xr:uid="{3D65B948-6083-4F23-8C42-DD570DFD4A1F}"/>
    <cellStyle name="20% - Accent1 9 2 6 2" xfId="3206" xr:uid="{5B40A958-701B-4E5F-AE06-1626B028AC30}"/>
    <cellStyle name="20% - Accent1 9 2 7" xfId="3207" xr:uid="{6C3AEC9D-4071-4FF2-B84C-87B02E0B331D}"/>
    <cellStyle name="20% - Accent1 9 2 7 2" xfId="3208" xr:uid="{04A4D50B-BCC0-4730-8D0C-310D185EED69}"/>
    <cellStyle name="20% - Accent1 9 2 8" xfId="3209" xr:uid="{07F35CC1-A530-4C25-8BD1-AFDA4B2CEC76}"/>
    <cellStyle name="20% - Accent1 9 3" xfId="3210" xr:uid="{DC97C945-53C0-4F2B-883A-3BE0C8DBAE0C}"/>
    <cellStyle name="20% - Accent1 9 3 2" xfId="3211" xr:uid="{8A688AF8-C435-4D9F-B735-02D05D4B2F8E}"/>
    <cellStyle name="20% - Accent1 9 3 2 2" xfId="3212" xr:uid="{EFB11F04-6BBE-4BA2-9C06-8300EDB52B0C}"/>
    <cellStyle name="20% - Accent1 9 3 2 2 2" xfId="3213" xr:uid="{6100CEC7-8D91-49B3-9524-6C4806418FF3}"/>
    <cellStyle name="20% - Accent1 9 3 2 3" xfId="3214" xr:uid="{07D502AF-B899-48E7-A950-C4376ED22240}"/>
    <cellStyle name="20% - Accent1 9 3 2 3 2" xfId="3215" xr:uid="{93D9F009-9972-4371-9706-0B63EE365DDD}"/>
    <cellStyle name="20% - Accent1 9 3 2 4" xfId="3216" xr:uid="{A643DCE6-0000-489A-9BB4-21908D6554AA}"/>
    <cellStyle name="20% - Accent1 9 3 2 4 2" xfId="3217" xr:uid="{DCD3CCA6-7FCB-4514-85F1-294F21F39340}"/>
    <cellStyle name="20% - Accent1 9 3 2 5" xfId="3218" xr:uid="{71A68C02-1827-4CCA-BEA2-BE81872582D1}"/>
    <cellStyle name="20% - Accent1 9 3 2 5 2" xfId="3219" xr:uid="{2D0D24AB-1EE4-41DD-BAEA-B941282CDC52}"/>
    <cellStyle name="20% - Accent1 9 3 2 6" xfId="3220" xr:uid="{484B9204-E3E5-4A16-B4E6-9B96DF313599}"/>
    <cellStyle name="20% - Accent1 9 3 3" xfId="3221" xr:uid="{FC9B1AA0-5098-46BF-8861-95C77809E719}"/>
    <cellStyle name="20% - Accent1 9 3 3 2" xfId="3222" xr:uid="{B9DFE2E4-B862-4F39-AD83-C9472DBA9194}"/>
    <cellStyle name="20% - Accent1 9 3 4" xfId="3223" xr:uid="{E9302C1F-B65C-47A6-92CB-BFB4C04CBDE6}"/>
    <cellStyle name="20% - Accent1 9 3 4 2" xfId="3224" xr:uid="{B2C98BA1-B878-4436-94F7-5349F6AA8752}"/>
    <cellStyle name="20% - Accent1 9 3 5" xfId="3225" xr:uid="{0A5CB1B6-AC0F-4B4D-A5E3-746D2E8A98C0}"/>
    <cellStyle name="20% - Accent1 9 3 5 2" xfId="3226" xr:uid="{A164FF68-B1C1-433F-8FDD-F7C9F80670CB}"/>
    <cellStyle name="20% - Accent1 9 3 6" xfId="3227" xr:uid="{FECC690C-0456-4EF3-9873-7D26821E1A23}"/>
    <cellStyle name="20% - Accent1 9 3 6 2" xfId="3228" xr:uid="{A9F93C7C-BA6D-4A0F-A964-E2935BB4493B}"/>
    <cellStyle name="20% - Accent1 9 3 7" xfId="3229" xr:uid="{8CE443AE-7B02-4853-9EC8-6993C2B3F025}"/>
    <cellStyle name="20% - Accent1 9 3 7 2" xfId="3230" xr:uid="{0BED53C9-79A2-4ED5-BF3B-618DCBC46600}"/>
    <cellStyle name="20% - Accent1 9 3 8" xfId="3231" xr:uid="{210F753B-F511-4631-AC41-34210A44D363}"/>
    <cellStyle name="20% - Accent1 9 4" xfId="3232" xr:uid="{7A495410-39EC-4D8D-836C-01E309A94DB5}"/>
    <cellStyle name="20% - Accent1 9 4 2" xfId="3233" xr:uid="{C73E6EFC-8757-48CF-B650-5D5F851C064A}"/>
    <cellStyle name="20% - Accent1 9 4 2 2" xfId="3234" xr:uid="{B7518D88-F1E7-417E-AF77-F95E2AE1EFB2}"/>
    <cellStyle name="20% - Accent1 9 4 3" xfId="3235" xr:uid="{BFA6A427-4FF9-4A15-BA40-6C2253ACC0FF}"/>
    <cellStyle name="20% - Accent1 9 4 3 2" xfId="3236" xr:uid="{9DFBD00F-27FB-4C95-BFF1-96B4CCD9A04D}"/>
    <cellStyle name="20% - Accent1 9 4 4" xfId="3237" xr:uid="{8B42D1DC-C4FF-4C8A-AC28-999611A30093}"/>
    <cellStyle name="20% - Accent1 9 4 4 2" xfId="3238" xr:uid="{2412110A-22AF-4EAE-9FCC-E708C0628EA0}"/>
    <cellStyle name="20% - Accent1 9 4 5" xfId="3239" xr:uid="{127FBA90-F493-4757-BC21-9D3B0E926F19}"/>
    <cellStyle name="20% - Accent1 9 4 5 2" xfId="3240" xr:uid="{552D66EB-BBDF-4EE5-B459-204488F1CAF1}"/>
    <cellStyle name="20% - Accent1 9 4 6" xfId="3241" xr:uid="{2EB0455B-8733-4696-8AC6-59DCCEDE7FC2}"/>
    <cellStyle name="20% - Accent1 9 5" xfId="3242" xr:uid="{06026601-F888-40DE-A896-53EC16FD9B2F}"/>
    <cellStyle name="20% - Accent1 9 5 2" xfId="3243" xr:uid="{F5C23A58-13CD-470E-97E9-3A028F922CC4}"/>
    <cellStyle name="20% - Accent1 9 6" xfId="3244" xr:uid="{7176ABE9-644B-44C6-A3A7-6910852E3AEB}"/>
    <cellStyle name="20% - Accent1 9 6 2" xfId="3245" xr:uid="{806405CD-A9EF-4750-8EA5-24B3769186D0}"/>
    <cellStyle name="20% - Accent1 9 7" xfId="3246" xr:uid="{70F73056-3AF2-4052-9A08-2D732F22584C}"/>
    <cellStyle name="20% - Accent1 9 7 2" xfId="3247" xr:uid="{621676EF-FE92-43A1-AB76-97BB982411A4}"/>
    <cellStyle name="20% - Accent1 9 8" xfId="3248" xr:uid="{420F89D6-2378-4758-9E8C-5FF950F134E7}"/>
    <cellStyle name="20% - Accent1 9 8 2" xfId="3249" xr:uid="{AAE506E9-AF5B-43CD-865A-DEB056003842}"/>
    <cellStyle name="20% - Accent1 9 9" xfId="3250" xr:uid="{91FC4B54-E6AB-47D8-A8E7-8CFE70222550}"/>
    <cellStyle name="20% - Accent1 9 9 2" xfId="3251" xr:uid="{BE559D68-2E50-4FF3-BD46-708A8D84200A}"/>
    <cellStyle name="20% - Accent2 10" xfId="3253" xr:uid="{A8CAB193-403B-40A7-8AED-1C217E1ED9F1}"/>
    <cellStyle name="20% - Accent2 10 10" xfId="3254" xr:uid="{4D923123-012C-428D-99B1-FE7C9CBD558D}"/>
    <cellStyle name="20% - Accent2 10 2" xfId="3255" xr:uid="{4F93E516-50F5-488E-A839-FAFA51C1CD70}"/>
    <cellStyle name="20% - Accent2 10 2 2" xfId="3256" xr:uid="{977E7A03-F8E4-494D-BFB8-B814581417B3}"/>
    <cellStyle name="20% - Accent2 10 2 2 2" xfId="3257" xr:uid="{8CB88988-F644-443E-8636-738E97120C1E}"/>
    <cellStyle name="20% - Accent2 10 2 2 2 2" xfId="3258" xr:uid="{054C936B-4ED1-4E6A-AADF-6080EEFF7679}"/>
    <cellStyle name="20% - Accent2 10 2 2 3" xfId="3259" xr:uid="{C384938F-3B6E-4F2D-9F71-5859548F7630}"/>
    <cellStyle name="20% - Accent2 10 2 2 3 2" xfId="3260" xr:uid="{1B5E5708-6D26-4149-A287-1C2621FCBEE4}"/>
    <cellStyle name="20% - Accent2 10 2 2 4" xfId="3261" xr:uid="{51B74D85-D6F9-41D0-B28A-2E23E28C4183}"/>
    <cellStyle name="20% - Accent2 10 2 3" xfId="3262" xr:uid="{3C20836F-50B8-40D1-8D7D-8CE49AD7912D}"/>
    <cellStyle name="20% - Accent2 10 2 3 2" xfId="3263" xr:uid="{3976B702-09A5-47B5-A238-C615F292957B}"/>
    <cellStyle name="20% - Accent2 10 2 4" xfId="3264" xr:uid="{4703D09F-BD03-4C06-9BDC-70432F1DBC59}"/>
    <cellStyle name="20% - Accent2 10 2 4 2" xfId="3265" xr:uid="{3824902C-D20B-4EFA-A8A5-F9D459C06C43}"/>
    <cellStyle name="20% - Accent2 10 2 5" xfId="3266" xr:uid="{5B3F2B02-20E3-45B3-92FE-77FB06BF05A0}"/>
    <cellStyle name="20% - Accent2 10 2 5 2" xfId="3267" xr:uid="{AB9F455B-FC1F-48B2-A44D-09DE83B5D408}"/>
    <cellStyle name="20% - Accent2 10 2 6" xfId="3268" xr:uid="{88E5D184-0F3B-49AC-8327-7F3A99A6FA00}"/>
    <cellStyle name="20% - Accent2 10 2 6 2" xfId="3269" xr:uid="{EC4E3E48-6EF6-4F54-8E9D-39D4A95F62A3}"/>
    <cellStyle name="20% - Accent2 10 2 7" xfId="3270" xr:uid="{4814D43D-B37A-46F8-ACDF-41B6411DBF2C}"/>
    <cellStyle name="20% - Accent2 10 2 7 2" xfId="3271" xr:uid="{0A011849-F4C2-407B-B5C9-31DEE18B1AEC}"/>
    <cellStyle name="20% - Accent2 10 2 8" xfId="3272" xr:uid="{3501CC15-0087-4158-B5BB-162609D98CDB}"/>
    <cellStyle name="20% - Accent2 10 3" xfId="3273" xr:uid="{F1A0F0AD-4CC4-4933-A141-B4ED33BA0E15}"/>
    <cellStyle name="20% - Accent2 10 3 2" xfId="3274" xr:uid="{AB39DF9A-2EF2-4EDC-A79F-582225EE7545}"/>
    <cellStyle name="20% - Accent2 10 3 2 2" xfId="3275" xr:uid="{6FC34975-A985-49E6-90AF-5852B85106CA}"/>
    <cellStyle name="20% - Accent2 10 3 2 2 2" xfId="3276" xr:uid="{6E84381A-F2EB-4C5D-B2BC-6199D6D813A4}"/>
    <cellStyle name="20% - Accent2 10 3 2 3" xfId="3277" xr:uid="{4511DA32-47E6-43B6-BFA2-E4F02B093730}"/>
    <cellStyle name="20% - Accent2 10 3 2 3 2" xfId="3278" xr:uid="{0B69F18B-15BC-41B6-BE4A-4561E95B01F4}"/>
    <cellStyle name="20% - Accent2 10 3 2 4" xfId="3279" xr:uid="{A70F7AE8-6C22-41D6-A624-01DE2A1397C8}"/>
    <cellStyle name="20% - Accent2 10 3 3" xfId="3280" xr:uid="{57A82D3E-18D3-42DD-B5FC-100A551D502D}"/>
    <cellStyle name="20% - Accent2 10 3 3 2" xfId="3281" xr:uid="{C41E6560-9EE0-4C7C-AA5E-4BB4D5FAA319}"/>
    <cellStyle name="20% - Accent2 10 3 4" xfId="3282" xr:uid="{FEF01EF4-98AF-41D0-AF45-FA18F0EB6C9A}"/>
    <cellStyle name="20% - Accent2 10 3 4 2" xfId="3283" xr:uid="{F3BDAA4B-42A6-4426-8336-8574971A9B4E}"/>
    <cellStyle name="20% - Accent2 10 3 5" xfId="3284" xr:uid="{7B066FD8-6B3D-4E04-995A-29D15A54FA38}"/>
    <cellStyle name="20% - Accent2 10 3 5 2" xfId="3285" xr:uid="{8310B430-42D3-46E8-8D73-636E7D108E98}"/>
    <cellStyle name="20% - Accent2 10 3 6" xfId="3286" xr:uid="{67151131-EE30-4C40-A724-05C6A580A6D5}"/>
    <cellStyle name="20% - Accent2 10 4" xfId="3287" xr:uid="{1EDCBFAD-2AE1-4241-AA5C-90F800F30C7F}"/>
    <cellStyle name="20% - Accent2 10 4 2" xfId="3288" xr:uid="{1E21C83D-93CD-4079-BD08-DCF6D78154E9}"/>
    <cellStyle name="20% - Accent2 10 4 2 2" xfId="3289" xr:uid="{83F0DAE8-FA9D-4070-AA7F-C00B0F906CAD}"/>
    <cellStyle name="20% - Accent2 10 4 3" xfId="3290" xr:uid="{89DCDE32-79B8-4017-91CD-10374D981188}"/>
    <cellStyle name="20% - Accent2 10 4 3 2" xfId="3291" xr:uid="{02A4EA2E-5891-456F-9D69-276F5B62877B}"/>
    <cellStyle name="20% - Accent2 10 4 4" xfId="3292" xr:uid="{A87ED9CC-2C4D-4518-A0AA-11FDAE65E772}"/>
    <cellStyle name="20% - Accent2 10 5" xfId="3293" xr:uid="{9DC1FCBC-1B72-4E0B-BD5C-3D84FB38872F}"/>
    <cellStyle name="20% - Accent2 10 5 2" xfId="3294" xr:uid="{5E66F8EA-28F8-4987-A337-A636779BCF71}"/>
    <cellStyle name="20% - Accent2 10 6" xfId="3295" xr:uid="{DD0690CB-1B2E-4243-8CBD-78BEED79E70C}"/>
    <cellStyle name="20% - Accent2 10 6 2" xfId="3296" xr:uid="{3133A116-73F1-4535-BBE1-032F2EB9DD2A}"/>
    <cellStyle name="20% - Accent2 10 7" xfId="3297" xr:uid="{C4B9DC7B-90B1-4193-93C8-1E97A0FA7366}"/>
    <cellStyle name="20% - Accent2 10 7 2" xfId="3298" xr:uid="{3DA19EA2-DBEB-4F93-8F75-C13E0A05425E}"/>
    <cellStyle name="20% - Accent2 10 8" xfId="3299" xr:uid="{8C100A04-55B1-4BA5-9F7F-90D67968D4C5}"/>
    <cellStyle name="20% - Accent2 10 8 2" xfId="3300" xr:uid="{9A2814DE-35B7-47E6-8D50-8C41522EE48B}"/>
    <cellStyle name="20% - Accent2 10 9" xfId="3301" xr:uid="{FA007128-CA7F-4E9E-AF1E-C4A56CCBD972}"/>
    <cellStyle name="20% - Accent2 10 9 2" xfId="3302" xr:uid="{7D9D0B6F-C8A9-43E2-92E1-9735D3C00409}"/>
    <cellStyle name="20% - Accent2 11" xfId="3303" xr:uid="{491BE6BB-E4B0-42D2-8C99-4547E612296B}"/>
    <cellStyle name="20% - Accent2 11 10" xfId="3304" xr:uid="{6FFCEBF7-CE89-4051-89E0-4E8F30C03703}"/>
    <cellStyle name="20% - Accent2 11 2" xfId="3305" xr:uid="{F0A74C98-2F84-4F55-AD05-454F8D9DB4BF}"/>
    <cellStyle name="20% - Accent2 11 2 2" xfId="3306" xr:uid="{E2D47E3B-E803-4FD8-A174-E395F559C58C}"/>
    <cellStyle name="20% - Accent2 11 2 2 2" xfId="3307" xr:uid="{83606DF1-1B08-4DF1-8243-F11CB45334D5}"/>
    <cellStyle name="20% - Accent2 11 2 2 2 2" xfId="3308" xr:uid="{145B2ECE-80F5-4270-A214-B101A70C39F1}"/>
    <cellStyle name="20% - Accent2 11 2 2 3" xfId="3309" xr:uid="{E80A581D-9C31-48CF-A6EF-CEC58AEAD905}"/>
    <cellStyle name="20% - Accent2 11 2 2 3 2" xfId="3310" xr:uid="{A16EA3B9-E3BA-43BD-966C-1BA67DF6EECC}"/>
    <cellStyle name="20% - Accent2 11 2 2 4" xfId="3311" xr:uid="{D7FC6E94-FEE3-462D-BC01-55E47CF113EA}"/>
    <cellStyle name="20% - Accent2 11 2 3" xfId="3312" xr:uid="{98E73C4C-1EAC-40DB-866D-D622DFD477F1}"/>
    <cellStyle name="20% - Accent2 11 2 3 2" xfId="3313" xr:uid="{05EB0E10-3CC8-41A8-BF0D-ED6E8CDFB94C}"/>
    <cellStyle name="20% - Accent2 11 2 4" xfId="3314" xr:uid="{34824789-1C74-4A3B-9BFE-2C07E2BC401A}"/>
    <cellStyle name="20% - Accent2 11 2 4 2" xfId="3315" xr:uid="{42EA39FE-9039-4512-B676-69EB1600D16C}"/>
    <cellStyle name="20% - Accent2 11 2 5" xfId="3316" xr:uid="{1C0D19D5-43D2-4E8B-94E5-5145D0BC332B}"/>
    <cellStyle name="20% - Accent2 11 2 5 2" xfId="3317" xr:uid="{E5228EA7-A18A-4F93-8CAE-C77A42AFEFD1}"/>
    <cellStyle name="20% - Accent2 11 2 6" xfId="3318" xr:uid="{A922DC7A-D3D1-47D2-ACD2-CEC8B7673767}"/>
    <cellStyle name="20% - Accent2 11 2 6 2" xfId="3319" xr:uid="{3ECFDAAA-2C92-4B5E-9197-79540CE7F988}"/>
    <cellStyle name="20% - Accent2 11 2 7" xfId="3320" xr:uid="{21494861-2369-454E-A141-D08EA38F0B80}"/>
    <cellStyle name="20% - Accent2 11 2 7 2" xfId="3321" xr:uid="{A76DC952-8DF6-49DF-BE93-28C6E4E254B6}"/>
    <cellStyle name="20% - Accent2 11 2 8" xfId="3322" xr:uid="{022D6666-70C1-4C1F-9B8E-1165EB779A4F}"/>
    <cellStyle name="20% - Accent2 11 3" xfId="3323" xr:uid="{E3748253-60C0-40FC-84B4-674404C1D67D}"/>
    <cellStyle name="20% - Accent2 11 3 2" xfId="3324" xr:uid="{8802CA4F-CAB8-4BE7-AEED-CB13558A6050}"/>
    <cellStyle name="20% - Accent2 11 3 2 2" xfId="3325" xr:uid="{DA55CB0C-07FC-4289-A9BB-6C5EE85B9CC2}"/>
    <cellStyle name="20% - Accent2 11 3 2 2 2" xfId="3326" xr:uid="{AB8F0F09-2488-4CCF-B3CC-7C5B8AD91110}"/>
    <cellStyle name="20% - Accent2 11 3 2 3" xfId="3327" xr:uid="{BD85ADEE-31A4-488C-833A-8CD68DF04072}"/>
    <cellStyle name="20% - Accent2 11 3 2 3 2" xfId="3328" xr:uid="{DD6FC59C-6DAF-4B64-B3D1-67DE2B3159EF}"/>
    <cellStyle name="20% - Accent2 11 3 2 4" xfId="3329" xr:uid="{EED11A09-8FE4-4BF9-8ED8-CEA54407D563}"/>
    <cellStyle name="20% - Accent2 11 3 3" xfId="3330" xr:uid="{03D81CF6-CA58-4AE7-9520-BB769D0FFDDC}"/>
    <cellStyle name="20% - Accent2 11 3 3 2" xfId="3331" xr:uid="{3F11EEC1-7429-45EC-B1BB-BACC2C493284}"/>
    <cellStyle name="20% - Accent2 11 3 4" xfId="3332" xr:uid="{19380ED8-6000-4FCC-B804-558DFB753B9C}"/>
    <cellStyle name="20% - Accent2 11 3 4 2" xfId="3333" xr:uid="{76C1410F-C2B5-410E-81A1-52A3B163878C}"/>
    <cellStyle name="20% - Accent2 11 3 5" xfId="3334" xr:uid="{6AC392E7-EEF7-4CCF-83A2-889FF9A7DB7B}"/>
    <cellStyle name="20% - Accent2 11 3 5 2" xfId="3335" xr:uid="{CE4AE938-6752-4EDF-8A8F-20AA2DCF01CB}"/>
    <cellStyle name="20% - Accent2 11 3 6" xfId="3336" xr:uid="{C9584502-539F-4966-889C-832E1A53132E}"/>
    <cellStyle name="20% - Accent2 11 4" xfId="3337" xr:uid="{99444F7D-E749-47DC-A32E-1BD821DE17BB}"/>
    <cellStyle name="20% - Accent2 11 4 2" xfId="3338" xr:uid="{3E6E66EC-7AEC-4811-BDA4-CED44A4574AE}"/>
    <cellStyle name="20% - Accent2 11 4 2 2" xfId="3339" xr:uid="{6EBD1771-7A04-44D5-B41C-92AD238C429E}"/>
    <cellStyle name="20% - Accent2 11 4 3" xfId="3340" xr:uid="{FB9E39BE-FDB4-4DE1-ADF2-27E275F033AF}"/>
    <cellStyle name="20% - Accent2 11 4 3 2" xfId="3341" xr:uid="{EF2977DD-5423-4DFA-B432-3443253E54BE}"/>
    <cellStyle name="20% - Accent2 11 4 4" xfId="3342" xr:uid="{B9C39988-EF46-495D-AD80-2657D729990C}"/>
    <cellStyle name="20% - Accent2 11 5" xfId="3343" xr:uid="{8492BB1A-CAA1-4E42-93CF-94D403E03633}"/>
    <cellStyle name="20% - Accent2 11 5 2" xfId="3344" xr:uid="{55E63831-7B73-4106-ACEA-922AFD3278FD}"/>
    <cellStyle name="20% - Accent2 11 6" xfId="3345" xr:uid="{D4DF5E9E-4AD7-4C3D-B5B7-1D8E52EE2D82}"/>
    <cellStyle name="20% - Accent2 11 6 2" xfId="3346" xr:uid="{7F83DE43-FF0F-4540-94DA-5DF6AFC73A05}"/>
    <cellStyle name="20% - Accent2 11 7" xfId="3347" xr:uid="{53CC5357-C633-4390-80A9-5576B3A75B2F}"/>
    <cellStyle name="20% - Accent2 11 7 2" xfId="3348" xr:uid="{F2A428D4-099A-48EA-B7BD-62B72F5D0684}"/>
    <cellStyle name="20% - Accent2 11 8" xfId="3349" xr:uid="{7CB8BEEE-87CB-4BED-A3A7-48A394185EB0}"/>
    <cellStyle name="20% - Accent2 11 8 2" xfId="3350" xr:uid="{ADFD7C03-F280-4903-80A8-523B87EC8D11}"/>
    <cellStyle name="20% - Accent2 11 9" xfId="3351" xr:uid="{75129747-1F41-4F1E-9F18-661F218FC390}"/>
    <cellStyle name="20% - Accent2 11 9 2" xfId="3352" xr:uid="{D50EFF88-8C43-4F4C-A31E-011DBA6604B4}"/>
    <cellStyle name="20% - Accent2 12" xfId="3353" xr:uid="{BA41322D-1F35-4C03-84B1-78B3EDFA33B8}"/>
    <cellStyle name="20% - Accent2 12 10" xfId="3354" xr:uid="{AF8D00B4-A1F8-4974-98C5-134B9C256C37}"/>
    <cellStyle name="20% - Accent2 12 2" xfId="3355" xr:uid="{4E4E7F18-04E5-477C-AEDA-AB7128AF9CBC}"/>
    <cellStyle name="20% - Accent2 12 2 2" xfId="3356" xr:uid="{6595BAF9-5DDE-4B3F-A9CA-0E28CEC4822B}"/>
    <cellStyle name="20% - Accent2 12 2 2 2" xfId="3357" xr:uid="{3ACF4731-B574-4570-BBA7-B931A77673FB}"/>
    <cellStyle name="20% - Accent2 12 2 2 2 2" xfId="3358" xr:uid="{1E5A4F58-43D5-47F6-BABD-4B286BC8ED34}"/>
    <cellStyle name="20% - Accent2 12 2 2 3" xfId="3359" xr:uid="{BEB3D884-D76A-4929-B481-2523A0A651AE}"/>
    <cellStyle name="20% - Accent2 12 2 2 3 2" xfId="3360" xr:uid="{CD816AF6-7D54-4A23-A02E-C58BB6175A63}"/>
    <cellStyle name="20% - Accent2 12 2 2 4" xfId="3361" xr:uid="{778962D8-83C6-40B3-B694-7549875F52B4}"/>
    <cellStyle name="20% - Accent2 12 2 3" xfId="3362" xr:uid="{988CBE3F-CAE1-48EF-AEA4-761D2A947FA8}"/>
    <cellStyle name="20% - Accent2 12 2 3 2" xfId="3363" xr:uid="{C003E051-0BB8-4DA4-9F64-54426D156F0E}"/>
    <cellStyle name="20% - Accent2 12 2 4" xfId="3364" xr:uid="{57BC1CBE-191F-4AA7-8237-55B84547248E}"/>
    <cellStyle name="20% - Accent2 12 2 4 2" xfId="3365" xr:uid="{7429B6D9-6A13-482D-9F6C-72314C88684E}"/>
    <cellStyle name="20% - Accent2 12 2 5" xfId="3366" xr:uid="{A3AD1EBC-4A95-4260-BCD4-E6E329039A24}"/>
    <cellStyle name="20% - Accent2 12 2 5 2" xfId="3367" xr:uid="{2769E86B-683A-4BA0-98B3-A886EF67072D}"/>
    <cellStyle name="20% - Accent2 12 2 6" xfId="3368" xr:uid="{7038BFF3-8AF2-4E8D-8D03-608D8A50857E}"/>
    <cellStyle name="20% - Accent2 12 2 6 2" xfId="3369" xr:uid="{0AD6E820-42F9-4B1D-B56F-E93373C813D9}"/>
    <cellStyle name="20% - Accent2 12 2 7" xfId="3370" xr:uid="{C48C0D6C-3250-4798-ACBB-0744E62252BE}"/>
    <cellStyle name="20% - Accent2 12 2 7 2" xfId="3371" xr:uid="{FF44003E-7F3D-4701-A97F-19226301CF61}"/>
    <cellStyle name="20% - Accent2 12 2 8" xfId="3372" xr:uid="{55958844-EC50-4BD8-BBF3-CE315A527878}"/>
    <cellStyle name="20% - Accent2 12 3" xfId="3373" xr:uid="{12E3A6C8-7884-4663-8EF3-8379C0541C89}"/>
    <cellStyle name="20% - Accent2 12 3 2" xfId="3374" xr:uid="{0D8FA9BB-1E9C-4931-8D4B-110AE5A00A89}"/>
    <cellStyle name="20% - Accent2 12 3 2 2" xfId="3375" xr:uid="{7114949F-0F4E-4371-A9FF-72331DD5A725}"/>
    <cellStyle name="20% - Accent2 12 3 2 2 2" xfId="3376" xr:uid="{513E2F8E-B965-4BD2-A044-EC3D770B9CE1}"/>
    <cellStyle name="20% - Accent2 12 3 2 3" xfId="3377" xr:uid="{3015A670-A332-4173-92E2-E4C74CDEB7E1}"/>
    <cellStyle name="20% - Accent2 12 3 2 3 2" xfId="3378" xr:uid="{8A30FE0B-10D1-412C-BF66-9425366B45DA}"/>
    <cellStyle name="20% - Accent2 12 3 2 4" xfId="3379" xr:uid="{74FEE86C-5539-4E2D-9D94-C599F3D2E4B8}"/>
    <cellStyle name="20% - Accent2 12 3 3" xfId="3380" xr:uid="{6D889108-74AA-4C11-AF60-CEEAD6AEE7D3}"/>
    <cellStyle name="20% - Accent2 12 3 3 2" xfId="3381" xr:uid="{40797C26-6A45-40E0-9DE9-FE675F66B7C6}"/>
    <cellStyle name="20% - Accent2 12 3 4" xfId="3382" xr:uid="{677B031F-629D-4C40-9255-47D008A88E2B}"/>
    <cellStyle name="20% - Accent2 12 3 4 2" xfId="3383" xr:uid="{94DF76C3-7449-47AE-8A11-53A84BF35689}"/>
    <cellStyle name="20% - Accent2 12 3 5" xfId="3384" xr:uid="{181021D3-2EDF-47DE-B44A-741FF34ADD67}"/>
    <cellStyle name="20% - Accent2 12 3 5 2" xfId="3385" xr:uid="{98DDA258-198A-4DE1-B9CF-C73CFAD52F50}"/>
    <cellStyle name="20% - Accent2 12 3 6" xfId="3386" xr:uid="{CC1DF408-CB4C-45FC-80A3-E96D16231620}"/>
    <cellStyle name="20% - Accent2 12 4" xfId="3387" xr:uid="{6EC7DD35-01F2-4FD9-A417-3C9FEEA52256}"/>
    <cellStyle name="20% - Accent2 12 4 2" xfId="3388" xr:uid="{33A5BA0C-DE19-4464-A8BB-F972F5B4D1B0}"/>
    <cellStyle name="20% - Accent2 12 4 2 2" xfId="3389" xr:uid="{36C01F56-497F-4638-B7BC-7A8A8C5484B9}"/>
    <cellStyle name="20% - Accent2 12 4 3" xfId="3390" xr:uid="{57C06BB4-675A-489B-8AA8-546CF9307AFC}"/>
    <cellStyle name="20% - Accent2 12 4 3 2" xfId="3391" xr:uid="{FDDC6834-68F9-499E-B319-E7B22FD465AA}"/>
    <cellStyle name="20% - Accent2 12 4 4" xfId="3392" xr:uid="{086BAD1B-20BA-4D36-B177-6C401E5E2FEA}"/>
    <cellStyle name="20% - Accent2 12 5" xfId="3393" xr:uid="{5BAAAFCD-ADA4-4492-B3EA-70CDAAD93D2E}"/>
    <cellStyle name="20% - Accent2 12 5 2" xfId="3394" xr:uid="{818F8CFD-9028-476F-A6AF-F8B40EE6C9E5}"/>
    <cellStyle name="20% - Accent2 12 6" xfId="3395" xr:uid="{36DE3DAB-5F39-4722-8D81-366056CD9BB3}"/>
    <cellStyle name="20% - Accent2 12 6 2" xfId="3396" xr:uid="{0904D3F6-DACB-4FD1-8FF5-6D7B2F2B712C}"/>
    <cellStyle name="20% - Accent2 12 7" xfId="3397" xr:uid="{65CD0727-A36A-4A49-81AE-298A985E7B0F}"/>
    <cellStyle name="20% - Accent2 12 7 2" xfId="3398" xr:uid="{33F6CA69-FE2E-46F2-ABBD-58D37C8B2C10}"/>
    <cellStyle name="20% - Accent2 12 8" xfId="3399" xr:uid="{C250DDFF-ADBC-4A24-8E90-CDDB511DC3CA}"/>
    <cellStyle name="20% - Accent2 12 8 2" xfId="3400" xr:uid="{F361A8DB-4D1B-4734-86F3-AA217E1FF26A}"/>
    <cellStyle name="20% - Accent2 12 9" xfId="3401" xr:uid="{0A65FCCA-2758-4C20-BD85-AA9048670EC4}"/>
    <cellStyle name="20% - Accent2 12 9 2" xfId="3402" xr:uid="{558F18BC-EFD8-4BC5-8BAF-390FCDA1BCB1}"/>
    <cellStyle name="20% - Accent2 13" xfId="3403" xr:uid="{42FF11F3-44F0-4BFD-908B-7F908634FC5A}"/>
    <cellStyle name="20% - Accent2 13 10" xfId="3404" xr:uid="{FA5F4823-B1A9-4CDF-AAA5-937803952764}"/>
    <cellStyle name="20% - Accent2 13 2" xfId="3405" xr:uid="{5B4B4D8F-9E7F-47BE-9ECA-5F5D850CC887}"/>
    <cellStyle name="20% - Accent2 13 2 2" xfId="3406" xr:uid="{4FEA68B5-D6FE-48F8-9A56-DA642DB8F8D3}"/>
    <cellStyle name="20% - Accent2 13 2 2 2" xfId="3407" xr:uid="{F8F11423-C48E-4295-9DAE-603A603D230F}"/>
    <cellStyle name="20% - Accent2 13 2 2 2 2" xfId="3408" xr:uid="{09083C35-C1FA-43C6-BF55-4C3B43E73839}"/>
    <cellStyle name="20% - Accent2 13 2 2 3" xfId="3409" xr:uid="{42170C1E-EF0D-4DE6-ABA3-4EC7A3B0075A}"/>
    <cellStyle name="20% - Accent2 13 2 2 3 2" xfId="3410" xr:uid="{B4D5231F-0292-446D-9E3A-F2E870025BEB}"/>
    <cellStyle name="20% - Accent2 13 2 2 4" xfId="3411" xr:uid="{619C6398-5AFE-4223-BB51-6DA720DFF5D6}"/>
    <cellStyle name="20% - Accent2 13 2 3" xfId="3412" xr:uid="{4E82A1D2-F58C-438D-A89E-2F72930AD787}"/>
    <cellStyle name="20% - Accent2 13 2 3 2" xfId="3413" xr:uid="{0182EF93-5C6E-4A44-B7C8-D048042F5790}"/>
    <cellStyle name="20% - Accent2 13 2 4" xfId="3414" xr:uid="{AE62D3D9-3507-4BC6-BFEA-24362540DEDC}"/>
    <cellStyle name="20% - Accent2 13 2 4 2" xfId="3415" xr:uid="{AB8D1D89-4CF5-49E5-A29E-9108F9B2E489}"/>
    <cellStyle name="20% - Accent2 13 2 5" xfId="3416" xr:uid="{7AE7BC1F-D742-40F0-AA86-6A2EC01DB972}"/>
    <cellStyle name="20% - Accent2 13 2 5 2" xfId="3417" xr:uid="{682EE819-AB7C-49FA-8999-D4744688F3B1}"/>
    <cellStyle name="20% - Accent2 13 2 6" xfId="3418" xr:uid="{52661C31-406C-45FE-B3D1-103BD1BE6B20}"/>
    <cellStyle name="20% - Accent2 13 2 6 2" xfId="3419" xr:uid="{D991E86F-0C28-4586-988E-8E40B5E3EFD0}"/>
    <cellStyle name="20% - Accent2 13 2 7" xfId="3420" xr:uid="{6763EFBF-45CB-4EC5-9AC3-8011906D1259}"/>
    <cellStyle name="20% - Accent2 13 2 7 2" xfId="3421" xr:uid="{41E0C968-248E-4CB5-866C-5C927E7B2719}"/>
    <cellStyle name="20% - Accent2 13 2 8" xfId="3422" xr:uid="{46356719-E58F-4557-92BC-49B7FB6D459C}"/>
    <cellStyle name="20% - Accent2 13 3" xfId="3423" xr:uid="{7A8516F9-BF9B-41AE-B7A7-9EB5AC902949}"/>
    <cellStyle name="20% - Accent2 13 3 2" xfId="3424" xr:uid="{FF18F8BA-86E9-476E-B931-CA11D3073970}"/>
    <cellStyle name="20% - Accent2 13 3 2 2" xfId="3425" xr:uid="{DB7DC72A-E7D7-4D36-95FE-A5B24556BA42}"/>
    <cellStyle name="20% - Accent2 13 3 2 2 2" xfId="3426" xr:uid="{FA081DE1-5071-4840-AE4F-20DFF188232F}"/>
    <cellStyle name="20% - Accent2 13 3 2 3" xfId="3427" xr:uid="{5C1849DB-8FEF-4AB4-ACDA-7CE4B0B0A55C}"/>
    <cellStyle name="20% - Accent2 13 3 2 3 2" xfId="3428" xr:uid="{03764ED2-0C8F-4F81-A6F8-16D699D681C2}"/>
    <cellStyle name="20% - Accent2 13 3 2 4" xfId="3429" xr:uid="{58C222D4-0F99-42D4-B27D-6A4528E6F3B8}"/>
    <cellStyle name="20% - Accent2 13 3 3" xfId="3430" xr:uid="{76195193-20D2-4EAD-9A9D-7305D6FD7AC4}"/>
    <cellStyle name="20% - Accent2 13 3 3 2" xfId="3431" xr:uid="{A3017E34-1F40-428E-A0EC-FE437A4CC998}"/>
    <cellStyle name="20% - Accent2 13 3 4" xfId="3432" xr:uid="{880ACAEE-8D7D-4F66-BDE1-E59AEFA2C8B8}"/>
    <cellStyle name="20% - Accent2 13 3 4 2" xfId="3433" xr:uid="{EC0F81DD-3298-4B3A-B74D-413DD87A1AA6}"/>
    <cellStyle name="20% - Accent2 13 3 5" xfId="3434" xr:uid="{FB88EB79-71D3-415D-9F75-C6034A1A4E04}"/>
    <cellStyle name="20% - Accent2 13 3 5 2" xfId="3435" xr:uid="{35BF6FA9-F8F2-403B-A850-45D719ABD485}"/>
    <cellStyle name="20% - Accent2 13 3 6" xfId="3436" xr:uid="{2783D18F-6BD2-4D8A-9791-F08366B675FE}"/>
    <cellStyle name="20% - Accent2 13 4" xfId="3437" xr:uid="{62E39F15-DE2B-4DAE-B8AD-4FD0E4860D47}"/>
    <cellStyle name="20% - Accent2 13 4 2" xfId="3438" xr:uid="{0E767FC7-5D77-46E3-807E-5A3915A34F3B}"/>
    <cellStyle name="20% - Accent2 13 4 2 2" xfId="3439" xr:uid="{3A6BBE35-7C30-4419-A21D-ED0270A715C6}"/>
    <cellStyle name="20% - Accent2 13 4 3" xfId="3440" xr:uid="{AB8DDBFD-3F1F-43FD-B8F1-01E24C43837F}"/>
    <cellStyle name="20% - Accent2 13 4 3 2" xfId="3441" xr:uid="{7A5C9FBF-4613-4D43-8D85-366184AAE580}"/>
    <cellStyle name="20% - Accent2 13 4 4" xfId="3442" xr:uid="{DE7E455B-EA89-4FF3-B9FB-11AE11FB6AD0}"/>
    <cellStyle name="20% - Accent2 13 5" xfId="3443" xr:uid="{926CCC8C-794A-4D76-BB49-EF8A69E4FD3C}"/>
    <cellStyle name="20% - Accent2 13 5 2" xfId="3444" xr:uid="{24CE9E27-0F58-46BC-B4D3-DE8FDE73E7FB}"/>
    <cellStyle name="20% - Accent2 13 6" xfId="3445" xr:uid="{EF00FDF8-56B9-4BA5-A3F6-CECA9A335AD8}"/>
    <cellStyle name="20% - Accent2 13 6 2" xfId="3446" xr:uid="{10EEE564-646A-40B4-86C6-9309D71949A0}"/>
    <cellStyle name="20% - Accent2 13 7" xfId="3447" xr:uid="{F61A01A3-F599-43C5-BAFE-33C4B2DC6B84}"/>
    <cellStyle name="20% - Accent2 13 7 2" xfId="3448" xr:uid="{310572AF-4C2D-419F-B2B2-80C49DB96BD3}"/>
    <cellStyle name="20% - Accent2 13 8" xfId="3449" xr:uid="{CD09FCCA-80BC-4157-8518-48B93CA08B04}"/>
    <cellStyle name="20% - Accent2 13 8 2" xfId="3450" xr:uid="{297AAC39-9A42-4D9B-9A6C-451F3AC9CA08}"/>
    <cellStyle name="20% - Accent2 13 9" xfId="3451" xr:uid="{7EAAD301-CD65-49FF-8C2A-10E4C36692B3}"/>
    <cellStyle name="20% - Accent2 13 9 2" xfId="3452" xr:uid="{78DF21E5-DC31-4110-B683-A2F45875C88F}"/>
    <cellStyle name="20% - Accent2 14" xfId="3453" xr:uid="{1EB89296-B84C-4FF6-A36D-BA4290BC8BD2}"/>
    <cellStyle name="20% - Accent2 14 10" xfId="3454" xr:uid="{6222B2F0-362B-400B-8EC1-6AD42278D0E2}"/>
    <cellStyle name="20% - Accent2 14 2" xfId="3455" xr:uid="{0A4C3392-5542-434E-BF53-FB0D0CF513C8}"/>
    <cellStyle name="20% - Accent2 14 2 2" xfId="3456" xr:uid="{3F1B8BE4-4C83-41F7-91F3-7B8EFE5B63CC}"/>
    <cellStyle name="20% - Accent2 14 2 2 2" xfId="3457" xr:uid="{E0791A03-F8AE-45F9-ADBA-8C386D8A3EB1}"/>
    <cellStyle name="20% - Accent2 14 2 2 2 2" xfId="3458" xr:uid="{B8B79B89-7B60-44BD-8630-C6AF0A95F8BF}"/>
    <cellStyle name="20% - Accent2 14 2 2 3" xfId="3459" xr:uid="{99C4227C-0257-4078-83FF-48268B90463C}"/>
    <cellStyle name="20% - Accent2 14 2 2 3 2" xfId="3460" xr:uid="{09EC8927-79B5-417E-B7DB-424A5108F1BD}"/>
    <cellStyle name="20% - Accent2 14 2 2 4" xfId="3461" xr:uid="{166FEA70-B5C2-431C-996E-39A76A2A2DE3}"/>
    <cellStyle name="20% - Accent2 14 2 3" xfId="3462" xr:uid="{589C4C17-5AC5-4B8A-8DAF-BB9AF6005C24}"/>
    <cellStyle name="20% - Accent2 14 2 3 2" xfId="3463" xr:uid="{3652FD52-05BE-44BA-9F3C-34FF68B48ECA}"/>
    <cellStyle name="20% - Accent2 14 2 4" xfId="3464" xr:uid="{05CEF833-AE23-4164-A2D9-DF952E12A418}"/>
    <cellStyle name="20% - Accent2 14 2 4 2" xfId="3465" xr:uid="{1DCD37B8-87F7-4ACF-980B-6DB3B7177615}"/>
    <cellStyle name="20% - Accent2 14 2 5" xfId="3466" xr:uid="{DEBF4B0D-965F-4FD8-81AF-376D6E0DAB28}"/>
    <cellStyle name="20% - Accent2 14 2 5 2" xfId="3467" xr:uid="{7B0EE503-3749-44EC-A9BE-D5E89F46D4E3}"/>
    <cellStyle name="20% - Accent2 14 2 6" xfId="3468" xr:uid="{433A8B12-1E40-4495-B9F4-46010C8F86AD}"/>
    <cellStyle name="20% - Accent2 14 2 6 2" xfId="3469" xr:uid="{44C7DE59-DCEE-4E3E-B6EC-E0FA7CD412E3}"/>
    <cellStyle name="20% - Accent2 14 2 7" xfId="3470" xr:uid="{1C16F72F-D530-4127-93A5-6ABD97B43743}"/>
    <cellStyle name="20% - Accent2 14 2 7 2" xfId="3471" xr:uid="{E8C2CB32-7838-498C-9485-91D6C8A4376E}"/>
    <cellStyle name="20% - Accent2 14 2 8" xfId="3472" xr:uid="{B8D8A838-17F1-4CCD-855D-F12D4B2A7046}"/>
    <cellStyle name="20% - Accent2 14 3" xfId="3473" xr:uid="{1B1500C4-58D4-4EBF-B6E9-05F0B22B672C}"/>
    <cellStyle name="20% - Accent2 14 3 2" xfId="3474" xr:uid="{22AFBAAF-B3B7-47DE-AAB5-3D1AD52FF235}"/>
    <cellStyle name="20% - Accent2 14 3 2 2" xfId="3475" xr:uid="{04F5C052-42E3-4D7F-BB9F-8E7791936C88}"/>
    <cellStyle name="20% - Accent2 14 3 2 2 2" xfId="3476" xr:uid="{CF1CDA34-F76E-45B1-A4E2-1CE9DF81A79C}"/>
    <cellStyle name="20% - Accent2 14 3 2 3" xfId="3477" xr:uid="{C0C6C4A3-14BE-41A2-A3A1-70F1A0856810}"/>
    <cellStyle name="20% - Accent2 14 3 2 3 2" xfId="3478" xr:uid="{3BAF1BC4-CF2D-48AB-A5C7-C611D165EE94}"/>
    <cellStyle name="20% - Accent2 14 3 2 4" xfId="3479" xr:uid="{9F28CDA3-AEC9-445D-A23E-BE75FC628E1A}"/>
    <cellStyle name="20% - Accent2 14 3 3" xfId="3480" xr:uid="{24FAC95C-9416-4F84-ACAD-8825A94B7910}"/>
    <cellStyle name="20% - Accent2 14 3 3 2" xfId="3481" xr:uid="{C49AA2C5-7431-432C-8F38-D6C80897BD2C}"/>
    <cellStyle name="20% - Accent2 14 3 4" xfId="3482" xr:uid="{ED1108A3-F5F1-43A8-AE34-9A34B7D26E92}"/>
    <cellStyle name="20% - Accent2 14 3 4 2" xfId="3483" xr:uid="{4EB64E3A-D776-4A43-9577-8CDAB442AB9B}"/>
    <cellStyle name="20% - Accent2 14 3 5" xfId="3484" xr:uid="{EF2E40DF-66C2-431F-B803-8875F6BB1D36}"/>
    <cellStyle name="20% - Accent2 14 3 5 2" xfId="3485" xr:uid="{9C7FFFBF-0A95-44DA-8C5F-EB55CF0ADC41}"/>
    <cellStyle name="20% - Accent2 14 3 6" xfId="3486" xr:uid="{B09E6944-0DAD-4B20-9195-1D919754DA4E}"/>
    <cellStyle name="20% - Accent2 14 4" xfId="3487" xr:uid="{0353EF0E-87D6-4C55-BD96-A847DEEEF81B}"/>
    <cellStyle name="20% - Accent2 14 4 2" xfId="3488" xr:uid="{FB31C2D5-EBDD-4604-A97A-544D4D614B7B}"/>
    <cellStyle name="20% - Accent2 14 4 2 2" xfId="3489" xr:uid="{524E5817-4373-4339-908F-8A16769EEEC9}"/>
    <cellStyle name="20% - Accent2 14 4 3" xfId="3490" xr:uid="{7F2AB0B7-F5BA-4AB1-BF42-61283C957696}"/>
    <cellStyle name="20% - Accent2 14 4 3 2" xfId="3491" xr:uid="{404A92D8-06E9-4C6C-B8C0-B6DBA26039A8}"/>
    <cellStyle name="20% - Accent2 14 4 4" xfId="3492" xr:uid="{0E48EC04-4CBC-4F8A-84DE-148991CE0FE6}"/>
    <cellStyle name="20% - Accent2 14 5" xfId="3493" xr:uid="{6FDAB999-FF97-42C9-8F69-2A8BA46856CD}"/>
    <cellStyle name="20% - Accent2 14 5 2" xfId="3494" xr:uid="{6ED77C4F-6003-4335-96B2-44BA0D140AAB}"/>
    <cellStyle name="20% - Accent2 14 6" xfId="3495" xr:uid="{6BA2C74B-C3EE-479F-8863-43D2EB5D5A59}"/>
    <cellStyle name="20% - Accent2 14 6 2" xfId="3496" xr:uid="{A9AEE64B-ECB9-4AF7-A16E-53B6F6CE8166}"/>
    <cellStyle name="20% - Accent2 14 7" xfId="3497" xr:uid="{62C1301C-09C7-48CC-A525-73D1A3EA3E04}"/>
    <cellStyle name="20% - Accent2 14 7 2" xfId="3498" xr:uid="{4A36033A-0885-4089-9114-D59F189539AC}"/>
    <cellStyle name="20% - Accent2 14 8" xfId="3499" xr:uid="{D6460837-2EFE-49F3-8BC9-8553EACB2E62}"/>
    <cellStyle name="20% - Accent2 14 8 2" xfId="3500" xr:uid="{7B7F4013-EBAE-4890-ABBB-D9882AC68866}"/>
    <cellStyle name="20% - Accent2 14 9" xfId="3501" xr:uid="{57F5034E-3DCB-4B6B-B77D-F8531E26D613}"/>
    <cellStyle name="20% - Accent2 14 9 2" xfId="3502" xr:uid="{A222E3E8-193B-4F71-ADFF-B88266AA8B21}"/>
    <cellStyle name="20% - Accent2 15" xfId="3503" xr:uid="{9B44AE47-CD5F-491C-9317-81C1B62E1CFA}"/>
    <cellStyle name="20% - Accent2 15 10" xfId="3504" xr:uid="{DC297119-D53D-4B15-9577-AF9CEBA8C483}"/>
    <cellStyle name="20% - Accent2 15 2" xfId="3505" xr:uid="{11ED6C09-5592-47A5-AB70-26BE832CB333}"/>
    <cellStyle name="20% - Accent2 15 2 2" xfId="3506" xr:uid="{D951667A-02BB-41B8-9C75-E24964532936}"/>
    <cellStyle name="20% - Accent2 15 2 2 2" xfId="3507" xr:uid="{C53B850F-3BEA-4AE9-BA92-7A70CD48352E}"/>
    <cellStyle name="20% - Accent2 15 2 2 2 2" xfId="3508" xr:uid="{2F76B842-1C23-42F2-B74E-FBE3F8F57078}"/>
    <cellStyle name="20% - Accent2 15 2 2 3" xfId="3509" xr:uid="{81064423-AA1A-49DE-9ECE-F07DF5A7A5BF}"/>
    <cellStyle name="20% - Accent2 15 2 2 3 2" xfId="3510" xr:uid="{77BB3CAB-3F23-4A8A-A115-D956AAB61AB3}"/>
    <cellStyle name="20% - Accent2 15 2 2 4" xfId="3511" xr:uid="{F0CF3AAC-417A-4E55-8002-F26BF4345E28}"/>
    <cellStyle name="20% - Accent2 15 2 3" xfId="3512" xr:uid="{55BE9A77-C9D7-4B45-8916-FEB62A246EEB}"/>
    <cellStyle name="20% - Accent2 15 2 3 2" xfId="3513" xr:uid="{88AAD6C7-8FF3-4446-B2AA-EF9ACE58E5C1}"/>
    <cellStyle name="20% - Accent2 15 2 4" xfId="3514" xr:uid="{0BE4EB28-046B-46B5-A6F2-8F4681095718}"/>
    <cellStyle name="20% - Accent2 15 2 4 2" xfId="3515" xr:uid="{02206995-CD6D-471E-B8A1-D740F867702A}"/>
    <cellStyle name="20% - Accent2 15 2 5" xfId="3516" xr:uid="{55337C63-CB8C-4270-86F1-D29374F28382}"/>
    <cellStyle name="20% - Accent2 15 2 5 2" xfId="3517" xr:uid="{FF88A25C-E3BB-4084-84C4-84E0FCAE638D}"/>
    <cellStyle name="20% - Accent2 15 2 6" xfId="3518" xr:uid="{1050A3C7-15AD-47B2-92C3-AFFC30C89CF7}"/>
    <cellStyle name="20% - Accent2 15 2 6 2" xfId="3519" xr:uid="{9E97C412-0C69-422A-BF7A-2F1D298FCE12}"/>
    <cellStyle name="20% - Accent2 15 2 7" xfId="3520" xr:uid="{2DB0975E-0D54-4159-AD5A-95804AACE01E}"/>
    <cellStyle name="20% - Accent2 15 2 7 2" xfId="3521" xr:uid="{1BE9F000-D7A7-447D-86E6-0412FB5B6AE4}"/>
    <cellStyle name="20% - Accent2 15 2 8" xfId="3522" xr:uid="{3CF4CA10-0AC2-40AD-B36F-99FF6EBEFE66}"/>
    <cellStyle name="20% - Accent2 15 3" xfId="3523" xr:uid="{4411FFD3-244A-4084-9E6D-B303B9DDBA65}"/>
    <cellStyle name="20% - Accent2 15 3 2" xfId="3524" xr:uid="{EC9A061C-5EE7-4923-9238-0CC41F92EDD8}"/>
    <cellStyle name="20% - Accent2 15 3 2 2" xfId="3525" xr:uid="{6EFBEE0D-072B-4A0E-B008-DB364B4079E0}"/>
    <cellStyle name="20% - Accent2 15 3 2 2 2" xfId="3526" xr:uid="{B61998C5-56E4-479E-BC0A-F375680D32D5}"/>
    <cellStyle name="20% - Accent2 15 3 2 3" xfId="3527" xr:uid="{1B0E85BF-ABCB-498E-93EB-A98937326007}"/>
    <cellStyle name="20% - Accent2 15 3 2 3 2" xfId="3528" xr:uid="{5827BE95-DCD8-4918-AE21-2BDDA83D6F86}"/>
    <cellStyle name="20% - Accent2 15 3 2 4" xfId="3529" xr:uid="{6471C27F-9D37-4F25-AF12-29C5A9214FF0}"/>
    <cellStyle name="20% - Accent2 15 3 3" xfId="3530" xr:uid="{5377B018-BF41-41DF-9A5E-F7A8ECC6944C}"/>
    <cellStyle name="20% - Accent2 15 3 3 2" xfId="3531" xr:uid="{BBE59344-9B76-4347-A68A-4C8C3E16094F}"/>
    <cellStyle name="20% - Accent2 15 3 4" xfId="3532" xr:uid="{5730CC97-D442-4548-BA54-2D979AE9A3C5}"/>
    <cellStyle name="20% - Accent2 15 3 4 2" xfId="3533" xr:uid="{3E5CCF8C-CD59-4C7C-8EAB-063E5A8D06E1}"/>
    <cellStyle name="20% - Accent2 15 3 5" xfId="3534" xr:uid="{AC87764D-90EA-4C86-8868-20E26FE23B2F}"/>
    <cellStyle name="20% - Accent2 15 3 5 2" xfId="3535" xr:uid="{B64E46BB-7537-4F5F-98A6-704C2E24E88A}"/>
    <cellStyle name="20% - Accent2 15 3 6" xfId="3536" xr:uid="{1694AB3D-BBFE-465C-8D8C-43629DC6FF55}"/>
    <cellStyle name="20% - Accent2 15 4" xfId="3537" xr:uid="{97C78457-CFCE-447B-8BD3-A67906BE73C7}"/>
    <cellStyle name="20% - Accent2 15 4 2" xfId="3538" xr:uid="{523BA049-CFED-49B8-B188-8F71DB2BE11A}"/>
    <cellStyle name="20% - Accent2 15 4 2 2" xfId="3539" xr:uid="{03544437-5DBC-4950-B6B0-05BD1CF30E01}"/>
    <cellStyle name="20% - Accent2 15 4 3" xfId="3540" xr:uid="{2D1465D5-D323-4B73-9D72-AB8B65B693CE}"/>
    <cellStyle name="20% - Accent2 15 4 3 2" xfId="3541" xr:uid="{656A828F-B621-4F1F-A819-E4A11DD0727A}"/>
    <cellStyle name="20% - Accent2 15 4 4" xfId="3542" xr:uid="{B7498F06-35D6-40C8-AA12-73E31469A1D8}"/>
    <cellStyle name="20% - Accent2 15 5" xfId="3543" xr:uid="{9EBC5604-082C-4BE3-8BCB-34D235972060}"/>
    <cellStyle name="20% - Accent2 15 5 2" xfId="3544" xr:uid="{34ED3D3B-0577-4160-8712-AD7E410B4FCF}"/>
    <cellStyle name="20% - Accent2 15 6" xfId="3545" xr:uid="{18F89634-CE5D-47B8-A819-FAA9059EF8F6}"/>
    <cellStyle name="20% - Accent2 15 6 2" xfId="3546" xr:uid="{43C7E4E2-711A-42AB-834A-40FF2C2AEE40}"/>
    <cellStyle name="20% - Accent2 15 7" xfId="3547" xr:uid="{D660E3DB-14AA-4576-AA48-6A52AC4DD02F}"/>
    <cellStyle name="20% - Accent2 15 7 2" xfId="3548" xr:uid="{0DB6C09F-2103-4FC5-8676-D5D0DC4A0E6A}"/>
    <cellStyle name="20% - Accent2 15 8" xfId="3549" xr:uid="{7D81873A-99B8-42B7-AE97-87CF3792AAF3}"/>
    <cellStyle name="20% - Accent2 15 8 2" xfId="3550" xr:uid="{633E9639-B357-4C7F-8116-3D0C94E8B33A}"/>
    <cellStyle name="20% - Accent2 15 9" xfId="3551" xr:uid="{93020BE8-A5F3-4929-9B74-1E5C3AD4B45D}"/>
    <cellStyle name="20% - Accent2 15 9 2" xfId="3552" xr:uid="{A0F720D9-CA0E-49C8-8AC3-B92271EF2FF4}"/>
    <cellStyle name="20% - Accent2 16" xfId="3553" xr:uid="{DB51D51C-6518-4D5E-9474-8A4F96A2EB7F}"/>
    <cellStyle name="20% - Accent2 16 10" xfId="3554" xr:uid="{4A331724-0E9F-4193-BD8D-322C21FF7500}"/>
    <cellStyle name="20% - Accent2 16 2" xfId="3555" xr:uid="{4C9025E2-90F8-432A-A377-CBD3D5D9C62F}"/>
    <cellStyle name="20% - Accent2 16 2 2" xfId="3556" xr:uid="{8631D559-2255-4501-8079-19E22081F0BE}"/>
    <cellStyle name="20% - Accent2 16 2 2 2" xfId="3557" xr:uid="{488053B9-4929-435E-A3B3-DF1224095661}"/>
    <cellStyle name="20% - Accent2 16 2 2 2 2" xfId="3558" xr:uid="{2D9CA21D-8417-49DF-8CBC-69CAF43FA9C3}"/>
    <cellStyle name="20% - Accent2 16 2 2 3" xfId="3559" xr:uid="{9062B9B1-BC2D-4AE9-BB24-4D4D80909702}"/>
    <cellStyle name="20% - Accent2 16 2 2 3 2" xfId="3560" xr:uid="{7CF0A004-E2EC-4CBB-86C9-BF736BF99F56}"/>
    <cellStyle name="20% - Accent2 16 2 2 4" xfId="3561" xr:uid="{0FDD8F42-D502-40CB-BC78-CFAB0E48F9C8}"/>
    <cellStyle name="20% - Accent2 16 2 3" xfId="3562" xr:uid="{B4B5B64D-449B-47BF-874F-65C8C87EBE79}"/>
    <cellStyle name="20% - Accent2 16 2 3 2" xfId="3563" xr:uid="{20D91638-A121-48B1-874E-46C82C5B4E7D}"/>
    <cellStyle name="20% - Accent2 16 2 4" xfId="3564" xr:uid="{8EC455BB-3682-403F-B268-C05E9E9DD78E}"/>
    <cellStyle name="20% - Accent2 16 2 4 2" xfId="3565" xr:uid="{29EC16D2-7C82-4151-8AB7-11E0264B6D77}"/>
    <cellStyle name="20% - Accent2 16 2 5" xfId="3566" xr:uid="{F9D69A7F-6D31-45F4-B3A1-9FD590CBE596}"/>
    <cellStyle name="20% - Accent2 16 2 5 2" xfId="3567" xr:uid="{8847519D-148E-408F-AA78-FD5EEA151247}"/>
    <cellStyle name="20% - Accent2 16 2 6" xfId="3568" xr:uid="{643296F1-1656-4032-9884-C00BC38135F2}"/>
    <cellStyle name="20% - Accent2 16 2 6 2" xfId="3569" xr:uid="{CA3A19DD-1EF2-4913-9FA6-C7794F388C0A}"/>
    <cellStyle name="20% - Accent2 16 2 7" xfId="3570" xr:uid="{55560D3E-8629-470F-9695-109C4B50199D}"/>
    <cellStyle name="20% - Accent2 16 2 7 2" xfId="3571" xr:uid="{F4F7990E-F03F-42E7-B162-99CFCB59F943}"/>
    <cellStyle name="20% - Accent2 16 2 8" xfId="3572" xr:uid="{D8D91F60-DC74-420E-BD75-F0B3E713EAE4}"/>
    <cellStyle name="20% - Accent2 16 3" xfId="3573" xr:uid="{FC5DFF6E-2635-4DD7-AAEE-FFB236C5DC6F}"/>
    <cellStyle name="20% - Accent2 16 3 2" xfId="3574" xr:uid="{088EB940-97F0-4454-95EE-2C4081E2F096}"/>
    <cellStyle name="20% - Accent2 16 3 2 2" xfId="3575" xr:uid="{C024D949-4E70-4B04-AEF7-FB1560662718}"/>
    <cellStyle name="20% - Accent2 16 3 2 2 2" xfId="3576" xr:uid="{5F7E98CF-C89C-49FA-93DC-C7DA6ADBC185}"/>
    <cellStyle name="20% - Accent2 16 3 2 3" xfId="3577" xr:uid="{2A0394CF-5404-4C35-9D1C-5DEEA8EF9783}"/>
    <cellStyle name="20% - Accent2 16 3 2 3 2" xfId="3578" xr:uid="{E4470138-0939-4F13-98B0-B22B568BA68D}"/>
    <cellStyle name="20% - Accent2 16 3 2 4" xfId="3579" xr:uid="{6E3154B7-360B-466E-AB55-3FC0BB5DBE46}"/>
    <cellStyle name="20% - Accent2 16 3 3" xfId="3580" xr:uid="{DAEB03C6-CCCA-4BE8-BABD-69ABE13A8281}"/>
    <cellStyle name="20% - Accent2 16 3 3 2" xfId="3581" xr:uid="{1040A219-83C7-4889-B790-9B5481894D8E}"/>
    <cellStyle name="20% - Accent2 16 3 4" xfId="3582" xr:uid="{92A6508A-F6E3-4CAC-BF4F-655B362BBA1A}"/>
    <cellStyle name="20% - Accent2 16 3 4 2" xfId="3583" xr:uid="{F3F97394-B972-4D14-B82A-473FC72389D2}"/>
    <cellStyle name="20% - Accent2 16 3 5" xfId="3584" xr:uid="{A9967B95-5A7A-4D50-A62B-D87689AD52C7}"/>
    <cellStyle name="20% - Accent2 16 3 5 2" xfId="3585" xr:uid="{9835CD67-D008-4D61-9060-CF4858F0F09B}"/>
    <cellStyle name="20% - Accent2 16 3 6" xfId="3586" xr:uid="{E6370CBF-3D5A-4918-988F-4CDFD5785531}"/>
    <cellStyle name="20% - Accent2 16 4" xfId="3587" xr:uid="{B3A8BE4B-D043-4599-842F-2263F6DD35C3}"/>
    <cellStyle name="20% - Accent2 16 4 2" xfId="3588" xr:uid="{2FBE2AD9-F2A4-4059-8861-E2F4CC5D5646}"/>
    <cellStyle name="20% - Accent2 16 4 2 2" xfId="3589" xr:uid="{0B7D59E8-D15A-4EA0-A6D0-8C2FF864284A}"/>
    <cellStyle name="20% - Accent2 16 4 3" xfId="3590" xr:uid="{535F5A82-4EF4-41A1-97AE-D3537ABE4EE0}"/>
    <cellStyle name="20% - Accent2 16 4 3 2" xfId="3591" xr:uid="{5F22ED4E-A9C1-425A-A1A4-724A5A4645BF}"/>
    <cellStyle name="20% - Accent2 16 4 4" xfId="3592" xr:uid="{068D2C36-ED9F-4026-B737-77F777A08054}"/>
    <cellStyle name="20% - Accent2 16 5" xfId="3593" xr:uid="{F0BD53E6-E136-4521-A4CB-A0723C474146}"/>
    <cellStyle name="20% - Accent2 16 5 2" xfId="3594" xr:uid="{95F13F1B-16B3-42E9-A8F6-6EAE440016D7}"/>
    <cellStyle name="20% - Accent2 16 6" xfId="3595" xr:uid="{75867B49-349B-47AA-B677-7778A3D15F5D}"/>
    <cellStyle name="20% - Accent2 16 6 2" xfId="3596" xr:uid="{695D8B51-44B5-4443-964E-337EF8379410}"/>
    <cellStyle name="20% - Accent2 16 7" xfId="3597" xr:uid="{CF0CA3F2-3A56-48DA-9F5D-0DF87E1B9D16}"/>
    <cellStyle name="20% - Accent2 16 7 2" xfId="3598" xr:uid="{57BF589E-77B9-4971-B56A-9BCEE7914B47}"/>
    <cellStyle name="20% - Accent2 16 8" xfId="3599" xr:uid="{7B930FC8-E3A8-43B7-9CA0-F7D20819C919}"/>
    <cellStyle name="20% - Accent2 16 8 2" xfId="3600" xr:uid="{1DDDFCAD-04C4-4235-BFDD-830365DE7EBF}"/>
    <cellStyle name="20% - Accent2 16 9" xfId="3601" xr:uid="{62FD5945-E11B-4E2B-A985-425B8B15AF86}"/>
    <cellStyle name="20% - Accent2 16 9 2" xfId="3602" xr:uid="{FC59537B-C5DF-401C-9BB2-B8084C93F366}"/>
    <cellStyle name="20% - Accent2 17" xfId="3603" xr:uid="{D2F27042-3CCA-49DC-B6E8-FF7FCEA93A89}"/>
    <cellStyle name="20% - Accent2 17 2" xfId="3604" xr:uid="{D869C54B-C26D-440E-9411-B7458DE7506F}"/>
    <cellStyle name="20% - Accent2 17 2 2" xfId="3605" xr:uid="{075BEB40-AAC8-4711-844B-30301705F2B0}"/>
    <cellStyle name="20% - Accent2 17 2 2 2" xfId="3606" xr:uid="{6E59C658-EEE3-4565-9CA3-0985022CDC70}"/>
    <cellStyle name="20% - Accent2 17 2 3" xfId="3607" xr:uid="{435561A9-A2A5-4E09-8205-DA3C72ACC71C}"/>
    <cellStyle name="20% - Accent2 17 2 3 2" xfId="3608" xr:uid="{E9CF3460-A8DF-4FE3-BD91-DA2B847C17C0}"/>
    <cellStyle name="20% - Accent2 17 2 4" xfId="3609" xr:uid="{0B92109D-6A90-4687-A2D2-AD861DAE2088}"/>
    <cellStyle name="20% - Accent2 17 2 4 2" xfId="3610" xr:uid="{4199FC38-419D-478E-AC44-A856258FD3C1}"/>
    <cellStyle name="20% - Accent2 17 2 5" xfId="3611" xr:uid="{6F5E3C08-9AFC-4677-A641-3A72A40423A5}"/>
    <cellStyle name="20% - Accent2 17 2 5 2" xfId="3612" xr:uid="{90BF8C12-F594-4643-9474-BDD074101651}"/>
    <cellStyle name="20% - Accent2 17 2 6" xfId="3613" xr:uid="{CBCEEF5F-4F94-448A-AE2E-529D70B2893C}"/>
    <cellStyle name="20% - Accent2 17 3" xfId="3614" xr:uid="{3CCEC931-6C70-4052-B734-55A3DED70C11}"/>
    <cellStyle name="20% - Accent2 17 3 2" xfId="3615" xr:uid="{72660CBA-A07A-49D4-BBE9-4166B4CE3228}"/>
    <cellStyle name="20% - Accent2 17 4" xfId="3616" xr:uid="{352957C8-5A1F-4602-9AF9-EEA7B339C9BE}"/>
    <cellStyle name="20% - Accent2 17 4 2" xfId="3617" xr:uid="{925D6200-D58C-4F7C-B1D2-EE37FACF00D5}"/>
    <cellStyle name="20% - Accent2 17 5" xfId="3618" xr:uid="{4675C744-5C99-4085-9A07-9D6E2D555B69}"/>
    <cellStyle name="20% - Accent2 17 5 2" xfId="3619" xr:uid="{10BD8D1F-92CB-429B-8F99-380EC3A152C5}"/>
    <cellStyle name="20% - Accent2 17 6" xfId="3620" xr:uid="{37663F56-CE2E-45FA-A15D-44CC06F21AA6}"/>
    <cellStyle name="20% - Accent2 17 6 2" xfId="3621" xr:uid="{DCC6C68D-B5D6-4EDB-A954-5BAA953676FC}"/>
    <cellStyle name="20% - Accent2 17 7" xfId="3622" xr:uid="{17177F08-1E37-4409-9D53-CEC3EAB4560F}"/>
    <cellStyle name="20% - Accent2 17 7 2" xfId="3623" xr:uid="{C8BA2803-BA90-4F8D-AF5E-7057FE74E1DB}"/>
    <cellStyle name="20% - Accent2 17 8" xfId="3624" xr:uid="{9C80051A-50B1-4027-BB59-FC6ECCA713DE}"/>
    <cellStyle name="20% - Accent2 18" xfId="3625" xr:uid="{2BAC709C-11BD-40DE-8B7E-02A0DF6617A4}"/>
    <cellStyle name="20% - Accent2 18 2" xfId="3626" xr:uid="{BCE3EAD3-7882-496C-800D-595E2A8F902A}"/>
    <cellStyle name="20% - Accent2 18 2 2" xfId="3627" xr:uid="{F6987477-764C-4442-8D27-808868AC153B}"/>
    <cellStyle name="20% - Accent2 18 2 2 2" xfId="3628" xr:uid="{682BF32A-EC5C-49F5-8E8E-2A7C12AE9FC0}"/>
    <cellStyle name="20% - Accent2 18 2 3" xfId="3629" xr:uid="{6B26230B-FA45-4080-9D29-568DE71C5228}"/>
    <cellStyle name="20% - Accent2 18 2 3 2" xfId="3630" xr:uid="{D4198D82-28D9-4412-9171-7878EFC11D87}"/>
    <cellStyle name="20% - Accent2 18 2 4" xfId="3631" xr:uid="{43CF97AB-8690-4819-B854-1AEB4796F939}"/>
    <cellStyle name="20% - Accent2 18 3" xfId="3632" xr:uid="{D2899049-85F7-430C-8697-769E9369A09D}"/>
    <cellStyle name="20% - Accent2 18 3 2" xfId="3633" xr:uid="{8A494063-F52F-4242-A058-C43DA75E1ABB}"/>
    <cellStyle name="20% - Accent2 18 4" xfId="3634" xr:uid="{E2705810-BEA6-40A3-AA53-58549BBF6328}"/>
    <cellStyle name="20% - Accent2 18 4 2" xfId="3635" xr:uid="{D9218B70-8BEA-4932-9EEF-3F77ED2309FC}"/>
    <cellStyle name="20% - Accent2 18 5" xfId="3636" xr:uid="{1E8278D7-D46E-4484-8FF6-3D4649052388}"/>
    <cellStyle name="20% - Accent2 18 5 2" xfId="3637" xr:uid="{70E20ECF-9933-47A7-B440-CA962ACF4BFC}"/>
    <cellStyle name="20% - Accent2 18 6" xfId="3638" xr:uid="{A1F9BA02-7353-421B-9A28-B6FAF5C197E4}"/>
    <cellStyle name="20% - Accent2 18 6 2" xfId="3639" xr:uid="{20B0640D-CDBA-4199-A693-CE770F66EBD1}"/>
    <cellStyle name="20% - Accent2 18 7" xfId="3640" xr:uid="{ED9B1641-277D-4E84-A187-FB6AB341CDE0}"/>
    <cellStyle name="20% - Accent2 18 7 2" xfId="3641" xr:uid="{0498DFA6-9081-4DAC-84F2-04B4AC531887}"/>
    <cellStyle name="20% - Accent2 18 8" xfId="3642" xr:uid="{517081B3-E61D-44FF-A50C-9471D2D98F97}"/>
    <cellStyle name="20% - Accent2 19" xfId="3643" xr:uid="{2E315A5C-7BF8-40E3-9B9F-6107073F3AA8}"/>
    <cellStyle name="20% - Accent2 19 2" xfId="3644" xr:uid="{77DF04CC-2429-4148-8509-1EB8F704AFC7}"/>
    <cellStyle name="20% - Accent2 19 2 2" xfId="3645" xr:uid="{9BFE7918-B3FF-4128-B0D0-5F4C2F24F20F}"/>
    <cellStyle name="20% - Accent2 19 3" xfId="3646" xr:uid="{802BDBF4-E214-45C9-81DE-D91710096D31}"/>
    <cellStyle name="20% - Accent2 19 3 2" xfId="3647" xr:uid="{F31448A6-778C-4618-B722-08144D9EDCFB}"/>
    <cellStyle name="20% - Accent2 19 4" xfId="3648" xr:uid="{51ABE325-B22C-43FB-8FBC-BB9E943A97E9}"/>
    <cellStyle name="20% - Accent2 19 4 2" xfId="3649" xr:uid="{07CE376E-43E8-4A4C-8110-4BB2CB918772}"/>
    <cellStyle name="20% - Accent2 19 5" xfId="3650" xr:uid="{4A9FCE3D-1776-4206-BB88-9F41A71F0C84}"/>
    <cellStyle name="20% - Accent2 19 5 2" xfId="3651" xr:uid="{66DDEE10-3B58-46D2-A289-39210CA3D231}"/>
    <cellStyle name="20% - Accent2 19 6" xfId="3652" xr:uid="{057364B1-4F71-4192-93F1-6843417EA0E2}"/>
    <cellStyle name="20% - Accent2 19 6 2" xfId="3653" xr:uid="{6F393038-337C-45B2-8A5F-BFDC5027EFB3}"/>
    <cellStyle name="20% - Accent2 19 7" xfId="3654" xr:uid="{F6037378-61B9-4BD3-81B9-9A19BC7254AD}"/>
    <cellStyle name="20% - Accent2 2" xfId="43" xr:uid="{F81284A1-A5B8-487C-9B41-A1F0D8D634AB}"/>
    <cellStyle name="20% - Accent2 2 10" xfId="3656" xr:uid="{6BA34682-7F16-4999-8BDE-8D16DEAE9FF0}"/>
    <cellStyle name="20% - Accent2 2 10 2" xfId="3657" xr:uid="{FFA07138-0FE2-4488-B65A-37EBB8778A08}"/>
    <cellStyle name="20% - Accent2 2 11" xfId="3658" xr:uid="{2A8787ED-FC13-4999-BBCF-55084B7BF14E}"/>
    <cellStyle name="20% - Accent2 2 11 2" xfId="3659" xr:uid="{DF01E932-9EC1-48F7-B9BC-CBECA0B1141B}"/>
    <cellStyle name="20% - Accent2 2 12" xfId="3660" xr:uid="{35871F3C-C637-4611-B76F-52D329D4FE3F}"/>
    <cellStyle name="20% - Accent2 2 12 2" xfId="3661" xr:uid="{172098BA-451C-4F9E-9E06-013E54323EA7}"/>
    <cellStyle name="20% - Accent2 2 13" xfId="3662" xr:uid="{AB77F875-4108-441F-A316-C1D3D9594164}"/>
    <cellStyle name="20% - Accent2 2 13 2" xfId="3663" xr:uid="{238E5603-720F-43F7-9879-8E4D335C25A7}"/>
    <cellStyle name="20% - Accent2 2 14" xfId="3664" xr:uid="{FBBB607F-EC7E-4594-B7FC-D2521FDB0D35}"/>
    <cellStyle name="20% - Accent2 2 14 2" xfId="3665" xr:uid="{68D7AC6D-0BF6-40C4-AAAB-F379C738104A}"/>
    <cellStyle name="20% - Accent2 2 15" xfId="3666" xr:uid="{823FDC87-6ACE-45DC-8BB5-3F35E777E2B3}"/>
    <cellStyle name="20% - Accent2 2 15 2" xfId="3667" xr:uid="{01626B91-52F3-4441-8C0F-E54CA6BE4C69}"/>
    <cellStyle name="20% - Accent2 2 16" xfId="3668" xr:uid="{BED902B7-0E6F-40C7-BDBA-200841AF60B5}"/>
    <cellStyle name="20% - Accent2 2 17" xfId="3669" xr:uid="{A0925136-42E4-4B37-99BF-6CDFFA13C56F}"/>
    <cellStyle name="20% - Accent2 2 18" xfId="3655" xr:uid="{275A2C72-779A-44D5-B14D-14038C40451E}"/>
    <cellStyle name="20% - Accent2 2 2" xfId="44" xr:uid="{C750C349-D124-41ED-9F16-0E4DC09ACFF6}"/>
    <cellStyle name="20% - Accent2 2 2 10" xfId="3671" xr:uid="{252B3291-CBF2-47B4-8F8E-139D64E87800}"/>
    <cellStyle name="20% - Accent2 2 2 10 2" xfId="3672" xr:uid="{7351F897-9180-4A30-92D8-598334DCF42B}"/>
    <cellStyle name="20% - Accent2 2 2 11" xfId="3673" xr:uid="{945B4595-0F35-47CE-9FBC-764221CB82D2}"/>
    <cellStyle name="20% - Accent2 2 2 11 2" xfId="3674" xr:uid="{8E55D6A3-B3F6-42F1-B9D5-A06331BD6A8B}"/>
    <cellStyle name="20% - Accent2 2 2 12" xfId="3675" xr:uid="{4B0EED12-A49F-4A9C-AD76-4D74FC7ABC40}"/>
    <cellStyle name="20% - Accent2 2 2 13" xfId="3670" xr:uid="{035CFE86-C944-48A8-A46C-AB6B9BF27739}"/>
    <cellStyle name="20% - Accent2 2 2 2" xfId="45" xr:uid="{5DEA78F8-4805-4D95-A5AE-92CF3E59A975}"/>
    <cellStyle name="20% - Accent2 2 2 2 10" xfId="3677" xr:uid="{1CCBCD50-820F-40E5-A351-9C659A902E39}"/>
    <cellStyle name="20% - Accent2 2 2 2 11" xfId="3676" xr:uid="{96DF62E0-ED61-42D2-9F39-70FA53E2640A}"/>
    <cellStyle name="20% - Accent2 2 2 2 2" xfId="46" xr:uid="{14AA0D56-6090-454B-B3CB-FE258B300384}"/>
    <cellStyle name="20% - Accent2 2 2 2 2 2" xfId="47" xr:uid="{0D6DF464-C707-4648-9C4A-F9A95464DBEE}"/>
    <cellStyle name="20% - Accent2 2 2 2 2 2 2" xfId="3680" xr:uid="{D0BACDFF-E77A-4513-B828-19DFF59571F6}"/>
    <cellStyle name="20% - Accent2 2 2 2 2 2 2 2" xfId="3681" xr:uid="{D6E258B7-1BE3-4329-AB8A-142A7E7BFF6E}"/>
    <cellStyle name="20% - Accent2 2 2 2 2 2 3" xfId="3682" xr:uid="{B2B73895-D5EB-4BBC-87DD-7AC98C744CF9}"/>
    <cellStyle name="20% - Accent2 2 2 2 2 2 3 2" xfId="3683" xr:uid="{0788A917-4D44-481A-8527-803D105817B3}"/>
    <cellStyle name="20% - Accent2 2 2 2 2 2 4" xfId="3684" xr:uid="{94D7F93E-98DE-4E0A-B243-F78133B546DA}"/>
    <cellStyle name="20% - Accent2 2 2 2 2 2 5" xfId="3679" xr:uid="{A65B410C-306E-4D69-8458-D04BAE0C94AB}"/>
    <cellStyle name="20% - Accent2 2 2 2 2 3" xfId="3685" xr:uid="{3C5AC44F-23AB-4211-AE57-219C02A8F12B}"/>
    <cellStyle name="20% - Accent2 2 2 2 2 3 2" xfId="3686" xr:uid="{5525B3F5-616C-44E1-9D36-16D3EAF7E65F}"/>
    <cellStyle name="20% - Accent2 2 2 2 2 4" xfId="3687" xr:uid="{639B9D8D-E547-446C-8D7D-739736FEF79A}"/>
    <cellStyle name="20% - Accent2 2 2 2 2 4 2" xfId="3688" xr:uid="{9FAE3B3F-6A9A-480A-83A4-079ECD8A58B6}"/>
    <cellStyle name="20% - Accent2 2 2 2 2 5" xfId="3689" xr:uid="{EC4EE18A-D549-4FB6-BD83-1B56F1BC570E}"/>
    <cellStyle name="20% - Accent2 2 2 2 2 5 2" xfId="3690" xr:uid="{26ED37C5-9463-4B68-B4D1-3C0887826DCD}"/>
    <cellStyle name="20% - Accent2 2 2 2 2 6" xfId="3691" xr:uid="{419F2109-93A6-449F-BE1B-A928078D4625}"/>
    <cellStyle name="20% - Accent2 2 2 2 2 7" xfId="3678" xr:uid="{17E41501-E381-43C2-B8F8-534AFE586C1D}"/>
    <cellStyle name="20% - Accent2 2 2 2 3" xfId="48" xr:uid="{7244480A-65E0-4EA4-9387-F45579C204D5}"/>
    <cellStyle name="20% - Accent2 2 2 2 3 2" xfId="3693" xr:uid="{0FC4A4B4-067B-499E-987C-EB84D16F6A2E}"/>
    <cellStyle name="20% - Accent2 2 2 2 3 2 2" xfId="3694" xr:uid="{BC2AF90A-2196-476D-B79F-12933383BC65}"/>
    <cellStyle name="20% - Accent2 2 2 2 3 2 2 2" xfId="3695" xr:uid="{87732B9A-1F4B-43C3-97AE-67CCA7BEDC5A}"/>
    <cellStyle name="20% - Accent2 2 2 2 3 2 3" xfId="3696" xr:uid="{C354297F-75CD-4A5A-BE70-78E46919BA56}"/>
    <cellStyle name="20% - Accent2 2 2 2 3 2 3 2" xfId="3697" xr:uid="{BF0B7C9D-0437-4330-BE73-8EA7A68C1DB9}"/>
    <cellStyle name="20% - Accent2 2 2 2 3 2 4" xfId="3698" xr:uid="{44A7808B-260C-42DF-AB5D-F59C2CE7268F}"/>
    <cellStyle name="20% - Accent2 2 2 2 3 3" xfId="3699" xr:uid="{8042EF74-2ADD-416C-9709-301372948154}"/>
    <cellStyle name="20% - Accent2 2 2 2 3 3 2" xfId="3700" xr:uid="{6171B40A-C48B-4F08-8ACB-C4BE27C2640A}"/>
    <cellStyle name="20% - Accent2 2 2 2 3 4" xfId="3701" xr:uid="{CBDAFF53-1236-4204-988A-CF5C83A0CE43}"/>
    <cellStyle name="20% - Accent2 2 2 2 3 4 2" xfId="3702" xr:uid="{52DCD359-637E-4981-925A-BF5F82C19F33}"/>
    <cellStyle name="20% - Accent2 2 2 2 3 5" xfId="3703" xr:uid="{2C347085-A844-49CA-980F-58B475329E1C}"/>
    <cellStyle name="20% - Accent2 2 2 2 3 5 2" xfId="3704" xr:uid="{75563CFE-FD6E-4486-8A3E-482D2F3E3055}"/>
    <cellStyle name="20% - Accent2 2 2 2 3 6" xfId="3705" xr:uid="{31310534-6AC1-4AE0-85BD-9B57F4E3FADD}"/>
    <cellStyle name="20% - Accent2 2 2 2 3 7" xfId="3692" xr:uid="{91E070ED-D03B-4E75-9024-E05ACE90DB19}"/>
    <cellStyle name="20% - Accent2 2 2 2 4" xfId="3706" xr:uid="{F9EFE17C-F22C-40BD-9981-CCB4C1E146F2}"/>
    <cellStyle name="20% - Accent2 2 2 2 4 2" xfId="3707" xr:uid="{5ACBC074-77C0-4560-A11F-2D07B1C059F7}"/>
    <cellStyle name="20% - Accent2 2 2 2 4 2 2" xfId="3708" xr:uid="{EF9511C9-3FC8-4801-B7EE-6A7AC4DB6E5A}"/>
    <cellStyle name="20% - Accent2 2 2 2 4 3" xfId="3709" xr:uid="{41CF4BD3-71DC-41B5-9C99-C49EC78C0E2B}"/>
    <cellStyle name="20% - Accent2 2 2 2 4 3 2" xfId="3710" xr:uid="{5B09F4B3-922C-4337-B2F5-31B48AAAE287}"/>
    <cellStyle name="20% - Accent2 2 2 2 4 4" xfId="3711" xr:uid="{0171F6F3-D704-448B-8354-6A1F002330A8}"/>
    <cellStyle name="20% - Accent2 2 2 2 5" xfId="3712" xr:uid="{093CAB2C-FE56-449D-8941-889178CEFB93}"/>
    <cellStyle name="20% - Accent2 2 2 2 5 2" xfId="3713" xr:uid="{F299CAE0-3DCB-434F-9E0D-38AC12E39CC2}"/>
    <cellStyle name="20% - Accent2 2 2 2 6" xfId="3714" xr:uid="{F9C632CF-4911-495A-A590-4E0FC017350B}"/>
    <cellStyle name="20% - Accent2 2 2 2 6 2" xfId="3715" xr:uid="{07290162-E223-47B6-9CF9-1032DB61E1BA}"/>
    <cellStyle name="20% - Accent2 2 2 2 7" xfId="3716" xr:uid="{9FD01E05-ABDD-421E-B8E8-26E1E3AF029F}"/>
    <cellStyle name="20% - Accent2 2 2 2 7 2" xfId="3717" xr:uid="{E4BA843A-87FF-4A59-A5E6-6F2C4933D3DD}"/>
    <cellStyle name="20% - Accent2 2 2 2 8" xfId="3718" xr:uid="{AB1DFADA-0BFF-474D-8D79-87B838DFA8B1}"/>
    <cellStyle name="20% - Accent2 2 2 2 8 2" xfId="3719" xr:uid="{B57984A4-0CA0-43BA-9E47-DB7539CF9A4B}"/>
    <cellStyle name="20% - Accent2 2 2 2 9" xfId="3720" xr:uid="{DD4C9DBA-D2F8-40C8-AED6-C564BA726432}"/>
    <cellStyle name="20% - Accent2 2 2 2 9 2" xfId="3721" xr:uid="{C68595E8-9A94-44DE-A201-7BD11D95084E}"/>
    <cellStyle name="20% - Accent2 2 2 3" xfId="49" xr:uid="{DDF33C4C-23FD-44C0-85CA-CAE1ED3FEC71}"/>
    <cellStyle name="20% - Accent2 2 2 3 2" xfId="50" xr:uid="{8B11CEA3-28DE-4658-A806-AD36D8417B14}"/>
    <cellStyle name="20% - Accent2 2 2 3 2 2" xfId="3724" xr:uid="{D434D295-A2B4-43DE-B062-A7E980593EEE}"/>
    <cellStyle name="20% - Accent2 2 2 3 2 2 2" xfId="3725" xr:uid="{5838D4BD-8EDB-4B08-A148-61AE60E83C6E}"/>
    <cellStyle name="20% - Accent2 2 2 3 2 2 2 2" xfId="3726" xr:uid="{D476222A-E36C-4F71-923B-B58706404104}"/>
    <cellStyle name="20% - Accent2 2 2 3 2 2 3" xfId="3727" xr:uid="{A756398F-634F-4847-9644-F834AAAD462F}"/>
    <cellStyle name="20% - Accent2 2 2 3 2 2 3 2" xfId="3728" xr:uid="{0220F515-573B-4381-BE00-D6B6D47E7407}"/>
    <cellStyle name="20% - Accent2 2 2 3 2 2 4" xfId="3729" xr:uid="{B13A0595-D314-4337-8CA9-7FF148D94B1D}"/>
    <cellStyle name="20% - Accent2 2 2 3 2 3" xfId="3730" xr:uid="{297CFC5D-E4D4-4CB8-990B-6DC10875B9F9}"/>
    <cellStyle name="20% - Accent2 2 2 3 2 3 2" xfId="3731" xr:uid="{B06824E3-5D5B-441E-8AA1-C2C45DE0C3FA}"/>
    <cellStyle name="20% - Accent2 2 2 3 2 4" xfId="3732" xr:uid="{247D92CE-6F53-4CDB-B1BF-226ED24C7E93}"/>
    <cellStyle name="20% - Accent2 2 2 3 2 4 2" xfId="3733" xr:uid="{4135001D-CD46-4DF6-BD0B-943E9A73A8B3}"/>
    <cellStyle name="20% - Accent2 2 2 3 2 5" xfId="3734" xr:uid="{083B8D6E-34C8-4445-A79E-69A59A398EB0}"/>
    <cellStyle name="20% - Accent2 2 2 3 2 5 2" xfId="3735" xr:uid="{5E764DD6-9B30-4B80-B089-25BE3E098110}"/>
    <cellStyle name="20% - Accent2 2 2 3 2 6" xfId="3736" xr:uid="{040B6F1F-12CF-4EA2-A63B-889417C1066C}"/>
    <cellStyle name="20% - Accent2 2 2 3 2 7" xfId="3723" xr:uid="{5C4618ED-8F3E-4693-AD63-8DB9F4E054F0}"/>
    <cellStyle name="20% - Accent2 2 2 3 3" xfId="3737" xr:uid="{58D65EAA-501A-4C28-951D-64238027EA8E}"/>
    <cellStyle name="20% - Accent2 2 2 3 3 2" xfId="3738" xr:uid="{BA17AF18-71FF-4574-A429-7B66B404AF84}"/>
    <cellStyle name="20% - Accent2 2 2 3 3 2 2" xfId="3739" xr:uid="{CC9011A8-27E2-4A0C-807F-4B40474AAED6}"/>
    <cellStyle name="20% - Accent2 2 2 3 3 2 2 2" xfId="3740" xr:uid="{6D65CCA9-2DCF-4C93-B808-F2F84BF95E01}"/>
    <cellStyle name="20% - Accent2 2 2 3 3 2 3" xfId="3741" xr:uid="{97A834EA-E4F1-4A69-962F-03E5FE4AC18F}"/>
    <cellStyle name="20% - Accent2 2 2 3 3 2 3 2" xfId="3742" xr:uid="{5DE1EDBF-C3F2-47DA-BE92-721305EDBBFD}"/>
    <cellStyle name="20% - Accent2 2 2 3 3 2 4" xfId="3743" xr:uid="{036D9BF1-2B24-47B5-8624-628E1684468B}"/>
    <cellStyle name="20% - Accent2 2 2 3 3 3" xfId="3744" xr:uid="{4278C026-3F7B-4593-AC35-E4573571673D}"/>
    <cellStyle name="20% - Accent2 2 2 3 3 3 2" xfId="3745" xr:uid="{3EAF8AEE-2D03-40C2-AC05-54249A59C0C9}"/>
    <cellStyle name="20% - Accent2 2 2 3 3 4" xfId="3746" xr:uid="{E41647BB-50FE-453A-96D2-9B830C906366}"/>
    <cellStyle name="20% - Accent2 2 2 3 3 4 2" xfId="3747" xr:uid="{9953FA44-C809-4EBB-9F27-F8DA4859A3DB}"/>
    <cellStyle name="20% - Accent2 2 2 3 3 5" xfId="3748" xr:uid="{24FE3BD2-B444-4252-84F0-6F568080A28E}"/>
    <cellStyle name="20% - Accent2 2 2 3 3 5 2" xfId="3749" xr:uid="{1B958192-A0FC-436B-90B2-7D32ED179049}"/>
    <cellStyle name="20% - Accent2 2 2 3 3 6" xfId="3750" xr:uid="{A83198C1-6937-4664-BF32-6A1D3C7E7071}"/>
    <cellStyle name="20% - Accent2 2 2 3 4" xfId="3751" xr:uid="{CB16670B-F150-4F1D-B416-8A0C02FAE737}"/>
    <cellStyle name="20% - Accent2 2 2 3 4 2" xfId="3752" xr:uid="{D50BF56E-BF4E-4598-831C-B04CBA076320}"/>
    <cellStyle name="20% - Accent2 2 2 3 4 2 2" xfId="3753" xr:uid="{E16E280D-0658-430A-B007-C59244D5C5A5}"/>
    <cellStyle name="20% - Accent2 2 2 3 4 3" xfId="3754" xr:uid="{E13A2F98-6FDF-426D-8CFF-E7B024B24157}"/>
    <cellStyle name="20% - Accent2 2 2 3 4 3 2" xfId="3755" xr:uid="{AD961629-CC2C-4635-BB7F-E8C2D723ECEB}"/>
    <cellStyle name="20% - Accent2 2 2 3 4 4" xfId="3756" xr:uid="{726C7FBE-9B55-4540-86ED-33B69185B5A1}"/>
    <cellStyle name="20% - Accent2 2 2 3 5" xfId="3757" xr:uid="{46B92F7C-5685-42DD-BB60-E7A6D65E3F1B}"/>
    <cellStyle name="20% - Accent2 2 2 3 5 2" xfId="3758" xr:uid="{F43BCDCB-266A-45C1-B7A1-41BE84FCF083}"/>
    <cellStyle name="20% - Accent2 2 2 3 6" xfId="3759" xr:uid="{6AB5F999-632C-4897-84B3-A130557FA5E9}"/>
    <cellStyle name="20% - Accent2 2 2 3 6 2" xfId="3760" xr:uid="{4E48DBDD-A1D3-49B0-A36F-307349141773}"/>
    <cellStyle name="20% - Accent2 2 2 3 7" xfId="3761" xr:uid="{EB78350D-7F7F-423D-AEB0-72981BB1B612}"/>
    <cellStyle name="20% - Accent2 2 2 3 7 2" xfId="3762" xr:uid="{0F07B09A-43A2-443C-90D2-C957B404E8CE}"/>
    <cellStyle name="20% - Accent2 2 2 3 8" xfId="3763" xr:uid="{8D68E889-B2DC-4AA8-BCB7-8CA47475D006}"/>
    <cellStyle name="20% - Accent2 2 2 3 9" xfId="3722" xr:uid="{05198483-8F4D-4477-88D0-3CC905673D90}"/>
    <cellStyle name="20% - Accent2 2 2 4" xfId="51" xr:uid="{B7FF2C2D-815B-41A8-8B42-4DB583DB47A2}"/>
    <cellStyle name="20% - Accent2 2 2 4 2" xfId="3765" xr:uid="{3A747C4A-2684-43AE-BBDE-C4CDF2286EB2}"/>
    <cellStyle name="20% - Accent2 2 2 4 2 2" xfId="3766" xr:uid="{CA10899D-5C90-4C01-AD39-6C5F3385446C}"/>
    <cellStyle name="20% - Accent2 2 2 4 2 2 2" xfId="3767" xr:uid="{EA1ED3FE-2F9F-47E0-B4C5-79AFF740844B}"/>
    <cellStyle name="20% - Accent2 2 2 4 2 3" xfId="3768" xr:uid="{614D8E57-EA4D-457F-8D0E-414374914D2F}"/>
    <cellStyle name="20% - Accent2 2 2 4 2 3 2" xfId="3769" xr:uid="{B9166111-6694-4028-ACF4-B905CFBC476D}"/>
    <cellStyle name="20% - Accent2 2 2 4 2 4" xfId="3770" xr:uid="{69D7DE50-5FBE-43DC-A525-860C45D51050}"/>
    <cellStyle name="20% - Accent2 2 2 4 3" xfId="3771" xr:uid="{05CAA01E-E058-46E9-B208-92725D813124}"/>
    <cellStyle name="20% - Accent2 2 2 4 3 2" xfId="3772" xr:uid="{B96AB91D-3292-424E-AAED-868AB6CF52A3}"/>
    <cellStyle name="20% - Accent2 2 2 4 4" xfId="3773" xr:uid="{181703FC-27B9-4F51-9EBA-148C2B65C45D}"/>
    <cellStyle name="20% - Accent2 2 2 4 4 2" xfId="3774" xr:uid="{D11E27C8-B401-4140-A3D2-6E6CC612F394}"/>
    <cellStyle name="20% - Accent2 2 2 4 5" xfId="3775" xr:uid="{12019962-AECF-431F-9FE6-51173C5C956E}"/>
    <cellStyle name="20% - Accent2 2 2 4 5 2" xfId="3776" xr:uid="{4D909924-81C7-4E6D-A1E4-DA755C40D859}"/>
    <cellStyle name="20% - Accent2 2 2 4 6" xfId="3777" xr:uid="{8264B887-34FD-4483-A2E3-82C19A325F64}"/>
    <cellStyle name="20% - Accent2 2 2 4 7" xfId="3764" xr:uid="{394DD451-383A-428F-A915-FB9FFDFC4014}"/>
    <cellStyle name="20% - Accent2 2 2 5" xfId="3778" xr:uid="{D521DED8-E093-478D-9AEE-DB642AAF5F02}"/>
    <cellStyle name="20% - Accent2 2 2 5 2" xfId="3779" xr:uid="{2D391553-6AF1-422D-8BFF-D1D997F57893}"/>
    <cellStyle name="20% - Accent2 2 2 5 2 2" xfId="3780" xr:uid="{A96D4089-BAD9-41EE-AD60-9844E7C25AD2}"/>
    <cellStyle name="20% - Accent2 2 2 5 2 2 2" xfId="3781" xr:uid="{2582F706-1754-4228-9BD6-043EF27FEDBD}"/>
    <cellStyle name="20% - Accent2 2 2 5 2 3" xfId="3782" xr:uid="{F3C3D635-C76E-4FB1-9938-44FE404C338E}"/>
    <cellStyle name="20% - Accent2 2 2 5 2 3 2" xfId="3783" xr:uid="{C9288C66-8E6D-4042-BB3E-4A6E27A7344C}"/>
    <cellStyle name="20% - Accent2 2 2 5 2 4" xfId="3784" xr:uid="{796E1466-F3DB-47FC-A5AA-D8A8E669B47C}"/>
    <cellStyle name="20% - Accent2 2 2 5 3" xfId="3785" xr:uid="{7337232F-0C77-4961-B564-7089F7FB3EB7}"/>
    <cellStyle name="20% - Accent2 2 2 5 3 2" xfId="3786" xr:uid="{F99A519F-EDCA-4278-83CE-07486EFB1A07}"/>
    <cellStyle name="20% - Accent2 2 2 5 4" xfId="3787" xr:uid="{832141D4-C36A-4853-AA93-984A1F443134}"/>
    <cellStyle name="20% - Accent2 2 2 5 4 2" xfId="3788" xr:uid="{C79C7C42-6A1E-4AB3-9F22-EBDB850DD854}"/>
    <cellStyle name="20% - Accent2 2 2 5 5" xfId="3789" xr:uid="{5987D689-035A-4CCC-B82B-A20ABB947F80}"/>
    <cellStyle name="20% - Accent2 2 2 5 5 2" xfId="3790" xr:uid="{B3078008-0A34-4D34-994B-15FCAC043FA8}"/>
    <cellStyle name="20% - Accent2 2 2 5 6" xfId="3791" xr:uid="{CAEB55ED-3368-4EAA-B04F-65236B40B184}"/>
    <cellStyle name="20% - Accent2 2 2 6" xfId="3792" xr:uid="{4AA99E28-D8F5-48EB-811A-391A2A76B930}"/>
    <cellStyle name="20% - Accent2 2 2 6 2" xfId="3793" xr:uid="{CB5E6725-8153-4320-9DDE-537E32B3F7BB}"/>
    <cellStyle name="20% - Accent2 2 2 6 2 2" xfId="3794" xr:uid="{6BF68B4F-6DA9-45F6-8B63-E68A7241E7AA}"/>
    <cellStyle name="20% - Accent2 2 2 6 3" xfId="3795" xr:uid="{8A72485E-3434-42B5-8B83-5D57EA2A638A}"/>
    <cellStyle name="20% - Accent2 2 2 6 3 2" xfId="3796" xr:uid="{A35BE277-F6FD-4706-ADC5-BA97F8D13F6D}"/>
    <cellStyle name="20% - Accent2 2 2 6 4" xfId="3797" xr:uid="{A40BAFD4-01A5-4EE0-9534-3FCBDB80D373}"/>
    <cellStyle name="20% - Accent2 2 2 7" xfId="3798" xr:uid="{A0BADC9C-7196-481D-8B5F-33A889CE04D8}"/>
    <cellStyle name="20% - Accent2 2 2 7 2" xfId="3799" xr:uid="{FEBA3F1B-26D5-446A-978E-2867AA86B304}"/>
    <cellStyle name="20% - Accent2 2 2 8" xfId="3800" xr:uid="{983351E6-44E0-4128-95DA-F12DEAF22C7A}"/>
    <cellStyle name="20% - Accent2 2 2 8 2" xfId="3801" xr:uid="{3F3410C2-63B2-4946-A1A0-F00D0AD12925}"/>
    <cellStyle name="20% - Accent2 2 2 9" xfId="3802" xr:uid="{6D656C28-81E8-4055-9F4D-FC48071EE489}"/>
    <cellStyle name="20% - Accent2 2 2 9 2" xfId="3803" xr:uid="{19CF1865-7066-42F2-A434-423CAD5F4196}"/>
    <cellStyle name="20% - Accent2 2 3" xfId="52" xr:uid="{C4A59F9E-0792-4E0D-B6F1-0845055FEBF2}"/>
    <cellStyle name="20% - Accent2 2 3 10" xfId="3805" xr:uid="{6584B004-BEDA-438D-A2B3-D87E024EF928}"/>
    <cellStyle name="20% - Accent2 2 3 11" xfId="3804" xr:uid="{55B815ED-3049-47F7-A82E-7192F056AD53}"/>
    <cellStyle name="20% - Accent2 2 3 2" xfId="53" xr:uid="{06BF72EF-210F-4B73-82F1-948B670BE259}"/>
    <cellStyle name="20% - Accent2 2 3 2 2" xfId="54" xr:uid="{4338F3BD-28B2-4B71-916D-F0C40DE12967}"/>
    <cellStyle name="20% - Accent2 2 3 2 2 2" xfId="3808" xr:uid="{85C6798F-6E2D-4B10-BCA0-7FA8F1D4F23A}"/>
    <cellStyle name="20% - Accent2 2 3 2 2 2 2" xfId="3809" xr:uid="{61BDE247-BBB7-460B-9283-4EE024E850D1}"/>
    <cellStyle name="20% - Accent2 2 3 2 2 3" xfId="3810" xr:uid="{F6A7E092-1CBC-4D37-AD97-C7587F60E931}"/>
    <cellStyle name="20% - Accent2 2 3 2 2 3 2" xfId="3811" xr:uid="{CB310D9D-0E20-4D8A-B06A-BA81BC76810F}"/>
    <cellStyle name="20% - Accent2 2 3 2 2 4" xfId="3812" xr:uid="{9980FDC1-991B-4B0D-BFE3-4E54DBCD4135}"/>
    <cellStyle name="20% - Accent2 2 3 2 2 5" xfId="3807" xr:uid="{34036495-C16E-4BA3-BDA1-422CC51DF006}"/>
    <cellStyle name="20% - Accent2 2 3 2 3" xfId="3813" xr:uid="{213A9299-B70E-41DC-B42D-A3AD7163CF6E}"/>
    <cellStyle name="20% - Accent2 2 3 2 3 2" xfId="3814" xr:uid="{924DCA02-4A35-4BD2-A02C-FDA9561B300D}"/>
    <cellStyle name="20% - Accent2 2 3 2 4" xfId="3815" xr:uid="{B559D9D6-3BB6-4D9B-991C-CA2E8A5AD35A}"/>
    <cellStyle name="20% - Accent2 2 3 2 4 2" xfId="3816" xr:uid="{DD7DFA21-A85F-464F-A4F1-F098F96FD634}"/>
    <cellStyle name="20% - Accent2 2 3 2 5" xfId="3817" xr:uid="{BCD13AC3-339E-4727-A85C-65C8BFAD7AF5}"/>
    <cellStyle name="20% - Accent2 2 3 2 5 2" xfId="3818" xr:uid="{DB63A89E-D53F-419B-8FC0-FD54DF2777B3}"/>
    <cellStyle name="20% - Accent2 2 3 2 6" xfId="3819" xr:uid="{52341E7A-868E-41E8-A7F9-9C6C1C2917BB}"/>
    <cellStyle name="20% - Accent2 2 3 2 6 2" xfId="3820" xr:uid="{36930C7E-307C-4EBB-9A38-DE02B0DB5B20}"/>
    <cellStyle name="20% - Accent2 2 3 2 7" xfId="3821" xr:uid="{F2D291E8-E153-4AFF-A493-93576FB652DA}"/>
    <cellStyle name="20% - Accent2 2 3 2 7 2" xfId="3822" xr:uid="{6E554036-81CE-436F-BC23-55304AA59CA9}"/>
    <cellStyle name="20% - Accent2 2 3 2 8" xfId="3823" xr:uid="{30B3B5F3-23B0-42DF-86B7-8AF18ABDE072}"/>
    <cellStyle name="20% - Accent2 2 3 2 9" xfId="3806" xr:uid="{84627AD3-57B3-43DB-9897-30C4E97A6794}"/>
    <cellStyle name="20% - Accent2 2 3 3" xfId="55" xr:uid="{95AE32F4-8DDA-4B1D-9212-7506CA167704}"/>
    <cellStyle name="20% - Accent2 2 3 3 2" xfId="3825" xr:uid="{E53ABAF1-E12A-4517-95A8-BDDE48D48400}"/>
    <cellStyle name="20% - Accent2 2 3 3 2 2" xfId="3826" xr:uid="{29A07DD8-9570-407A-B490-73A96F0A0548}"/>
    <cellStyle name="20% - Accent2 2 3 3 2 2 2" xfId="3827" xr:uid="{CE084281-8159-470B-91B2-B3142B26E4F3}"/>
    <cellStyle name="20% - Accent2 2 3 3 2 3" xfId="3828" xr:uid="{ECE2E59C-89C4-4385-806D-FAD160990D58}"/>
    <cellStyle name="20% - Accent2 2 3 3 2 3 2" xfId="3829" xr:uid="{8DE20CF8-A38A-4E0D-975D-7215AE32ED42}"/>
    <cellStyle name="20% - Accent2 2 3 3 2 4" xfId="3830" xr:uid="{F3E2A141-64C4-435A-A6E0-1E9C63F2321F}"/>
    <cellStyle name="20% - Accent2 2 3 3 3" xfId="3831" xr:uid="{0DF28D13-4EAC-46BC-968C-73A2443979E4}"/>
    <cellStyle name="20% - Accent2 2 3 3 3 2" xfId="3832" xr:uid="{84E5F071-DB93-4C51-9328-F837AB7D97A9}"/>
    <cellStyle name="20% - Accent2 2 3 3 4" xfId="3833" xr:uid="{82E0DB6B-952C-4E88-BBA7-D8B5056F6D8D}"/>
    <cellStyle name="20% - Accent2 2 3 3 4 2" xfId="3834" xr:uid="{BAF011A4-92CC-446B-944B-6ED26453F51A}"/>
    <cellStyle name="20% - Accent2 2 3 3 5" xfId="3835" xr:uid="{3F2CEABC-B0C6-43C3-B3F4-93DF9AC5491C}"/>
    <cellStyle name="20% - Accent2 2 3 3 5 2" xfId="3836" xr:uid="{86B35F93-ACBE-4EBF-BA8E-61D86D02FD31}"/>
    <cellStyle name="20% - Accent2 2 3 3 6" xfId="3837" xr:uid="{3ACD765B-A9BE-44E2-979A-8BF866B9199D}"/>
    <cellStyle name="20% - Accent2 2 3 3 7" xfId="3824" xr:uid="{CEED7116-A116-43F7-95DC-BFEC58F8A371}"/>
    <cellStyle name="20% - Accent2 2 3 4" xfId="3838" xr:uid="{0DB7D1EA-87E7-4D06-B67C-9BD10C7AE78A}"/>
    <cellStyle name="20% - Accent2 2 3 4 2" xfId="3839" xr:uid="{02A038B0-2AAD-4200-B6B5-832A7DFA90CC}"/>
    <cellStyle name="20% - Accent2 2 3 4 2 2" xfId="3840" xr:uid="{99D886D6-D715-4C4F-B7BB-104F7529373A}"/>
    <cellStyle name="20% - Accent2 2 3 4 3" xfId="3841" xr:uid="{9E78D5CC-AEEB-49E3-872B-8514C61AF427}"/>
    <cellStyle name="20% - Accent2 2 3 4 3 2" xfId="3842" xr:uid="{25A88574-82C0-4E03-B69B-5BA3CBDB0B98}"/>
    <cellStyle name="20% - Accent2 2 3 4 4" xfId="3843" xr:uid="{8E11E4BB-A969-4DBA-9D40-5674D9794EBD}"/>
    <cellStyle name="20% - Accent2 2 3 5" xfId="3844" xr:uid="{B2EB7348-063D-40CF-86D0-361034761C9E}"/>
    <cellStyle name="20% - Accent2 2 3 5 2" xfId="3845" xr:uid="{EA79E790-8629-4B17-8244-4C93188B50D4}"/>
    <cellStyle name="20% - Accent2 2 3 6" xfId="3846" xr:uid="{414BBA47-927C-4C6E-AD4C-983DEDCF6E8B}"/>
    <cellStyle name="20% - Accent2 2 3 6 2" xfId="3847" xr:uid="{D0861471-B0D2-48D6-B9FA-B638773493CC}"/>
    <cellStyle name="20% - Accent2 2 3 7" xfId="3848" xr:uid="{CFCA8095-2EBF-4642-BF54-B77BDC4FD673}"/>
    <cellStyle name="20% - Accent2 2 3 7 2" xfId="3849" xr:uid="{35AEF144-346E-484E-925D-F5A997FCDE93}"/>
    <cellStyle name="20% - Accent2 2 3 8" xfId="3850" xr:uid="{CD9CA990-2FAA-41A6-8166-39491B3EBABF}"/>
    <cellStyle name="20% - Accent2 2 3 8 2" xfId="3851" xr:uid="{49A2316A-C0D7-4FC1-9062-A956B53DD5F4}"/>
    <cellStyle name="20% - Accent2 2 3 9" xfId="3852" xr:uid="{E54F5BCF-41BA-4246-BE05-93787AF03724}"/>
    <cellStyle name="20% - Accent2 2 3 9 2" xfId="3853" xr:uid="{E58CAC3D-D9D6-44A0-887E-419A22938561}"/>
    <cellStyle name="20% - Accent2 2 4" xfId="56" xr:uid="{1FE60EE6-5D8A-4A62-A70A-37F0438FF558}"/>
    <cellStyle name="20% - Accent2 2 4 10" xfId="3855" xr:uid="{7E2A69A1-9DEB-43A0-9D83-AA35B7B377AF}"/>
    <cellStyle name="20% - Accent2 2 4 11" xfId="3854" xr:uid="{277886CD-F3F9-4E7A-9D02-93AD4A38B65B}"/>
    <cellStyle name="20% - Accent2 2 4 2" xfId="57" xr:uid="{CF397CDD-BD35-4355-9A10-E0DD91C6CE43}"/>
    <cellStyle name="20% - Accent2 2 4 2 2" xfId="58" xr:uid="{5FEF9E3B-2EC2-4D46-912A-E3682A070FBA}"/>
    <cellStyle name="20% - Accent2 2 4 2 2 2" xfId="3858" xr:uid="{14B1D0D8-C2BB-4A82-B837-E211C128E182}"/>
    <cellStyle name="20% - Accent2 2 4 2 2 2 2" xfId="3859" xr:uid="{66B76CDC-FC79-4A81-B17B-7AA0664D67E8}"/>
    <cellStyle name="20% - Accent2 2 4 2 2 3" xfId="3860" xr:uid="{EEAF46EB-9ECE-4E1F-AE0B-7BEE08BBACD2}"/>
    <cellStyle name="20% - Accent2 2 4 2 2 3 2" xfId="3861" xr:uid="{085A46C2-BD8F-4444-A492-5C9F0C8A508D}"/>
    <cellStyle name="20% - Accent2 2 4 2 2 4" xfId="3862" xr:uid="{F1BB4392-3C42-4A3D-A791-52A21BF87ECF}"/>
    <cellStyle name="20% - Accent2 2 4 2 2 5" xfId="3857" xr:uid="{069F1A5E-70F7-40E3-8898-51D2B2407AC6}"/>
    <cellStyle name="20% - Accent2 2 4 2 3" xfId="3863" xr:uid="{A25B4906-923B-4E87-AFC3-2E27B0CE21D3}"/>
    <cellStyle name="20% - Accent2 2 4 2 3 2" xfId="3864" xr:uid="{A6F7E933-8F9F-41BA-B143-874AB4111065}"/>
    <cellStyle name="20% - Accent2 2 4 2 4" xfId="3865" xr:uid="{1B9FB172-F905-441B-B6C3-CFEBD26AF932}"/>
    <cellStyle name="20% - Accent2 2 4 2 4 2" xfId="3866" xr:uid="{5E78CCB1-731C-4AF7-926B-66932AEFDC24}"/>
    <cellStyle name="20% - Accent2 2 4 2 5" xfId="3867" xr:uid="{AAA75439-52A4-4E7B-80F1-32B00E7F2144}"/>
    <cellStyle name="20% - Accent2 2 4 2 5 2" xfId="3868" xr:uid="{167D0195-696C-411E-8CBF-F7F91EA44653}"/>
    <cellStyle name="20% - Accent2 2 4 2 6" xfId="3869" xr:uid="{CA39C488-1142-4BBE-86FB-D63679935514}"/>
    <cellStyle name="20% - Accent2 2 4 2 7" xfId="3856" xr:uid="{91D88274-3160-4DD4-A6EB-44F353F9834C}"/>
    <cellStyle name="20% - Accent2 2 4 3" xfId="59" xr:uid="{C213FAFE-5142-445B-BA47-88BF4FE7D849}"/>
    <cellStyle name="20% - Accent2 2 4 3 2" xfId="3871" xr:uid="{85649DF6-C171-47AD-9862-1E74909BBCC1}"/>
    <cellStyle name="20% - Accent2 2 4 3 2 2" xfId="3872" xr:uid="{D2DDEF81-D999-4F46-81D9-4714A95E55CD}"/>
    <cellStyle name="20% - Accent2 2 4 3 2 2 2" xfId="3873" xr:uid="{7F735305-1E0F-4333-A122-65F1E6C6171D}"/>
    <cellStyle name="20% - Accent2 2 4 3 2 3" xfId="3874" xr:uid="{C1BF0512-D208-4731-8155-B6250F01ECDA}"/>
    <cellStyle name="20% - Accent2 2 4 3 2 3 2" xfId="3875" xr:uid="{0F806BD9-E488-44EC-9F59-24B7381E3A4E}"/>
    <cellStyle name="20% - Accent2 2 4 3 2 4" xfId="3876" xr:uid="{F843C063-AD5C-42FA-9E45-B5EA872669CE}"/>
    <cellStyle name="20% - Accent2 2 4 3 3" xfId="3877" xr:uid="{D3CB9413-C5AE-4D51-8A77-EC20F0B3139D}"/>
    <cellStyle name="20% - Accent2 2 4 3 3 2" xfId="3878" xr:uid="{A1A4BF2C-38F6-464D-A7D1-8F9BDD990874}"/>
    <cellStyle name="20% - Accent2 2 4 3 4" xfId="3879" xr:uid="{FA1C9F8B-6034-4E03-96BC-92181BA38E1C}"/>
    <cellStyle name="20% - Accent2 2 4 3 4 2" xfId="3880" xr:uid="{BA8FE55C-6883-44D6-BD00-96AEC5902FEB}"/>
    <cellStyle name="20% - Accent2 2 4 3 5" xfId="3881" xr:uid="{C3815997-E4CD-4A74-8C5C-DCB34A73578C}"/>
    <cellStyle name="20% - Accent2 2 4 3 5 2" xfId="3882" xr:uid="{DE207C4E-783E-4923-BF2A-A0EA6CE588AA}"/>
    <cellStyle name="20% - Accent2 2 4 3 6" xfId="3883" xr:uid="{BC62F1FA-4539-4AD5-929B-183697F3CC34}"/>
    <cellStyle name="20% - Accent2 2 4 3 7" xfId="3870" xr:uid="{DB5D23C8-C818-4087-8DF1-C8ED3ADBE6E9}"/>
    <cellStyle name="20% - Accent2 2 4 4" xfId="3884" xr:uid="{DB9A800D-E80D-4EFA-B06B-539EE7408F98}"/>
    <cellStyle name="20% - Accent2 2 4 4 2" xfId="3885" xr:uid="{77978044-0AAB-4265-B5A8-7E1E3BC5F344}"/>
    <cellStyle name="20% - Accent2 2 4 4 2 2" xfId="3886" xr:uid="{4F1C896F-8237-47F0-BBAE-74561160B5E0}"/>
    <cellStyle name="20% - Accent2 2 4 4 3" xfId="3887" xr:uid="{47417B04-E853-4A94-A7E8-9CC71DF01A2E}"/>
    <cellStyle name="20% - Accent2 2 4 4 3 2" xfId="3888" xr:uid="{73D89486-710D-4208-80C3-C4968F290969}"/>
    <cellStyle name="20% - Accent2 2 4 4 4" xfId="3889" xr:uid="{3C71D3BE-38AE-495B-8D07-98A1D56692C0}"/>
    <cellStyle name="20% - Accent2 2 4 5" xfId="3890" xr:uid="{36836F21-F3B2-48D5-A1EB-A324506470C9}"/>
    <cellStyle name="20% - Accent2 2 4 5 2" xfId="3891" xr:uid="{028CA9D6-32C5-45BA-A439-09B7D7EFB2B2}"/>
    <cellStyle name="20% - Accent2 2 4 6" xfId="3892" xr:uid="{C0F72E87-E22C-4059-B32D-0BC36610DB90}"/>
    <cellStyle name="20% - Accent2 2 4 6 2" xfId="3893" xr:uid="{13D0C797-EC70-498C-8CA4-C0B34A60C992}"/>
    <cellStyle name="20% - Accent2 2 4 7" xfId="3894" xr:uid="{67E95938-836E-4DBE-9C2C-3A15FBB8E2ED}"/>
    <cellStyle name="20% - Accent2 2 4 7 2" xfId="3895" xr:uid="{EF70CFCD-FE80-4A19-B811-CD2744C267F6}"/>
    <cellStyle name="20% - Accent2 2 4 8" xfId="3896" xr:uid="{F4F67A3E-1493-42AA-99A3-B01FCCB8C94B}"/>
    <cellStyle name="20% - Accent2 2 4 8 2" xfId="3897" xr:uid="{274BB6C9-A88C-493B-921B-7B04C7F5CD70}"/>
    <cellStyle name="20% - Accent2 2 4 9" xfId="3898" xr:uid="{56C83E8D-873B-457F-BA69-5CA75B815AC0}"/>
    <cellStyle name="20% - Accent2 2 4 9 2" xfId="3899" xr:uid="{68891D66-CCD7-45FF-94E6-EEE2EAD12BA8}"/>
    <cellStyle name="20% - Accent2 2 5" xfId="60" xr:uid="{50F9AD3F-06F7-499E-B5B2-DBE13CEA8349}"/>
    <cellStyle name="20% - Accent2 2 5 2" xfId="61" xr:uid="{033CC59D-B5E7-4060-8CA4-72033EBE92CF}"/>
    <cellStyle name="20% - Accent2 2 5 2 2" xfId="3902" xr:uid="{6353A091-743B-42CC-B4D8-EED2A095EF25}"/>
    <cellStyle name="20% - Accent2 2 5 2 2 2" xfId="3903" xr:uid="{F8D0D444-D938-4CA8-BDBF-6BB61E21BC08}"/>
    <cellStyle name="20% - Accent2 2 5 2 2 2 2" xfId="3904" xr:uid="{B027AF36-752A-4BB8-B7D4-029EBBB1AAD6}"/>
    <cellStyle name="20% - Accent2 2 5 2 2 3" xfId="3905" xr:uid="{879D5605-96F6-4EF1-BA3E-7AEBEB0D2B2F}"/>
    <cellStyle name="20% - Accent2 2 5 2 2 3 2" xfId="3906" xr:uid="{6D54E38D-B390-4BEA-8AEA-77558684DA90}"/>
    <cellStyle name="20% - Accent2 2 5 2 2 4" xfId="3907" xr:uid="{52F05A4D-69AA-4574-8892-0E9DFD649DF9}"/>
    <cellStyle name="20% - Accent2 2 5 2 3" xfId="3908" xr:uid="{CCA40E09-B0E7-4513-82D0-25EB2C168DF6}"/>
    <cellStyle name="20% - Accent2 2 5 2 3 2" xfId="3909" xr:uid="{65ADB9FD-4ECE-4BD6-9E66-B507836DB55A}"/>
    <cellStyle name="20% - Accent2 2 5 2 4" xfId="3910" xr:uid="{8883DFB9-9734-41C8-AAA1-26A99475D3D5}"/>
    <cellStyle name="20% - Accent2 2 5 2 4 2" xfId="3911" xr:uid="{C10F4912-D011-48BC-8EB5-7F3E71721F6F}"/>
    <cellStyle name="20% - Accent2 2 5 2 5" xfId="3912" xr:uid="{3F3AF797-8F72-43E5-AA71-5D3EF57FEB32}"/>
    <cellStyle name="20% - Accent2 2 5 2 5 2" xfId="3913" xr:uid="{FBACD5ED-15BE-4931-AF4D-98229DBA7716}"/>
    <cellStyle name="20% - Accent2 2 5 2 6" xfId="3914" xr:uid="{DB1BF594-4775-460B-8135-7C316580BC30}"/>
    <cellStyle name="20% - Accent2 2 5 2 7" xfId="3901" xr:uid="{E7A781EE-52CB-4230-A147-4D131AF6A2C2}"/>
    <cellStyle name="20% - Accent2 2 5 3" xfId="3915" xr:uid="{F4DD7515-E1D6-425D-9E55-FCDAD53ABEAE}"/>
    <cellStyle name="20% - Accent2 2 5 3 2" xfId="3916" xr:uid="{81E84B85-DE6C-4CF4-A44C-CA19E0AA49FB}"/>
    <cellStyle name="20% - Accent2 2 5 3 2 2" xfId="3917" xr:uid="{6392AA1B-A2CE-43A9-8DBA-D4C8F0B09987}"/>
    <cellStyle name="20% - Accent2 2 5 3 2 2 2" xfId="3918" xr:uid="{F6B1D496-DF46-42F6-8293-C91DAD8C4EB2}"/>
    <cellStyle name="20% - Accent2 2 5 3 2 3" xfId="3919" xr:uid="{D12774D7-3F28-455D-922A-71716F1E1FD8}"/>
    <cellStyle name="20% - Accent2 2 5 3 2 3 2" xfId="3920" xr:uid="{10750F2D-2A1F-4792-8475-8DF8E6E11F53}"/>
    <cellStyle name="20% - Accent2 2 5 3 2 4" xfId="3921" xr:uid="{AD3FC87D-7928-432C-A4D9-309135E70C3A}"/>
    <cellStyle name="20% - Accent2 2 5 3 3" xfId="3922" xr:uid="{FB595A7D-A2E5-468F-B5C1-515FD74F19CC}"/>
    <cellStyle name="20% - Accent2 2 5 3 3 2" xfId="3923" xr:uid="{BEDCDF97-0A0F-456E-976A-A44AC27BE802}"/>
    <cellStyle name="20% - Accent2 2 5 3 4" xfId="3924" xr:uid="{48F8DD3A-20D4-4D94-8B07-CA8036E89AAE}"/>
    <cellStyle name="20% - Accent2 2 5 3 4 2" xfId="3925" xr:uid="{2663BB71-805D-4F92-A6B3-EBFB1214D343}"/>
    <cellStyle name="20% - Accent2 2 5 3 5" xfId="3926" xr:uid="{A71BFF34-16A2-423B-BA7A-FED1D18D1BF7}"/>
    <cellStyle name="20% - Accent2 2 5 3 5 2" xfId="3927" xr:uid="{26E326F8-3F61-4D38-A1D3-4D42A491B8E1}"/>
    <cellStyle name="20% - Accent2 2 5 3 6" xfId="3928" xr:uid="{5C1C06C9-816B-4E13-A114-37D3AB677937}"/>
    <cellStyle name="20% - Accent2 2 5 4" xfId="3929" xr:uid="{82DE4476-B1F7-4E52-BB2D-D08CF88359E8}"/>
    <cellStyle name="20% - Accent2 2 5 4 2" xfId="3930" xr:uid="{9B1D3D3A-1D3E-462F-A776-913B5CD1D04E}"/>
    <cellStyle name="20% - Accent2 2 5 4 2 2" xfId="3931" xr:uid="{68386819-FF9C-4B3D-9519-031CB3389B83}"/>
    <cellStyle name="20% - Accent2 2 5 4 3" xfId="3932" xr:uid="{966758D0-1B77-4E64-999A-F10FF1B4DF7B}"/>
    <cellStyle name="20% - Accent2 2 5 4 3 2" xfId="3933" xr:uid="{38C34487-5011-4666-BD61-B9C08AF5B6A5}"/>
    <cellStyle name="20% - Accent2 2 5 4 4" xfId="3934" xr:uid="{9A2A61D5-9B9C-48E6-B265-CB9C2EBEEB04}"/>
    <cellStyle name="20% - Accent2 2 5 5" xfId="3935" xr:uid="{E76F715B-2E39-46B1-9599-2DF6A1A74691}"/>
    <cellStyle name="20% - Accent2 2 5 5 2" xfId="3936" xr:uid="{8B13D4CE-C2BF-4A85-9D05-C98F3704C733}"/>
    <cellStyle name="20% - Accent2 2 5 6" xfId="3937" xr:uid="{DAB6714D-A87D-46CB-8990-54D553269529}"/>
    <cellStyle name="20% - Accent2 2 5 6 2" xfId="3938" xr:uid="{A5F322E5-A2F2-465E-9766-E1AF4C7749F9}"/>
    <cellStyle name="20% - Accent2 2 5 7" xfId="3939" xr:uid="{629423D9-23D4-4A2A-9292-C5CA930FA450}"/>
    <cellStyle name="20% - Accent2 2 5 7 2" xfId="3940" xr:uid="{3AFB9D61-BCF3-48C9-AF20-6B3371FD8290}"/>
    <cellStyle name="20% - Accent2 2 5 8" xfId="3941" xr:uid="{379FAF74-893D-4B3A-8FE6-B91832609B75}"/>
    <cellStyle name="20% - Accent2 2 5 9" xfId="3900" xr:uid="{D651EEDD-01E3-436E-ACBE-AABD9DF5413E}"/>
    <cellStyle name="20% - Accent2 2 6" xfId="62" xr:uid="{0F43AF63-D2E8-4CA8-8F99-70A3DA69682F}"/>
    <cellStyle name="20% - Accent2 2 6 2" xfId="63" xr:uid="{398F51DF-FA74-4B59-8C4F-F922359FEF55}"/>
    <cellStyle name="20% - Accent2 2 6 2 2" xfId="3944" xr:uid="{6024FE6F-36F9-4789-89CA-BEE242281E3E}"/>
    <cellStyle name="20% - Accent2 2 6 2 2 2" xfId="3945" xr:uid="{ECF569EE-19D4-40EA-BB64-E500163FB1D4}"/>
    <cellStyle name="20% - Accent2 2 6 2 3" xfId="3946" xr:uid="{37A81BF1-BA9E-4F0B-AA24-65B927D66752}"/>
    <cellStyle name="20% - Accent2 2 6 2 3 2" xfId="3947" xr:uid="{609AC3CC-72FE-41ED-9795-A97DDA89FFA2}"/>
    <cellStyle name="20% - Accent2 2 6 2 4" xfId="3948" xr:uid="{A0C52C82-900A-458C-9F30-4FB73F95D273}"/>
    <cellStyle name="20% - Accent2 2 6 2 5" xfId="3943" xr:uid="{7D0F058C-E008-484A-8BBF-5461017D2EBD}"/>
    <cellStyle name="20% - Accent2 2 6 3" xfId="3949" xr:uid="{4B06DB2E-F670-4389-A439-331DDD54094F}"/>
    <cellStyle name="20% - Accent2 2 6 3 2" xfId="3950" xr:uid="{17F43B33-0624-488E-822D-C1CCFF4F6AA0}"/>
    <cellStyle name="20% - Accent2 2 6 4" xfId="3951" xr:uid="{83F2CDA7-4F39-46EC-8F66-C16096BB46EA}"/>
    <cellStyle name="20% - Accent2 2 6 4 2" xfId="3952" xr:uid="{E26298D9-FFCC-48A5-92A4-D9291B67D2DC}"/>
    <cellStyle name="20% - Accent2 2 6 5" xfId="3953" xr:uid="{BA5D3B36-64C4-43B5-98E1-AE62B813A1A5}"/>
    <cellStyle name="20% - Accent2 2 6 5 2" xfId="3954" xr:uid="{54C71178-E9B1-493D-88A6-D0FC77EEF9C4}"/>
    <cellStyle name="20% - Accent2 2 6 6" xfId="3955" xr:uid="{2AE6C318-AA9C-4135-BFD8-BD90B4AD91E1}"/>
    <cellStyle name="20% - Accent2 2 6 7" xfId="3942" xr:uid="{F178DC61-D12B-46F7-96B8-7F04FA7AFD2A}"/>
    <cellStyle name="20% - Accent2 2 7" xfId="64" xr:uid="{95D3EA1B-DB6B-4696-A849-D90133B1255C}"/>
    <cellStyle name="20% - Accent2 2 7 2" xfId="3957" xr:uid="{4F0696C2-80EC-427C-839D-0EB52EEBE98D}"/>
    <cellStyle name="20% - Accent2 2 7 2 2" xfId="3958" xr:uid="{8071D1F1-43F8-409D-8594-B205660073D6}"/>
    <cellStyle name="20% - Accent2 2 7 2 2 2" xfId="3959" xr:uid="{C602E4A7-995B-43F7-93D5-BBB382819FBB}"/>
    <cellStyle name="20% - Accent2 2 7 2 3" xfId="3960" xr:uid="{6793EC43-3972-4D0F-AD9E-0C274177EC0D}"/>
    <cellStyle name="20% - Accent2 2 7 2 3 2" xfId="3961" xr:uid="{CA98A2CF-C5A6-4F09-9018-3C4FBFD4E791}"/>
    <cellStyle name="20% - Accent2 2 7 2 4" xfId="3962" xr:uid="{768E6110-4829-4606-88CA-29AE21763D83}"/>
    <cellStyle name="20% - Accent2 2 7 3" xfId="3963" xr:uid="{51DE98FA-01CF-4DB2-A7F1-CBF06CFF08B1}"/>
    <cellStyle name="20% - Accent2 2 7 3 2" xfId="3964" xr:uid="{67A4098B-8135-46D8-94AD-06327E551B50}"/>
    <cellStyle name="20% - Accent2 2 7 4" xfId="3965" xr:uid="{9131D991-8532-4448-802B-E2C3DEFA4F42}"/>
    <cellStyle name="20% - Accent2 2 7 4 2" xfId="3966" xr:uid="{5B098882-A38F-471F-8FA1-ABC470E5314D}"/>
    <cellStyle name="20% - Accent2 2 7 5" xfId="3967" xr:uid="{E1139B05-7340-4245-A3F1-19BB2B8E2248}"/>
    <cellStyle name="20% - Accent2 2 7 5 2" xfId="3968" xr:uid="{3875AE5F-8EFA-40AC-8FAF-DD1B79D53B33}"/>
    <cellStyle name="20% - Accent2 2 7 6" xfId="3969" xr:uid="{4E9A9D14-D6AF-4F4A-8EBE-DE75B458B3BF}"/>
    <cellStyle name="20% - Accent2 2 7 7" xfId="3956" xr:uid="{BD012DE4-5A69-45F3-8780-45374346BEEC}"/>
    <cellStyle name="20% - Accent2 2 8" xfId="3970" xr:uid="{6FFDBE56-B2F3-4026-9380-A037EA4CB152}"/>
    <cellStyle name="20% - Accent2 2 8 2" xfId="3971" xr:uid="{DB79C1B5-1557-4CB3-B3EA-500F8D4A7AA6}"/>
    <cellStyle name="20% - Accent2 2 8 2 2" xfId="3972" xr:uid="{004D9598-9C5A-4A59-B6B0-0DBA0AF50067}"/>
    <cellStyle name="20% - Accent2 2 8 3" xfId="3973" xr:uid="{900155B3-462D-4822-A34B-5B52C5AADF13}"/>
    <cellStyle name="20% - Accent2 2 8 3 2" xfId="3974" xr:uid="{3F78EB62-20A7-4128-82DA-6D9067899C58}"/>
    <cellStyle name="20% - Accent2 2 8 4" xfId="3975" xr:uid="{C1AB10AB-4D62-46EA-A000-6D2EA70C6B1A}"/>
    <cellStyle name="20% - Accent2 2 9" xfId="3976" xr:uid="{56CF78DD-CEC0-480C-98B1-830254CFD8FC}"/>
    <cellStyle name="20% - Accent2 2 9 2" xfId="3977" xr:uid="{2CD6A68B-3ABE-40DD-B8B7-89A540D7E3F2}"/>
    <cellStyle name="20% - Accent2 20" xfId="3978" xr:uid="{AFBA127A-834A-4FDF-A55F-73A7E770D99E}"/>
    <cellStyle name="20% - Accent2 20 2" xfId="3979" xr:uid="{277A3842-CEBF-46D4-8A95-03FD47F23630}"/>
    <cellStyle name="20% - Accent2 20 2 2" xfId="3980" xr:uid="{7F419323-ED08-40CD-A790-A27FBD8BB043}"/>
    <cellStyle name="20% - Accent2 20 3" xfId="3981" xr:uid="{ACEF9F9C-700A-4F6D-90A7-441827B2DF0B}"/>
    <cellStyle name="20% - Accent2 20 3 2" xfId="3982" xr:uid="{27434D4A-653B-4F61-9384-10DA40F67FE7}"/>
    <cellStyle name="20% - Accent2 20 4" xfId="3983" xr:uid="{4BDE3734-157E-45BF-8568-3C0B2FCC1E8F}"/>
    <cellStyle name="20% - Accent2 21" xfId="3984" xr:uid="{512F51F6-F509-489F-AF8B-5250C0D040F1}"/>
    <cellStyle name="20% - Accent2 21 2" xfId="3985" xr:uid="{8B6DDCEB-169F-43E8-804F-D863017D0F52}"/>
    <cellStyle name="20% - Accent2 21 2 2" xfId="3986" xr:uid="{BA177F6F-0FCE-4048-B0FE-807DBA06D7A7}"/>
    <cellStyle name="20% - Accent2 21 3" xfId="3987" xr:uid="{C94A18CE-0DFE-4894-A083-DBAA5EB5A8A5}"/>
    <cellStyle name="20% - Accent2 21 3 2" xfId="3988" xr:uid="{892C9F20-9B62-4FD8-B939-0E3836F9E718}"/>
    <cellStyle name="20% - Accent2 21 4" xfId="3989" xr:uid="{3D7F45E3-6FF8-4C16-B8E3-21CB9721022B}"/>
    <cellStyle name="20% - Accent2 22" xfId="3990" xr:uid="{08879E79-5B8E-4BA4-91C8-5DBF0EEF8B23}"/>
    <cellStyle name="20% - Accent2 22 2" xfId="3991" xr:uid="{60FB2250-4E48-4F4E-A21D-1E8EA74B961F}"/>
    <cellStyle name="20% - Accent2 22 2 2" xfId="3992" xr:uid="{12E12184-0EAA-43A9-8864-0BFB1A685DE5}"/>
    <cellStyle name="20% - Accent2 22 3" xfId="3993" xr:uid="{2F761AA2-3DDE-44F7-968E-D827E550BF2F}"/>
    <cellStyle name="20% - Accent2 22 3 2" xfId="3994" xr:uid="{7A03D4B4-4DCD-4B80-B3FD-FE1BD9C9E5F5}"/>
    <cellStyle name="20% - Accent2 22 4" xfId="3995" xr:uid="{BD840C89-9574-4A87-8D05-CEB8F011DEC3}"/>
    <cellStyle name="20% - Accent2 23" xfId="3996" xr:uid="{BFF06840-5512-44AD-A71E-B3C3EB815742}"/>
    <cellStyle name="20% - Accent2 23 2" xfId="3997" xr:uid="{4BD86F73-665A-41C4-805D-C1B6D7812078}"/>
    <cellStyle name="20% - Accent2 23 3" xfId="3998" xr:uid="{EF9B762A-B3B6-4E7E-92B9-FB3986593B6C}"/>
    <cellStyle name="20% - Accent2 24" xfId="3999" xr:uid="{80AEE4CD-1D92-4E96-8596-59FC637C5129}"/>
    <cellStyle name="20% - Accent2 24 2" xfId="4000" xr:uid="{59D05BF0-2EB4-4C4B-8A8C-0F9EE55940CF}"/>
    <cellStyle name="20% - Accent2 25" xfId="4001" xr:uid="{77D4B676-E78E-44D6-9FB5-A7DFE31514D3}"/>
    <cellStyle name="20% - Accent2 25 2" xfId="4002" xr:uid="{A0AAADBF-6993-451B-9C2A-41E46AD88E25}"/>
    <cellStyle name="20% - Accent2 26" xfId="4003" xr:uid="{864E1932-FAC1-4E93-95DB-B2E2274A5457}"/>
    <cellStyle name="20% - Accent2 26 2" xfId="4004" xr:uid="{505AC196-66AC-42EE-BE58-60F0F583DEDC}"/>
    <cellStyle name="20% - Accent2 27" xfId="4005" xr:uid="{D4AEC261-B1AF-4B59-84C0-1ED8E8727D8B}"/>
    <cellStyle name="20% - Accent2 27 2" xfId="4006" xr:uid="{3B12C2C7-847A-4188-A5EA-C50F7B3ACF2F}"/>
    <cellStyle name="20% - Accent2 28" xfId="4007" xr:uid="{9A207803-91F7-48BF-9C4B-06E0D236C044}"/>
    <cellStyle name="20% - Accent2 28 2" xfId="4008" xr:uid="{F507C179-7548-4C94-AB6C-39532307B379}"/>
    <cellStyle name="20% - Accent2 29" xfId="4009" xr:uid="{59E1FDCC-58A3-4C00-B888-49E4382D894A}"/>
    <cellStyle name="20% - Accent2 29 2" xfId="4010" xr:uid="{2E915EAF-B438-48A1-9931-5603E7DB0188}"/>
    <cellStyle name="20% - Accent2 3" xfId="65" xr:uid="{2B4F5C0C-3F57-453F-A674-FB0421B9675D}"/>
    <cellStyle name="20% - Accent2 3 10" xfId="4012" xr:uid="{CF1D1026-B1A0-4C64-ADA0-61304F4BAA94}"/>
    <cellStyle name="20% - Accent2 3 10 2" xfId="4013" xr:uid="{5B6B8108-BEA1-4619-8B65-3D12509C5046}"/>
    <cellStyle name="20% - Accent2 3 11" xfId="4014" xr:uid="{9290804A-88F6-4A03-9C54-6DA51C48D135}"/>
    <cellStyle name="20% - Accent2 3 11 2" xfId="4015" xr:uid="{89A35D90-9288-4C1B-B93A-B5C46ACC0DA5}"/>
    <cellStyle name="20% - Accent2 3 12" xfId="4016" xr:uid="{DE0A240C-5166-41C6-8F91-FB61ACE655A2}"/>
    <cellStyle name="20% - Accent2 3 13" xfId="4017" xr:uid="{7C0A4783-BED2-4A40-9CB1-BCB8AAA226F5}"/>
    <cellStyle name="20% - Accent2 3 13 2" xfId="4018" xr:uid="{BBC36C38-2EE0-4296-BC2A-9C4F0D36AA76}"/>
    <cellStyle name="20% - Accent2 3 14" xfId="4019" xr:uid="{B3596A0D-6572-43D1-8742-7F56F8AEF09F}"/>
    <cellStyle name="20% - Accent2 3 14 2" xfId="4020" xr:uid="{DB33079B-C3A2-46A6-A9E6-90C9C25AF0C9}"/>
    <cellStyle name="20% - Accent2 3 15" xfId="4021" xr:uid="{9967801C-98F3-4BBD-B0BC-3F14DCD43BA7}"/>
    <cellStyle name="20% - Accent2 3 16" xfId="4022" xr:uid="{4C16853A-1AF4-46DE-AD11-6F9AFA0156B0}"/>
    <cellStyle name="20% - Accent2 3 17" xfId="4023" xr:uid="{C6F2310F-83E7-45BF-98CE-42AFEE3A51CA}"/>
    <cellStyle name="20% - Accent2 3 18" xfId="4024" xr:uid="{0504653F-2A78-4296-BB06-1D034F42B90D}"/>
    <cellStyle name="20% - Accent2 3 19" xfId="4011" xr:uid="{D0C39432-E3D5-4CF7-A23E-33B4105A74DC}"/>
    <cellStyle name="20% - Accent2 3 2" xfId="66" xr:uid="{ECD6549C-7E50-49CB-AD9D-FFEB232E4ED3}"/>
    <cellStyle name="20% - Accent2 3 2 10" xfId="4026" xr:uid="{46F79D9D-F3F6-4F0E-8A3A-668174C27FE0}"/>
    <cellStyle name="20% - Accent2 3 2 10 2" xfId="4027" xr:uid="{2A52E731-70EF-49DB-A78B-192CD760AE45}"/>
    <cellStyle name="20% - Accent2 3 2 11" xfId="4028" xr:uid="{4BC726A9-FC75-4588-85B8-E9727C027AA6}"/>
    <cellStyle name="20% - Accent2 3 2 11 2" xfId="4029" xr:uid="{C5AFB460-1BA3-4151-B18E-9B7DCF2E04A2}"/>
    <cellStyle name="20% - Accent2 3 2 12" xfId="4030" xr:uid="{AFC9EC8C-4E61-421D-A2D2-83225AF2B2EC}"/>
    <cellStyle name="20% - Accent2 3 2 13" xfId="4031" xr:uid="{10E3CE30-3694-4B44-AF74-3DE0B5C469CD}"/>
    <cellStyle name="20% - Accent2 3 2 14" xfId="4032" xr:uid="{1F7EA505-E178-45DA-80A9-74C0C2E3A303}"/>
    <cellStyle name="20% - Accent2 3 2 15" xfId="4025" xr:uid="{FBB1A28A-148B-49EB-A10A-9AE17AF90B5C}"/>
    <cellStyle name="20% - Accent2 3 2 2" xfId="67" xr:uid="{B2A61369-74DA-4CE1-B5DB-EECD4C83A57B}"/>
    <cellStyle name="20% - Accent2 3 2 2 10" xfId="4034" xr:uid="{9790C905-58ED-46AB-8E25-6C01E274C256}"/>
    <cellStyle name="20% - Accent2 3 2 2 11" xfId="4035" xr:uid="{8D8C3907-276A-4CD6-9314-408068737303}"/>
    <cellStyle name="20% - Accent2 3 2 2 12" xfId="4033" xr:uid="{42A52DF1-C373-4AA5-94BB-495CA7B41EF4}"/>
    <cellStyle name="20% - Accent2 3 2 2 2" xfId="68" xr:uid="{493DD514-1B9B-4D72-B9D6-ADCA971C838A}"/>
    <cellStyle name="20% - Accent2 3 2 2 2 2" xfId="4037" xr:uid="{3379259F-586B-4133-A39E-C75BFFAFBF6B}"/>
    <cellStyle name="20% - Accent2 3 2 2 2 2 2" xfId="4038" xr:uid="{16D66AF2-6661-41B9-A38A-4D307761C3E7}"/>
    <cellStyle name="20% - Accent2 3 2 2 2 2 2 2" xfId="4039" xr:uid="{FFE9DC0F-3181-4FAD-8FAF-EA15B97AE7EF}"/>
    <cellStyle name="20% - Accent2 3 2 2 2 2 3" xfId="4040" xr:uid="{896B7F3E-95C5-4BD4-8F04-0B07B0A443F3}"/>
    <cellStyle name="20% - Accent2 3 2 2 2 2 3 2" xfId="4041" xr:uid="{1C27E54D-9A30-4FCA-BDF6-345FB347C4D7}"/>
    <cellStyle name="20% - Accent2 3 2 2 2 2 4" xfId="4042" xr:uid="{7E54A39C-DE0C-4FBA-A5D0-5E571AB4749B}"/>
    <cellStyle name="20% - Accent2 3 2 2 2 3" xfId="4043" xr:uid="{A0E7FC4B-3942-4D1C-8402-AB02C160D894}"/>
    <cellStyle name="20% - Accent2 3 2 2 2 3 2" xfId="4044" xr:uid="{E46D9936-B8A6-45E3-83E1-624F43207FFF}"/>
    <cellStyle name="20% - Accent2 3 2 2 2 4" xfId="4045" xr:uid="{C922E494-6CCE-4B4D-9EAE-7A2F95498AAA}"/>
    <cellStyle name="20% - Accent2 3 2 2 2 4 2" xfId="4046" xr:uid="{B349FF11-BC9F-4D1A-84B3-21F33488D0BC}"/>
    <cellStyle name="20% - Accent2 3 2 2 2 5" xfId="4047" xr:uid="{ACFDBDBB-2D33-4FDE-B9FD-26D4B0FB692C}"/>
    <cellStyle name="20% - Accent2 3 2 2 2 5 2" xfId="4048" xr:uid="{C3876EDA-9391-4617-AE0D-27AD01014E83}"/>
    <cellStyle name="20% - Accent2 3 2 2 2 6" xfId="4049" xr:uid="{66DD59C1-83DA-47CD-B952-DD9737BFA06A}"/>
    <cellStyle name="20% - Accent2 3 2 2 2 7" xfId="4050" xr:uid="{7B2DA780-3F4D-444F-AF78-507DBF8962D2}"/>
    <cellStyle name="20% - Accent2 3 2 2 2 8" xfId="4036" xr:uid="{C21CCEE3-1B6B-4E1A-8D3D-BD7EC476525C}"/>
    <cellStyle name="20% - Accent2 3 2 2 3" xfId="4051" xr:uid="{974F4B64-D4B6-41E0-8DDD-CEE74F81AAEB}"/>
    <cellStyle name="20% - Accent2 3 2 2 3 2" xfId="4052" xr:uid="{FD577B12-AD96-4AA0-B468-7B2AFFE80478}"/>
    <cellStyle name="20% - Accent2 3 2 2 3 2 2" xfId="4053" xr:uid="{49213C2A-421E-40E2-B5C0-987365984EE7}"/>
    <cellStyle name="20% - Accent2 3 2 2 3 2 2 2" xfId="4054" xr:uid="{DD6DCB59-0FF4-48AD-AEE7-6EB241D18361}"/>
    <cellStyle name="20% - Accent2 3 2 2 3 2 3" xfId="4055" xr:uid="{68AD4474-F1E9-4698-B46C-6A6F1B8C8F1F}"/>
    <cellStyle name="20% - Accent2 3 2 2 3 2 3 2" xfId="4056" xr:uid="{96ECF181-229C-4A4C-A358-E30F9168ACDC}"/>
    <cellStyle name="20% - Accent2 3 2 2 3 2 4" xfId="4057" xr:uid="{F4154377-03EF-4FA6-9039-1B47A1D41941}"/>
    <cellStyle name="20% - Accent2 3 2 2 3 3" xfId="4058" xr:uid="{AB35C329-A93A-4849-B783-3107612739F7}"/>
    <cellStyle name="20% - Accent2 3 2 2 3 3 2" xfId="4059" xr:uid="{ED5BDA68-421D-4A2F-9FFD-12780527DA0D}"/>
    <cellStyle name="20% - Accent2 3 2 2 3 4" xfId="4060" xr:uid="{14EA9A7C-3C52-428A-A9F5-9B171AF8D73E}"/>
    <cellStyle name="20% - Accent2 3 2 2 3 4 2" xfId="4061" xr:uid="{9FC4B35D-6699-4FD3-B95B-407B2FEE9776}"/>
    <cellStyle name="20% - Accent2 3 2 2 3 5" xfId="4062" xr:uid="{1616C306-62CA-4C1C-AA7C-C0B6FA96C7BC}"/>
    <cellStyle name="20% - Accent2 3 2 2 3 5 2" xfId="4063" xr:uid="{D37B26BA-75FF-4F49-B312-5704AFD078AC}"/>
    <cellStyle name="20% - Accent2 3 2 2 3 6" xfId="4064" xr:uid="{F06D1307-4615-4C59-8260-742FB03F1D83}"/>
    <cellStyle name="20% - Accent2 3 2 2 4" xfId="4065" xr:uid="{4C8EAA80-9BE8-4126-B47B-3C7F9626BF5D}"/>
    <cellStyle name="20% - Accent2 3 2 2 4 2" xfId="4066" xr:uid="{6352C154-B388-4E4B-809E-402C74B8E58A}"/>
    <cellStyle name="20% - Accent2 3 2 2 4 2 2" xfId="4067" xr:uid="{A1EDE451-4722-4E02-9719-9CE96419B3F7}"/>
    <cellStyle name="20% - Accent2 3 2 2 4 3" xfId="4068" xr:uid="{7CD2F456-E380-4890-9064-B9A2756F1457}"/>
    <cellStyle name="20% - Accent2 3 2 2 4 3 2" xfId="4069" xr:uid="{4BDC4BC8-2708-4E73-A10F-080421F0842A}"/>
    <cellStyle name="20% - Accent2 3 2 2 4 4" xfId="4070" xr:uid="{D4104992-D9FA-4789-8D62-E0350F36EC70}"/>
    <cellStyle name="20% - Accent2 3 2 2 5" xfId="4071" xr:uid="{1E66438F-CA10-4753-94E5-00DA263EC40B}"/>
    <cellStyle name="20% - Accent2 3 2 2 5 2" xfId="4072" xr:uid="{F7FD2BE9-7676-4764-80A8-F8A116BB584E}"/>
    <cellStyle name="20% - Accent2 3 2 2 6" xfId="4073" xr:uid="{3E251833-DB52-4F5E-BD55-E3F45B59070D}"/>
    <cellStyle name="20% - Accent2 3 2 2 6 2" xfId="4074" xr:uid="{91E1CE61-40C1-4283-BA1D-C0BF141F9EEB}"/>
    <cellStyle name="20% - Accent2 3 2 2 7" xfId="4075" xr:uid="{74EE10AB-D595-4574-9481-7A88786A672B}"/>
    <cellStyle name="20% - Accent2 3 2 2 7 2" xfId="4076" xr:uid="{F9E9AACE-849E-4088-87E4-22D2DB4D0268}"/>
    <cellStyle name="20% - Accent2 3 2 2 8" xfId="4077" xr:uid="{6DD557F3-11E6-4B6B-AA7C-529B26CBED9F}"/>
    <cellStyle name="20% - Accent2 3 2 2 8 2" xfId="4078" xr:uid="{CD6BF734-01CE-4F19-9839-4D4824629B2A}"/>
    <cellStyle name="20% - Accent2 3 2 2 9" xfId="4079" xr:uid="{A0986018-5B4B-40A2-AA9E-E1D6EB77E314}"/>
    <cellStyle name="20% - Accent2 3 2 2 9 2" xfId="4080" xr:uid="{3698E57B-FEE8-482C-A979-6C3E0E764660}"/>
    <cellStyle name="20% - Accent2 3 2 3" xfId="69" xr:uid="{52C6F2E7-8514-4A46-8C05-0D0F608B75F9}"/>
    <cellStyle name="20% - Accent2 3 2 3 10" xfId="4081" xr:uid="{BAEB9678-BD39-4C16-B2D2-5E8332DBCC6C}"/>
    <cellStyle name="20% - Accent2 3 2 3 2" xfId="4082" xr:uid="{0BDAB3A9-AC67-4C45-A467-3A68C59DFC71}"/>
    <cellStyle name="20% - Accent2 3 2 3 2 2" xfId="4083" xr:uid="{03702F6E-CFE9-48A8-ACD1-843B1CCC1F35}"/>
    <cellStyle name="20% - Accent2 3 2 3 2 2 2" xfId="4084" xr:uid="{EE148B72-0787-43CB-9A78-D030D4C528B1}"/>
    <cellStyle name="20% - Accent2 3 2 3 2 2 2 2" xfId="4085" xr:uid="{F6B81D4E-2F04-46EE-8DEC-3559C9AB2A1D}"/>
    <cellStyle name="20% - Accent2 3 2 3 2 2 3" xfId="4086" xr:uid="{C6B71F2A-BBD4-4039-A473-D6DC350EBF6B}"/>
    <cellStyle name="20% - Accent2 3 2 3 2 2 3 2" xfId="4087" xr:uid="{6C62E349-D733-4667-9F1C-CA80167736DB}"/>
    <cellStyle name="20% - Accent2 3 2 3 2 2 4" xfId="4088" xr:uid="{758DE249-88C4-4E24-8C53-919812FC2269}"/>
    <cellStyle name="20% - Accent2 3 2 3 2 3" xfId="4089" xr:uid="{49537635-B12D-4B43-9735-A367056140E3}"/>
    <cellStyle name="20% - Accent2 3 2 3 2 3 2" xfId="4090" xr:uid="{ED4525DE-2314-404E-B75A-2E2DF65B0636}"/>
    <cellStyle name="20% - Accent2 3 2 3 2 4" xfId="4091" xr:uid="{8EFEC106-8F20-48AB-87EA-EFAE60E81F05}"/>
    <cellStyle name="20% - Accent2 3 2 3 2 4 2" xfId="4092" xr:uid="{BD22DE11-11FB-4A82-B937-B13FDE6F0D49}"/>
    <cellStyle name="20% - Accent2 3 2 3 2 5" xfId="4093" xr:uid="{F918356B-A2A8-4434-B2C2-2BA77226480F}"/>
    <cellStyle name="20% - Accent2 3 2 3 2 5 2" xfId="4094" xr:uid="{2881CC0E-E023-40C5-BE32-684CA64D06F3}"/>
    <cellStyle name="20% - Accent2 3 2 3 2 6" xfId="4095" xr:uid="{7AA316A0-169E-4509-B829-F50CC81E7596}"/>
    <cellStyle name="20% - Accent2 3 2 3 3" xfId="4096" xr:uid="{A50EB3C6-555D-46E9-88AA-05EA3881D1BE}"/>
    <cellStyle name="20% - Accent2 3 2 3 3 2" xfId="4097" xr:uid="{704DE84F-5494-44D8-B8E3-5CED279C1DA8}"/>
    <cellStyle name="20% - Accent2 3 2 3 3 2 2" xfId="4098" xr:uid="{703EAE62-F983-4A85-9536-C7EAEF29BDB3}"/>
    <cellStyle name="20% - Accent2 3 2 3 3 2 2 2" xfId="4099" xr:uid="{F05FEBDE-C98C-4419-A1EE-D8DED0C29117}"/>
    <cellStyle name="20% - Accent2 3 2 3 3 2 3" xfId="4100" xr:uid="{74343E7C-AAB7-4A24-8AD7-A6B2EE7C9F48}"/>
    <cellStyle name="20% - Accent2 3 2 3 3 2 3 2" xfId="4101" xr:uid="{D0C7A128-C59D-4A6B-ACC0-A58754437EB5}"/>
    <cellStyle name="20% - Accent2 3 2 3 3 2 4" xfId="4102" xr:uid="{0ADDF515-5220-4184-BD1D-9B71B65DBFB4}"/>
    <cellStyle name="20% - Accent2 3 2 3 3 3" xfId="4103" xr:uid="{08E3E5E4-DBE3-4C7D-BA87-3AA25448CB18}"/>
    <cellStyle name="20% - Accent2 3 2 3 3 3 2" xfId="4104" xr:uid="{F7A96D8A-4AE1-43D3-A939-EEA2935872D8}"/>
    <cellStyle name="20% - Accent2 3 2 3 3 4" xfId="4105" xr:uid="{95BF9FE8-AF1D-4D86-89AF-E08DF33DB7BC}"/>
    <cellStyle name="20% - Accent2 3 2 3 3 4 2" xfId="4106" xr:uid="{69EA0102-6A3C-4825-90BD-B72AEEE52AB8}"/>
    <cellStyle name="20% - Accent2 3 2 3 3 5" xfId="4107" xr:uid="{D82136AB-A62F-4169-B304-0CC8168D2F94}"/>
    <cellStyle name="20% - Accent2 3 2 3 3 5 2" xfId="4108" xr:uid="{1B6D18E5-99CA-4946-9EEE-3EC72DC69C17}"/>
    <cellStyle name="20% - Accent2 3 2 3 3 6" xfId="4109" xr:uid="{B902D238-6A59-419B-9D1C-395B5DA40014}"/>
    <cellStyle name="20% - Accent2 3 2 3 4" xfId="4110" xr:uid="{3B10CE72-3CF2-45F1-B502-4F2D381C6BD4}"/>
    <cellStyle name="20% - Accent2 3 2 3 4 2" xfId="4111" xr:uid="{4B16E430-1E49-461A-81C1-04AE0E548589}"/>
    <cellStyle name="20% - Accent2 3 2 3 4 2 2" xfId="4112" xr:uid="{AF4396EC-CF78-467D-A15D-80D6E9761E21}"/>
    <cellStyle name="20% - Accent2 3 2 3 4 3" xfId="4113" xr:uid="{FCEB9419-9AC3-4C0D-A9B0-7CD780CC0A09}"/>
    <cellStyle name="20% - Accent2 3 2 3 4 3 2" xfId="4114" xr:uid="{D8F8630B-3E7F-4055-B066-A543239A5FC0}"/>
    <cellStyle name="20% - Accent2 3 2 3 4 4" xfId="4115" xr:uid="{49CA23C8-A0F2-481C-907E-15D4A560BB05}"/>
    <cellStyle name="20% - Accent2 3 2 3 5" xfId="4116" xr:uid="{4DF16AB5-8139-4A98-A9D8-717117735718}"/>
    <cellStyle name="20% - Accent2 3 2 3 5 2" xfId="4117" xr:uid="{F3122A2E-BD3E-4DB4-B978-010C9705B2EB}"/>
    <cellStyle name="20% - Accent2 3 2 3 6" xfId="4118" xr:uid="{30C39E74-769B-4DEA-AE08-8450EF559F6F}"/>
    <cellStyle name="20% - Accent2 3 2 3 6 2" xfId="4119" xr:uid="{0EFEE455-12A4-4F57-80E5-4C4D1EF1395C}"/>
    <cellStyle name="20% - Accent2 3 2 3 7" xfId="4120" xr:uid="{BB427399-EA75-4F17-A2D6-BB7E57526734}"/>
    <cellStyle name="20% - Accent2 3 2 3 7 2" xfId="4121" xr:uid="{7342943C-BEDC-4188-9909-3005311BFFE0}"/>
    <cellStyle name="20% - Accent2 3 2 3 8" xfId="4122" xr:uid="{4F266033-BA91-4751-891D-1711F0D5727A}"/>
    <cellStyle name="20% - Accent2 3 2 3 9" xfId="4123" xr:uid="{C9B30656-A71D-42E2-813E-5E74E1BE311C}"/>
    <cellStyle name="20% - Accent2 3 2 4" xfId="4124" xr:uid="{5459F325-A683-451D-A962-8F9EE175015A}"/>
    <cellStyle name="20% - Accent2 3 2 4 2" xfId="4125" xr:uid="{58B217A8-4BCF-46E5-AF55-B9E740103FE2}"/>
    <cellStyle name="20% - Accent2 3 2 4 2 2" xfId="4126" xr:uid="{60AD37C1-E9F1-4D7E-87F6-9724EC40ECAE}"/>
    <cellStyle name="20% - Accent2 3 2 4 2 2 2" xfId="4127" xr:uid="{6559F5C8-FF48-48A0-AD0B-119BA0444305}"/>
    <cellStyle name="20% - Accent2 3 2 4 2 3" xfId="4128" xr:uid="{6D74D64F-8E86-4FDB-AF4B-7BE23AA397E1}"/>
    <cellStyle name="20% - Accent2 3 2 4 2 3 2" xfId="4129" xr:uid="{3912F096-56F3-40DA-89F5-DBECF8BCEC1F}"/>
    <cellStyle name="20% - Accent2 3 2 4 2 4" xfId="4130" xr:uid="{4A2F92A0-8D7A-465F-8F6C-8253B5E7A2A3}"/>
    <cellStyle name="20% - Accent2 3 2 4 3" xfId="4131" xr:uid="{E3274770-60FA-4628-A873-E215F13A503D}"/>
    <cellStyle name="20% - Accent2 3 2 4 3 2" xfId="4132" xr:uid="{D59CE0F3-E7D8-443F-AAB4-263F56C13398}"/>
    <cellStyle name="20% - Accent2 3 2 4 4" xfId="4133" xr:uid="{BE0D6968-D502-4200-AFA0-54A3BBCCC0CC}"/>
    <cellStyle name="20% - Accent2 3 2 4 4 2" xfId="4134" xr:uid="{D43C9CE4-B61E-4550-A596-8DED351867EB}"/>
    <cellStyle name="20% - Accent2 3 2 4 5" xfId="4135" xr:uid="{38A6D690-7E52-450A-8CC2-8E378CB832FC}"/>
    <cellStyle name="20% - Accent2 3 2 4 5 2" xfId="4136" xr:uid="{0D08368E-24B8-4DC2-ACB2-1826CF64F1FE}"/>
    <cellStyle name="20% - Accent2 3 2 4 6" xfId="4137" xr:uid="{7648FBCC-102E-458D-9DA3-B6558D71DF2C}"/>
    <cellStyle name="20% - Accent2 3 2 5" xfId="4138" xr:uid="{4F31C9CC-2F87-4774-A707-48B910EA46AD}"/>
    <cellStyle name="20% - Accent2 3 2 5 2" xfId="4139" xr:uid="{15CF44E9-7CBF-43AB-A1F9-2BB11BF85825}"/>
    <cellStyle name="20% - Accent2 3 2 5 2 2" xfId="4140" xr:uid="{9CBD8D68-0D82-49E4-B079-61265C3EDAAC}"/>
    <cellStyle name="20% - Accent2 3 2 5 2 2 2" xfId="4141" xr:uid="{4E4A5B26-B484-4E03-87B9-1A82631D33B0}"/>
    <cellStyle name="20% - Accent2 3 2 5 2 3" xfId="4142" xr:uid="{28C2ADD3-8E0B-4CB8-9FBE-7FE4ABA18E1E}"/>
    <cellStyle name="20% - Accent2 3 2 5 2 3 2" xfId="4143" xr:uid="{BD2E2D24-3714-4C32-AC52-841DD7622234}"/>
    <cellStyle name="20% - Accent2 3 2 5 2 4" xfId="4144" xr:uid="{68AB3C79-D026-4946-9943-5150CDF12E5B}"/>
    <cellStyle name="20% - Accent2 3 2 5 3" xfId="4145" xr:uid="{1B96B232-17C2-442E-B171-C33191298AD9}"/>
    <cellStyle name="20% - Accent2 3 2 5 3 2" xfId="4146" xr:uid="{0DC1A713-E2F4-4C50-BE7C-4ADC4E140128}"/>
    <cellStyle name="20% - Accent2 3 2 5 4" xfId="4147" xr:uid="{FCAB55EB-F0A2-4790-877B-EF0E50270905}"/>
    <cellStyle name="20% - Accent2 3 2 5 4 2" xfId="4148" xr:uid="{E4BEB27A-1320-451F-8D67-A56C72A26C9A}"/>
    <cellStyle name="20% - Accent2 3 2 5 5" xfId="4149" xr:uid="{1EB323D0-B411-4E50-A76E-DC6866F6DA00}"/>
    <cellStyle name="20% - Accent2 3 2 5 5 2" xfId="4150" xr:uid="{FBC226E3-7E11-45D2-BABB-585BE21333E1}"/>
    <cellStyle name="20% - Accent2 3 2 5 6" xfId="4151" xr:uid="{8F4A0A55-8982-4776-B76B-00CE76FC7B76}"/>
    <cellStyle name="20% - Accent2 3 2 6" xfId="4152" xr:uid="{F3A8B161-CAE4-4BBB-982D-39DF11F24C69}"/>
    <cellStyle name="20% - Accent2 3 2 6 2" xfId="4153" xr:uid="{3FF3028B-EDCE-4EEB-9419-2E71DB0B6EA3}"/>
    <cellStyle name="20% - Accent2 3 2 6 2 2" xfId="4154" xr:uid="{C4293EC3-49E0-463E-9A9F-E9DA75512AAE}"/>
    <cellStyle name="20% - Accent2 3 2 6 3" xfId="4155" xr:uid="{C25FB719-EC4F-4FD9-B623-AB2609913724}"/>
    <cellStyle name="20% - Accent2 3 2 6 3 2" xfId="4156" xr:uid="{0840FCE3-5748-4A01-80F1-9EB928916352}"/>
    <cellStyle name="20% - Accent2 3 2 6 4" xfId="4157" xr:uid="{CDBBB588-40F9-41F0-9571-1BFD51BB915D}"/>
    <cellStyle name="20% - Accent2 3 2 7" xfId="4158" xr:uid="{241DE654-0367-4660-A227-414E0A510696}"/>
    <cellStyle name="20% - Accent2 3 2 7 2" xfId="4159" xr:uid="{0EF2FBC5-3B6B-4510-A1E4-D1DA76E84CD1}"/>
    <cellStyle name="20% - Accent2 3 2 8" xfId="4160" xr:uid="{225C8270-A7A2-4F4C-B962-AEDBA06642D3}"/>
    <cellStyle name="20% - Accent2 3 2 8 2" xfId="4161" xr:uid="{28533D6D-1BEF-4056-9B7B-BE98B3A6F33C}"/>
    <cellStyle name="20% - Accent2 3 2 9" xfId="4162" xr:uid="{D18F36B1-4361-46B3-A86C-C9915EBE5FBB}"/>
    <cellStyle name="20% - Accent2 3 2 9 2" xfId="4163" xr:uid="{175640BB-F55D-49A5-A69C-F9E8AC21815D}"/>
    <cellStyle name="20% - Accent2 3 3" xfId="70" xr:uid="{1491CE4D-5C03-4F94-AE3D-DBA968D0D958}"/>
    <cellStyle name="20% - Accent2 3 3 10" xfId="4165" xr:uid="{6E718B61-523E-4262-8437-0C5329D21347}"/>
    <cellStyle name="20% - Accent2 3 3 11" xfId="4166" xr:uid="{2E1C853F-65CB-4197-8EE6-2D20D5EA42AA}"/>
    <cellStyle name="20% - Accent2 3 3 12" xfId="4167" xr:uid="{747B3EFE-7CB8-4431-AFF6-0BCEBC6C86FB}"/>
    <cellStyle name="20% - Accent2 3 3 13" xfId="4164" xr:uid="{4D82C113-C6E0-4FC3-9D8A-A906F28F74D6}"/>
    <cellStyle name="20% - Accent2 3 3 2" xfId="71" xr:uid="{C329CA93-655B-4FB1-96B3-6F5EB0163AE4}"/>
    <cellStyle name="20% - Accent2 3 3 2 10" xfId="4168" xr:uid="{FED1D03A-9CD4-4231-83DB-EC69F460C1B5}"/>
    <cellStyle name="20% - Accent2 3 3 2 2" xfId="4169" xr:uid="{D9A378D7-FBAB-41E9-87E1-581705C7B697}"/>
    <cellStyle name="20% - Accent2 3 3 2 2 2" xfId="4170" xr:uid="{90F38F8C-8700-4433-91CA-8040FFD6A29D}"/>
    <cellStyle name="20% - Accent2 3 3 2 2 2 2" xfId="4171" xr:uid="{CE5A2742-EFB1-464E-A0F6-2F30558298FA}"/>
    <cellStyle name="20% - Accent2 3 3 2 2 3" xfId="4172" xr:uid="{05C718C9-9141-4F56-AB17-E088ACB20BCC}"/>
    <cellStyle name="20% - Accent2 3 3 2 2 3 2" xfId="4173" xr:uid="{DD407748-BD18-443F-A6F4-3959BE46C53F}"/>
    <cellStyle name="20% - Accent2 3 3 2 2 4" xfId="4174" xr:uid="{C07B6684-4B4C-4F89-83FB-CAE92A7BE0D8}"/>
    <cellStyle name="20% - Accent2 3 3 2 3" xfId="4175" xr:uid="{8294434D-BB2A-46F0-A4B6-F7362F47BFDE}"/>
    <cellStyle name="20% - Accent2 3 3 2 3 2" xfId="4176" xr:uid="{44C2B6DE-C51D-4EDB-A243-B696E7BE0595}"/>
    <cellStyle name="20% - Accent2 3 3 2 4" xfId="4177" xr:uid="{8A946215-8F23-4108-8FDB-D3E13F92DC40}"/>
    <cellStyle name="20% - Accent2 3 3 2 4 2" xfId="4178" xr:uid="{FEB6E1CE-B640-416C-8CF4-AED829BF14F3}"/>
    <cellStyle name="20% - Accent2 3 3 2 5" xfId="4179" xr:uid="{7AB7362E-2869-4202-90AB-161B1CA89E36}"/>
    <cellStyle name="20% - Accent2 3 3 2 5 2" xfId="4180" xr:uid="{0DE6F20F-6D5E-4253-9308-DED9DECA2B4E}"/>
    <cellStyle name="20% - Accent2 3 3 2 6" xfId="4181" xr:uid="{1D5DCBF2-3075-4B84-923D-E9282E4CB73F}"/>
    <cellStyle name="20% - Accent2 3 3 2 6 2" xfId="4182" xr:uid="{862DFFC7-99A0-4A82-BB03-A60B204B9C1F}"/>
    <cellStyle name="20% - Accent2 3 3 2 7" xfId="4183" xr:uid="{B663D4C5-C091-44EB-BA56-A682912AA873}"/>
    <cellStyle name="20% - Accent2 3 3 2 7 2" xfId="4184" xr:uid="{474796F2-DE50-447F-82D9-FC72764861CF}"/>
    <cellStyle name="20% - Accent2 3 3 2 8" xfId="4185" xr:uid="{5CCFA865-18BE-41C3-A871-06C0A8C39021}"/>
    <cellStyle name="20% - Accent2 3 3 2 9" xfId="4186" xr:uid="{35D60DAD-1042-4CA3-B3CD-19323F5A1A0D}"/>
    <cellStyle name="20% - Accent2 3 3 3" xfId="4187" xr:uid="{254B68C5-39EE-4AB7-B22D-55B163B8C40D}"/>
    <cellStyle name="20% - Accent2 3 3 3 2" xfId="4188" xr:uid="{D039D0B0-119B-4191-8E94-19D2D7136A7D}"/>
    <cellStyle name="20% - Accent2 3 3 3 2 2" xfId="4189" xr:uid="{7F35C73A-AAEB-40E0-9B8B-98598063F905}"/>
    <cellStyle name="20% - Accent2 3 3 3 2 2 2" xfId="4190" xr:uid="{6DF749B2-1759-412B-A08E-F08F44617E86}"/>
    <cellStyle name="20% - Accent2 3 3 3 2 3" xfId="4191" xr:uid="{8EB71C8D-3971-4BF8-944F-E877FDE1AE48}"/>
    <cellStyle name="20% - Accent2 3 3 3 2 3 2" xfId="4192" xr:uid="{FACD6BA5-79CC-47E7-AB06-E983FCE0D0E0}"/>
    <cellStyle name="20% - Accent2 3 3 3 2 4" xfId="4193" xr:uid="{97D7D984-4009-4FBF-AE1B-E71BB4CF10EA}"/>
    <cellStyle name="20% - Accent2 3 3 3 3" xfId="4194" xr:uid="{BD998859-F90F-4086-B6E0-54E399B18935}"/>
    <cellStyle name="20% - Accent2 3 3 3 3 2" xfId="4195" xr:uid="{C8E2FF31-FE4B-48ED-9798-4DD185C2DB02}"/>
    <cellStyle name="20% - Accent2 3 3 3 4" xfId="4196" xr:uid="{2D5EF597-AF0C-4655-A6EC-4718E0596D4F}"/>
    <cellStyle name="20% - Accent2 3 3 3 4 2" xfId="4197" xr:uid="{25B5744B-4711-48A8-83CB-48F1DE6F08C7}"/>
    <cellStyle name="20% - Accent2 3 3 3 5" xfId="4198" xr:uid="{70D09D67-835F-44C7-ABA3-49774661DDDA}"/>
    <cellStyle name="20% - Accent2 3 3 3 5 2" xfId="4199" xr:uid="{EDFF2AA4-165E-48DB-8A99-6189141115AF}"/>
    <cellStyle name="20% - Accent2 3 3 3 6" xfId="4200" xr:uid="{6C8C5A15-DFC1-410D-8973-7DDDDE1016C6}"/>
    <cellStyle name="20% - Accent2 3 3 4" xfId="4201" xr:uid="{6F640C55-6FF1-4CEA-90BD-12CA0DD05BDC}"/>
    <cellStyle name="20% - Accent2 3 3 4 2" xfId="4202" xr:uid="{A9602E12-844E-46DB-BC88-A57F104112C2}"/>
    <cellStyle name="20% - Accent2 3 3 4 2 2" xfId="4203" xr:uid="{04DD173C-FC4A-42E9-AA22-7292BFE92E7B}"/>
    <cellStyle name="20% - Accent2 3 3 4 3" xfId="4204" xr:uid="{5AEE0A5D-9A92-4332-B435-97652B864AA2}"/>
    <cellStyle name="20% - Accent2 3 3 4 3 2" xfId="4205" xr:uid="{F811B24B-7C50-4FBE-BB46-AB38456F2990}"/>
    <cellStyle name="20% - Accent2 3 3 4 4" xfId="4206" xr:uid="{0C34576C-F83B-4456-888C-1FEE8448C66C}"/>
    <cellStyle name="20% - Accent2 3 3 5" xfId="4207" xr:uid="{ABD0268E-447F-4BCA-B849-30DE90A3D44A}"/>
    <cellStyle name="20% - Accent2 3 3 5 2" xfId="4208" xr:uid="{9CF1F42B-C042-41E3-AA6D-AC3362ACAE15}"/>
    <cellStyle name="20% - Accent2 3 3 6" xfId="4209" xr:uid="{D61D8C0D-4F3F-400E-AA30-FB6CE42C5630}"/>
    <cellStyle name="20% - Accent2 3 3 6 2" xfId="4210" xr:uid="{9DACBCF9-3BB3-4398-BE1B-30321AA481E0}"/>
    <cellStyle name="20% - Accent2 3 3 7" xfId="4211" xr:uid="{57C77A09-D093-43C0-96CE-68985A9E4DA9}"/>
    <cellStyle name="20% - Accent2 3 3 7 2" xfId="4212" xr:uid="{23B8A5AF-2A8A-4CDD-90C6-60E9542C4064}"/>
    <cellStyle name="20% - Accent2 3 3 8" xfId="4213" xr:uid="{0192E46F-EB84-409D-BB5F-AB48360AE13B}"/>
    <cellStyle name="20% - Accent2 3 3 8 2" xfId="4214" xr:uid="{7004D675-4863-4D4A-8275-DE4FEC978DF5}"/>
    <cellStyle name="20% - Accent2 3 3 9" xfId="4215" xr:uid="{69FFAB61-8293-4CBE-BD26-3226440D405F}"/>
    <cellStyle name="20% - Accent2 3 3 9 2" xfId="4216" xr:uid="{2B497488-2CD0-41A5-8353-F6442F3E470D}"/>
    <cellStyle name="20% - Accent2 3 4" xfId="72" xr:uid="{DC7E5E7B-1789-4A23-960D-9A98ACD9779D}"/>
    <cellStyle name="20% - Accent2 3 4 10" xfId="4218" xr:uid="{38FEE7A0-BDDA-464B-A0E3-C67B4AA796F4}"/>
    <cellStyle name="20% - Accent2 3 4 11" xfId="4219" xr:uid="{D4F6A06D-CD31-4112-837E-5F025FF5214C}"/>
    <cellStyle name="20% - Accent2 3 4 12" xfId="4220" xr:uid="{B4EB940F-AC7B-48A9-B791-BDE50910617A}"/>
    <cellStyle name="20% - Accent2 3 4 13" xfId="4217" xr:uid="{973E6EE1-BA94-43C7-B377-459B4C901095}"/>
    <cellStyle name="20% - Accent2 3 4 2" xfId="4221" xr:uid="{FF1C4544-DA9C-4876-9B98-33EDE4985A5E}"/>
    <cellStyle name="20% - Accent2 3 4 2 2" xfId="4222" xr:uid="{2E980A6A-3848-4A9F-BE63-D10EF817FCA9}"/>
    <cellStyle name="20% - Accent2 3 4 2 2 2" xfId="4223" xr:uid="{5F81C4C4-78B5-4696-B342-F47D67C95A8B}"/>
    <cellStyle name="20% - Accent2 3 4 2 2 2 2" xfId="4224" xr:uid="{5334FF75-F246-4361-9002-B0898B426262}"/>
    <cellStyle name="20% - Accent2 3 4 2 2 3" xfId="4225" xr:uid="{8210149C-E8C0-431E-B866-FE0971896D46}"/>
    <cellStyle name="20% - Accent2 3 4 2 2 3 2" xfId="4226" xr:uid="{A9487EF5-A9DD-4772-B859-7FE5F24C3CF9}"/>
    <cellStyle name="20% - Accent2 3 4 2 2 4" xfId="4227" xr:uid="{CA0EC591-49FF-43B9-97B7-9844A1A12403}"/>
    <cellStyle name="20% - Accent2 3 4 2 3" xfId="4228" xr:uid="{C57DC0BC-DDDA-4F09-81E6-53A199B171DA}"/>
    <cellStyle name="20% - Accent2 3 4 2 3 2" xfId="4229" xr:uid="{EC5BD19F-16DA-4124-9D83-C065E9DC3ADB}"/>
    <cellStyle name="20% - Accent2 3 4 2 4" xfId="4230" xr:uid="{556521A0-CA40-494E-9214-F3E4FDFE1200}"/>
    <cellStyle name="20% - Accent2 3 4 2 4 2" xfId="4231" xr:uid="{C999DCE6-BF3C-4384-BD25-9A933F9F403E}"/>
    <cellStyle name="20% - Accent2 3 4 2 5" xfId="4232" xr:uid="{F0D23BCF-9671-4A3B-A221-9D3EDF718522}"/>
    <cellStyle name="20% - Accent2 3 4 2 5 2" xfId="4233" xr:uid="{5D62FDF8-5B10-406D-882E-91B86E1BB714}"/>
    <cellStyle name="20% - Accent2 3 4 2 6" xfId="4234" xr:uid="{0049C5F8-D1A2-4723-95E4-3A0BD5D5E07B}"/>
    <cellStyle name="20% - Accent2 3 4 3" xfId="4235" xr:uid="{C69E3566-9548-4D33-A799-116F60DB8F87}"/>
    <cellStyle name="20% - Accent2 3 4 3 2" xfId="4236" xr:uid="{F459B4A2-D6DA-4C69-90A2-84E19F9FFF10}"/>
    <cellStyle name="20% - Accent2 3 4 3 2 2" xfId="4237" xr:uid="{5CC7FD95-F427-499D-A373-4223F0239D18}"/>
    <cellStyle name="20% - Accent2 3 4 3 2 2 2" xfId="4238" xr:uid="{A57736FF-0502-4337-9113-5BE5F2A71839}"/>
    <cellStyle name="20% - Accent2 3 4 3 2 3" xfId="4239" xr:uid="{534BA0EF-6DE8-40CE-A666-B7946D42C4D7}"/>
    <cellStyle name="20% - Accent2 3 4 3 2 3 2" xfId="4240" xr:uid="{FE8F5FF8-CDF1-4A70-9DC3-43A9DA03FD99}"/>
    <cellStyle name="20% - Accent2 3 4 3 2 4" xfId="4241" xr:uid="{731C82EE-E15A-4A30-B6CA-C09D0B99C5C4}"/>
    <cellStyle name="20% - Accent2 3 4 3 3" xfId="4242" xr:uid="{E0FD979E-09C5-4EAF-83A4-2F4C2C80D2F7}"/>
    <cellStyle name="20% - Accent2 3 4 3 3 2" xfId="4243" xr:uid="{7C88B029-41E2-4A6A-9F11-A118B65314B7}"/>
    <cellStyle name="20% - Accent2 3 4 3 4" xfId="4244" xr:uid="{B537475A-FCF8-4A55-9FCD-D3642A5C6B77}"/>
    <cellStyle name="20% - Accent2 3 4 3 4 2" xfId="4245" xr:uid="{DA7D9264-831C-4F00-BC7C-538A3E50EED1}"/>
    <cellStyle name="20% - Accent2 3 4 3 5" xfId="4246" xr:uid="{662E6F23-8D16-4EB2-BB43-066C38F827A2}"/>
    <cellStyle name="20% - Accent2 3 4 3 5 2" xfId="4247" xr:uid="{8B7D6700-4E2F-405B-B64C-BF1E53060EB6}"/>
    <cellStyle name="20% - Accent2 3 4 3 6" xfId="4248" xr:uid="{8F719FAD-8856-4F5B-A98A-82677B859001}"/>
    <cellStyle name="20% - Accent2 3 4 4" xfId="4249" xr:uid="{718E9E9A-5AC5-4356-A836-36F81AF58BC5}"/>
    <cellStyle name="20% - Accent2 3 4 4 2" xfId="4250" xr:uid="{711D707F-9194-45D7-90DE-23A4B1CCA45F}"/>
    <cellStyle name="20% - Accent2 3 4 4 2 2" xfId="4251" xr:uid="{FE86502A-A1EF-46E8-8561-56708CA8990B}"/>
    <cellStyle name="20% - Accent2 3 4 4 3" xfId="4252" xr:uid="{D72217BD-3736-4612-BB4B-73B19EED9B1D}"/>
    <cellStyle name="20% - Accent2 3 4 4 3 2" xfId="4253" xr:uid="{E1CA4F3B-1AD3-49CB-B76C-341BC38E9CF5}"/>
    <cellStyle name="20% - Accent2 3 4 4 4" xfId="4254" xr:uid="{DADD4574-60CB-4F88-AE50-E654454C688A}"/>
    <cellStyle name="20% - Accent2 3 4 5" xfId="4255" xr:uid="{277879F9-8C24-4A90-9267-CCD68B9752A6}"/>
    <cellStyle name="20% - Accent2 3 4 5 2" xfId="4256" xr:uid="{70742CD4-0427-40E4-B6FC-789D5BBB0FD5}"/>
    <cellStyle name="20% - Accent2 3 4 6" xfId="4257" xr:uid="{3ABE8295-BF77-494D-AD62-880B9DCEB7F7}"/>
    <cellStyle name="20% - Accent2 3 4 6 2" xfId="4258" xr:uid="{91FA802B-E238-466F-B2CA-A38D685C5938}"/>
    <cellStyle name="20% - Accent2 3 4 7" xfId="4259" xr:uid="{D0B72D0F-1052-4D00-A4A0-24F86CE3FEAF}"/>
    <cellStyle name="20% - Accent2 3 4 7 2" xfId="4260" xr:uid="{DFC5306C-F471-41B4-B10D-79EF6634F7D1}"/>
    <cellStyle name="20% - Accent2 3 4 8" xfId="4261" xr:uid="{2BE33E2D-E592-406D-8052-B6C3420866B3}"/>
    <cellStyle name="20% - Accent2 3 4 8 2" xfId="4262" xr:uid="{60853BC9-2663-4959-9132-FD33E4811F60}"/>
    <cellStyle name="20% - Accent2 3 4 9" xfId="4263" xr:uid="{973E0E9C-438B-4E90-A775-2358F8CF058A}"/>
    <cellStyle name="20% - Accent2 3 4 9 2" xfId="4264" xr:uid="{035C638A-0DCE-435B-943B-9E35077B7985}"/>
    <cellStyle name="20% - Accent2 3 5" xfId="4265" xr:uid="{9529927E-9B81-4E1D-AAC5-E86ACCB87418}"/>
    <cellStyle name="20% - Accent2 3 5 10" xfId="4266" xr:uid="{8A949D4D-7575-4699-9C9B-4DDCEF19014A}"/>
    <cellStyle name="20% - Accent2 3 5 2" xfId="4267" xr:uid="{C0B5472B-0D14-42B3-ADB8-CD3C3B2E4255}"/>
    <cellStyle name="20% - Accent2 3 5 2 2" xfId="4268" xr:uid="{23FFD5B7-5FEF-4837-ADAD-CA5E340C9A18}"/>
    <cellStyle name="20% - Accent2 3 5 2 2 2" xfId="4269" xr:uid="{09A56929-EBF1-4EA5-9FA9-C31EB5364707}"/>
    <cellStyle name="20% - Accent2 3 5 2 2 2 2" xfId="4270" xr:uid="{0C40E468-17EC-4903-B030-06FDF077B53B}"/>
    <cellStyle name="20% - Accent2 3 5 2 2 3" xfId="4271" xr:uid="{12445463-52B3-4D72-AB8C-C4A2CA3B34AD}"/>
    <cellStyle name="20% - Accent2 3 5 2 2 3 2" xfId="4272" xr:uid="{1EAB1212-C4E5-404D-8F54-BF381FD25618}"/>
    <cellStyle name="20% - Accent2 3 5 2 2 4" xfId="4273" xr:uid="{6B632B68-F465-4BA0-BF2E-69CBB04B175B}"/>
    <cellStyle name="20% - Accent2 3 5 2 3" xfId="4274" xr:uid="{AC1AFFAF-BA1D-494A-AC2F-52FE698B918C}"/>
    <cellStyle name="20% - Accent2 3 5 2 3 2" xfId="4275" xr:uid="{AF88FAD3-77AE-47FF-B4DB-B8E7242CD429}"/>
    <cellStyle name="20% - Accent2 3 5 2 4" xfId="4276" xr:uid="{81376289-C647-468E-AAE4-BF404E41C8BA}"/>
    <cellStyle name="20% - Accent2 3 5 2 4 2" xfId="4277" xr:uid="{502C1AEB-EFC2-4676-A0BF-6D8D4A65323D}"/>
    <cellStyle name="20% - Accent2 3 5 2 5" xfId="4278" xr:uid="{49294B3A-A9C7-4EC3-B6D9-CD2B4AE45657}"/>
    <cellStyle name="20% - Accent2 3 5 2 5 2" xfId="4279" xr:uid="{C99928E1-3696-45C0-A980-32D54D36CA91}"/>
    <cellStyle name="20% - Accent2 3 5 2 6" xfId="4280" xr:uid="{6EF01DEB-0F61-484F-9A2E-A731460F1E11}"/>
    <cellStyle name="20% - Accent2 3 5 3" xfId="4281" xr:uid="{1279BC31-E032-4113-9B94-194AE47CBFA0}"/>
    <cellStyle name="20% - Accent2 3 5 3 2" xfId="4282" xr:uid="{619E2CD9-8AD9-4D41-A47F-C556AD41FA41}"/>
    <cellStyle name="20% - Accent2 3 5 3 2 2" xfId="4283" xr:uid="{938DE372-3E21-465A-B672-25A4821991C8}"/>
    <cellStyle name="20% - Accent2 3 5 3 2 2 2" xfId="4284" xr:uid="{A7C4F6B1-F478-47F0-AF29-32FF25A512E7}"/>
    <cellStyle name="20% - Accent2 3 5 3 2 3" xfId="4285" xr:uid="{8C21FE39-2F57-4B44-B202-CB84E5F70DC2}"/>
    <cellStyle name="20% - Accent2 3 5 3 2 3 2" xfId="4286" xr:uid="{DEA68853-11F8-4A26-A524-34CB1D81807B}"/>
    <cellStyle name="20% - Accent2 3 5 3 2 4" xfId="4287" xr:uid="{05BCCB84-93D5-4F4A-A049-83C2B93F3C09}"/>
    <cellStyle name="20% - Accent2 3 5 3 3" xfId="4288" xr:uid="{69FACE0E-52A1-4C3E-91C9-3BE8F8A5E867}"/>
    <cellStyle name="20% - Accent2 3 5 3 3 2" xfId="4289" xr:uid="{73188500-123B-4E34-89B3-096EF4928471}"/>
    <cellStyle name="20% - Accent2 3 5 3 4" xfId="4290" xr:uid="{A76AFD1E-2744-44D0-8006-D61CF28F43C1}"/>
    <cellStyle name="20% - Accent2 3 5 3 4 2" xfId="4291" xr:uid="{833F5C5C-56CA-4A47-99A4-E619920F2D33}"/>
    <cellStyle name="20% - Accent2 3 5 3 5" xfId="4292" xr:uid="{361C4CE3-A9CD-438A-9A59-BF3A9CDFB329}"/>
    <cellStyle name="20% - Accent2 3 5 3 5 2" xfId="4293" xr:uid="{5E93534A-3D14-4518-9010-56985D2099A5}"/>
    <cellStyle name="20% - Accent2 3 5 3 6" xfId="4294" xr:uid="{A673274F-3E86-4DF9-BCD8-0FA6EDB14295}"/>
    <cellStyle name="20% - Accent2 3 5 4" xfId="4295" xr:uid="{846A74E4-B83A-4EAE-8D4E-FFE13B19EDFF}"/>
    <cellStyle name="20% - Accent2 3 5 4 2" xfId="4296" xr:uid="{ECE60F10-AC47-4B6D-A63E-679942A5622B}"/>
    <cellStyle name="20% - Accent2 3 5 4 2 2" xfId="4297" xr:uid="{8248E88E-B8B3-4727-A263-948D4214D257}"/>
    <cellStyle name="20% - Accent2 3 5 4 3" xfId="4298" xr:uid="{4F3877F9-FE21-43A8-B1AA-0F2A5E9185F9}"/>
    <cellStyle name="20% - Accent2 3 5 4 3 2" xfId="4299" xr:uid="{3C281A0A-1A16-4FFB-84F0-415AFE409693}"/>
    <cellStyle name="20% - Accent2 3 5 4 4" xfId="4300" xr:uid="{635BB2D6-D5CE-47D6-8AAC-033A6D04DD81}"/>
    <cellStyle name="20% - Accent2 3 5 5" xfId="4301" xr:uid="{BFB2615E-A08C-4037-9A01-4933F050B202}"/>
    <cellStyle name="20% - Accent2 3 5 5 2" xfId="4302" xr:uid="{278D036E-1498-4099-B17D-934E198FADA9}"/>
    <cellStyle name="20% - Accent2 3 5 6" xfId="4303" xr:uid="{5E3A3817-4588-49A2-86BC-99DA5E539D66}"/>
    <cellStyle name="20% - Accent2 3 5 6 2" xfId="4304" xr:uid="{32F21A1A-7392-4768-9AA7-E7E5144149B1}"/>
    <cellStyle name="20% - Accent2 3 5 7" xfId="4305" xr:uid="{CA8D01D4-97F9-42DE-9B60-3E7F4491FAD4}"/>
    <cellStyle name="20% - Accent2 3 5 7 2" xfId="4306" xr:uid="{F3D94F8B-A3A6-40C3-A620-E656878ABABA}"/>
    <cellStyle name="20% - Accent2 3 5 8" xfId="4307" xr:uid="{5112EBD5-46F9-41A6-BBBB-23D25A530D7A}"/>
    <cellStyle name="20% - Accent2 3 5 9" xfId="4308" xr:uid="{00A22B7F-FBF7-4482-B9B8-4E3DE3E675FB}"/>
    <cellStyle name="20% - Accent2 3 6" xfId="4309" xr:uid="{3A1E495A-3423-44FC-B1F6-01786D387793}"/>
    <cellStyle name="20% - Accent2 3 6 2" xfId="4310" xr:uid="{5D289661-DA4E-46EE-9A12-E6B1F0864B2C}"/>
    <cellStyle name="20% - Accent2 3 6 2 2" xfId="4311" xr:uid="{B317C570-1D83-401E-A6B6-1A9B05DEB57A}"/>
    <cellStyle name="20% - Accent2 3 6 2 2 2" xfId="4312" xr:uid="{C5DB5EBB-0898-4440-BE1F-474B1BB44B6A}"/>
    <cellStyle name="20% - Accent2 3 6 2 3" xfId="4313" xr:uid="{5F96CBE2-5712-4A5E-9F0E-F8245AF44742}"/>
    <cellStyle name="20% - Accent2 3 6 2 3 2" xfId="4314" xr:uid="{07132334-4498-4E6C-BB56-16768F34C1C6}"/>
    <cellStyle name="20% - Accent2 3 6 2 4" xfId="4315" xr:uid="{1F843D1C-A9AA-415F-946C-E705576BF53E}"/>
    <cellStyle name="20% - Accent2 3 6 3" xfId="4316" xr:uid="{78A912DC-AB41-4716-BC67-CA1C946230C2}"/>
    <cellStyle name="20% - Accent2 3 6 3 2" xfId="4317" xr:uid="{D14574B1-83A3-4C64-8AA9-4E5F59DD73AB}"/>
    <cellStyle name="20% - Accent2 3 6 4" xfId="4318" xr:uid="{B24CB0F2-A713-465A-82B6-B3A90973A057}"/>
    <cellStyle name="20% - Accent2 3 6 4 2" xfId="4319" xr:uid="{52B226FD-9002-44BB-B0AE-EF7A0BFEB78C}"/>
    <cellStyle name="20% - Accent2 3 6 5" xfId="4320" xr:uid="{08EE632F-FD11-4C34-BDBC-0EB7BD44B2E8}"/>
    <cellStyle name="20% - Accent2 3 6 5 2" xfId="4321" xr:uid="{09F4DC2A-742E-4AC7-A4D8-F440DC7237C9}"/>
    <cellStyle name="20% - Accent2 3 6 6" xfId="4322" xr:uid="{CAA0E732-68A0-4C5B-88BA-2D9027EDA45E}"/>
    <cellStyle name="20% - Accent2 3 6 6 2" xfId="4323" xr:uid="{79BE366E-61B2-467A-B21B-B5279EDEB4B3}"/>
    <cellStyle name="20% - Accent2 3 7" xfId="4324" xr:uid="{C0324FD2-C56B-4A69-A967-EBBECBA88238}"/>
    <cellStyle name="20% - Accent2 3 7 2" xfId="4325" xr:uid="{A8BEB1D9-B3E2-4645-A366-27C97444CB6A}"/>
    <cellStyle name="20% - Accent2 3 7 2 2" xfId="4326" xr:uid="{277A7D6D-CDFA-49F7-BB81-592B9975E7D4}"/>
    <cellStyle name="20% - Accent2 3 7 2 2 2" xfId="4327" xr:uid="{6F78152E-4D0A-42F5-8D6C-CD317CAAB0CE}"/>
    <cellStyle name="20% - Accent2 3 7 2 3" xfId="4328" xr:uid="{50608F8A-62F0-410C-AA86-DECF74D6CA90}"/>
    <cellStyle name="20% - Accent2 3 7 2 3 2" xfId="4329" xr:uid="{164DBB4F-8AF0-4C88-84AD-B30702EC0FF0}"/>
    <cellStyle name="20% - Accent2 3 7 2 4" xfId="4330" xr:uid="{0A250452-23B0-4176-84F4-33A96594ECF6}"/>
    <cellStyle name="20% - Accent2 3 7 3" xfId="4331" xr:uid="{E484B9ED-4A9F-422A-B76F-16973C580EC2}"/>
    <cellStyle name="20% - Accent2 3 7 3 2" xfId="4332" xr:uid="{E0CDF620-CD5A-4F02-801F-54EA6DC013C3}"/>
    <cellStyle name="20% - Accent2 3 7 4" xfId="4333" xr:uid="{41B32F2F-9E45-4222-8DE4-BDB7637D0DDA}"/>
    <cellStyle name="20% - Accent2 3 7 4 2" xfId="4334" xr:uid="{12F592A2-3A07-438D-BAF4-29411FC23585}"/>
    <cellStyle name="20% - Accent2 3 7 5" xfId="4335" xr:uid="{23ECBF11-5FE5-4AF7-AFAE-D2F7F5489C2A}"/>
    <cellStyle name="20% - Accent2 3 7 5 2" xfId="4336" xr:uid="{332DED0B-5929-43DE-AE21-A9FFAC773EA9}"/>
    <cellStyle name="20% - Accent2 3 7 6" xfId="4337" xr:uid="{342F91C5-0E4D-4178-AC9A-C8C4FD988F6A}"/>
    <cellStyle name="20% - Accent2 3 8" xfId="4338" xr:uid="{5FE4C0C0-2029-460A-B31D-3C85408363CC}"/>
    <cellStyle name="20% - Accent2 3 8 2" xfId="4339" xr:uid="{39869B5C-FCD9-4598-B80D-1DE58CEBC0A8}"/>
    <cellStyle name="20% - Accent2 3 8 2 2" xfId="4340" xr:uid="{EF20A200-69FD-4516-A799-4677E40EC6D3}"/>
    <cellStyle name="20% - Accent2 3 8 3" xfId="4341" xr:uid="{E36318CC-692A-4302-AECC-07D07A58DB42}"/>
    <cellStyle name="20% - Accent2 3 8 3 2" xfId="4342" xr:uid="{14C35173-BF71-4C41-8F6E-5F6309A8370E}"/>
    <cellStyle name="20% - Accent2 3 8 4" xfId="4343" xr:uid="{34E8AA52-88E6-41DB-8F39-B23360943E0D}"/>
    <cellStyle name="20% - Accent2 3 9" xfId="4344" xr:uid="{0856E287-CC01-49CC-B9E8-8BE1D4DF6DC9}"/>
    <cellStyle name="20% - Accent2 3 9 2" xfId="4345" xr:uid="{74785209-BC72-4F3F-8318-AAE02C0252F7}"/>
    <cellStyle name="20% - Accent2 30" xfId="4346" xr:uid="{B2A06D90-D8A0-4798-85FA-AD945E1FC431}"/>
    <cellStyle name="20% - Accent2 30 2" xfId="4347" xr:uid="{EDD9F6E6-2156-4E13-8B17-8800B4530C42}"/>
    <cellStyle name="20% - Accent2 31" xfId="4348" xr:uid="{B8E3B52D-AA2F-4189-9B48-E7883811D7EE}"/>
    <cellStyle name="20% - Accent2 31 2" xfId="4349" xr:uid="{D73CC0E2-8D50-43E3-B651-662D0752BE9F}"/>
    <cellStyle name="20% - Accent2 32" xfId="4350" xr:uid="{9B00C1A4-E7AE-4DDE-8305-E144D7BC66D6}"/>
    <cellStyle name="20% - Accent2 32 2" xfId="4351" xr:uid="{5F02685F-1491-44B4-BAF3-B3D52A6DFEA5}"/>
    <cellStyle name="20% - Accent2 33" xfId="4352" xr:uid="{B2B96389-B8C2-47B6-8487-EA624EECA26E}"/>
    <cellStyle name="20% - Accent2 33 2" xfId="4353" xr:uid="{99215340-00A7-4DDF-B6B0-3DA7CA398CAE}"/>
    <cellStyle name="20% - Accent2 34" xfId="4354" xr:uid="{013E9CDB-F837-40DC-A6B5-EC71A31D7FE5}"/>
    <cellStyle name="20% - Accent2 34 2" xfId="4355" xr:uid="{334DDD7D-32BD-455A-9A51-3B1D3702013D}"/>
    <cellStyle name="20% - Accent2 35" xfId="4356" xr:uid="{F114FFF7-D57A-4505-A9E2-49741AFE1467}"/>
    <cellStyle name="20% - Accent2 35 2" xfId="4357" xr:uid="{75BE7C48-62B6-415C-8163-890CED75EDDA}"/>
    <cellStyle name="20% - Accent2 36" xfId="4358" xr:uid="{BC1283CA-E3F6-484D-866E-BC7BBA4E2CDC}"/>
    <cellStyle name="20% - Accent2 36 2" xfId="4359" xr:uid="{6C7DBF56-C9AA-4D92-8076-4E252E5FA574}"/>
    <cellStyle name="20% - Accent2 37" xfId="4360" xr:uid="{D1CDE0A9-09D7-4097-8B26-8BCF1BDC1CE1}"/>
    <cellStyle name="20% - Accent2 37 2" xfId="4361" xr:uid="{6073573C-2FC1-4886-9041-2B710C766746}"/>
    <cellStyle name="20% - Accent2 38" xfId="4362" xr:uid="{1C74B0D4-E63B-402D-B208-3711B3AB8EB6}"/>
    <cellStyle name="20% - Accent2 39" xfId="4363" xr:uid="{3B9F03F1-B0B1-4355-82F7-3457B4AECDC1}"/>
    <cellStyle name="20% - Accent2 4" xfId="73" xr:uid="{F5C144FE-8564-4C21-B266-F87176E086EB}"/>
    <cellStyle name="20% - Accent2 4 10" xfId="4365" xr:uid="{A6F3BE91-B7A3-4A58-8A20-705F6DF22056}"/>
    <cellStyle name="20% - Accent2 4 10 2" xfId="4366" xr:uid="{8103E172-27AB-43BF-8C8E-B9E79FC93DB5}"/>
    <cellStyle name="20% - Accent2 4 11" xfId="4367" xr:uid="{8E3EADC2-5C41-4687-94B7-297B97F59D72}"/>
    <cellStyle name="20% - Accent2 4 11 2" xfId="4368" xr:uid="{CDA80BE0-7B10-4E78-BC5B-71B78E204DE2}"/>
    <cellStyle name="20% - Accent2 4 12" xfId="4369" xr:uid="{E54A7ECE-2926-4DAE-9013-F5C3748927A3}"/>
    <cellStyle name="20% - Accent2 4 12 2" xfId="4370" xr:uid="{F8E8C439-3379-43C9-B742-66BC481C3D43}"/>
    <cellStyle name="20% - Accent2 4 13" xfId="4371" xr:uid="{B49E19F6-F436-4BDA-A89E-80FA4F31DD64}"/>
    <cellStyle name="20% - Accent2 4 13 2" xfId="4372" xr:uid="{25B596C5-FEB2-4101-8C87-BF07E2B6F48B}"/>
    <cellStyle name="20% - Accent2 4 14" xfId="4373" xr:uid="{CC53E1F3-7C91-4484-A5BF-5116A088976E}"/>
    <cellStyle name="20% - Accent2 4 15" xfId="4374" xr:uid="{F2F354F7-4D80-4D4C-BD35-12E1F960A3FA}"/>
    <cellStyle name="20% - Accent2 4 16" xfId="4364" xr:uid="{E8EC8319-BA5D-41AD-A5D6-EA61C8456A16}"/>
    <cellStyle name="20% - Accent2 4 2" xfId="74" xr:uid="{F08433D4-9513-4B8F-8C30-78801D2E981F}"/>
    <cellStyle name="20% - Accent2 4 2 10" xfId="4376" xr:uid="{03553DB6-FEBF-4F8C-BB06-126346AE3BBD}"/>
    <cellStyle name="20% - Accent2 4 2 10 2" xfId="4377" xr:uid="{C7D728E3-82A1-4512-93E6-CF2C633732BE}"/>
    <cellStyle name="20% - Accent2 4 2 11" xfId="4378" xr:uid="{5B8BDC91-58C2-4236-8FDB-D8E1F992A857}"/>
    <cellStyle name="20% - Accent2 4 2 11 2" xfId="4379" xr:uid="{8A09E8E3-9620-453B-B7CD-EAFD3E3D434A}"/>
    <cellStyle name="20% - Accent2 4 2 12" xfId="4380" xr:uid="{46693F3A-803D-4720-AD03-0FC30540113D}"/>
    <cellStyle name="20% - Accent2 4 2 13" xfId="4381" xr:uid="{FC87B0F4-410E-47D6-BD78-581A1C3BA213}"/>
    <cellStyle name="20% - Accent2 4 2 14" xfId="4375" xr:uid="{12495312-C2A7-4A34-8022-906F8CE8DB0B}"/>
    <cellStyle name="20% - Accent2 4 2 2" xfId="75" xr:uid="{915F31B0-795B-4177-A414-0FC13E3C153B}"/>
    <cellStyle name="20% - Accent2 4 2 2 10" xfId="4383" xr:uid="{D777E5AB-5604-48C0-8DAB-38107175FCDD}"/>
    <cellStyle name="20% - Accent2 4 2 2 11" xfId="4384" xr:uid="{5ABC1544-E94E-4919-B2DE-0DEFDE8B2820}"/>
    <cellStyle name="20% - Accent2 4 2 2 12" xfId="4382" xr:uid="{75CFE602-8A25-4737-990A-7893CC67A020}"/>
    <cellStyle name="20% - Accent2 4 2 2 2" xfId="4385" xr:uid="{B68F444B-34E2-4514-AFBA-E0E0854EA341}"/>
    <cellStyle name="20% - Accent2 4 2 2 2 2" xfId="4386" xr:uid="{9EE77D1C-CB00-4C32-A881-2F80C1FAB29F}"/>
    <cellStyle name="20% - Accent2 4 2 2 2 2 2" xfId="4387" xr:uid="{A6579EEA-0F02-4504-8844-B4832A0BA651}"/>
    <cellStyle name="20% - Accent2 4 2 2 2 2 2 2" xfId="4388" xr:uid="{58267708-12FD-4A9E-ABF7-4EB3F7392334}"/>
    <cellStyle name="20% - Accent2 4 2 2 2 2 3" xfId="4389" xr:uid="{8878A588-AA04-416B-A531-D8C8F5B8177A}"/>
    <cellStyle name="20% - Accent2 4 2 2 2 2 3 2" xfId="4390" xr:uid="{F7DD367C-E23B-4306-9BEB-D3B11D495CBD}"/>
    <cellStyle name="20% - Accent2 4 2 2 2 2 4" xfId="4391" xr:uid="{594752E7-70C9-4A67-9A4F-833D4258F223}"/>
    <cellStyle name="20% - Accent2 4 2 2 2 3" xfId="4392" xr:uid="{7DA0F0E3-BA6B-454C-A580-96C24B5225AB}"/>
    <cellStyle name="20% - Accent2 4 2 2 2 3 2" xfId="4393" xr:uid="{C799526E-DDA2-4802-A4CB-20296D028E7F}"/>
    <cellStyle name="20% - Accent2 4 2 2 2 4" xfId="4394" xr:uid="{7658EFB5-CA25-43DD-B0CF-01527436807B}"/>
    <cellStyle name="20% - Accent2 4 2 2 2 4 2" xfId="4395" xr:uid="{775885CC-0BFD-4095-98C7-4529924A5A61}"/>
    <cellStyle name="20% - Accent2 4 2 2 2 5" xfId="4396" xr:uid="{7DC5009F-662C-4FCC-8337-FFAC03E90635}"/>
    <cellStyle name="20% - Accent2 4 2 2 2 5 2" xfId="4397" xr:uid="{9FA70FB6-7F07-406C-95DD-C72A7F05D5C4}"/>
    <cellStyle name="20% - Accent2 4 2 2 2 6" xfId="4398" xr:uid="{465409CB-2DA4-4428-86AF-52CE3AFDF864}"/>
    <cellStyle name="20% - Accent2 4 2 2 3" xfId="4399" xr:uid="{C969F14D-8B54-4BC5-874A-DBDBBA19BB47}"/>
    <cellStyle name="20% - Accent2 4 2 2 3 2" xfId="4400" xr:uid="{3A3FD441-A3F5-4AA8-9ABF-1EDCF3C4C158}"/>
    <cellStyle name="20% - Accent2 4 2 2 3 2 2" xfId="4401" xr:uid="{1A3DB5CC-D1C0-4FA6-AB2D-8CF6FFEC63FB}"/>
    <cellStyle name="20% - Accent2 4 2 2 3 2 2 2" xfId="4402" xr:uid="{046510A0-C52A-4CEA-ADF9-CA6E3B59AD4D}"/>
    <cellStyle name="20% - Accent2 4 2 2 3 2 3" xfId="4403" xr:uid="{50CB213A-1A8B-4126-BCDF-2B75A4B5F6B9}"/>
    <cellStyle name="20% - Accent2 4 2 2 3 2 3 2" xfId="4404" xr:uid="{2171E1D1-DC25-4C31-86F6-B3C379D40B00}"/>
    <cellStyle name="20% - Accent2 4 2 2 3 2 4" xfId="4405" xr:uid="{C08508A0-BCE6-4641-89A3-AEB41C4BB1E0}"/>
    <cellStyle name="20% - Accent2 4 2 2 3 3" xfId="4406" xr:uid="{4FBC3D57-6AB9-4810-B9E6-C42100C592E8}"/>
    <cellStyle name="20% - Accent2 4 2 2 3 3 2" xfId="4407" xr:uid="{98D921B4-7E2F-4F04-8DEC-1DBCF985CCCF}"/>
    <cellStyle name="20% - Accent2 4 2 2 3 4" xfId="4408" xr:uid="{6C8C33A0-6913-40BE-95B1-5E20E9CF5C0E}"/>
    <cellStyle name="20% - Accent2 4 2 2 3 4 2" xfId="4409" xr:uid="{777A99B2-B566-417D-A9BF-0C2B1DA1CF31}"/>
    <cellStyle name="20% - Accent2 4 2 2 3 5" xfId="4410" xr:uid="{F12FFB26-EAFA-4D05-BFC3-F9B9F1FEADC6}"/>
    <cellStyle name="20% - Accent2 4 2 2 3 5 2" xfId="4411" xr:uid="{6DEC7E13-525F-4DA0-982F-7FFF12E6CCA6}"/>
    <cellStyle name="20% - Accent2 4 2 2 3 6" xfId="4412" xr:uid="{D51F6EF7-8F5F-4169-AFBF-FBE7234C68A4}"/>
    <cellStyle name="20% - Accent2 4 2 2 4" xfId="4413" xr:uid="{129E8132-726E-4C86-B2DE-0379D6F8A5F4}"/>
    <cellStyle name="20% - Accent2 4 2 2 4 2" xfId="4414" xr:uid="{569FA839-3E37-4D85-ABF4-9C9EC6F958B0}"/>
    <cellStyle name="20% - Accent2 4 2 2 4 2 2" xfId="4415" xr:uid="{60997CEB-3057-4AE4-A42F-7B549E5628D6}"/>
    <cellStyle name="20% - Accent2 4 2 2 4 3" xfId="4416" xr:uid="{303DF9B1-4F39-41CC-B654-C0E2B0E1FD28}"/>
    <cellStyle name="20% - Accent2 4 2 2 4 3 2" xfId="4417" xr:uid="{7BBC2BEB-11F6-4432-8E13-BB112AE1395D}"/>
    <cellStyle name="20% - Accent2 4 2 2 4 4" xfId="4418" xr:uid="{9EA60F20-74B9-4664-8355-3C001B93AFE7}"/>
    <cellStyle name="20% - Accent2 4 2 2 5" xfId="4419" xr:uid="{18E42AF9-3356-4477-8D11-6B42140759C9}"/>
    <cellStyle name="20% - Accent2 4 2 2 5 2" xfId="4420" xr:uid="{56047859-401B-46D7-8475-B922CB2CBD93}"/>
    <cellStyle name="20% - Accent2 4 2 2 6" xfId="4421" xr:uid="{5FEB81EF-8B4C-4364-94C1-59921311C378}"/>
    <cellStyle name="20% - Accent2 4 2 2 6 2" xfId="4422" xr:uid="{A1E59CF3-A1F2-442B-B026-24F66C3F68CB}"/>
    <cellStyle name="20% - Accent2 4 2 2 7" xfId="4423" xr:uid="{394CC6DA-5871-4907-868F-D914EC3910E5}"/>
    <cellStyle name="20% - Accent2 4 2 2 7 2" xfId="4424" xr:uid="{4A5ACE83-B4AC-4668-B09B-307BA3A44BAF}"/>
    <cellStyle name="20% - Accent2 4 2 2 8" xfId="4425" xr:uid="{617DD4DF-E0B0-4DE1-BC0A-988AC8B2FA87}"/>
    <cellStyle name="20% - Accent2 4 2 2 8 2" xfId="4426" xr:uid="{BF5A6646-1752-4859-B4F1-EF1EBA9AA8ED}"/>
    <cellStyle name="20% - Accent2 4 2 2 9" xfId="4427" xr:uid="{313D37EF-16EA-4226-BF13-D135FB11EAF3}"/>
    <cellStyle name="20% - Accent2 4 2 2 9 2" xfId="4428" xr:uid="{21EFE0D8-110F-4139-8D9B-D297DE374DB2}"/>
    <cellStyle name="20% - Accent2 4 2 3" xfId="4429" xr:uid="{C7E97775-9277-434A-A640-709C5A1E47A5}"/>
    <cellStyle name="20% - Accent2 4 2 3 2" xfId="4430" xr:uid="{53FC79BB-7BB7-4DE7-BE83-45E0582FA248}"/>
    <cellStyle name="20% - Accent2 4 2 3 2 2" xfId="4431" xr:uid="{B709616F-ECC2-4B1E-9566-89DE69BBA7EC}"/>
    <cellStyle name="20% - Accent2 4 2 3 2 2 2" xfId="4432" xr:uid="{4420CAF4-E0EE-4332-8D8E-CBF1021C6670}"/>
    <cellStyle name="20% - Accent2 4 2 3 2 2 2 2" xfId="4433" xr:uid="{03BA5ED9-A81D-4D94-A2DA-4AD179651B14}"/>
    <cellStyle name="20% - Accent2 4 2 3 2 2 3" xfId="4434" xr:uid="{6F4234BA-805B-4026-931B-84B0B7ECB996}"/>
    <cellStyle name="20% - Accent2 4 2 3 2 2 3 2" xfId="4435" xr:uid="{331143F1-4FE3-487E-9F30-C77F934F6C23}"/>
    <cellStyle name="20% - Accent2 4 2 3 2 2 4" xfId="4436" xr:uid="{E212CB55-AE5C-4D44-93F9-EB7A76C08FDF}"/>
    <cellStyle name="20% - Accent2 4 2 3 2 3" xfId="4437" xr:uid="{B9B653DF-1812-4CD1-8C76-49E79C8B66AC}"/>
    <cellStyle name="20% - Accent2 4 2 3 2 3 2" xfId="4438" xr:uid="{148060DD-6F46-4671-A0AF-76EDF2742210}"/>
    <cellStyle name="20% - Accent2 4 2 3 2 4" xfId="4439" xr:uid="{591A4747-2647-49E2-9140-E2CC44BAADC8}"/>
    <cellStyle name="20% - Accent2 4 2 3 2 4 2" xfId="4440" xr:uid="{4BF32463-03A1-4A42-87A7-F13BF1FD00D5}"/>
    <cellStyle name="20% - Accent2 4 2 3 2 5" xfId="4441" xr:uid="{85A9382C-CF9D-463D-AED1-053A66564077}"/>
    <cellStyle name="20% - Accent2 4 2 3 2 5 2" xfId="4442" xr:uid="{4200CBE6-8B9B-498C-9093-7B5C160C0306}"/>
    <cellStyle name="20% - Accent2 4 2 3 2 6" xfId="4443" xr:uid="{82906180-0ABC-414E-9517-DB733CD941CC}"/>
    <cellStyle name="20% - Accent2 4 2 3 3" xfId="4444" xr:uid="{376A793B-98C6-4857-A006-DEE193A7F162}"/>
    <cellStyle name="20% - Accent2 4 2 3 3 2" xfId="4445" xr:uid="{AA4A616C-38BA-4EFD-9CD5-3DCCEC96672A}"/>
    <cellStyle name="20% - Accent2 4 2 3 3 2 2" xfId="4446" xr:uid="{AAC7B250-01F6-4231-9752-333C92F10BBF}"/>
    <cellStyle name="20% - Accent2 4 2 3 3 2 2 2" xfId="4447" xr:uid="{ACD7E843-B442-462E-8585-34CE916DD400}"/>
    <cellStyle name="20% - Accent2 4 2 3 3 2 3" xfId="4448" xr:uid="{493F920D-3815-4189-881A-52BD345C5021}"/>
    <cellStyle name="20% - Accent2 4 2 3 3 2 3 2" xfId="4449" xr:uid="{3D6D3940-50A4-46D8-8B86-6F798E1366BB}"/>
    <cellStyle name="20% - Accent2 4 2 3 3 2 4" xfId="4450" xr:uid="{5A914135-668E-491D-92E2-C258F5AA00CF}"/>
    <cellStyle name="20% - Accent2 4 2 3 3 3" xfId="4451" xr:uid="{D9892EE7-50DE-4C5C-91BD-51A5C3278C58}"/>
    <cellStyle name="20% - Accent2 4 2 3 3 3 2" xfId="4452" xr:uid="{252B9B5A-DDC8-4224-AF65-8A913626F76D}"/>
    <cellStyle name="20% - Accent2 4 2 3 3 4" xfId="4453" xr:uid="{59723683-03A4-4A18-B1E9-2C146798D9A6}"/>
    <cellStyle name="20% - Accent2 4 2 3 3 4 2" xfId="4454" xr:uid="{794E5D2E-FD03-48CB-81B6-8B1A2463337A}"/>
    <cellStyle name="20% - Accent2 4 2 3 3 5" xfId="4455" xr:uid="{F3D548AE-F9E7-415A-8204-676E421FBBC5}"/>
    <cellStyle name="20% - Accent2 4 2 3 3 5 2" xfId="4456" xr:uid="{ADF2F08E-24CE-43B1-9788-911FF77B2ACB}"/>
    <cellStyle name="20% - Accent2 4 2 3 3 6" xfId="4457" xr:uid="{42910DFE-3DC9-4E99-9E67-27A313B891CF}"/>
    <cellStyle name="20% - Accent2 4 2 3 4" xfId="4458" xr:uid="{123A8FDD-BEE8-4D92-88FC-249271DFBABC}"/>
    <cellStyle name="20% - Accent2 4 2 3 4 2" xfId="4459" xr:uid="{512F2BBD-8757-47F3-B36D-F7035954D64A}"/>
    <cellStyle name="20% - Accent2 4 2 3 4 2 2" xfId="4460" xr:uid="{BA5A0676-8577-4714-B0E6-A90243376AFE}"/>
    <cellStyle name="20% - Accent2 4 2 3 4 3" xfId="4461" xr:uid="{D80CBBEA-1E93-4AA1-952B-06CA2F42D038}"/>
    <cellStyle name="20% - Accent2 4 2 3 4 3 2" xfId="4462" xr:uid="{3F901906-E5D3-4BF5-BD78-988EAC3767D3}"/>
    <cellStyle name="20% - Accent2 4 2 3 4 4" xfId="4463" xr:uid="{C40FFD05-1A3E-44AF-855D-194F6DC218D9}"/>
    <cellStyle name="20% - Accent2 4 2 3 5" xfId="4464" xr:uid="{2879A176-5E97-40F4-8D31-84768E3DC1F5}"/>
    <cellStyle name="20% - Accent2 4 2 3 5 2" xfId="4465" xr:uid="{470E7296-CA67-4A44-9769-16F14CC8F04F}"/>
    <cellStyle name="20% - Accent2 4 2 3 6" xfId="4466" xr:uid="{0BE5BB05-F676-4AFA-887F-9D6ACEC79839}"/>
    <cellStyle name="20% - Accent2 4 2 3 6 2" xfId="4467" xr:uid="{BD6AAB4D-F6E9-4EA6-B2E4-1637B3C48153}"/>
    <cellStyle name="20% - Accent2 4 2 3 7" xfId="4468" xr:uid="{756DFA91-F847-4717-9F06-380311F46FEF}"/>
    <cellStyle name="20% - Accent2 4 2 3 7 2" xfId="4469" xr:uid="{DA683CDE-0909-4007-860D-C5DBFEDF1317}"/>
    <cellStyle name="20% - Accent2 4 2 3 8" xfId="4470" xr:uid="{17325F94-8967-4CCF-BF62-C04D8A430666}"/>
    <cellStyle name="20% - Accent2 4 2 4" xfId="4471" xr:uid="{0F64A4E8-0942-487C-9D6D-25F3A061ED52}"/>
    <cellStyle name="20% - Accent2 4 2 4 2" xfId="4472" xr:uid="{AB0F7016-0FAE-4592-A90F-C8C4D4206C48}"/>
    <cellStyle name="20% - Accent2 4 2 4 2 2" xfId="4473" xr:uid="{9A2D6C1B-4403-444D-A53B-EB178511A0A3}"/>
    <cellStyle name="20% - Accent2 4 2 4 2 2 2" xfId="4474" xr:uid="{F3BF052C-4145-47EA-92E1-F403A2D2071F}"/>
    <cellStyle name="20% - Accent2 4 2 4 2 3" xfId="4475" xr:uid="{D6F8B8A1-1836-4CEA-809C-A27FA5A1AFE9}"/>
    <cellStyle name="20% - Accent2 4 2 4 2 3 2" xfId="4476" xr:uid="{9DD95300-C9FF-49BB-829D-01F658F772B3}"/>
    <cellStyle name="20% - Accent2 4 2 4 2 4" xfId="4477" xr:uid="{EA990D08-8191-4F42-8651-35C2260EB9B2}"/>
    <cellStyle name="20% - Accent2 4 2 4 3" xfId="4478" xr:uid="{14F0A002-CC15-4844-ACDB-96538DCAFA9E}"/>
    <cellStyle name="20% - Accent2 4 2 4 3 2" xfId="4479" xr:uid="{EFAB4FFA-31BA-4686-B287-8B259F4D7071}"/>
    <cellStyle name="20% - Accent2 4 2 4 4" xfId="4480" xr:uid="{65C5CF69-DF8D-4F88-AF8A-3198EF924755}"/>
    <cellStyle name="20% - Accent2 4 2 4 4 2" xfId="4481" xr:uid="{BD4E4FB8-5429-4575-A87C-421E6DB59A9B}"/>
    <cellStyle name="20% - Accent2 4 2 4 5" xfId="4482" xr:uid="{BAE29042-4ADF-4E97-A628-27F7E5702FFC}"/>
    <cellStyle name="20% - Accent2 4 2 4 5 2" xfId="4483" xr:uid="{CDCD03D5-1396-45B2-B1AF-4B5AB77056EE}"/>
    <cellStyle name="20% - Accent2 4 2 4 6" xfId="4484" xr:uid="{FAC478AA-FC2C-44CD-B1EA-EF166AE657E3}"/>
    <cellStyle name="20% - Accent2 4 2 5" xfId="4485" xr:uid="{7B70BCA6-F302-4611-A89E-A494E58C73D5}"/>
    <cellStyle name="20% - Accent2 4 2 5 2" xfId="4486" xr:uid="{B64375F2-25EC-491A-AB8F-105689594531}"/>
    <cellStyle name="20% - Accent2 4 2 5 2 2" xfId="4487" xr:uid="{52ABC036-F14F-4671-ABF8-AAEC4E19EDC0}"/>
    <cellStyle name="20% - Accent2 4 2 5 2 2 2" xfId="4488" xr:uid="{6E76BA28-7157-45FD-B966-4982E7725BF2}"/>
    <cellStyle name="20% - Accent2 4 2 5 2 3" xfId="4489" xr:uid="{4441E1DE-8F43-4BD5-8511-BDA9B69DD839}"/>
    <cellStyle name="20% - Accent2 4 2 5 2 3 2" xfId="4490" xr:uid="{9AE9310B-1B9C-46C1-B4DC-48A202D66F79}"/>
    <cellStyle name="20% - Accent2 4 2 5 2 4" xfId="4491" xr:uid="{D6A00612-D92C-4BFE-83EB-E78E9A369225}"/>
    <cellStyle name="20% - Accent2 4 2 5 3" xfId="4492" xr:uid="{8374EE61-B60D-425B-876A-99E2F0562EDD}"/>
    <cellStyle name="20% - Accent2 4 2 5 3 2" xfId="4493" xr:uid="{8DDA4F26-9AE7-49B3-9C10-B8BA872986D3}"/>
    <cellStyle name="20% - Accent2 4 2 5 4" xfId="4494" xr:uid="{F9CAE7E2-47DF-4726-B998-A79D2EB57166}"/>
    <cellStyle name="20% - Accent2 4 2 5 4 2" xfId="4495" xr:uid="{BDCCEA3E-5482-4B89-B6B1-4005FF0587F7}"/>
    <cellStyle name="20% - Accent2 4 2 5 5" xfId="4496" xr:uid="{A859AA51-AE19-4786-93A0-29C375189BA5}"/>
    <cellStyle name="20% - Accent2 4 2 5 5 2" xfId="4497" xr:uid="{262AAB9B-15F8-4193-92E9-31A1AFE36961}"/>
    <cellStyle name="20% - Accent2 4 2 5 6" xfId="4498" xr:uid="{D229C8E6-5957-43F3-823E-CF8E7533F5AC}"/>
    <cellStyle name="20% - Accent2 4 2 6" xfId="4499" xr:uid="{95644C49-C649-486E-8ED3-BECD2599E7EB}"/>
    <cellStyle name="20% - Accent2 4 2 6 2" xfId="4500" xr:uid="{5E9BCC06-1EBE-4BB5-B3D1-FB7813D83E4A}"/>
    <cellStyle name="20% - Accent2 4 2 6 2 2" xfId="4501" xr:uid="{129C86A0-D089-45B9-BC40-66FBAE2835C4}"/>
    <cellStyle name="20% - Accent2 4 2 6 3" xfId="4502" xr:uid="{0F531DDF-9815-460E-A729-260EAFD4C89B}"/>
    <cellStyle name="20% - Accent2 4 2 6 3 2" xfId="4503" xr:uid="{83D9CE4F-7761-4942-AAB0-5335469D443C}"/>
    <cellStyle name="20% - Accent2 4 2 6 4" xfId="4504" xr:uid="{C9976CE2-3BDF-4C35-B86E-3E283A88900C}"/>
    <cellStyle name="20% - Accent2 4 2 7" xfId="4505" xr:uid="{C5B27899-E45B-4DF5-B28F-ABC7A6E0D49D}"/>
    <cellStyle name="20% - Accent2 4 2 7 2" xfId="4506" xr:uid="{1C3B4E36-AB54-4BF1-8FFD-2BC206B23BEA}"/>
    <cellStyle name="20% - Accent2 4 2 8" xfId="4507" xr:uid="{05576C45-06C1-4F38-A7F1-A426E476E5BE}"/>
    <cellStyle name="20% - Accent2 4 2 8 2" xfId="4508" xr:uid="{667A23D3-F599-4EAE-9490-80DEA05404E3}"/>
    <cellStyle name="20% - Accent2 4 2 9" xfId="4509" xr:uid="{C93BD38D-1BBA-4D5D-B648-6FB3AC5A832F}"/>
    <cellStyle name="20% - Accent2 4 2 9 2" xfId="4510" xr:uid="{6499B97F-33F4-4772-BC6E-FF86C872D418}"/>
    <cellStyle name="20% - Accent2 4 3" xfId="76" xr:uid="{64D18BD1-190F-4D3F-9F0E-F5C4930C8057}"/>
    <cellStyle name="20% - Accent2 4 3 10" xfId="4512" xr:uid="{FA86553C-915C-4F7B-B67E-9E85E5DD2E3A}"/>
    <cellStyle name="20% - Accent2 4 3 11" xfId="4513" xr:uid="{DCBF79B0-FCCD-4C31-BE3B-90D0950F8CFD}"/>
    <cellStyle name="20% - Accent2 4 3 12" xfId="4511" xr:uid="{D03DE3C8-4B3E-4DA9-A7BF-8DC27C9E1D99}"/>
    <cellStyle name="20% - Accent2 4 3 2" xfId="4514" xr:uid="{B6FB2AF8-3B30-4214-8817-160FAA498225}"/>
    <cellStyle name="20% - Accent2 4 3 2 2" xfId="4515" xr:uid="{DA6B49FA-3DFB-43D8-B29C-E189039F74E8}"/>
    <cellStyle name="20% - Accent2 4 3 2 2 2" xfId="4516" xr:uid="{441DF577-F86C-4E4D-90AC-0B211295043F}"/>
    <cellStyle name="20% - Accent2 4 3 2 2 2 2" xfId="4517" xr:uid="{67F4A985-B231-4F35-910D-21F557F49963}"/>
    <cellStyle name="20% - Accent2 4 3 2 2 3" xfId="4518" xr:uid="{67C60274-1F66-48FA-9482-DA2AECD2FED9}"/>
    <cellStyle name="20% - Accent2 4 3 2 2 3 2" xfId="4519" xr:uid="{DE13F3C3-70B7-476B-B193-01C1B6661C07}"/>
    <cellStyle name="20% - Accent2 4 3 2 2 4" xfId="4520" xr:uid="{CB7013C1-46E9-4BA0-8E94-8B61773A2F09}"/>
    <cellStyle name="20% - Accent2 4 3 2 3" xfId="4521" xr:uid="{7616BAAF-0509-46E7-93F0-CDD8169A608A}"/>
    <cellStyle name="20% - Accent2 4 3 2 3 2" xfId="4522" xr:uid="{813B991D-E5CD-4FB0-B96F-9C05F1F8B031}"/>
    <cellStyle name="20% - Accent2 4 3 2 4" xfId="4523" xr:uid="{C9E81BCA-E8B8-43E4-9BE9-9F8E6230F54B}"/>
    <cellStyle name="20% - Accent2 4 3 2 4 2" xfId="4524" xr:uid="{565782FD-CDBF-4BB5-8D47-AEA2DE6670C9}"/>
    <cellStyle name="20% - Accent2 4 3 2 5" xfId="4525" xr:uid="{7697B8C0-FE0B-4EFD-8180-8BC451B080CE}"/>
    <cellStyle name="20% - Accent2 4 3 2 5 2" xfId="4526" xr:uid="{0C6CCA0D-2B3F-43AE-88FE-D02D11C4A892}"/>
    <cellStyle name="20% - Accent2 4 3 2 6" xfId="4527" xr:uid="{8C3E7C49-2336-44E8-9A87-DDC82FD28299}"/>
    <cellStyle name="20% - Accent2 4 3 2 6 2" xfId="4528" xr:uid="{CEBE0047-E4AB-47CE-B0B4-72C426290540}"/>
    <cellStyle name="20% - Accent2 4 3 2 7" xfId="4529" xr:uid="{A84D6D59-339B-4AC5-A40D-08E93D62790F}"/>
    <cellStyle name="20% - Accent2 4 3 2 7 2" xfId="4530" xr:uid="{85DA9F7D-40C8-495C-A450-C66B4CA9FCEB}"/>
    <cellStyle name="20% - Accent2 4 3 2 8" xfId="4531" xr:uid="{5527064D-86E3-4C87-A94D-9282230EBD69}"/>
    <cellStyle name="20% - Accent2 4 3 3" xfId="4532" xr:uid="{B0FC7F30-02AA-4C96-9743-8ADEF2C33A91}"/>
    <cellStyle name="20% - Accent2 4 3 3 2" xfId="4533" xr:uid="{65BF8DCD-EA01-40DE-A35C-22A7BC3662FA}"/>
    <cellStyle name="20% - Accent2 4 3 3 2 2" xfId="4534" xr:uid="{D88F0937-5F57-481C-8BBE-8EACE9B16E63}"/>
    <cellStyle name="20% - Accent2 4 3 3 2 2 2" xfId="4535" xr:uid="{520B3242-1E06-4058-A3E7-4589EF7BA569}"/>
    <cellStyle name="20% - Accent2 4 3 3 2 3" xfId="4536" xr:uid="{F22BF384-7214-4660-B63E-1FC3A3F1AF30}"/>
    <cellStyle name="20% - Accent2 4 3 3 2 3 2" xfId="4537" xr:uid="{2042C6F2-4B0C-4B41-9064-05A6B70DF076}"/>
    <cellStyle name="20% - Accent2 4 3 3 2 4" xfId="4538" xr:uid="{3B079198-EBD6-46AE-AAB1-6F849F5018B2}"/>
    <cellStyle name="20% - Accent2 4 3 3 3" xfId="4539" xr:uid="{7D1D2950-5F1D-4B5B-8F06-CFA190F02BFF}"/>
    <cellStyle name="20% - Accent2 4 3 3 3 2" xfId="4540" xr:uid="{E9C0557C-33D1-4024-B691-5448D079FC11}"/>
    <cellStyle name="20% - Accent2 4 3 3 4" xfId="4541" xr:uid="{5A9B96A5-3C19-4DB1-9EF3-1C8A67FE4CEA}"/>
    <cellStyle name="20% - Accent2 4 3 3 4 2" xfId="4542" xr:uid="{E329E3EA-DA05-4C6E-B2B7-DE0D5EFCA100}"/>
    <cellStyle name="20% - Accent2 4 3 3 5" xfId="4543" xr:uid="{14B7EC80-621E-49C4-BED0-D66E132D2CAE}"/>
    <cellStyle name="20% - Accent2 4 3 3 5 2" xfId="4544" xr:uid="{6FF18FFC-AB5B-465B-8F3D-D2F2B37109A8}"/>
    <cellStyle name="20% - Accent2 4 3 3 6" xfId="4545" xr:uid="{7ACCC065-6815-492C-BD2D-BE46F0DCAAA5}"/>
    <cellStyle name="20% - Accent2 4 3 4" xfId="4546" xr:uid="{92169490-D1C8-41D9-A9C6-9CDDA0A9AC0F}"/>
    <cellStyle name="20% - Accent2 4 3 4 2" xfId="4547" xr:uid="{9A444C75-08AC-487A-8DB6-8CD47B25A301}"/>
    <cellStyle name="20% - Accent2 4 3 4 2 2" xfId="4548" xr:uid="{F151234E-B6DC-4955-AB88-261F1B9F9F9A}"/>
    <cellStyle name="20% - Accent2 4 3 4 3" xfId="4549" xr:uid="{85967DCB-3143-4E4E-8267-7CE47D3C04BE}"/>
    <cellStyle name="20% - Accent2 4 3 4 3 2" xfId="4550" xr:uid="{A6376592-A0C0-4FFA-A364-71B80E35CEE7}"/>
    <cellStyle name="20% - Accent2 4 3 4 4" xfId="4551" xr:uid="{D8F2BAC7-8A68-49C6-AC92-AFA95AEDAE5D}"/>
    <cellStyle name="20% - Accent2 4 3 5" xfId="4552" xr:uid="{F8E3FE23-EB31-4C0B-B545-B8DF3646BD48}"/>
    <cellStyle name="20% - Accent2 4 3 5 2" xfId="4553" xr:uid="{589D9358-AF14-4265-AAF9-3826426714BF}"/>
    <cellStyle name="20% - Accent2 4 3 6" xfId="4554" xr:uid="{58BFCC6E-DCC1-4AFF-8659-A62EED171441}"/>
    <cellStyle name="20% - Accent2 4 3 6 2" xfId="4555" xr:uid="{F16CA3CE-BB89-4B3D-BD59-60E3CAC0A227}"/>
    <cellStyle name="20% - Accent2 4 3 7" xfId="4556" xr:uid="{A9BC2104-24B9-483C-A19B-B79424B296E6}"/>
    <cellStyle name="20% - Accent2 4 3 7 2" xfId="4557" xr:uid="{6786EDA5-BA9F-436E-8997-565D5D1B6A4D}"/>
    <cellStyle name="20% - Accent2 4 3 8" xfId="4558" xr:uid="{1BEBDBFE-EECE-404A-A579-400F475F9131}"/>
    <cellStyle name="20% - Accent2 4 3 8 2" xfId="4559" xr:uid="{7D06D975-0C75-4FAA-80BA-DE40739B31C3}"/>
    <cellStyle name="20% - Accent2 4 3 9" xfId="4560" xr:uid="{A9922850-2AB8-4DFC-AB13-3E02C27FA918}"/>
    <cellStyle name="20% - Accent2 4 3 9 2" xfId="4561" xr:uid="{15E01732-6E29-4BE3-B3A1-A217096905FA}"/>
    <cellStyle name="20% - Accent2 4 4" xfId="4562" xr:uid="{489CBFBA-D097-49D1-895D-5CA36E52EF1A}"/>
    <cellStyle name="20% - Accent2 4 4 10" xfId="4563" xr:uid="{59984602-0CE2-435B-ADF6-4AE89CD82F6D}"/>
    <cellStyle name="20% - Accent2 4 4 2" xfId="4564" xr:uid="{C02232CC-F084-4C95-91A3-180299DCDC65}"/>
    <cellStyle name="20% - Accent2 4 4 2 2" xfId="4565" xr:uid="{64653036-5CF8-4BB7-8E9B-92ABD1ED9ADB}"/>
    <cellStyle name="20% - Accent2 4 4 2 2 2" xfId="4566" xr:uid="{25F04895-89EF-46A9-AD1E-B544CC2F97D8}"/>
    <cellStyle name="20% - Accent2 4 4 2 2 2 2" xfId="4567" xr:uid="{5AA89CC4-D75B-4349-A2A8-82C11795CB2C}"/>
    <cellStyle name="20% - Accent2 4 4 2 2 3" xfId="4568" xr:uid="{9C8B7999-6CE5-4327-97FD-124E755A02BD}"/>
    <cellStyle name="20% - Accent2 4 4 2 2 3 2" xfId="4569" xr:uid="{0B581238-890E-4AC5-BA48-C19750CC2ECB}"/>
    <cellStyle name="20% - Accent2 4 4 2 2 4" xfId="4570" xr:uid="{85046347-FF18-44DD-9C69-245C32F7AA1C}"/>
    <cellStyle name="20% - Accent2 4 4 2 3" xfId="4571" xr:uid="{AD2F6FC4-BC75-413B-B293-4A49177C53A0}"/>
    <cellStyle name="20% - Accent2 4 4 2 3 2" xfId="4572" xr:uid="{C0765140-8323-402A-A317-5B67FE3D7602}"/>
    <cellStyle name="20% - Accent2 4 4 2 4" xfId="4573" xr:uid="{07F6B656-C8CF-4A29-8C33-E1A98930AD25}"/>
    <cellStyle name="20% - Accent2 4 4 2 4 2" xfId="4574" xr:uid="{35B9175B-F0A5-4730-B884-6BB648AEC369}"/>
    <cellStyle name="20% - Accent2 4 4 2 5" xfId="4575" xr:uid="{A67FF239-2281-462E-8003-375F5896AFD4}"/>
    <cellStyle name="20% - Accent2 4 4 2 5 2" xfId="4576" xr:uid="{2A8ACFC0-3884-4CCB-92A5-64478271B6C8}"/>
    <cellStyle name="20% - Accent2 4 4 2 6" xfId="4577" xr:uid="{16504542-E456-433B-9C95-AA4E6F897967}"/>
    <cellStyle name="20% - Accent2 4 4 3" xfId="4578" xr:uid="{7AB97CC1-CD5B-4ACB-8CB5-97EAC037DCAA}"/>
    <cellStyle name="20% - Accent2 4 4 3 2" xfId="4579" xr:uid="{44782F04-3956-4FDF-85B8-617C745EECE7}"/>
    <cellStyle name="20% - Accent2 4 4 3 2 2" xfId="4580" xr:uid="{1E482270-4298-4524-BD97-76C695D053BD}"/>
    <cellStyle name="20% - Accent2 4 4 3 2 2 2" xfId="4581" xr:uid="{F7645D45-3266-49F5-B2A2-5F19C70B964F}"/>
    <cellStyle name="20% - Accent2 4 4 3 2 3" xfId="4582" xr:uid="{22CD0999-1F2B-400D-A19F-331D0C82BCEB}"/>
    <cellStyle name="20% - Accent2 4 4 3 2 3 2" xfId="4583" xr:uid="{51C58C28-D1F3-490B-850A-37CA52CD0E8E}"/>
    <cellStyle name="20% - Accent2 4 4 3 2 4" xfId="4584" xr:uid="{766C5772-09E6-40E9-A530-19E03048E11A}"/>
    <cellStyle name="20% - Accent2 4 4 3 3" xfId="4585" xr:uid="{DF65719C-FDD5-4D75-B6B6-4C19F8049658}"/>
    <cellStyle name="20% - Accent2 4 4 3 3 2" xfId="4586" xr:uid="{B53BF9AE-4389-429D-A449-DE1C98B8E508}"/>
    <cellStyle name="20% - Accent2 4 4 3 4" xfId="4587" xr:uid="{2DA0036B-E898-483F-93E7-D0B20F7F9212}"/>
    <cellStyle name="20% - Accent2 4 4 3 4 2" xfId="4588" xr:uid="{3FD66435-7B6D-4432-8E6B-8E55148FC160}"/>
    <cellStyle name="20% - Accent2 4 4 3 5" xfId="4589" xr:uid="{2F98E893-E95E-4552-B447-C813DC0BFACC}"/>
    <cellStyle name="20% - Accent2 4 4 3 5 2" xfId="4590" xr:uid="{B69BADCE-71B9-4717-B901-8D86712DC506}"/>
    <cellStyle name="20% - Accent2 4 4 3 6" xfId="4591" xr:uid="{AB226FB6-BFE1-41E8-A50A-7FC7C03BFDAA}"/>
    <cellStyle name="20% - Accent2 4 4 4" xfId="4592" xr:uid="{722DA5B9-8BBC-4DAA-B87D-8093F3C9CDAD}"/>
    <cellStyle name="20% - Accent2 4 4 4 2" xfId="4593" xr:uid="{CFAA9A5D-15FA-4563-93CE-1EEA11E8565D}"/>
    <cellStyle name="20% - Accent2 4 4 4 2 2" xfId="4594" xr:uid="{F5AA9FD4-ADB7-4FF5-9592-AA1D25BE32E4}"/>
    <cellStyle name="20% - Accent2 4 4 4 3" xfId="4595" xr:uid="{F86EF2DC-B2C3-4675-9DDA-B326E87E8F28}"/>
    <cellStyle name="20% - Accent2 4 4 4 3 2" xfId="4596" xr:uid="{777F88DD-D88E-43B4-9BF9-CC473DB97803}"/>
    <cellStyle name="20% - Accent2 4 4 4 4" xfId="4597" xr:uid="{203D7984-E029-4F63-883F-FDC91AAF53AE}"/>
    <cellStyle name="20% - Accent2 4 4 5" xfId="4598" xr:uid="{43CF1096-420C-4247-8476-E5CD7D553349}"/>
    <cellStyle name="20% - Accent2 4 4 5 2" xfId="4599" xr:uid="{BC5650A0-5BBA-4207-9A31-26B184E3C576}"/>
    <cellStyle name="20% - Accent2 4 4 6" xfId="4600" xr:uid="{5D1CCCFF-2675-463A-AA54-817C002DE707}"/>
    <cellStyle name="20% - Accent2 4 4 6 2" xfId="4601" xr:uid="{63C5C9AF-2681-41E4-B532-E9A3F5326AC3}"/>
    <cellStyle name="20% - Accent2 4 4 7" xfId="4602" xr:uid="{00875A57-B45B-4235-A1CE-9125BFF8BBC9}"/>
    <cellStyle name="20% - Accent2 4 4 7 2" xfId="4603" xr:uid="{0024AABA-CD20-4420-973A-A00C7BEF4EFD}"/>
    <cellStyle name="20% - Accent2 4 4 8" xfId="4604" xr:uid="{014EA924-FA50-46C2-8D42-FA7AB4D105BD}"/>
    <cellStyle name="20% - Accent2 4 4 8 2" xfId="4605" xr:uid="{1901FD6A-A6B3-4F5C-9870-CEBA9A505B66}"/>
    <cellStyle name="20% - Accent2 4 4 9" xfId="4606" xr:uid="{BF7BEF5D-DBCF-483B-9FCD-B25FEC5DD055}"/>
    <cellStyle name="20% - Accent2 4 4 9 2" xfId="4607" xr:uid="{0B320BEA-73CC-43B4-8F67-D4B1AC6BFBC7}"/>
    <cellStyle name="20% - Accent2 4 5" xfId="4608" xr:uid="{B336BCD5-C627-4230-B52B-593EB6BB81A4}"/>
    <cellStyle name="20% - Accent2 4 5 2" xfId="4609" xr:uid="{9764347D-57F4-47E7-914D-4DA0AC638A49}"/>
    <cellStyle name="20% - Accent2 4 5 2 2" xfId="4610" xr:uid="{B634E9EB-414F-4441-8F39-AE1CCDADEC01}"/>
    <cellStyle name="20% - Accent2 4 5 2 2 2" xfId="4611" xr:uid="{C845E625-0F22-4A3C-8918-ACD692123AFF}"/>
    <cellStyle name="20% - Accent2 4 5 2 2 2 2" xfId="4612" xr:uid="{DA35DC7B-1A7A-4DC8-ABA7-17A43F989E6E}"/>
    <cellStyle name="20% - Accent2 4 5 2 2 3" xfId="4613" xr:uid="{17F0D5A7-7660-4ADA-AA6D-85608FE168AE}"/>
    <cellStyle name="20% - Accent2 4 5 2 2 3 2" xfId="4614" xr:uid="{59707DF0-E14A-49D5-B7FA-60BA9EF8479B}"/>
    <cellStyle name="20% - Accent2 4 5 2 2 4" xfId="4615" xr:uid="{72442CE3-0FBE-42FF-A094-E995D34F10B0}"/>
    <cellStyle name="20% - Accent2 4 5 2 3" xfId="4616" xr:uid="{5A960A07-78B9-4CAB-A1D0-DA4CC0BA4A34}"/>
    <cellStyle name="20% - Accent2 4 5 2 3 2" xfId="4617" xr:uid="{1F4F3B3F-33BF-48E2-8437-0EC47031B4C8}"/>
    <cellStyle name="20% - Accent2 4 5 2 4" xfId="4618" xr:uid="{8D4723E1-FFF1-47A1-9486-261BF9055C5F}"/>
    <cellStyle name="20% - Accent2 4 5 2 4 2" xfId="4619" xr:uid="{1426BAFF-EBDF-40F6-89AB-531CE0029DFF}"/>
    <cellStyle name="20% - Accent2 4 5 2 5" xfId="4620" xr:uid="{86CAD4C0-D265-4963-9AB1-1EA4B1586615}"/>
    <cellStyle name="20% - Accent2 4 5 2 5 2" xfId="4621" xr:uid="{D8F3DDBC-EA1F-4E5A-B9E9-087F5B20B771}"/>
    <cellStyle name="20% - Accent2 4 5 2 6" xfId="4622" xr:uid="{093D538B-4B42-4926-BAC5-F6954DB067CB}"/>
    <cellStyle name="20% - Accent2 4 5 3" xfId="4623" xr:uid="{CF71C469-0157-4ACB-9A81-529D464668B2}"/>
    <cellStyle name="20% - Accent2 4 5 3 2" xfId="4624" xr:uid="{626038C2-870F-4235-AA77-76ADD96EBFFF}"/>
    <cellStyle name="20% - Accent2 4 5 3 2 2" xfId="4625" xr:uid="{07FFCA15-91D5-4E08-A608-26326C715D03}"/>
    <cellStyle name="20% - Accent2 4 5 3 2 2 2" xfId="4626" xr:uid="{48E61255-40A8-4BFF-9F7E-1AF045E21725}"/>
    <cellStyle name="20% - Accent2 4 5 3 2 3" xfId="4627" xr:uid="{75C62C3B-59E3-4D35-A887-0107495DBB76}"/>
    <cellStyle name="20% - Accent2 4 5 3 2 3 2" xfId="4628" xr:uid="{FF088816-F489-4319-BF4E-A66AD09209F5}"/>
    <cellStyle name="20% - Accent2 4 5 3 2 4" xfId="4629" xr:uid="{EF094242-E4DA-4DDD-884D-9D990DFC62C8}"/>
    <cellStyle name="20% - Accent2 4 5 3 3" xfId="4630" xr:uid="{A6EF23C4-5D5E-4DBB-80EC-74E82BC9A164}"/>
    <cellStyle name="20% - Accent2 4 5 3 3 2" xfId="4631" xr:uid="{D60DB46C-5A11-45A6-97C8-C7967753A572}"/>
    <cellStyle name="20% - Accent2 4 5 3 4" xfId="4632" xr:uid="{7BFF8A5E-7DB3-4B3B-98C7-61F001D687DF}"/>
    <cellStyle name="20% - Accent2 4 5 3 4 2" xfId="4633" xr:uid="{4F6D1768-C419-4672-82D4-B0CA50C2F8F7}"/>
    <cellStyle name="20% - Accent2 4 5 3 5" xfId="4634" xr:uid="{2CF5DFFD-2485-46F1-81E5-D12EDD4D9F41}"/>
    <cellStyle name="20% - Accent2 4 5 3 5 2" xfId="4635" xr:uid="{84B24F5B-E5DF-4172-AFC6-2710E387FCE5}"/>
    <cellStyle name="20% - Accent2 4 5 3 6" xfId="4636" xr:uid="{FFA68C2A-BD5D-40BA-B622-C71420DB7CF2}"/>
    <cellStyle name="20% - Accent2 4 5 4" xfId="4637" xr:uid="{046697AF-B8AC-48F5-9FEF-E8179D66EBAA}"/>
    <cellStyle name="20% - Accent2 4 5 4 2" xfId="4638" xr:uid="{1C5817AC-C3CA-4CFB-8BF1-DC4A707B4013}"/>
    <cellStyle name="20% - Accent2 4 5 4 2 2" xfId="4639" xr:uid="{87EE16BE-0E10-4D57-865D-3DBBAE82B822}"/>
    <cellStyle name="20% - Accent2 4 5 4 3" xfId="4640" xr:uid="{0FF5A5AE-6225-4C07-B577-55947FFE3C50}"/>
    <cellStyle name="20% - Accent2 4 5 4 3 2" xfId="4641" xr:uid="{8F017435-11AC-401A-B0CF-413110FEEED2}"/>
    <cellStyle name="20% - Accent2 4 5 4 4" xfId="4642" xr:uid="{66D022D1-54DC-4B43-B591-C027E1E78B55}"/>
    <cellStyle name="20% - Accent2 4 5 5" xfId="4643" xr:uid="{473979C1-C570-4BA7-AAC8-1CA50946590F}"/>
    <cellStyle name="20% - Accent2 4 5 5 2" xfId="4644" xr:uid="{A6B68213-8890-497A-8020-C0FEF84D3FAE}"/>
    <cellStyle name="20% - Accent2 4 5 6" xfId="4645" xr:uid="{22AF1687-A8BC-4071-95A0-91ECB47239FB}"/>
    <cellStyle name="20% - Accent2 4 5 6 2" xfId="4646" xr:uid="{E48892C2-9BD5-488C-9452-A863023BFD0F}"/>
    <cellStyle name="20% - Accent2 4 5 7" xfId="4647" xr:uid="{889429C8-759C-418D-BD51-7E296E321598}"/>
    <cellStyle name="20% - Accent2 4 5 7 2" xfId="4648" xr:uid="{2E47992D-A0F4-4B1E-AA6D-37016F3F57A4}"/>
    <cellStyle name="20% - Accent2 4 5 8" xfId="4649" xr:uid="{AA84A608-BEA6-4ED2-9E3B-A3E1658B056E}"/>
    <cellStyle name="20% - Accent2 4 6" xfId="4650" xr:uid="{E78BB823-D326-4267-B1C9-38C1210A8ACC}"/>
    <cellStyle name="20% - Accent2 4 6 2" xfId="4651" xr:uid="{004A6BA1-9493-4030-ABEC-0C935ACAA266}"/>
    <cellStyle name="20% - Accent2 4 6 2 2" xfId="4652" xr:uid="{C87ACBE0-8088-44FB-9B0B-E0B3DC33F9A4}"/>
    <cellStyle name="20% - Accent2 4 6 2 2 2" xfId="4653" xr:uid="{76209F23-A18A-40C6-8B3B-39C5F49A0B15}"/>
    <cellStyle name="20% - Accent2 4 6 2 3" xfId="4654" xr:uid="{7AF861CB-C15B-4A98-9B35-FF99CCE2B19D}"/>
    <cellStyle name="20% - Accent2 4 6 2 3 2" xfId="4655" xr:uid="{D3DD5B73-38BE-413E-B2A8-16DECF570695}"/>
    <cellStyle name="20% - Accent2 4 6 2 4" xfId="4656" xr:uid="{A63CCC6F-4F0F-4072-A99C-D267E724B6F4}"/>
    <cellStyle name="20% - Accent2 4 6 3" xfId="4657" xr:uid="{9FDC6F8C-2524-4764-BD98-73725F30586C}"/>
    <cellStyle name="20% - Accent2 4 6 3 2" xfId="4658" xr:uid="{6277012D-170D-45B4-9E87-CC9A114347EF}"/>
    <cellStyle name="20% - Accent2 4 6 4" xfId="4659" xr:uid="{BD26DFB0-259D-4F96-94B9-F822B7FF9D57}"/>
    <cellStyle name="20% - Accent2 4 6 4 2" xfId="4660" xr:uid="{876A3468-AC54-4C38-B021-839CD6D56F23}"/>
    <cellStyle name="20% - Accent2 4 6 5" xfId="4661" xr:uid="{D6C6EB1A-73AB-45A3-8920-01FFAF9F1F98}"/>
    <cellStyle name="20% - Accent2 4 6 5 2" xfId="4662" xr:uid="{C41C2AF9-8A38-41B8-ABDD-E4E4E7C5CAE5}"/>
    <cellStyle name="20% - Accent2 4 6 6" xfId="4663" xr:uid="{067EAD22-F893-403D-9BDF-C96D17C25502}"/>
    <cellStyle name="20% - Accent2 4 7" xfId="4664" xr:uid="{661C3C1B-B05C-4391-932E-091AD56A28B6}"/>
    <cellStyle name="20% - Accent2 4 7 2" xfId="4665" xr:uid="{99E639DB-2805-40D6-9684-42D35BDCDC40}"/>
    <cellStyle name="20% - Accent2 4 7 2 2" xfId="4666" xr:uid="{B5B6B05C-0691-4C1B-9EFC-1B2A28E17BDE}"/>
    <cellStyle name="20% - Accent2 4 7 2 2 2" xfId="4667" xr:uid="{DC589AC4-AF42-49E8-BCE7-8D8DEA10E4BC}"/>
    <cellStyle name="20% - Accent2 4 7 2 3" xfId="4668" xr:uid="{DD4A8A73-55A7-45E4-938A-3717347018B2}"/>
    <cellStyle name="20% - Accent2 4 7 2 3 2" xfId="4669" xr:uid="{78D9F341-ED2D-4B35-A29B-5AA51B2733FC}"/>
    <cellStyle name="20% - Accent2 4 7 2 4" xfId="4670" xr:uid="{075D3EC4-B3CE-4160-81D6-5CD4A2025F17}"/>
    <cellStyle name="20% - Accent2 4 7 3" xfId="4671" xr:uid="{33F6392E-E1D9-4612-9A9D-6FCA64D939F7}"/>
    <cellStyle name="20% - Accent2 4 7 3 2" xfId="4672" xr:uid="{372081FA-0EE6-490E-98D2-F19095B5F613}"/>
    <cellStyle name="20% - Accent2 4 7 4" xfId="4673" xr:uid="{3CD8EB45-7202-45A8-A709-0B63ECD0D477}"/>
    <cellStyle name="20% - Accent2 4 7 4 2" xfId="4674" xr:uid="{C54C2620-81C5-4BDF-9CE4-774CEBF17C50}"/>
    <cellStyle name="20% - Accent2 4 7 5" xfId="4675" xr:uid="{2444A5F2-79DE-4CF3-9535-3CB1DAAF386B}"/>
    <cellStyle name="20% - Accent2 4 7 5 2" xfId="4676" xr:uid="{B7170A67-C25E-4A8D-B468-2403F2C25638}"/>
    <cellStyle name="20% - Accent2 4 7 6" xfId="4677" xr:uid="{34EECF20-DDF9-42EE-AC97-9D70B164FBE8}"/>
    <cellStyle name="20% - Accent2 4 8" xfId="4678" xr:uid="{0E64264E-A9B2-466E-82B6-5417D463E3B1}"/>
    <cellStyle name="20% - Accent2 4 8 2" xfId="4679" xr:uid="{22E2022A-BB93-4353-8EDB-4FF4401682D2}"/>
    <cellStyle name="20% - Accent2 4 8 2 2" xfId="4680" xr:uid="{3EA14AFF-E904-42E8-AA78-97BB1F5A3917}"/>
    <cellStyle name="20% - Accent2 4 8 3" xfId="4681" xr:uid="{1ED5A0A9-8C4D-4E7E-852C-88C2EA0D2C80}"/>
    <cellStyle name="20% - Accent2 4 8 3 2" xfId="4682" xr:uid="{A883F23F-E5B0-4DF9-97B3-2F57ED48252A}"/>
    <cellStyle name="20% - Accent2 4 8 4" xfId="4683" xr:uid="{74C10EAE-E54C-4DA8-83BA-229EF9543CD8}"/>
    <cellStyle name="20% - Accent2 4 9" xfId="4684" xr:uid="{AC6117AF-DBDB-4F46-97E1-1D0BF6316899}"/>
    <cellStyle name="20% - Accent2 4 9 2" xfId="4685" xr:uid="{B0287DCA-7D35-400E-96E8-365ACEDBC06E}"/>
    <cellStyle name="20% - Accent2 40" xfId="3252" xr:uid="{1822ACCB-1C00-4E7A-BF9A-FC519C274D91}"/>
    <cellStyle name="20% - Accent2 5" xfId="77" xr:uid="{A291C65E-6519-40FC-9067-282789E375B1}"/>
    <cellStyle name="20% - Accent2 5 10" xfId="4687" xr:uid="{A35F6103-7684-447D-8AD1-D95D252C2D75}"/>
    <cellStyle name="20% - Accent2 5 10 2" xfId="4688" xr:uid="{E4AE2A57-C5F5-43CD-AEEA-65245358A767}"/>
    <cellStyle name="20% - Accent2 5 11" xfId="4689" xr:uid="{B306168D-00C3-4CE4-9589-3E9C45F52E35}"/>
    <cellStyle name="20% - Accent2 5 11 2" xfId="4690" xr:uid="{36AEF386-AB83-4EB1-AFC8-268C78749DE5}"/>
    <cellStyle name="20% - Accent2 5 12" xfId="4691" xr:uid="{AB173DF8-7E11-45A2-9841-DB104E8352A9}"/>
    <cellStyle name="20% - Accent2 5 12 2" xfId="4692" xr:uid="{0BB63543-08F9-4093-BCEB-EFD8737F819E}"/>
    <cellStyle name="20% - Accent2 5 13" xfId="4693" xr:uid="{DB55F010-3EE1-4B00-9CC7-C458AA5BA1A3}"/>
    <cellStyle name="20% - Accent2 5 13 2" xfId="4694" xr:uid="{1ACD88B2-499F-4041-8545-4BB7386FF28A}"/>
    <cellStyle name="20% - Accent2 5 14" xfId="4695" xr:uid="{5943FD63-2E77-471F-B7A2-68DA5D311FC6}"/>
    <cellStyle name="20% - Accent2 5 15" xfId="4696" xr:uid="{005AA05A-FE45-4B81-85B6-BEEE3ABD671F}"/>
    <cellStyle name="20% - Accent2 5 16" xfId="4686" xr:uid="{0948C541-3C69-4907-ABF8-7EEE66113F52}"/>
    <cellStyle name="20% - Accent2 5 2" xfId="78" xr:uid="{7AB2D1D8-EFF0-4445-9778-7002D62EA444}"/>
    <cellStyle name="20% - Accent2 5 2 10" xfId="4698" xr:uid="{7A51E6C6-9CAF-450D-8616-46062A54CAC2}"/>
    <cellStyle name="20% - Accent2 5 2 10 2" xfId="4699" xr:uid="{AAFCD178-AD81-4FD0-B842-939617A07041}"/>
    <cellStyle name="20% - Accent2 5 2 11" xfId="4700" xr:uid="{9B9D6DA7-54FE-4D36-BD17-02134DE32BC3}"/>
    <cellStyle name="20% - Accent2 5 2 11 2" xfId="4701" xr:uid="{73E1A3F3-1C56-475C-8969-E0C9F5AA040F}"/>
    <cellStyle name="20% - Accent2 5 2 12" xfId="4702" xr:uid="{E8E2FC60-6C00-464C-A85D-A457DFFFD301}"/>
    <cellStyle name="20% - Accent2 5 2 13" xfId="4703" xr:uid="{865C98FD-4820-483D-A034-B8A70B7D8047}"/>
    <cellStyle name="20% - Accent2 5 2 14" xfId="4697" xr:uid="{31B2EC1F-067C-4F2A-9DBD-9726CDA9B493}"/>
    <cellStyle name="20% - Accent2 5 2 2" xfId="79" xr:uid="{2ED1457A-C0DD-4709-8E6F-29B391C8E4D6}"/>
    <cellStyle name="20% - Accent2 5 2 2 10" xfId="4705" xr:uid="{32C272F7-62FE-4383-A21E-F76DF1FD38E6}"/>
    <cellStyle name="20% - Accent2 5 2 2 11" xfId="4706" xr:uid="{0FB80244-D693-41C5-80E8-75E7058C6B04}"/>
    <cellStyle name="20% - Accent2 5 2 2 12" xfId="4704" xr:uid="{46C3E233-AEFE-41F1-9ADE-644AE8D45B44}"/>
    <cellStyle name="20% - Accent2 5 2 2 2" xfId="4707" xr:uid="{71B2E120-DB8E-4994-A36E-0B7BC5016343}"/>
    <cellStyle name="20% - Accent2 5 2 2 2 2" xfId="4708" xr:uid="{BC94A62D-84E5-49D5-A5BD-2A148AF5E955}"/>
    <cellStyle name="20% - Accent2 5 2 2 2 2 2" xfId="4709" xr:uid="{A3F3136B-9761-42B0-AF6D-642E25DE8602}"/>
    <cellStyle name="20% - Accent2 5 2 2 2 2 2 2" xfId="4710" xr:uid="{AC34CCA2-C8F4-44D4-9DF8-73FF9A4FC46C}"/>
    <cellStyle name="20% - Accent2 5 2 2 2 2 3" xfId="4711" xr:uid="{7D780CDD-CF0E-4DAE-AE2E-140ED234326D}"/>
    <cellStyle name="20% - Accent2 5 2 2 2 2 3 2" xfId="4712" xr:uid="{220554BC-0F08-494C-9E3D-0ED8D6710B66}"/>
    <cellStyle name="20% - Accent2 5 2 2 2 2 4" xfId="4713" xr:uid="{153A7222-3621-4C66-9B9F-B9300D7C8E35}"/>
    <cellStyle name="20% - Accent2 5 2 2 2 3" xfId="4714" xr:uid="{472D86DC-6C08-4E70-B8F3-D3AB7BD55B9D}"/>
    <cellStyle name="20% - Accent2 5 2 2 2 3 2" xfId="4715" xr:uid="{1904A1DB-409D-4F15-99EB-F21BCB79E747}"/>
    <cellStyle name="20% - Accent2 5 2 2 2 4" xfId="4716" xr:uid="{A9458F78-9E7E-4738-BBC5-D499EC4E9795}"/>
    <cellStyle name="20% - Accent2 5 2 2 2 4 2" xfId="4717" xr:uid="{A02F0010-66E9-4089-A304-A23F6D87418D}"/>
    <cellStyle name="20% - Accent2 5 2 2 2 5" xfId="4718" xr:uid="{FE16C028-50E6-4B8B-93B4-CC01617E03E6}"/>
    <cellStyle name="20% - Accent2 5 2 2 2 5 2" xfId="4719" xr:uid="{88F5FDB3-1E6A-4B7F-B23D-2257E56F8334}"/>
    <cellStyle name="20% - Accent2 5 2 2 2 6" xfId="4720" xr:uid="{44672BF7-024C-4337-9F64-FE6D3CDBF797}"/>
    <cellStyle name="20% - Accent2 5 2 2 3" xfId="4721" xr:uid="{1A60DC2A-5200-4052-8D60-5EB6B8A70082}"/>
    <cellStyle name="20% - Accent2 5 2 2 3 2" xfId="4722" xr:uid="{867F4E32-DF36-4AE1-B996-D04DDE1141EC}"/>
    <cellStyle name="20% - Accent2 5 2 2 3 2 2" xfId="4723" xr:uid="{4F3E77F2-3249-4CF7-8208-186EF5B80529}"/>
    <cellStyle name="20% - Accent2 5 2 2 3 2 2 2" xfId="4724" xr:uid="{059BE8C6-0788-404E-A336-4C9F604B6D2D}"/>
    <cellStyle name="20% - Accent2 5 2 2 3 2 3" xfId="4725" xr:uid="{DFCC04AD-9651-4365-A391-B7CD3F7A1BEC}"/>
    <cellStyle name="20% - Accent2 5 2 2 3 2 3 2" xfId="4726" xr:uid="{C0C22283-1DEA-4435-8EBC-CE637A62D448}"/>
    <cellStyle name="20% - Accent2 5 2 2 3 2 4" xfId="4727" xr:uid="{4271919A-3A68-41FA-97E6-DB04342BA2AF}"/>
    <cellStyle name="20% - Accent2 5 2 2 3 3" xfId="4728" xr:uid="{DD6DBA67-2A65-46D7-8D89-1E6E2EAEB981}"/>
    <cellStyle name="20% - Accent2 5 2 2 3 3 2" xfId="4729" xr:uid="{B00C1FF6-1078-49B0-8EFC-5212DCC51A74}"/>
    <cellStyle name="20% - Accent2 5 2 2 3 4" xfId="4730" xr:uid="{0A76456F-B688-4C9A-B721-DE268EAE189E}"/>
    <cellStyle name="20% - Accent2 5 2 2 3 4 2" xfId="4731" xr:uid="{7095909D-D3A4-4F44-A9ED-77D4C6949349}"/>
    <cellStyle name="20% - Accent2 5 2 2 3 5" xfId="4732" xr:uid="{58060BE5-5124-4D1D-A0FA-3359536D2879}"/>
    <cellStyle name="20% - Accent2 5 2 2 3 5 2" xfId="4733" xr:uid="{01FBD401-631D-4765-AD32-C41181CA6DF4}"/>
    <cellStyle name="20% - Accent2 5 2 2 3 6" xfId="4734" xr:uid="{D89836F7-7E10-4F1B-87C8-5DF328C85FBE}"/>
    <cellStyle name="20% - Accent2 5 2 2 4" xfId="4735" xr:uid="{77D60D32-B24C-49D1-A93A-EBB76C15B156}"/>
    <cellStyle name="20% - Accent2 5 2 2 4 2" xfId="4736" xr:uid="{E68DE364-4042-47FF-9FEB-FD7692EF5BCE}"/>
    <cellStyle name="20% - Accent2 5 2 2 4 2 2" xfId="4737" xr:uid="{F924A78B-9779-4C2D-BAE9-5B68D60A5481}"/>
    <cellStyle name="20% - Accent2 5 2 2 4 3" xfId="4738" xr:uid="{CD363415-942F-4ABA-9573-7CA470B8E902}"/>
    <cellStyle name="20% - Accent2 5 2 2 4 3 2" xfId="4739" xr:uid="{B027950E-601A-4945-84DD-81474C8FC71B}"/>
    <cellStyle name="20% - Accent2 5 2 2 4 4" xfId="4740" xr:uid="{935D0198-C4D7-4798-9E92-F75C71047877}"/>
    <cellStyle name="20% - Accent2 5 2 2 5" xfId="4741" xr:uid="{96831C96-B1F3-47BF-9F62-E09BEF7F6909}"/>
    <cellStyle name="20% - Accent2 5 2 2 5 2" xfId="4742" xr:uid="{7BA715AE-6301-48FF-B30C-A8F299C5FC13}"/>
    <cellStyle name="20% - Accent2 5 2 2 6" xfId="4743" xr:uid="{D49F855C-F18B-4680-88EA-079C618618C2}"/>
    <cellStyle name="20% - Accent2 5 2 2 6 2" xfId="4744" xr:uid="{01237194-E57E-4C7D-A108-046636F0892B}"/>
    <cellStyle name="20% - Accent2 5 2 2 7" xfId="4745" xr:uid="{1487EEA4-C889-45F0-8776-0E30776E00A5}"/>
    <cellStyle name="20% - Accent2 5 2 2 7 2" xfId="4746" xr:uid="{81D774AE-D650-47E6-8264-3AAA6F7B9A06}"/>
    <cellStyle name="20% - Accent2 5 2 2 8" xfId="4747" xr:uid="{161BF731-F112-48B0-986F-CDB204385929}"/>
    <cellStyle name="20% - Accent2 5 2 2 8 2" xfId="4748" xr:uid="{1C04B89A-7DD4-4EC9-BB36-050655803B6D}"/>
    <cellStyle name="20% - Accent2 5 2 2 9" xfId="4749" xr:uid="{B347981D-7FA3-4E44-A21C-B290CC1E5FEA}"/>
    <cellStyle name="20% - Accent2 5 2 2 9 2" xfId="4750" xr:uid="{F8992112-6462-4A57-BFEC-18C0EA941A49}"/>
    <cellStyle name="20% - Accent2 5 2 3" xfId="4751" xr:uid="{8506DDBD-FDBE-49C8-9601-0DB11B107D77}"/>
    <cellStyle name="20% - Accent2 5 2 3 2" xfId="4752" xr:uid="{2EDEC603-3C61-41D3-8053-E7D0E704B61E}"/>
    <cellStyle name="20% - Accent2 5 2 3 2 2" xfId="4753" xr:uid="{B6F91D4F-B67E-4334-960D-58E626EE3EFB}"/>
    <cellStyle name="20% - Accent2 5 2 3 2 2 2" xfId="4754" xr:uid="{506D8B20-8583-4F82-9053-9ED61994CE04}"/>
    <cellStyle name="20% - Accent2 5 2 3 2 2 2 2" xfId="4755" xr:uid="{2ED3C308-5255-4504-8AFA-39798118D56B}"/>
    <cellStyle name="20% - Accent2 5 2 3 2 2 3" xfId="4756" xr:uid="{DCB8A8C0-5B9A-437A-9C2C-74C07CC5A6A3}"/>
    <cellStyle name="20% - Accent2 5 2 3 2 2 3 2" xfId="4757" xr:uid="{B88B62BD-7A76-4FE4-9D89-E815394827C7}"/>
    <cellStyle name="20% - Accent2 5 2 3 2 2 4" xfId="4758" xr:uid="{60D8116D-E948-4957-9114-1F53E97F87A0}"/>
    <cellStyle name="20% - Accent2 5 2 3 2 3" xfId="4759" xr:uid="{5AB49757-6DD1-47D8-9283-F9D2E35E400C}"/>
    <cellStyle name="20% - Accent2 5 2 3 2 3 2" xfId="4760" xr:uid="{0C2F2508-EFE7-4150-A0E4-96DFDFBCC788}"/>
    <cellStyle name="20% - Accent2 5 2 3 2 4" xfId="4761" xr:uid="{BBBE10CB-F5EE-4D5C-B3FA-8032D38A46D8}"/>
    <cellStyle name="20% - Accent2 5 2 3 2 4 2" xfId="4762" xr:uid="{92686BA7-F35A-41DF-A55C-3A497A4F4CC1}"/>
    <cellStyle name="20% - Accent2 5 2 3 2 5" xfId="4763" xr:uid="{91B10EAC-0067-4DA5-902A-B3627B82C2BF}"/>
    <cellStyle name="20% - Accent2 5 2 3 2 5 2" xfId="4764" xr:uid="{BA5D0BEF-E363-479C-90C5-C4D4C8CEC1C7}"/>
    <cellStyle name="20% - Accent2 5 2 3 2 6" xfId="4765" xr:uid="{804EC101-C70B-4E8A-80E5-6122E95FC7C2}"/>
    <cellStyle name="20% - Accent2 5 2 3 3" xfId="4766" xr:uid="{A53EEC83-0A28-4F1A-B534-70FAC0557DD5}"/>
    <cellStyle name="20% - Accent2 5 2 3 3 2" xfId="4767" xr:uid="{CD612D4F-B46B-436A-B192-86E80DA92764}"/>
    <cellStyle name="20% - Accent2 5 2 3 3 2 2" xfId="4768" xr:uid="{F063016D-E4B4-42BC-8A40-CD62BA4091CD}"/>
    <cellStyle name="20% - Accent2 5 2 3 3 2 2 2" xfId="4769" xr:uid="{C40F3D11-28A8-457A-8E51-7DE6D944DD5F}"/>
    <cellStyle name="20% - Accent2 5 2 3 3 2 3" xfId="4770" xr:uid="{06A7BB51-00C3-47EB-A0AB-B95EC17DC890}"/>
    <cellStyle name="20% - Accent2 5 2 3 3 2 3 2" xfId="4771" xr:uid="{9EF15201-71F0-44CB-8B34-3348EFE92A73}"/>
    <cellStyle name="20% - Accent2 5 2 3 3 2 4" xfId="4772" xr:uid="{BD4B260C-10D2-486C-ADD8-5641AB5C83D0}"/>
    <cellStyle name="20% - Accent2 5 2 3 3 3" xfId="4773" xr:uid="{8AF95763-764A-40A7-852C-DC07808C639F}"/>
    <cellStyle name="20% - Accent2 5 2 3 3 3 2" xfId="4774" xr:uid="{C5308A83-A9B2-4857-83B7-DA7592426A9C}"/>
    <cellStyle name="20% - Accent2 5 2 3 3 4" xfId="4775" xr:uid="{29870225-5B4D-4BB6-9DD7-2D0E783304CA}"/>
    <cellStyle name="20% - Accent2 5 2 3 3 4 2" xfId="4776" xr:uid="{242AC9B6-D937-4A11-B9F9-E7153AAD7987}"/>
    <cellStyle name="20% - Accent2 5 2 3 3 5" xfId="4777" xr:uid="{DFD8311B-7B28-4B09-B946-62D2ADC3087E}"/>
    <cellStyle name="20% - Accent2 5 2 3 3 5 2" xfId="4778" xr:uid="{338EFEF1-0585-4E97-9650-DB4BF5ADEED5}"/>
    <cellStyle name="20% - Accent2 5 2 3 3 6" xfId="4779" xr:uid="{8373B756-D213-4B9E-9B2E-98FC79F86AD0}"/>
    <cellStyle name="20% - Accent2 5 2 3 4" xfId="4780" xr:uid="{EB75FE0D-ECF2-444E-BCBC-F801AED764A1}"/>
    <cellStyle name="20% - Accent2 5 2 3 4 2" xfId="4781" xr:uid="{1E7DD22A-1566-43FA-A03F-2122B32ACDCC}"/>
    <cellStyle name="20% - Accent2 5 2 3 4 2 2" xfId="4782" xr:uid="{2BEF44A6-B021-48FF-BD59-3107757087AB}"/>
    <cellStyle name="20% - Accent2 5 2 3 4 3" xfId="4783" xr:uid="{50A48CAD-F6E2-4E2B-B34C-E1B6B76347FD}"/>
    <cellStyle name="20% - Accent2 5 2 3 4 3 2" xfId="4784" xr:uid="{7874CCC4-5820-4084-8740-4339DD8AD817}"/>
    <cellStyle name="20% - Accent2 5 2 3 4 4" xfId="4785" xr:uid="{4EBCE21A-E1B8-49C2-A567-4109748F4840}"/>
    <cellStyle name="20% - Accent2 5 2 3 5" xfId="4786" xr:uid="{072E18BD-A6B7-4330-AA10-697ABFB949DC}"/>
    <cellStyle name="20% - Accent2 5 2 3 5 2" xfId="4787" xr:uid="{8280E70C-00F0-4548-8710-46A6778373CD}"/>
    <cellStyle name="20% - Accent2 5 2 3 6" xfId="4788" xr:uid="{607BCD51-3C0A-40D3-9D97-89C3FF273589}"/>
    <cellStyle name="20% - Accent2 5 2 3 6 2" xfId="4789" xr:uid="{EABD4150-69D2-4ACD-9235-1C40FA852205}"/>
    <cellStyle name="20% - Accent2 5 2 3 7" xfId="4790" xr:uid="{E03C0FD3-B24E-4A61-B4F7-EE8EDD5BCCB6}"/>
    <cellStyle name="20% - Accent2 5 2 3 7 2" xfId="4791" xr:uid="{3A553949-1FEC-4B1A-BD9A-A24D9DA83F4A}"/>
    <cellStyle name="20% - Accent2 5 2 3 8" xfId="4792" xr:uid="{1F3EB8C9-AFB1-4F11-896C-F352FC196245}"/>
    <cellStyle name="20% - Accent2 5 2 4" xfId="4793" xr:uid="{8BC12781-F614-4BCF-8389-37F042C49613}"/>
    <cellStyle name="20% - Accent2 5 2 4 2" xfId="4794" xr:uid="{BAE9BB13-5AF9-4EA0-8615-3FEC78EBD4DD}"/>
    <cellStyle name="20% - Accent2 5 2 4 2 2" xfId="4795" xr:uid="{48AAB250-3A59-4672-93BC-66232BDFB4DF}"/>
    <cellStyle name="20% - Accent2 5 2 4 2 2 2" xfId="4796" xr:uid="{C800DDC5-D7DD-4DC3-993C-278DC114CB97}"/>
    <cellStyle name="20% - Accent2 5 2 4 2 3" xfId="4797" xr:uid="{4950AFFC-91BD-4E01-98FF-CAF323170493}"/>
    <cellStyle name="20% - Accent2 5 2 4 2 3 2" xfId="4798" xr:uid="{7CB4D727-5505-4BB2-B57E-E2BD424A7616}"/>
    <cellStyle name="20% - Accent2 5 2 4 2 4" xfId="4799" xr:uid="{1BED913C-9EF3-4EAD-8E00-CE7B4EE22E1F}"/>
    <cellStyle name="20% - Accent2 5 2 4 3" xfId="4800" xr:uid="{901701E1-A8FD-47C8-B217-E641EC3CEB0A}"/>
    <cellStyle name="20% - Accent2 5 2 4 3 2" xfId="4801" xr:uid="{58F66A47-8AC6-4F06-A421-C7387A8B5842}"/>
    <cellStyle name="20% - Accent2 5 2 4 4" xfId="4802" xr:uid="{2FABBF95-A087-459C-958F-F82C299B3FB6}"/>
    <cellStyle name="20% - Accent2 5 2 4 4 2" xfId="4803" xr:uid="{FDB62A67-B0E3-4395-8CE0-C7EFAE9196AE}"/>
    <cellStyle name="20% - Accent2 5 2 4 5" xfId="4804" xr:uid="{2D93BEC9-0FFB-4FDE-AD87-4A3370B35DE3}"/>
    <cellStyle name="20% - Accent2 5 2 4 5 2" xfId="4805" xr:uid="{D0E19531-2445-40E8-913D-7B463CCD85DD}"/>
    <cellStyle name="20% - Accent2 5 2 4 6" xfId="4806" xr:uid="{C66590C8-93D4-42B5-BE6B-FC5350E3C2BC}"/>
    <cellStyle name="20% - Accent2 5 2 5" xfId="4807" xr:uid="{C6A0A09E-6EF6-412D-9CBC-E337E6801E7D}"/>
    <cellStyle name="20% - Accent2 5 2 5 2" xfId="4808" xr:uid="{B234AA01-DFFF-46F0-9CDE-457EBEEF1734}"/>
    <cellStyle name="20% - Accent2 5 2 5 2 2" xfId="4809" xr:uid="{EF9D28D0-4048-4937-BEBC-73D25A2BA9DD}"/>
    <cellStyle name="20% - Accent2 5 2 5 2 2 2" xfId="4810" xr:uid="{343AC8A5-7561-4B94-83B7-CB5AE2CF760B}"/>
    <cellStyle name="20% - Accent2 5 2 5 2 3" xfId="4811" xr:uid="{BA9975B6-F51A-4999-864A-536A55FFA086}"/>
    <cellStyle name="20% - Accent2 5 2 5 2 3 2" xfId="4812" xr:uid="{A7EA2909-DCB0-495F-A0B9-7D0158E5CC88}"/>
    <cellStyle name="20% - Accent2 5 2 5 2 4" xfId="4813" xr:uid="{8B96BA1B-448B-46A3-BD6B-700F4343D4DC}"/>
    <cellStyle name="20% - Accent2 5 2 5 3" xfId="4814" xr:uid="{F9522AE3-5EAF-4589-92C3-421F122EB07D}"/>
    <cellStyle name="20% - Accent2 5 2 5 3 2" xfId="4815" xr:uid="{173109D8-0E22-4C1E-95BB-30B7ED86B40E}"/>
    <cellStyle name="20% - Accent2 5 2 5 4" xfId="4816" xr:uid="{5E6F9043-0A0F-4782-B9A4-FFEF4E0196B7}"/>
    <cellStyle name="20% - Accent2 5 2 5 4 2" xfId="4817" xr:uid="{8763767B-1FB5-4C7B-A3D5-3894C3ABDD27}"/>
    <cellStyle name="20% - Accent2 5 2 5 5" xfId="4818" xr:uid="{6DFE6F34-630B-4BFB-B73A-6BD4962C6ED2}"/>
    <cellStyle name="20% - Accent2 5 2 5 5 2" xfId="4819" xr:uid="{FA5E7541-E3A0-4D37-B7E7-6C7C01F1221C}"/>
    <cellStyle name="20% - Accent2 5 2 5 6" xfId="4820" xr:uid="{49986A57-FD9B-474C-84B4-D78C25F53BB9}"/>
    <cellStyle name="20% - Accent2 5 2 6" xfId="4821" xr:uid="{7556DAE4-0C4E-4FD4-8DDC-28DAB9577B07}"/>
    <cellStyle name="20% - Accent2 5 2 6 2" xfId="4822" xr:uid="{4D11C1A2-D8E7-40CA-8DD4-A34E4B6B5EE0}"/>
    <cellStyle name="20% - Accent2 5 2 6 2 2" xfId="4823" xr:uid="{AFDE7307-4A28-4B49-B3F8-EA2C6E3EE36A}"/>
    <cellStyle name="20% - Accent2 5 2 6 3" xfId="4824" xr:uid="{4D2F32AA-48AD-4538-87A3-8D5F1E218750}"/>
    <cellStyle name="20% - Accent2 5 2 6 3 2" xfId="4825" xr:uid="{44FAFDA7-6C6D-4408-8E59-B4D82E7C8C1A}"/>
    <cellStyle name="20% - Accent2 5 2 6 4" xfId="4826" xr:uid="{93A0C69E-CEC2-443C-8B6B-5C46FC6C49C8}"/>
    <cellStyle name="20% - Accent2 5 2 7" xfId="4827" xr:uid="{C35FC30D-1608-46E9-B841-971526DFCCC7}"/>
    <cellStyle name="20% - Accent2 5 2 7 2" xfId="4828" xr:uid="{54889183-9EE2-4543-838A-5A4D8362C844}"/>
    <cellStyle name="20% - Accent2 5 2 8" xfId="4829" xr:uid="{32FE31AE-649A-480B-B450-048CCECA1C8E}"/>
    <cellStyle name="20% - Accent2 5 2 8 2" xfId="4830" xr:uid="{4BB57ADC-241A-46C5-A3BD-B4FA04D66A13}"/>
    <cellStyle name="20% - Accent2 5 2 9" xfId="4831" xr:uid="{7F3C4B04-DA1E-43EF-9EF4-C912869B9288}"/>
    <cellStyle name="20% - Accent2 5 2 9 2" xfId="4832" xr:uid="{450C58D6-0D21-4ED5-B9A0-85FE57CD3E29}"/>
    <cellStyle name="20% - Accent2 5 3" xfId="80" xr:uid="{7D4E7CFD-BC5D-43BD-A4E3-FB3118B12FD5}"/>
    <cellStyle name="20% - Accent2 5 3 10" xfId="4834" xr:uid="{E47D6834-12FD-442E-AF77-9FAC1DE4C58D}"/>
    <cellStyle name="20% - Accent2 5 3 11" xfId="4835" xr:uid="{23B11473-BAF6-4826-8A16-056F577927FD}"/>
    <cellStyle name="20% - Accent2 5 3 12" xfId="4833" xr:uid="{6EAF20CD-9B7F-4F88-B6F3-5F6390A51D4C}"/>
    <cellStyle name="20% - Accent2 5 3 2" xfId="4836" xr:uid="{CE899223-D0B0-4A93-8494-91DB3811A57F}"/>
    <cellStyle name="20% - Accent2 5 3 2 2" xfId="4837" xr:uid="{4FF77D6F-8018-4B3A-9F2E-5587146D6733}"/>
    <cellStyle name="20% - Accent2 5 3 2 2 2" xfId="4838" xr:uid="{9E307FF7-92CB-42EF-BCB9-A8F265D0316C}"/>
    <cellStyle name="20% - Accent2 5 3 2 2 2 2" xfId="4839" xr:uid="{8937B847-9531-4357-AB44-816AEC965DA0}"/>
    <cellStyle name="20% - Accent2 5 3 2 2 3" xfId="4840" xr:uid="{B601EEEE-8045-4C03-A091-8D0130CF69CE}"/>
    <cellStyle name="20% - Accent2 5 3 2 2 3 2" xfId="4841" xr:uid="{AD861ACD-F31F-4F90-B765-15E92167432B}"/>
    <cellStyle name="20% - Accent2 5 3 2 2 4" xfId="4842" xr:uid="{EEFEC63E-9193-4139-A7F6-863338751FEE}"/>
    <cellStyle name="20% - Accent2 5 3 2 3" xfId="4843" xr:uid="{3A391EF0-2D0A-4F5D-B22C-35143C44041C}"/>
    <cellStyle name="20% - Accent2 5 3 2 3 2" xfId="4844" xr:uid="{982ECA08-9B2B-4505-8B82-E81C7EB6E423}"/>
    <cellStyle name="20% - Accent2 5 3 2 4" xfId="4845" xr:uid="{90D0233F-ADF2-4950-B57B-9F12EADC6C4E}"/>
    <cellStyle name="20% - Accent2 5 3 2 4 2" xfId="4846" xr:uid="{85C51D35-10B4-430B-AD8E-2CAAB84F50F7}"/>
    <cellStyle name="20% - Accent2 5 3 2 5" xfId="4847" xr:uid="{61B27216-9607-4848-A639-9037DD0535BE}"/>
    <cellStyle name="20% - Accent2 5 3 2 5 2" xfId="4848" xr:uid="{9BFBF779-EEC7-4247-94F3-D8447D82154F}"/>
    <cellStyle name="20% - Accent2 5 3 2 6" xfId="4849" xr:uid="{F4BC48C1-B97D-465D-BC6C-9FF2E487C9F6}"/>
    <cellStyle name="20% - Accent2 5 3 2 6 2" xfId="4850" xr:uid="{5E8F39E2-52AC-48C2-8EA7-32C26ABAC452}"/>
    <cellStyle name="20% - Accent2 5 3 2 7" xfId="4851" xr:uid="{3901CB60-6B56-4DC9-8E26-0A2D79DF4F09}"/>
    <cellStyle name="20% - Accent2 5 3 2 7 2" xfId="4852" xr:uid="{6470209E-4895-45F5-A2AE-B243499D5329}"/>
    <cellStyle name="20% - Accent2 5 3 2 8" xfId="4853" xr:uid="{1E567195-6F84-4040-A439-CC269A151E89}"/>
    <cellStyle name="20% - Accent2 5 3 3" xfId="4854" xr:uid="{F08ECFA6-2905-46A2-929C-57230E5193FE}"/>
    <cellStyle name="20% - Accent2 5 3 3 2" xfId="4855" xr:uid="{1C664DC7-B70F-45FB-86AA-D74CBF1ACC87}"/>
    <cellStyle name="20% - Accent2 5 3 3 2 2" xfId="4856" xr:uid="{FC365040-35BF-40AA-A5D8-5880CF5924FF}"/>
    <cellStyle name="20% - Accent2 5 3 3 2 2 2" xfId="4857" xr:uid="{E288DD56-EC2D-43B2-9D6E-93395C78E427}"/>
    <cellStyle name="20% - Accent2 5 3 3 2 3" xfId="4858" xr:uid="{07997EA2-A47A-40CA-A73A-8E80EB59D7CE}"/>
    <cellStyle name="20% - Accent2 5 3 3 2 3 2" xfId="4859" xr:uid="{CBA69962-7263-4E0B-8BCD-5661454D3202}"/>
    <cellStyle name="20% - Accent2 5 3 3 2 4" xfId="4860" xr:uid="{B4A4BFE7-864A-4090-B2AC-42D5F31E8AED}"/>
    <cellStyle name="20% - Accent2 5 3 3 3" xfId="4861" xr:uid="{F3C1ACEF-F56C-489D-8860-4DF994A6CE07}"/>
    <cellStyle name="20% - Accent2 5 3 3 3 2" xfId="4862" xr:uid="{AB758A47-D2D4-4C9C-89AB-7FF0CD932537}"/>
    <cellStyle name="20% - Accent2 5 3 3 4" xfId="4863" xr:uid="{69FD38A0-5278-4B51-B37E-FFB506D4A85C}"/>
    <cellStyle name="20% - Accent2 5 3 3 4 2" xfId="4864" xr:uid="{A84F9227-228F-419D-92FD-F6D980A0E29C}"/>
    <cellStyle name="20% - Accent2 5 3 3 5" xfId="4865" xr:uid="{BADBDDA9-F6E1-47BB-B9D8-AABB9E560A52}"/>
    <cellStyle name="20% - Accent2 5 3 3 5 2" xfId="4866" xr:uid="{E45FE51B-9BBA-49A2-BAB4-17E3EF0D242D}"/>
    <cellStyle name="20% - Accent2 5 3 3 6" xfId="4867" xr:uid="{7691FCFA-E705-471D-89E4-A9351968F286}"/>
    <cellStyle name="20% - Accent2 5 3 4" xfId="4868" xr:uid="{5DC28197-41D1-463E-8B83-C5B955D7CDD6}"/>
    <cellStyle name="20% - Accent2 5 3 4 2" xfId="4869" xr:uid="{EDC68DE0-0961-4D5C-9619-B3E8FC43A03C}"/>
    <cellStyle name="20% - Accent2 5 3 4 2 2" xfId="4870" xr:uid="{5C9367BA-0E41-4504-9DED-061639DE7B11}"/>
    <cellStyle name="20% - Accent2 5 3 4 3" xfId="4871" xr:uid="{32DB6F46-69F9-4E2F-9F43-E5937DB44A97}"/>
    <cellStyle name="20% - Accent2 5 3 4 3 2" xfId="4872" xr:uid="{68F329F7-AA01-459C-8348-4EF5A21517B8}"/>
    <cellStyle name="20% - Accent2 5 3 4 4" xfId="4873" xr:uid="{4D397F05-C322-4DDE-B3A5-92E1A122594E}"/>
    <cellStyle name="20% - Accent2 5 3 5" xfId="4874" xr:uid="{84698660-BBEA-417B-AA34-0B879D0EEAB8}"/>
    <cellStyle name="20% - Accent2 5 3 5 2" xfId="4875" xr:uid="{EFE574AD-5763-4FF7-96A6-B4DA1D6EFC5F}"/>
    <cellStyle name="20% - Accent2 5 3 6" xfId="4876" xr:uid="{34C04BC4-6B04-4A95-B3C2-140EFBE0D925}"/>
    <cellStyle name="20% - Accent2 5 3 6 2" xfId="4877" xr:uid="{9851B174-B715-4D7B-87FE-9C2CAFCDA016}"/>
    <cellStyle name="20% - Accent2 5 3 7" xfId="4878" xr:uid="{A805E19F-1D20-4C0A-B075-6966F058CB04}"/>
    <cellStyle name="20% - Accent2 5 3 7 2" xfId="4879" xr:uid="{2948410A-194C-46F5-BAFB-C5284081FE2C}"/>
    <cellStyle name="20% - Accent2 5 3 8" xfId="4880" xr:uid="{ACAA3BAD-406B-4677-AE7B-FBB46789E372}"/>
    <cellStyle name="20% - Accent2 5 3 8 2" xfId="4881" xr:uid="{EA182C0E-B436-41D1-8089-B858733B0F8E}"/>
    <cellStyle name="20% - Accent2 5 3 9" xfId="4882" xr:uid="{4C08D01E-5AF9-4577-87E6-BC0AEF20A430}"/>
    <cellStyle name="20% - Accent2 5 3 9 2" xfId="4883" xr:uid="{6EED3840-20C7-4E3B-A30C-D4E6200F6D00}"/>
    <cellStyle name="20% - Accent2 5 4" xfId="4884" xr:uid="{3DE2A295-2904-4490-9366-082FC62C6EC5}"/>
    <cellStyle name="20% - Accent2 5 4 10" xfId="4885" xr:uid="{DFA06A4A-68E2-4FD5-B0C0-5E9BD0943311}"/>
    <cellStyle name="20% - Accent2 5 4 2" xfId="4886" xr:uid="{E6741195-6215-40FB-BCE3-BD9E32C5E746}"/>
    <cellStyle name="20% - Accent2 5 4 2 2" xfId="4887" xr:uid="{CC36A36A-559F-4A18-A2B6-FC3944612553}"/>
    <cellStyle name="20% - Accent2 5 4 2 2 2" xfId="4888" xr:uid="{7119B633-2E4B-4004-87AD-174A8C6FFB98}"/>
    <cellStyle name="20% - Accent2 5 4 2 2 2 2" xfId="4889" xr:uid="{BA591963-740A-4D91-A8A5-1648C5504D43}"/>
    <cellStyle name="20% - Accent2 5 4 2 2 3" xfId="4890" xr:uid="{CB7739E9-3BCF-4B58-B095-6210839B34B5}"/>
    <cellStyle name="20% - Accent2 5 4 2 2 3 2" xfId="4891" xr:uid="{5EE76A04-9F3C-458E-9D2A-8AE0B7356328}"/>
    <cellStyle name="20% - Accent2 5 4 2 2 4" xfId="4892" xr:uid="{AC507C64-8969-4511-BCB8-C120EAFE85D2}"/>
    <cellStyle name="20% - Accent2 5 4 2 3" xfId="4893" xr:uid="{4D60B7ED-5DC2-4B25-A933-74D1694F1FF3}"/>
    <cellStyle name="20% - Accent2 5 4 2 3 2" xfId="4894" xr:uid="{8F2E57D8-C0F6-41F7-8EA6-879ABAD724D7}"/>
    <cellStyle name="20% - Accent2 5 4 2 4" xfId="4895" xr:uid="{69FF2759-1433-49E1-9C39-8F2517E2B867}"/>
    <cellStyle name="20% - Accent2 5 4 2 4 2" xfId="4896" xr:uid="{F0E6A7A0-4CFA-4AE3-93E6-F0C16F021028}"/>
    <cellStyle name="20% - Accent2 5 4 2 5" xfId="4897" xr:uid="{A59431E8-0046-4193-A834-F95FCDF8887F}"/>
    <cellStyle name="20% - Accent2 5 4 2 5 2" xfId="4898" xr:uid="{EBDDA28D-0700-4733-B82B-3D55BA9104BC}"/>
    <cellStyle name="20% - Accent2 5 4 2 6" xfId="4899" xr:uid="{103CB200-749B-484D-9835-3640908F810C}"/>
    <cellStyle name="20% - Accent2 5 4 3" xfId="4900" xr:uid="{D7F9E3B9-C10B-4AA6-BC24-1D4DFFF3EC4D}"/>
    <cellStyle name="20% - Accent2 5 4 3 2" xfId="4901" xr:uid="{D46F44B5-C34F-4DD0-8DF9-5288E2E6C40C}"/>
    <cellStyle name="20% - Accent2 5 4 3 2 2" xfId="4902" xr:uid="{41A82428-A546-4AB3-A8E2-FF0413CC220C}"/>
    <cellStyle name="20% - Accent2 5 4 3 2 2 2" xfId="4903" xr:uid="{4606EC86-6190-4583-B347-1A3C60BF9C15}"/>
    <cellStyle name="20% - Accent2 5 4 3 2 3" xfId="4904" xr:uid="{F85B8783-9FA3-4AB9-96F3-957F0BD3763A}"/>
    <cellStyle name="20% - Accent2 5 4 3 2 3 2" xfId="4905" xr:uid="{54BA4709-F267-4D25-8B35-78A0E6421349}"/>
    <cellStyle name="20% - Accent2 5 4 3 2 4" xfId="4906" xr:uid="{6FA8DE7A-5277-43A9-9D9D-586D4A5E77F3}"/>
    <cellStyle name="20% - Accent2 5 4 3 3" xfId="4907" xr:uid="{C7A6E642-8538-4AE0-99FF-842946AB3252}"/>
    <cellStyle name="20% - Accent2 5 4 3 3 2" xfId="4908" xr:uid="{5D3BE221-A0A1-4239-B74B-1D895C8F06B1}"/>
    <cellStyle name="20% - Accent2 5 4 3 4" xfId="4909" xr:uid="{5FEA3CA8-B0CB-49C7-9018-C2D5472A05C1}"/>
    <cellStyle name="20% - Accent2 5 4 3 4 2" xfId="4910" xr:uid="{CDA90887-1907-4B31-A48E-CAFB5C0AE4A4}"/>
    <cellStyle name="20% - Accent2 5 4 3 5" xfId="4911" xr:uid="{D6A9301C-D45F-42B3-B8C9-99906C36EF89}"/>
    <cellStyle name="20% - Accent2 5 4 3 5 2" xfId="4912" xr:uid="{4677E61F-FE18-4565-B87B-9AB25F9321A3}"/>
    <cellStyle name="20% - Accent2 5 4 3 6" xfId="4913" xr:uid="{B88F7144-5B26-4371-BE25-83053BFA23C5}"/>
    <cellStyle name="20% - Accent2 5 4 4" xfId="4914" xr:uid="{3331FC68-21D5-46CF-A7D4-F216CF3C26CE}"/>
    <cellStyle name="20% - Accent2 5 4 4 2" xfId="4915" xr:uid="{F6996F89-7AB3-419D-A7DB-BFFB98EEF7E3}"/>
    <cellStyle name="20% - Accent2 5 4 4 2 2" xfId="4916" xr:uid="{9E179BC3-D69D-49DB-BABC-3F66BAFD84C2}"/>
    <cellStyle name="20% - Accent2 5 4 4 3" xfId="4917" xr:uid="{A5E66E44-F6DF-49D7-9A15-FAED6FE0D477}"/>
    <cellStyle name="20% - Accent2 5 4 4 3 2" xfId="4918" xr:uid="{F97FFD03-DD2D-456E-9E2F-90A4C113C5E3}"/>
    <cellStyle name="20% - Accent2 5 4 4 4" xfId="4919" xr:uid="{5AD12015-A22A-46A2-B3BB-F17850D39FE7}"/>
    <cellStyle name="20% - Accent2 5 4 5" xfId="4920" xr:uid="{A2044449-76A0-4975-B3D0-41641D4AE9FA}"/>
    <cellStyle name="20% - Accent2 5 4 5 2" xfId="4921" xr:uid="{17A2A7D9-3E3B-49F4-B7AF-1F3B5F6534C9}"/>
    <cellStyle name="20% - Accent2 5 4 6" xfId="4922" xr:uid="{48F67FEA-5AFB-458A-9606-CE9A4A1E2DBA}"/>
    <cellStyle name="20% - Accent2 5 4 6 2" xfId="4923" xr:uid="{D12CBF63-E7C7-4DA1-BA17-FDA4F243F0BE}"/>
    <cellStyle name="20% - Accent2 5 4 7" xfId="4924" xr:uid="{4985B6A1-7E43-465D-9DC1-0DAEF00D41D4}"/>
    <cellStyle name="20% - Accent2 5 4 7 2" xfId="4925" xr:uid="{09EA69D3-51BF-4D1E-9179-C17BA0FF97CE}"/>
    <cellStyle name="20% - Accent2 5 4 8" xfId="4926" xr:uid="{9B200063-6085-48C7-91A1-0053C8E2840F}"/>
    <cellStyle name="20% - Accent2 5 4 8 2" xfId="4927" xr:uid="{880E26F6-4962-433C-99D7-3134EB411284}"/>
    <cellStyle name="20% - Accent2 5 4 9" xfId="4928" xr:uid="{618EA94B-3C06-42BE-AE1E-D2EB3942B858}"/>
    <cellStyle name="20% - Accent2 5 4 9 2" xfId="4929" xr:uid="{F45939A8-98ED-4760-8634-23E7DC78AFF3}"/>
    <cellStyle name="20% - Accent2 5 5" xfId="4930" xr:uid="{1BFC7CEC-7804-410F-A782-28416FD99BD8}"/>
    <cellStyle name="20% - Accent2 5 5 2" xfId="4931" xr:uid="{33F650E6-2A64-463B-A5F9-9841848EC0A5}"/>
    <cellStyle name="20% - Accent2 5 5 2 2" xfId="4932" xr:uid="{875C4A27-E2BD-43F9-9E7E-18E0E07EF032}"/>
    <cellStyle name="20% - Accent2 5 5 2 2 2" xfId="4933" xr:uid="{BED66807-8B59-44D2-B833-FA4180D05927}"/>
    <cellStyle name="20% - Accent2 5 5 2 2 2 2" xfId="4934" xr:uid="{92C79DAF-41E0-4CAB-A096-5A99B57D6A54}"/>
    <cellStyle name="20% - Accent2 5 5 2 2 3" xfId="4935" xr:uid="{1BABFA75-86CF-4FF0-BC5D-30FC35371378}"/>
    <cellStyle name="20% - Accent2 5 5 2 2 3 2" xfId="4936" xr:uid="{60185E3B-EEFA-4D2B-9338-1181B4F7215B}"/>
    <cellStyle name="20% - Accent2 5 5 2 2 4" xfId="4937" xr:uid="{A323AE3B-8BEE-4068-A16E-6EAC9149D41F}"/>
    <cellStyle name="20% - Accent2 5 5 2 3" xfId="4938" xr:uid="{CB2B86AC-5E76-4CCA-AF15-EDED9F09D1EA}"/>
    <cellStyle name="20% - Accent2 5 5 2 3 2" xfId="4939" xr:uid="{1DC16B75-775A-4E1F-A61C-3AD2FB0D112C}"/>
    <cellStyle name="20% - Accent2 5 5 2 4" xfId="4940" xr:uid="{01DA31FC-62FD-4169-ADFF-3C30391EB620}"/>
    <cellStyle name="20% - Accent2 5 5 2 4 2" xfId="4941" xr:uid="{77FE41EA-760C-4608-BCDE-44F1B247487D}"/>
    <cellStyle name="20% - Accent2 5 5 2 5" xfId="4942" xr:uid="{653A8A10-C494-4F2C-B2CF-76BEA38B9CB2}"/>
    <cellStyle name="20% - Accent2 5 5 2 5 2" xfId="4943" xr:uid="{23FD9A3A-BAA0-4C86-A441-1EE788CB35E0}"/>
    <cellStyle name="20% - Accent2 5 5 2 6" xfId="4944" xr:uid="{0CF4A3A4-79D2-4175-A29C-3BC50EFE5C1E}"/>
    <cellStyle name="20% - Accent2 5 5 3" xfId="4945" xr:uid="{41A40803-532D-4439-BA2A-58A03B4A9558}"/>
    <cellStyle name="20% - Accent2 5 5 3 2" xfId="4946" xr:uid="{59D482CA-AEBC-4FF7-8E83-0727B936224D}"/>
    <cellStyle name="20% - Accent2 5 5 3 2 2" xfId="4947" xr:uid="{A902D792-7B70-4134-9625-25E7143D56A6}"/>
    <cellStyle name="20% - Accent2 5 5 3 2 2 2" xfId="4948" xr:uid="{FFD721D7-912F-4F71-9088-5F7814D8D0EB}"/>
    <cellStyle name="20% - Accent2 5 5 3 2 3" xfId="4949" xr:uid="{22A45643-B980-4773-AE54-DE9D2A3CA4FB}"/>
    <cellStyle name="20% - Accent2 5 5 3 2 3 2" xfId="4950" xr:uid="{5C8811DC-D14E-4481-A22C-54792D2F2E2F}"/>
    <cellStyle name="20% - Accent2 5 5 3 2 4" xfId="4951" xr:uid="{44E3C230-50BA-49C2-9D66-716EB5F5B584}"/>
    <cellStyle name="20% - Accent2 5 5 3 3" xfId="4952" xr:uid="{9506F8C9-0C7F-41F4-80A0-96D628620C16}"/>
    <cellStyle name="20% - Accent2 5 5 3 3 2" xfId="4953" xr:uid="{23321384-DA2C-4853-8E84-DDCD6EA56949}"/>
    <cellStyle name="20% - Accent2 5 5 3 4" xfId="4954" xr:uid="{047E42EA-5B1F-4EC5-BB64-EDB33B630F3D}"/>
    <cellStyle name="20% - Accent2 5 5 3 4 2" xfId="4955" xr:uid="{86987707-FCBF-4C54-8865-A7C15BA83D8C}"/>
    <cellStyle name="20% - Accent2 5 5 3 5" xfId="4956" xr:uid="{7838DE9C-F8EB-4EF2-98CD-A7AB230E35FE}"/>
    <cellStyle name="20% - Accent2 5 5 3 5 2" xfId="4957" xr:uid="{432DF1DC-D5D1-4F20-AC23-C1DC83CFAA65}"/>
    <cellStyle name="20% - Accent2 5 5 3 6" xfId="4958" xr:uid="{D92E338D-C4F2-4AB5-9C14-3E539595DA86}"/>
    <cellStyle name="20% - Accent2 5 5 4" xfId="4959" xr:uid="{E89D83AE-3F78-470D-B611-62A6A072E165}"/>
    <cellStyle name="20% - Accent2 5 5 4 2" xfId="4960" xr:uid="{ACC4979E-C3C4-4BBD-B237-24117D4BE03A}"/>
    <cellStyle name="20% - Accent2 5 5 4 2 2" xfId="4961" xr:uid="{E72629FD-CAC2-4ED6-BD34-A5B508C9DDEC}"/>
    <cellStyle name="20% - Accent2 5 5 4 3" xfId="4962" xr:uid="{6892BBC5-682A-45F4-BA29-3FB7452B2819}"/>
    <cellStyle name="20% - Accent2 5 5 4 3 2" xfId="4963" xr:uid="{60771850-0EB0-42A3-8E51-B079FA956B28}"/>
    <cellStyle name="20% - Accent2 5 5 4 4" xfId="4964" xr:uid="{2CEF7AF8-29CA-4D70-ACD2-40E43EACAEE5}"/>
    <cellStyle name="20% - Accent2 5 5 5" xfId="4965" xr:uid="{C0348409-D4D5-4A22-A7A4-E3548DD3E6D6}"/>
    <cellStyle name="20% - Accent2 5 5 5 2" xfId="4966" xr:uid="{6A1621C7-68E2-4DA4-9D43-C8B1CEE83AA3}"/>
    <cellStyle name="20% - Accent2 5 5 6" xfId="4967" xr:uid="{60D6D61F-3541-4F0C-83B4-BCB5428F901A}"/>
    <cellStyle name="20% - Accent2 5 5 6 2" xfId="4968" xr:uid="{B8FB8589-D921-4E8D-8263-3F9F1D619D3B}"/>
    <cellStyle name="20% - Accent2 5 5 7" xfId="4969" xr:uid="{1DFEAF2E-58CF-4092-9ADF-613E54B69976}"/>
    <cellStyle name="20% - Accent2 5 5 7 2" xfId="4970" xr:uid="{2E5E3686-D8A3-4885-88A1-E7AF3A09F472}"/>
    <cellStyle name="20% - Accent2 5 5 8" xfId="4971" xr:uid="{161C888F-D2BE-43BF-9ABB-ED78B26F517D}"/>
    <cellStyle name="20% - Accent2 5 6" xfId="4972" xr:uid="{9EB55587-E46A-46EE-9A4A-5F89947B06D8}"/>
    <cellStyle name="20% - Accent2 5 6 2" xfId="4973" xr:uid="{5402625F-453D-4AC4-B879-3D85007F86E3}"/>
    <cellStyle name="20% - Accent2 5 6 2 2" xfId="4974" xr:uid="{069B3650-A639-4DE0-922E-9AC6F85F6650}"/>
    <cellStyle name="20% - Accent2 5 6 2 2 2" xfId="4975" xr:uid="{08CB6CD0-2BEE-4CE5-886C-856A390BF0D6}"/>
    <cellStyle name="20% - Accent2 5 6 2 3" xfId="4976" xr:uid="{10095F04-6985-4B9C-9700-B1383E0FC8AC}"/>
    <cellStyle name="20% - Accent2 5 6 2 3 2" xfId="4977" xr:uid="{FA652AC2-478C-42BE-BD1E-22EC77B3F2C3}"/>
    <cellStyle name="20% - Accent2 5 6 2 4" xfId="4978" xr:uid="{6A8F4AF6-7E3C-49EB-BC99-B0946D811483}"/>
    <cellStyle name="20% - Accent2 5 6 3" xfId="4979" xr:uid="{178C0FC5-E00B-4C90-A841-1143D5A90ABD}"/>
    <cellStyle name="20% - Accent2 5 6 3 2" xfId="4980" xr:uid="{9E240D3A-ADB1-4271-AD85-CED7D81A1848}"/>
    <cellStyle name="20% - Accent2 5 6 4" xfId="4981" xr:uid="{C1555C06-3E19-4877-AE2B-791C576F2699}"/>
    <cellStyle name="20% - Accent2 5 6 4 2" xfId="4982" xr:uid="{490B789A-9BB9-467C-878A-03DA1C0F0DD3}"/>
    <cellStyle name="20% - Accent2 5 6 5" xfId="4983" xr:uid="{AFFF2F2A-AFFD-4468-B84C-428A875B89F3}"/>
    <cellStyle name="20% - Accent2 5 6 5 2" xfId="4984" xr:uid="{7711A33D-1029-4A40-9706-34B7E73AD127}"/>
    <cellStyle name="20% - Accent2 5 6 6" xfId="4985" xr:uid="{57441C26-0069-486D-BB2E-1565B829F59A}"/>
    <cellStyle name="20% - Accent2 5 7" xfId="4986" xr:uid="{076E565B-E49D-4AFB-999E-727D040669F5}"/>
    <cellStyle name="20% - Accent2 5 7 2" xfId="4987" xr:uid="{7E00B7B9-B319-442A-A06B-90D72746907B}"/>
    <cellStyle name="20% - Accent2 5 7 2 2" xfId="4988" xr:uid="{110D41DD-CC8F-465B-AB1B-ACBBE9DA5760}"/>
    <cellStyle name="20% - Accent2 5 7 2 2 2" xfId="4989" xr:uid="{3D417189-ECB9-4CDA-93B4-43C59208FBB5}"/>
    <cellStyle name="20% - Accent2 5 7 2 3" xfId="4990" xr:uid="{F66D4675-9DD8-4404-B7A8-EBBD8F9FE9B7}"/>
    <cellStyle name="20% - Accent2 5 7 2 3 2" xfId="4991" xr:uid="{ACDD8A61-8240-4C3E-89C9-439A259AADC2}"/>
    <cellStyle name="20% - Accent2 5 7 2 4" xfId="4992" xr:uid="{35B1B2DE-F23F-4B08-891C-082F86BED70A}"/>
    <cellStyle name="20% - Accent2 5 7 3" xfId="4993" xr:uid="{F3592B38-CA2E-466C-AB64-FD8CF3F86BCA}"/>
    <cellStyle name="20% - Accent2 5 7 3 2" xfId="4994" xr:uid="{96734B2E-97E2-4C09-AC93-44719624906E}"/>
    <cellStyle name="20% - Accent2 5 7 4" xfId="4995" xr:uid="{C3746887-6DC8-488F-A017-F4F210A48F95}"/>
    <cellStyle name="20% - Accent2 5 7 4 2" xfId="4996" xr:uid="{B727509D-D0B4-4965-8245-D262ABACDD68}"/>
    <cellStyle name="20% - Accent2 5 7 5" xfId="4997" xr:uid="{F3059CAE-3273-4AE0-BFFA-BF53A494135B}"/>
    <cellStyle name="20% - Accent2 5 7 5 2" xfId="4998" xr:uid="{54E0D85D-CDC8-421C-A640-B01F6FE300B3}"/>
    <cellStyle name="20% - Accent2 5 7 6" xfId="4999" xr:uid="{8D4F34A0-76F7-4EE5-992B-8A3581B64DD7}"/>
    <cellStyle name="20% - Accent2 5 8" xfId="5000" xr:uid="{E966D9F5-ACC0-48DB-837E-6165D6092974}"/>
    <cellStyle name="20% - Accent2 5 8 2" xfId="5001" xr:uid="{5DC3EFD8-0498-4433-84A4-01DA3B62DFF7}"/>
    <cellStyle name="20% - Accent2 5 8 2 2" xfId="5002" xr:uid="{052FCA81-4F60-47A5-9BAD-D23B21607E14}"/>
    <cellStyle name="20% - Accent2 5 8 3" xfId="5003" xr:uid="{1ECE438A-1220-41AA-9AF0-7BC49E05E56A}"/>
    <cellStyle name="20% - Accent2 5 8 3 2" xfId="5004" xr:uid="{9ECEA302-8B26-48E1-8C19-3C4630E9C6FD}"/>
    <cellStyle name="20% - Accent2 5 8 4" xfId="5005" xr:uid="{5A1E3AC0-15E4-4CE3-B573-D0C3B921C4C0}"/>
    <cellStyle name="20% - Accent2 5 9" xfId="5006" xr:uid="{CD20B401-9920-4F03-987A-34797B7769A7}"/>
    <cellStyle name="20% - Accent2 5 9 2" xfId="5007" xr:uid="{20C839B5-1B35-40EB-8FFC-94C25002C7BE}"/>
    <cellStyle name="20% - Accent2 6" xfId="81" xr:uid="{22237C09-BE89-4E4F-8E35-32B2192A6E41}"/>
    <cellStyle name="20% - Accent2 6 10" xfId="5009" xr:uid="{BB83EF20-55FC-4000-999E-9C6E937F6AA3}"/>
    <cellStyle name="20% - Accent2 6 10 2" xfId="5010" xr:uid="{94223C29-2981-44E0-8F1E-C235A4F36A01}"/>
    <cellStyle name="20% - Accent2 6 11" xfId="5011" xr:uid="{4AB6A406-C44C-4245-AFB1-B4F8640AB7F1}"/>
    <cellStyle name="20% - Accent2 6 11 2" xfId="5012" xr:uid="{9F597102-7440-45CC-8521-D0573E0EC17F}"/>
    <cellStyle name="20% - Accent2 6 12" xfId="5013" xr:uid="{7F287B71-1683-4BF7-A46C-39BCA24F0E32}"/>
    <cellStyle name="20% - Accent2 6 12 2" xfId="5014" xr:uid="{BFE92CF6-0C39-4F64-9889-FC6D40791221}"/>
    <cellStyle name="20% - Accent2 6 13" xfId="5015" xr:uid="{A9297017-357B-4122-B7EC-900AD89D2E32}"/>
    <cellStyle name="20% - Accent2 6 14" xfId="5016" xr:uid="{39D5D76B-6792-40DD-A486-F3CD0BD146B1}"/>
    <cellStyle name="20% - Accent2 6 15" xfId="5008" xr:uid="{5D897B71-B854-4743-8B4B-EDDEDDC5E02B}"/>
    <cellStyle name="20% - Accent2 6 2" xfId="82" xr:uid="{43D901A5-C3C5-47F2-80AB-DAAA3E3E7EA2}"/>
    <cellStyle name="20% - Accent2 6 2 10" xfId="5018" xr:uid="{6B96C4E8-E4AD-41BB-A1E5-C8D003106FE2}"/>
    <cellStyle name="20% - Accent2 6 2 11" xfId="5019" xr:uid="{A09FADE1-141E-47A0-8170-0D737A50157A}"/>
    <cellStyle name="20% - Accent2 6 2 12" xfId="5017" xr:uid="{1C7A266A-84EF-49BB-8EE4-CF82059C06F3}"/>
    <cellStyle name="20% - Accent2 6 2 2" xfId="5020" xr:uid="{AE7406A2-20D2-4DD5-B991-1D62C28F3A91}"/>
    <cellStyle name="20% - Accent2 6 2 2 2" xfId="5021" xr:uid="{94969899-8479-41D1-8988-781709DE13ED}"/>
    <cellStyle name="20% - Accent2 6 2 2 2 2" xfId="5022" xr:uid="{2E1DB075-40CE-40BE-BFF9-96B4AC9D919D}"/>
    <cellStyle name="20% - Accent2 6 2 2 2 2 2" xfId="5023" xr:uid="{2C01CB1E-1DF3-4948-89AE-68A6EAD94553}"/>
    <cellStyle name="20% - Accent2 6 2 2 2 3" xfId="5024" xr:uid="{9DD567AE-4708-4CE5-9750-AC7F449AA270}"/>
    <cellStyle name="20% - Accent2 6 2 2 2 3 2" xfId="5025" xr:uid="{05106443-0BA9-4251-AF4B-2D2FFD51103E}"/>
    <cellStyle name="20% - Accent2 6 2 2 2 4" xfId="5026" xr:uid="{383EFDA2-E8BF-4196-A20D-49D220333D27}"/>
    <cellStyle name="20% - Accent2 6 2 2 3" xfId="5027" xr:uid="{F10032AB-6FBF-4DB7-80C1-2529EC2D77C0}"/>
    <cellStyle name="20% - Accent2 6 2 2 3 2" xfId="5028" xr:uid="{CC798CC6-4082-4222-81D1-B9F6BCE55249}"/>
    <cellStyle name="20% - Accent2 6 2 2 4" xfId="5029" xr:uid="{4E8152FC-F2BD-4303-A083-42A337FEA0CB}"/>
    <cellStyle name="20% - Accent2 6 2 2 4 2" xfId="5030" xr:uid="{DA2A1E88-42CA-4A20-9A4C-0D7428DBE871}"/>
    <cellStyle name="20% - Accent2 6 2 2 5" xfId="5031" xr:uid="{CC947F6A-7F41-46E2-88EC-AAD44D474444}"/>
    <cellStyle name="20% - Accent2 6 2 2 5 2" xfId="5032" xr:uid="{0CA0F5B9-9DEA-45B3-894D-31F88C654AE9}"/>
    <cellStyle name="20% - Accent2 6 2 2 6" xfId="5033" xr:uid="{CB22EFE2-1B79-47F3-8DFD-563CBE678371}"/>
    <cellStyle name="20% - Accent2 6 2 2 6 2" xfId="5034" xr:uid="{E2827060-C7F9-4466-8622-3BF39E563D9F}"/>
    <cellStyle name="20% - Accent2 6 2 2 7" xfId="5035" xr:uid="{84BA5A77-B982-4DE1-A152-E717511995F0}"/>
    <cellStyle name="20% - Accent2 6 2 2 7 2" xfId="5036" xr:uid="{89EB7349-0EF2-451F-8DE7-5AE6DDACCD87}"/>
    <cellStyle name="20% - Accent2 6 2 2 8" xfId="5037" xr:uid="{5FE782F1-3C4F-4A69-BA97-929657F82704}"/>
    <cellStyle name="20% - Accent2 6 2 3" xfId="5038" xr:uid="{29656166-05AC-4E1A-824C-49FC82186765}"/>
    <cellStyle name="20% - Accent2 6 2 3 2" xfId="5039" xr:uid="{CD9B0BF6-249C-4717-AB24-243FACBF2FD1}"/>
    <cellStyle name="20% - Accent2 6 2 3 2 2" xfId="5040" xr:uid="{D7CF6D25-2B02-441D-9BEC-47B0FD7674EF}"/>
    <cellStyle name="20% - Accent2 6 2 3 2 2 2" xfId="5041" xr:uid="{A7D56977-16A9-4C02-8CBD-D3419D06E76D}"/>
    <cellStyle name="20% - Accent2 6 2 3 2 3" xfId="5042" xr:uid="{9097F0A3-3AEE-41F5-8CF6-B17337CCCC8A}"/>
    <cellStyle name="20% - Accent2 6 2 3 2 3 2" xfId="5043" xr:uid="{3F860969-B49F-45F9-A553-1737D11B83FF}"/>
    <cellStyle name="20% - Accent2 6 2 3 2 4" xfId="5044" xr:uid="{8CD03720-D9DD-4372-B724-8EA0B8C4961C}"/>
    <cellStyle name="20% - Accent2 6 2 3 3" xfId="5045" xr:uid="{D93F1B91-FB07-4A3C-B998-B022D7B7B5D2}"/>
    <cellStyle name="20% - Accent2 6 2 3 3 2" xfId="5046" xr:uid="{34A4C120-D658-46E1-BA3D-064693689E3B}"/>
    <cellStyle name="20% - Accent2 6 2 3 4" xfId="5047" xr:uid="{55E596A6-DA35-4DE8-BE7A-6CC453B73CD4}"/>
    <cellStyle name="20% - Accent2 6 2 3 4 2" xfId="5048" xr:uid="{38F3465F-0D5B-40FD-96A1-D5378D51132A}"/>
    <cellStyle name="20% - Accent2 6 2 3 5" xfId="5049" xr:uid="{6A3559A2-9F8F-41DD-BE3B-4E834CBC9B06}"/>
    <cellStyle name="20% - Accent2 6 2 3 5 2" xfId="5050" xr:uid="{1DB5313E-338B-4AA2-976D-C36DF92763FD}"/>
    <cellStyle name="20% - Accent2 6 2 3 6" xfId="5051" xr:uid="{19759C76-7B1B-46BC-8E41-6F24F06AB7CE}"/>
    <cellStyle name="20% - Accent2 6 2 4" xfId="5052" xr:uid="{3D9A76E7-5FC6-4598-B92B-6F181BD26890}"/>
    <cellStyle name="20% - Accent2 6 2 4 2" xfId="5053" xr:uid="{57408EA0-9A45-45C6-BE49-209232A49B5B}"/>
    <cellStyle name="20% - Accent2 6 2 4 2 2" xfId="5054" xr:uid="{72F389FF-CD75-4FB2-A9A4-9D827632C515}"/>
    <cellStyle name="20% - Accent2 6 2 4 3" xfId="5055" xr:uid="{1BE4DB10-03BF-4F8C-B99A-D085E4787E50}"/>
    <cellStyle name="20% - Accent2 6 2 4 3 2" xfId="5056" xr:uid="{05187D02-F361-41EA-B5B9-D1FBDB067C09}"/>
    <cellStyle name="20% - Accent2 6 2 4 4" xfId="5057" xr:uid="{88223A10-4DCF-4F50-A1C5-FCC2D6DC3790}"/>
    <cellStyle name="20% - Accent2 6 2 5" xfId="5058" xr:uid="{64008E6E-C91F-4DA5-BB74-BD50E33955C1}"/>
    <cellStyle name="20% - Accent2 6 2 5 2" xfId="5059" xr:uid="{DA62119A-561A-4BA9-A418-08F5DD06B3BA}"/>
    <cellStyle name="20% - Accent2 6 2 6" xfId="5060" xr:uid="{E5254D12-42A1-43FB-8F1D-51114EABB8A6}"/>
    <cellStyle name="20% - Accent2 6 2 6 2" xfId="5061" xr:uid="{DFF8C732-06CA-474A-BBCF-60709E01EB82}"/>
    <cellStyle name="20% - Accent2 6 2 7" xfId="5062" xr:uid="{0DDCEB87-C8DB-4EBF-853D-167942203B85}"/>
    <cellStyle name="20% - Accent2 6 2 7 2" xfId="5063" xr:uid="{85B851B7-656C-439C-B630-94A46FF44886}"/>
    <cellStyle name="20% - Accent2 6 2 8" xfId="5064" xr:uid="{14387970-1B77-4426-998D-EB3BA1DBD68C}"/>
    <cellStyle name="20% - Accent2 6 2 8 2" xfId="5065" xr:uid="{471D80F9-1DCC-410B-9A8A-882D052C04FE}"/>
    <cellStyle name="20% - Accent2 6 2 9" xfId="5066" xr:uid="{35B280DF-C840-4DED-B9DD-E9E7BA6E10BB}"/>
    <cellStyle name="20% - Accent2 6 2 9 2" xfId="5067" xr:uid="{2F167EFB-37FE-4106-ABAE-2562C3D6E59E}"/>
    <cellStyle name="20% - Accent2 6 3" xfId="5068" xr:uid="{50DB4246-575E-4677-93B6-0C264964BD97}"/>
    <cellStyle name="20% - Accent2 6 3 10" xfId="5069" xr:uid="{2DA8BD8D-19DC-4C14-BEE3-16BE83A51062}"/>
    <cellStyle name="20% - Accent2 6 3 2" xfId="5070" xr:uid="{941F13E5-479D-4422-891E-B91A3E023361}"/>
    <cellStyle name="20% - Accent2 6 3 2 2" xfId="5071" xr:uid="{893FE50F-B272-4E74-98E2-CCB2A369DC9E}"/>
    <cellStyle name="20% - Accent2 6 3 2 2 2" xfId="5072" xr:uid="{28CC6A2D-49B7-4825-BDD7-44238836C323}"/>
    <cellStyle name="20% - Accent2 6 3 2 2 2 2" xfId="5073" xr:uid="{E1BE6123-49BE-4D03-91A0-5E007E1AF697}"/>
    <cellStyle name="20% - Accent2 6 3 2 2 3" xfId="5074" xr:uid="{4B843C96-F0F4-41FE-80D1-98E63B028497}"/>
    <cellStyle name="20% - Accent2 6 3 2 2 3 2" xfId="5075" xr:uid="{7F01EE01-B9BA-4FC6-AC57-3FCD673D9E34}"/>
    <cellStyle name="20% - Accent2 6 3 2 2 4" xfId="5076" xr:uid="{A1DE6260-49EE-4DD6-BBA8-1CEA8E508D4A}"/>
    <cellStyle name="20% - Accent2 6 3 2 3" xfId="5077" xr:uid="{7B15521F-D3E7-4D3B-8639-A2521CE2F07B}"/>
    <cellStyle name="20% - Accent2 6 3 2 3 2" xfId="5078" xr:uid="{1791C0FC-C87D-4B34-9C4C-80317F76DB16}"/>
    <cellStyle name="20% - Accent2 6 3 2 4" xfId="5079" xr:uid="{629AF417-F9EB-4FDC-9CC7-695AFD0C6B37}"/>
    <cellStyle name="20% - Accent2 6 3 2 4 2" xfId="5080" xr:uid="{7B23C4AF-3582-4835-9542-E1A9362FE8DE}"/>
    <cellStyle name="20% - Accent2 6 3 2 5" xfId="5081" xr:uid="{D0C778A9-A9A3-4C1F-946E-F319C8CC47EE}"/>
    <cellStyle name="20% - Accent2 6 3 2 5 2" xfId="5082" xr:uid="{B2C043C3-0F75-4AE0-82EA-6D66F191A9AF}"/>
    <cellStyle name="20% - Accent2 6 3 2 6" xfId="5083" xr:uid="{5425804B-9439-49A2-8880-E55BF6200EAD}"/>
    <cellStyle name="20% - Accent2 6 3 2 6 2" xfId="5084" xr:uid="{845418A0-4F1B-4828-8C74-B04D5488A2F3}"/>
    <cellStyle name="20% - Accent2 6 3 2 7" xfId="5085" xr:uid="{E3FEAD7F-6685-469C-80C9-B6328BEB4B41}"/>
    <cellStyle name="20% - Accent2 6 3 2 7 2" xfId="5086" xr:uid="{80936023-0ECF-4F13-8CBC-1D956B549FAB}"/>
    <cellStyle name="20% - Accent2 6 3 2 8" xfId="5087" xr:uid="{3BE8CDA6-D4C1-4432-9DE9-EE9AB9FE118D}"/>
    <cellStyle name="20% - Accent2 6 3 3" xfId="5088" xr:uid="{82EEDCD3-1274-44E3-B3F3-887E99F4292C}"/>
    <cellStyle name="20% - Accent2 6 3 3 2" xfId="5089" xr:uid="{977C1227-FF7C-487F-9552-DE0D8EBE942A}"/>
    <cellStyle name="20% - Accent2 6 3 3 2 2" xfId="5090" xr:uid="{1630B037-D345-4405-B180-B77226D1A8CC}"/>
    <cellStyle name="20% - Accent2 6 3 3 2 2 2" xfId="5091" xr:uid="{0B496A73-8F91-49E8-921A-5C50AA182C20}"/>
    <cellStyle name="20% - Accent2 6 3 3 2 3" xfId="5092" xr:uid="{1B7383E7-9713-476B-8AA6-DFC762A6A08A}"/>
    <cellStyle name="20% - Accent2 6 3 3 2 3 2" xfId="5093" xr:uid="{FFF3E027-46DD-41B7-88E7-B67459E414C2}"/>
    <cellStyle name="20% - Accent2 6 3 3 2 4" xfId="5094" xr:uid="{D1C280B3-14DD-45CC-9C9E-B16D71B05AC6}"/>
    <cellStyle name="20% - Accent2 6 3 3 3" xfId="5095" xr:uid="{ECE85CF4-D0A5-4D65-A3F9-171F553959E4}"/>
    <cellStyle name="20% - Accent2 6 3 3 3 2" xfId="5096" xr:uid="{47C44935-16A7-45E8-98D6-9DC4CD12D882}"/>
    <cellStyle name="20% - Accent2 6 3 3 4" xfId="5097" xr:uid="{83204D40-E235-4C38-9DC5-522D07E570EF}"/>
    <cellStyle name="20% - Accent2 6 3 3 4 2" xfId="5098" xr:uid="{CFC52E14-331F-41B0-8110-388DCC75CBBC}"/>
    <cellStyle name="20% - Accent2 6 3 3 5" xfId="5099" xr:uid="{E56689A2-C539-4440-B67F-1E2D4ED914A5}"/>
    <cellStyle name="20% - Accent2 6 3 3 5 2" xfId="5100" xr:uid="{1CE59469-F764-4D40-9A15-4EF4A6CB09A4}"/>
    <cellStyle name="20% - Accent2 6 3 3 6" xfId="5101" xr:uid="{4065E9C7-AC3C-41CE-ADCF-A093FC133A80}"/>
    <cellStyle name="20% - Accent2 6 3 4" xfId="5102" xr:uid="{046BEF83-9BA5-45A9-97F3-2B9C0C57C71B}"/>
    <cellStyle name="20% - Accent2 6 3 4 2" xfId="5103" xr:uid="{402860EC-7DCE-44A5-8097-DDC33F21CC14}"/>
    <cellStyle name="20% - Accent2 6 3 4 2 2" xfId="5104" xr:uid="{46D9378F-2C66-4D3B-9294-3C4FD84083B4}"/>
    <cellStyle name="20% - Accent2 6 3 4 3" xfId="5105" xr:uid="{0162B868-AA54-4ED9-9A58-C905A069C0B2}"/>
    <cellStyle name="20% - Accent2 6 3 4 3 2" xfId="5106" xr:uid="{76432B41-299F-46D0-B9FE-9631C848227B}"/>
    <cellStyle name="20% - Accent2 6 3 4 4" xfId="5107" xr:uid="{94A43C5B-CB20-4995-9F8D-3060548BEA7C}"/>
    <cellStyle name="20% - Accent2 6 3 5" xfId="5108" xr:uid="{BF9F1D20-9E95-430E-A7DA-77D8B344C5DB}"/>
    <cellStyle name="20% - Accent2 6 3 5 2" xfId="5109" xr:uid="{982C2E6E-D2FE-4B5B-99CC-D2E74EC79906}"/>
    <cellStyle name="20% - Accent2 6 3 6" xfId="5110" xr:uid="{748D9F17-A632-4F9F-8D27-F2A97F9E84E3}"/>
    <cellStyle name="20% - Accent2 6 3 6 2" xfId="5111" xr:uid="{503A48D5-C19F-4C75-9BDF-6187CCB27F59}"/>
    <cellStyle name="20% - Accent2 6 3 7" xfId="5112" xr:uid="{1ABD61A7-12A3-4803-82CD-5F8DF40ECCC1}"/>
    <cellStyle name="20% - Accent2 6 3 7 2" xfId="5113" xr:uid="{C6420FFB-AB36-4BEC-8580-24049472BDC6}"/>
    <cellStyle name="20% - Accent2 6 3 8" xfId="5114" xr:uid="{DCD54362-0A72-4ED9-9D9A-02D3B6037516}"/>
    <cellStyle name="20% - Accent2 6 3 8 2" xfId="5115" xr:uid="{6666A947-31B8-4E65-93F4-C32D267760CB}"/>
    <cellStyle name="20% - Accent2 6 3 9" xfId="5116" xr:uid="{07F3FFC0-A859-4CA7-A689-4345C49B4AEE}"/>
    <cellStyle name="20% - Accent2 6 3 9 2" xfId="5117" xr:uid="{7C133CF3-6BBC-476A-B801-73F278BF9C94}"/>
    <cellStyle name="20% - Accent2 6 4" xfId="5118" xr:uid="{360C2852-3086-4D85-8DE6-A3A0CDBFA0E7}"/>
    <cellStyle name="20% - Accent2 6 4 10" xfId="5119" xr:uid="{D72791C9-280E-48C6-9D1F-AB4CB4766A94}"/>
    <cellStyle name="20% - Accent2 6 4 2" xfId="5120" xr:uid="{67F16D64-F8AD-4F23-B2D5-2A6863A6A53A}"/>
    <cellStyle name="20% - Accent2 6 4 2 2" xfId="5121" xr:uid="{8BD39A4B-8F92-4287-AE28-766CBBC3570A}"/>
    <cellStyle name="20% - Accent2 6 4 2 2 2" xfId="5122" xr:uid="{2E937157-4264-4E8A-A272-F751CC2E2864}"/>
    <cellStyle name="20% - Accent2 6 4 2 2 2 2" xfId="5123" xr:uid="{7C78739C-6531-424C-AF46-2352420FB3A4}"/>
    <cellStyle name="20% - Accent2 6 4 2 2 3" xfId="5124" xr:uid="{BD28F03C-CACB-47D7-96AF-9A8379F90FC0}"/>
    <cellStyle name="20% - Accent2 6 4 2 2 3 2" xfId="5125" xr:uid="{411563EE-D99D-4197-AC92-3CACD2E05322}"/>
    <cellStyle name="20% - Accent2 6 4 2 2 4" xfId="5126" xr:uid="{6BBF4C66-121A-4097-BB16-AE7D1EA4358E}"/>
    <cellStyle name="20% - Accent2 6 4 2 3" xfId="5127" xr:uid="{ACC7CBFC-3E3F-4DA7-8F94-48B9207DED21}"/>
    <cellStyle name="20% - Accent2 6 4 2 3 2" xfId="5128" xr:uid="{938AAF1B-5BD4-4437-9016-29451E112870}"/>
    <cellStyle name="20% - Accent2 6 4 2 4" xfId="5129" xr:uid="{1D244AAD-A62B-4493-9F7B-ED28A5FB5826}"/>
    <cellStyle name="20% - Accent2 6 4 2 4 2" xfId="5130" xr:uid="{BBCAE740-05D6-4161-B2C0-E62D71B3ABCA}"/>
    <cellStyle name="20% - Accent2 6 4 2 5" xfId="5131" xr:uid="{1FC33DB7-A587-4CE3-8B62-B402EC32E5EC}"/>
    <cellStyle name="20% - Accent2 6 4 2 5 2" xfId="5132" xr:uid="{3B028B6E-1CC6-42B5-A4E8-792D860B186D}"/>
    <cellStyle name="20% - Accent2 6 4 2 6" xfId="5133" xr:uid="{4D402C82-0010-4C25-858C-45A49C40B16D}"/>
    <cellStyle name="20% - Accent2 6 4 3" xfId="5134" xr:uid="{56185931-5E6F-4D1D-8516-0018799F97BF}"/>
    <cellStyle name="20% - Accent2 6 4 3 2" xfId="5135" xr:uid="{876C5DD8-8698-4523-8157-A0594B43BA74}"/>
    <cellStyle name="20% - Accent2 6 4 3 2 2" xfId="5136" xr:uid="{87A13A73-B2E0-413B-9B6B-6AD7A306DF6D}"/>
    <cellStyle name="20% - Accent2 6 4 3 2 2 2" xfId="5137" xr:uid="{2E9C2DE2-C021-4C18-B0D4-CB7CE73025FA}"/>
    <cellStyle name="20% - Accent2 6 4 3 2 3" xfId="5138" xr:uid="{B40C37FE-111C-4949-A1B0-5FB5588EA2BF}"/>
    <cellStyle name="20% - Accent2 6 4 3 2 3 2" xfId="5139" xr:uid="{1883F218-46A6-4B92-A300-4885D40F856F}"/>
    <cellStyle name="20% - Accent2 6 4 3 2 4" xfId="5140" xr:uid="{8238CD60-B01D-42C7-B564-1DB52C828DC7}"/>
    <cellStyle name="20% - Accent2 6 4 3 3" xfId="5141" xr:uid="{D663078E-11EA-44D9-8AE6-537972D215AD}"/>
    <cellStyle name="20% - Accent2 6 4 3 3 2" xfId="5142" xr:uid="{7834F2A4-7005-47A8-8E45-02F10AC8F9A7}"/>
    <cellStyle name="20% - Accent2 6 4 3 4" xfId="5143" xr:uid="{2E252113-E608-4DA8-AEC7-C1A066661CA6}"/>
    <cellStyle name="20% - Accent2 6 4 3 4 2" xfId="5144" xr:uid="{62B0D1F4-1634-400B-933F-D6AB7AE5587D}"/>
    <cellStyle name="20% - Accent2 6 4 3 5" xfId="5145" xr:uid="{97BCBE26-4A52-4BD0-84D0-E5E585C4EE1D}"/>
    <cellStyle name="20% - Accent2 6 4 3 5 2" xfId="5146" xr:uid="{8754B6FE-80DD-468D-A6B9-6E27A2002E36}"/>
    <cellStyle name="20% - Accent2 6 4 3 6" xfId="5147" xr:uid="{26E4974A-55FE-43D7-BA07-57FDFB965CD7}"/>
    <cellStyle name="20% - Accent2 6 4 4" xfId="5148" xr:uid="{7613D800-4526-480F-B8C1-925E7A575EB7}"/>
    <cellStyle name="20% - Accent2 6 4 4 2" xfId="5149" xr:uid="{FBDCD7C7-4DD4-4041-9D35-47F2EBD837E3}"/>
    <cellStyle name="20% - Accent2 6 4 4 2 2" xfId="5150" xr:uid="{3F1A299F-8E6E-496C-9FAD-86BF084E1DB5}"/>
    <cellStyle name="20% - Accent2 6 4 4 3" xfId="5151" xr:uid="{85D80752-9483-44E7-9EFF-2AE0CDDEDB19}"/>
    <cellStyle name="20% - Accent2 6 4 4 3 2" xfId="5152" xr:uid="{ED0716DE-495D-47C7-A21A-6AA04D6ABB29}"/>
    <cellStyle name="20% - Accent2 6 4 4 4" xfId="5153" xr:uid="{13F3D4BD-FD0A-4468-89BC-756DE78127F9}"/>
    <cellStyle name="20% - Accent2 6 4 5" xfId="5154" xr:uid="{9EF7630D-6053-4CE8-A757-38FAE7D56E14}"/>
    <cellStyle name="20% - Accent2 6 4 5 2" xfId="5155" xr:uid="{A9A927E8-85ED-4594-AE4B-96CC86427389}"/>
    <cellStyle name="20% - Accent2 6 4 6" xfId="5156" xr:uid="{B97FB595-1085-409A-818F-73279B0C0CF8}"/>
    <cellStyle name="20% - Accent2 6 4 6 2" xfId="5157" xr:uid="{4F82D363-DFE0-4735-A803-810625FB86DF}"/>
    <cellStyle name="20% - Accent2 6 4 7" xfId="5158" xr:uid="{95418A89-1B86-44BD-9E53-3DA1C06B9DB4}"/>
    <cellStyle name="20% - Accent2 6 4 7 2" xfId="5159" xr:uid="{D4B15A8B-0B3A-4331-B010-3A06A87225AD}"/>
    <cellStyle name="20% - Accent2 6 4 8" xfId="5160" xr:uid="{762252DD-F946-47C7-B54A-4F2A39B3CB2D}"/>
    <cellStyle name="20% - Accent2 6 4 8 2" xfId="5161" xr:uid="{10178021-30A4-4532-B461-2D90F6A4FEED}"/>
    <cellStyle name="20% - Accent2 6 4 9" xfId="5162" xr:uid="{4D99541F-FBA1-47D0-B109-2EBE4D08813E}"/>
    <cellStyle name="20% - Accent2 6 4 9 2" xfId="5163" xr:uid="{6C8BF0C7-9645-48A9-B6C6-8EFACC5C0AD7}"/>
    <cellStyle name="20% - Accent2 6 5" xfId="5164" xr:uid="{2014E7AA-DD3E-410E-87F8-DB36DC7B4B31}"/>
    <cellStyle name="20% - Accent2 6 5 2" xfId="5165" xr:uid="{2430C90A-EA8B-4284-A40A-3C5A8A7EB08A}"/>
    <cellStyle name="20% - Accent2 6 5 2 2" xfId="5166" xr:uid="{D460DB6B-E144-4AF2-964D-D384A2D23594}"/>
    <cellStyle name="20% - Accent2 6 5 2 2 2" xfId="5167" xr:uid="{3221CD3E-A463-4EF2-B6A1-AAD72480229A}"/>
    <cellStyle name="20% - Accent2 6 5 2 3" xfId="5168" xr:uid="{E8DF4BC9-4506-453E-B473-0AF199B31573}"/>
    <cellStyle name="20% - Accent2 6 5 2 3 2" xfId="5169" xr:uid="{FF5A55D4-7B02-4BD8-93A3-928EDE865D0B}"/>
    <cellStyle name="20% - Accent2 6 5 2 4" xfId="5170" xr:uid="{67CB9731-1DF1-49DF-AA84-2495729B7DD7}"/>
    <cellStyle name="20% - Accent2 6 5 3" xfId="5171" xr:uid="{F874F8A4-73C7-4218-A9A9-1BC26384ACF8}"/>
    <cellStyle name="20% - Accent2 6 5 3 2" xfId="5172" xr:uid="{534A8B3B-67D9-4FE7-A55A-1A59E8B68AA7}"/>
    <cellStyle name="20% - Accent2 6 5 4" xfId="5173" xr:uid="{9D045ABE-F92B-43DE-94A5-209787DD9C1B}"/>
    <cellStyle name="20% - Accent2 6 5 4 2" xfId="5174" xr:uid="{0072589A-6D5C-4CA8-B7A8-4B7D0F0F2F02}"/>
    <cellStyle name="20% - Accent2 6 5 5" xfId="5175" xr:uid="{F5AF4DF9-4605-426C-BE55-CFF890F85656}"/>
    <cellStyle name="20% - Accent2 6 5 5 2" xfId="5176" xr:uid="{6DFBB60E-0EDA-450C-B10F-3433810EFD97}"/>
    <cellStyle name="20% - Accent2 6 5 6" xfId="5177" xr:uid="{B270EEE4-0A87-489E-A2E4-CECEB10F8E47}"/>
    <cellStyle name="20% - Accent2 6 6" xfId="5178" xr:uid="{6AF43F20-F682-4AEA-BC6C-94CF898B9F9E}"/>
    <cellStyle name="20% - Accent2 6 6 2" xfId="5179" xr:uid="{D81D8595-CBC6-46E2-8A7C-18B696B7E5AB}"/>
    <cellStyle name="20% - Accent2 6 6 2 2" xfId="5180" xr:uid="{8E7F167B-2B83-47B0-8B5C-FF28D18CC17E}"/>
    <cellStyle name="20% - Accent2 6 6 2 2 2" xfId="5181" xr:uid="{89A213B8-5CDC-41B4-97E4-2D8A9653C4FE}"/>
    <cellStyle name="20% - Accent2 6 6 2 3" xfId="5182" xr:uid="{2D9555D0-17A9-4C45-BFCA-EAD87622691C}"/>
    <cellStyle name="20% - Accent2 6 6 2 3 2" xfId="5183" xr:uid="{C2658416-DD00-4AE1-9979-0C09A53CB052}"/>
    <cellStyle name="20% - Accent2 6 6 2 4" xfId="5184" xr:uid="{8256E1DB-C045-41FE-B5BD-C612CB262C69}"/>
    <cellStyle name="20% - Accent2 6 6 3" xfId="5185" xr:uid="{0609C02A-9FE6-4F89-96F7-F60BD9BE6B94}"/>
    <cellStyle name="20% - Accent2 6 6 3 2" xfId="5186" xr:uid="{F2B54A30-5F0A-4C5C-A759-4F5BDDE12F45}"/>
    <cellStyle name="20% - Accent2 6 6 4" xfId="5187" xr:uid="{7DCA33CE-6C3C-45EA-8373-270A52D88E4D}"/>
    <cellStyle name="20% - Accent2 6 6 4 2" xfId="5188" xr:uid="{719668DF-01A2-498A-869B-A3753DA3344F}"/>
    <cellStyle name="20% - Accent2 6 6 5" xfId="5189" xr:uid="{04C2032F-DA5A-422C-B8B5-7A7FDCC7F12E}"/>
    <cellStyle name="20% - Accent2 6 6 5 2" xfId="5190" xr:uid="{A32D6B05-5A0E-4397-B468-6453CE0D094F}"/>
    <cellStyle name="20% - Accent2 6 6 6" xfId="5191" xr:uid="{59BFF9F5-84BF-4BAC-AFFB-A0F5ABC65D79}"/>
    <cellStyle name="20% - Accent2 6 7" xfId="5192" xr:uid="{27CE831D-2D03-4511-BF86-058AF7C3D358}"/>
    <cellStyle name="20% - Accent2 6 7 2" xfId="5193" xr:uid="{330CAB5B-6231-4216-A9D6-044DE7B5D237}"/>
    <cellStyle name="20% - Accent2 6 7 2 2" xfId="5194" xr:uid="{5D7E4E9D-804B-492A-BD21-185821860AF2}"/>
    <cellStyle name="20% - Accent2 6 7 3" xfId="5195" xr:uid="{E46D0A8D-9CCC-4535-905B-905EB21BFD0C}"/>
    <cellStyle name="20% - Accent2 6 7 3 2" xfId="5196" xr:uid="{067D5C1D-258E-4C0C-A96A-D6763FACDB7A}"/>
    <cellStyle name="20% - Accent2 6 7 4" xfId="5197" xr:uid="{EEE47197-EB66-4C45-8A89-6189E39BE7EA}"/>
    <cellStyle name="20% - Accent2 6 8" xfId="5198" xr:uid="{55A1B2C9-CEE0-4678-86E6-91256652E957}"/>
    <cellStyle name="20% - Accent2 6 8 2" xfId="5199" xr:uid="{5641B716-C235-4EF5-B4FE-44EB68329FD1}"/>
    <cellStyle name="20% - Accent2 6 9" xfId="5200" xr:uid="{1A1D3B28-01A3-40A7-8350-F1084C7B9063}"/>
    <cellStyle name="20% - Accent2 6 9 2" xfId="5201" xr:uid="{C0F76DA5-9629-463C-989D-BEBC195A184F}"/>
    <cellStyle name="20% - Accent2 7" xfId="83" xr:uid="{E967E575-DDD1-416D-B2C6-DD2EE53D1FD7}"/>
    <cellStyle name="20% - Accent2 7 10" xfId="5203" xr:uid="{6A7BD184-F028-48F4-ACC8-AF7AC1D45E87}"/>
    <cellStyle name="20% - Accent2 7 10 2" xfId="5204" xr:uid="{DF3B81E5-B081-4E3F-9D4C-35CDFB7825BC}"/>
    <cellStyle name="20% - Accent2 7 11" xfId="5205" xr:uid="{00153ACB-8C3B-46AB-A5AE-B31DD839A7BC}"/>
    <cellStyle name="20% - Accent2 7 11 2" xfId="5206" xr:uid="{DDB0DFEE-57EA-4550-A121-93158D906062}"/>
    <cellStyle name="20% - Accent2 7 12" xfId="5207" xr:uid="{8755206A-85AA-48A0-863B-C8157ABA35EC}"/>
    <cellStyle name="20% - Accent2 7 13" xfId="5208" xr:uid="{827A0E72-2A93-41B8-B240-963E2240DCCF}"/>
    <cellStyle name="20% - Accent2 7 14" xfId="5202" xr:uid="{8A241820-76D2-4142-A1E0-5DF8BB63C963}"/>
    <cellStyle name="20% - Accent2 7 2" xfId="84" xr:uid="{A2970169-0F62-4ACA-AF43-831E258D563F}"/>
    <cellStyle name="20% - Accent2 7 2 10" xfId="5210" xr:uid="{FCD5B580-EF4F-425C-B657-160A36F158B9}"/>
    <cellStyle name="20% - Accent2 7 2 11" xfId="5209" xr:uid="{F3E7D4C7-9379-4E15-8CF2-B6B4DAA26210}"/>
    <cellStyle name="20% - Accent2 7 2 2" xfId="5211" xr:uid="{CCA78828-5081-43DD-9CB3-C05C8A55BB4D}"/>
    <cellStyle name="20% - Accent2 7 2 2 2" xfId="5212" xr:uid="{24055EC1-A914-4B7A-823A-77CEA29AA133}"/>
    <cellStyle name="20% - Accent2 7 2 2 2 2" xfId="5213" xr:uid="{DF965338-04DB-4212-8A27-B69FBD42EB13}"/>
    <cellStyle name="20% - Accent2 7 2 2 2 2 2" xfId="5214" xr:uid="{503E3409-EF74-4E54-9DE1-893459A2AF8C}"/>
    <cellStyle name="20% - Accent2 7 2 2 2 3" xfId="5215" xr:uid="{619A155B-AD3E-4759-BDF3-C7D1CBF6A43A}"/>
    <cellStyle name="20% - Accent2 7 2 2 2 3 2" xfId="5216" xr:uid="{62473BBA-10EC-4E01-A732-6B3B3A694B9B}"/>
    <cellStyle name="20% - Accent2 7 2 2 2 4" xfId="5217" xr:uid="{4DE86747-9A6C-4ADB-A3B5-8C124DF78D2C}"/>
    <cellStyle name="20% - Accent2 7 2 2 3" xfId="5218" xr:uid="{0FAA3352-EC49-4996-ACF1-32F3B23252A7}"/>
    <cellStyle name="20% - Accent2 7 2 2 3 2" xfId="5219" xr:uid="{093F22AB-0ACE-4E4E-BE26-7AB9986BD2D9}"/>
    <cellStyle name="20% - Accent2 7 2 2 4" xfId="5220" xr:uid="{DE88AD81-0C82-4ABC-A7E8-4DBA390442EB}"/>
    <cellStyle name="20% - Accent2 7 2 2 4 2" xfId="5221" xr:uid="{60040AD8-8718-46F7-A57E-7BD8B888D46F}"/>
    <cellStyle name="20% - Accent2 7 2 2 5" xfId="5222" xr:uid="{9AD40469-3938-4147-80D1-8972C5196220}"/>
    <cellStyle name="20% - Accent2 7 2 2 5 2" xfId="5223" xr:uid="{EA4B5A41-2AD4-4B48-B7BC-30E80B975ADD}"/>
    <cellStyle name="20% - Accent2 7 2 2 6" xfId="5224" xr:uid="{52416328-BB72-48C9-A6BD-D1D35B577ECE}"/>
    <cellStyle name="20% - Accent2 7 2 2 6 2" xfId="5225" xr:uid="{12045F20-8351-4241-8E89-DE3CAF96CD9E}"/>
    <cellStyle name="20% - Accent2 7 2 2 7" xfId="5226" xr:uid="{1440D1C7-D6A8-4F32-9895-275DA520547A}"/>
    <cellStyle name="20% - Accent2 7 2 2 7 2" xfId="5227" xr:uid="{888260F9-DE22-4EB2-80E5-4E9CE499036F}"/>
    <cellStyle name="20% - Accent2 7 2 2 8" xfId="5228" xr:uid="{3EA19E58-0CFD-4F04-A52E-F379D9ACF80D}"/>
    <cellStyle name="20% - Accent2 7 2 3" xfId="5229" xr:uid="{B8F57B36-43BF-44A5-AD2F-F19D0B1F32D1}"/>
    <cellStyle name="20% - Accent2 7 2 3 2" xfId="5230" xr:uid="{C28A3E4D-60DC-44A0-802B-97BB40BFD102}"/>
    <cellStyle name="20% - Accent2 7 2 3 2 2" xfId="5231" xr:uid="{B224AEAA-0498-430E-A52C-7C49BE8E641B}"/>
    <cellStyle name="20% - Accent2 7 2 3 2 2 2" xfId="5232" xr:uid="{AD848DE3-DD30-4C97-B929-1B56DA67ADB9}"/>
    <cellStyle name="20% - Accent2 7 2 3 2 3" xfId="5233" xr:uid="{E041D85A-76DD-4766-B905-BFBA9AD0CA5D}"/>
    <cellStyle name="20% - Accent2 7 2 3 2 3 2" xfId="5234" xr:uid="{8669044E-F9EF-4853-834E-F914E173B8CB}"/>
    <cellStyle name="20% - Accent2 7 2 3 2 4" xfId="5235" xr:uid="{2F51453D-18F6-409F-993A-74D3448BFA63}"/>
    <cellStyle name="20% - Accent2 7 2 3 3" xfId="5236" xr:uid="{3B3C53D5-0E1A-42C0-BDD6-300B07112ABB}"/>
    <cellStyle name="20% - Accent2 7 2 3 3 2" xfId="5237" xr:uid="{5F1157C0-4EB0-4A67-9300-9EE9608B2C86}"/>
    <cellStyle name="20% - Accent2 7 2 3 4" xfId="5238" xr:uid="{1898DAF0-6132-49C4-9F9B-47DFF90A22A7}"/>
    <cellStyle name="20% - Accent2 7 2 3 4 2" xfId="5239" xr:uid="{64710A06-FF5F-4D4D-935F-2ABEA5FB8406}"/>
    <cellStyle name="20% - Accent2 7 2 3 5" xfId="5240" xr:uid="{08754B8E-4A04-44F6-AFE2-E6C4845BD1EB}"/>
    <cellStyle name="20% - Accent2 7 2 3 5 2" xfId="5241" xr:uid="{6B2FA848-63A7-4B4A-9410-33B5440A65AB}"/>
    <cellStyle name="20% - Accent2 7 2 3 6" xfId="5242" xr:uid="{5ACCDD4F-842E-4CA1-846F-1033B41565C1}"/>
    <cellStyle name="20% - Accent2 7 2 4" xfId="5243" xr:uid="{F4724A0B-9CDA-48E3-96F1-1CDE21FCC97E}"/>
    <cellStyle name="20% - Accent2 7 2 4 2" xfId="5244" xr:uid="{7E2157DB-037C-40FF-9A8C-5FC8B1DB3CF4}"/>
    <cellStyle name="20% - Accent2 7 2 4 2 2" xfId="5245" xr:uid="{F0A0E058-C4A7-4BDC-A423-AD62B13EEE4B}"/>
    <cellStyle name="20% - Accent2 7 2 4 3" xfId="5246" xr:uid="{71B5E3F4-3A1C-4FF9-B7CB-69CF78D124B5}"/>
    <cellStyle name="20% - Accent2 7 2 4 3 2" xfId="5247" xr:uid="{D675A1CE-A9CE-437A-81C7-98D96F891C9A}"/>
    <cellStyle name="20% - Accent2 7 2 4 4" xfId="5248" xr:uid="{974833BB-427C-4D75-B983-3A0DD4ACED2F}"/>
    <cellStyle name="20% - Accent2 7 2 5" xfId="5249" xr:uid="{7E80D15E-D8B8-492B-B206-71EE96FECE21}"/>
    <cellStyle name="20% - Accent2 7 2 5 2" xfId="5250" xr:uid="{959D04A9-DC0F-43C9-9B0E-7C01D5797FC9}"/>
    <cellStyle name="20% - Accent2 7 2 6" xfId="5251" xr:uid="{9240859D-F631-4E68-9DE7-A22348BF4384}"/>
    <cellStyle name="20% - Accent2 7 2 6 2" xfId="5252" xr:uid="{A8506911-60D8-42E9-B9F0-A34F59BF9F3A}"/>
    <cellStyle name="20% - Accent2 7 2 7" xfId="5253" xr:uid="{06BD7C26-AE42-4D03-A90C-594C5A126B0D}"/>
    <cellStyle name="20% - Accent2 7 2 7 2" xfId="5254" xr:uid="{A612652C-AB68-4571-A5AA-2A5D3E502F9E}"/>
    <cellStyle name="20% - Accent2 7 2 8" xfId="5255" xr:uid="{6F06C1BF-D196-4217-95D8-2B1E3CB06F80}"/>
    <cellStyle name="20% - Accent2 7 2 8 2" xfId="5256" xr:uid="{6B8B70EB-3788-48CB-92E3-106B07798CBC}"/>
    <cellStyle name="20% - Accent2 7 2 9" xfId="5257" xr:uid="{6E9A831E-9CBB-4A85-9842-26A97F6C562A}"/>
    <cellStyle name="20% - Accent2 7 2 9 2" xfId="5258" xr:uid="{8497941A-DEE2-407F-ABA8-171C47452214}"/>
    <cellStyle name="20% - Accent2 7 3" xfId="5259" xr:uid="{E5DF02E1-688A-458F-AD3B-1A0303AE8276}"/>
    <cellStyle name="20% - Accent2 7 3 10" xfId="5260" xr:uid="{BC952019-CE7C-4FE1-BA66-BCEE1F0BC4F6}"/>
    <cellStyle name="20% - Accent2 7 3 2" xfId="5261" xr:uid="{66A83DEA-3D80-4D66-8431-6732668BF5AE}"/>
    <cellStyle name="20% - Accent2 7 3 2 2" xfId="5262" xr:uid="{C77B93D9-1481-4656-9A43-322963E3B324}"/>
    <cellStyle name="20% - Accent2 7 3 2 2 2" xfId="5263" xr:uid="{63105BF4-A910-4EBD-8CC1-266AE84A6BF7}"/>
    <cellStyle name="20% - Accent2 7 3 2 2 2 2" xfId="5264" xr:uid="{685C4E7C-3AFC-46A3-B7FD-216C501E90C3}"/>
    <cellStyle name="20% - Accent2 7 3 2 2 3" xfId="5265" xr:uid="{7555C93B-5E5B-4440-A192-7D0867242E4F}"/>
    <cellStyle name="20% - Accent2 7 3 2 2 3 2" xfId="5266" xr:uid="{337A2B75-D4D7-442C-B8F3-19071EB73627}"/>
    <cellStyle name="20% - Accent2 7 3 2 2 4" xfId="5267" xr:uid="{7022BFFA-A6B8-4F76-8164-6DCCF5E5AC57}"/>
    <cellStyle name="20% - Accent2 7 3 2 3" xfId="5268" xr:uid="{7757CC4A-7B1A-424C-AAE3-AB7A6CAE299C}"/>
    <cellStyle name="20% - Accent2 7 3 2 3 2" xfId="5269" xr:uid="{3F1BE57B-171B-4ADD-B2C4-FB4AD1EB56C7}"/>
    <cellStyle name="20% - Accent2 7 3 2 4" xfId="5270" xr:uid="{2A8A6C6A-27E2-4D79-B770-03ACE57A1CEF}"/>
    <cellStyle name="20% - Accent2 7 3 2 4 2" xfId="5271" xr:uid="{E007E641-4073-44F8-817F-8B19439FC52D}"/>
    <cellStyle name="20% - Accent2 7 3 2 5" xfId="5272" xr:uid="{D2D6DE73-2716-4C61-99B1-F9D3C1BA27FB}"/>
    <cellStyle name="20% - Accent2 7 3 2 5 2" xfId="5273" xr:uid="{AAC3C30F-B13A-4C58-997B-47322C0655E1}"/>
    <cellStyle name="20% - Accent2 7 3 2 6" xfId="5274" xr:uid="{5C51AE74-C087-4308-83DC-00FD82815FB2}"/>
    <cellStyle name="20% - Accent2 7 3 2 6 2" xfId="5275" xr:uid="{81DA2EEF-B843-49ED-ADB2-7AC6EAA4A219}"/>
    <cellStyle name="20% - Accent2 7 3 2 7" xfId="5276" xr:uid="{DA90F5A0-2454-47D5-A23A-0242AA75200F}"/>
    <cellStyle name="20% - Accent2 7 3 2 7 2" xfId="5277" xr:uid="{FDB6480F-50A7-4947-AFE6-E4E28C6886CB}"/>
    <cellStyle name="20% - Accent2 7 3 2 8" xfId="5278" xr:uid="{FE651570-B0DB-4921-B446-8101766492A6}"/>
    <cellStyle name="20% - Accent2 7 3 3" xfId="5279" xr:uid="{AA7C84BE-1931-45B9-81D2-EDD4C4EF6402}"/>
    <cellStyle name="20% - Accent2 7 3 3 2" xfId="5280" xr:uid="{C27BC65D-4805-47D0-A9AA-DF6A469333F1}"/>
    <cellStyle name="20% - Accent2 7 3 3 2 2" xfId="5281" xr:uid="{CA574884-2523-4DCC-AF32-549A001BABC7}"/>
    <cellStyle name="20% - Accent2 7 3 3 2 2 2" xfId="5282" xr:uid="{61E1510B-8561-464B-BB4A-06BCF2874596}"/>
    <cellStyle name="20% - Accent2 7 3 3 2 3" xfId="5283" xr:uid="{64209D51-7CCA-486C-8918-4361F6219F96}"/>
    <cellStyle name="20% - Accent2 7 3 3 2 3 2" xfId="5284" xr:uid="{A7B73AE5-01F7-4D9F-8502-3C7420777DD6}"/>
    <cellStyle name="20% - Accent2 7 3 3 2 4" xfId="5285" xr:uid="{259F2AA4-71F9-4DB3-BE32-95AF0A5D10C7}"/>
    <cellStyle name="20% - Accent2 7 3 3 3" xfId="5286" xr:uid="{650D3321-310A-4112-A0EC-F06C479FAC4B}"/>
    <cellStyle name="20% - Accent2 7 3 3 3 2" xfId="5287" xr:uid="{AAB1D947-42FF-4683-B414-93D67DD26664}"/>
    <cellStyle name="20% - Accent2 7 3 3 4" xfId="5288" xr:uid="{EBF76F50-C420-4DCD-92A2-0739AEE14058}"/>
    <cellStyle name="20% - Accent2 7 3 3 4 2" xfId="5289" xr:uid="{0F74401C-BB61-45FF-9297-24CD1E27DD52}"/>
    <cellStyle name="20% - Accent2 7 3 3 5" xfId="5290" xr:uid="{9269AB51-7B6B-4CEE-974F-FA7E2D7F7F55}"/>
    <cellStyle name="20% - Accent2 7 3 3 5 2" xfId="5291" xr:uid="{16666793-790B-46A9-BB17-71F2152CAC60}"/>
    <cellStyle name="20% - Accent2 7 3 3 6" xfId="5292" xr:uid="{DECBF45C-16A1-405E-805C-C425363C80A4}"/>
    <cellStyle name="20% - Accent2 7 3 4" xfId="5293" xr:uid="{A746A0B8-0AF2-4A77-BF9F-3AB88DDE6E8F}"/>
    <cellStyle name="20% - Accent2 7 3 4 2" xfId="5294" xr:uid="{3F7A5D66-A53C-4B6E-94AE-774F0F1FB1E4}"/>
    <cellStyle name="20% - Accent2 7 3 4 2 2" xfId="5295" xr:uid="{0ACB8279-AC56-4FEF-87C7-1BD623283574}"/>
    <cellStyle name="20% - Accent2 7 3 4 3" xfId="5296" xr:uid="{617AC788-AA35-4CF8-9D35-1D94D9EB3A1F}"/>
    <cellStyle name="20% - Accent2 7 3 4 3 2" xfId="5297" xr:uid="{B3A35A30-2037-4827-B907-A98528F9712A}"/>
    <cellStyle name="20% - Accent2 7 3 4 4" xfId="5298" xr:uid="{647FC178-14A7-479D-878A-5A09DC08F3A9}"/>
    <cellStyle name="20% - Accent2 7 3 5" xfId="5299" xr:uid="{9C9DC815-8A9F-4267-8CBC-4FDB32205730}"/>
    <cellStyle name="20% - Accent2 7 3 5 2" xfId="5300" xr:uid="{429EF4CB-E66A-4208-9365-705D546CF38A}"/>
    <cellStyle name="20% - Accent2 7 3 6" xfId="5301" xr:uid="{25053A36-3275-48A8-AEBF-836CCE40D83C}"/>
    <cellStyle name="20% - Accent2 7 3 6 2" xfId="5302" xr:uid="{EAEF34B0-44C7-4621-A4CB-00654963385A}"/>
    <cellStyle name="20% - Accent2 7 3 7" xfId="5303" xr:uid="{66DCA72B-5D5A-471F-A146-B1B6DAC84901}"/>
    <cellStyle name="20% - Accent2 7 3 7 2" xfId="5304" xr:uid="{3146FF1E-118F-41EE-83D8-0984F1EF2C95}"/>
    <cellStyle name="20% - Accent2 7 3 8" xfId="5305" xr:uid="{A8CABE4C-C477-449E-AD06-2B3773043DDF}"/>
    <cellStyle name="20% - Accent2 7 3 8 2" xfId="5306" xr:uid="{04EE75D1-2018-4213-A113-9BD6A44EF62D}"/>
    <cellStyle name="20% - Accent2 7 3 9" xfId="5307" xr:uid="{00F089FB-425E-448A-AAB3-88AC655969E1}"/>
    <cellStyle name="20% - Accent2 7 3 9 2" xfId="5308" xr:uid="{B7EB4FDD-1D0B-43FD-852E-103BC9DF31CB}"/>
    <cellStyle name="20% - Accent2 7 4" xfId="5309" xr:uid="{1E28CBBD-AEA5-47CD-B7F8-A45E0BEC890E}"/>
    <cellStyle name="20% - Accent2 7 4 2" xfId="5310" xr:uid="{58D7B604-3939-411A-8567-6FDFBD681D85}"/>
    <cellStyle name="20% - Accent2 7 4 2 2" xfId="5311" xr:uid="{03801F96-C985-43FC-8A9C-6536D3EAC798}"/>
    <cellStyle name="20% - Accent2 7 4 2 2 2" xfId="5312" xr:uid="{9002BE2A-A2C0-4AA6-9E25-E98FCC765BF5}"/>
    <cellStyle name="20% - Accent2 7 4 2 3" xfId="5313" xr:uid="{23738903-203D-4368-9A67-361488A1B51B}"/>
    <cellStyle name="20% - Accent2 7 4 2 3 2" xfId="5314" xr:uid="{D01C1481-6531-4F4A-B245-FAF652E670CD}"/>
    <cellStyle name="20% - Accent2 7 4 2 4" xfId="5315" xr:uid="{B28116D9-01BF-4A74-B3B1-F07D4315829B}"/>
    <cellStyle name="20% - Accent2 7 4 3" xfId="5316" xr:uid="{4DF090E5-6033-40D0-9867-91BED79EADCF}"/>
    <cellStyle name="20% - Accent2 7 4 3 2" xfId="5317" xr:uid="{75FAAA21-CB48-4397-97B5-E46729937BAA}"/>
    <cellStyle name="20% - Accent2 7 4 4" xfId="5318" xr:uid="{2FF5E604-061C-4EAD-8C3B-BD6B62EFC226}"/>
    <cellStyle name="20% - Accent2 7 4 4 2" xfId="5319" xr:uid="{29A84FD7-3C0D-4DFB-8457-2BFF09DEF51E}"/>
    <cellStyle name="20% - Accent2 7 4 5" xfId="5320" xr:uid="{9FF7653D-6B39-4E9D-9DB1-EE80CB6A3A37}"/>
    <cellStyle name="20% - Accent2 7 4 5 2" xfId="5321" xr:uid="{E97CE6EF-2814-46A7-A50D-747D5A11A440}"/>
    <cellStyle name="20% - Accent2 7 4 6" xfId="5322" xr:uid="{2FAB6A69-508D-42CC-8792-3F4EBD943BEB}"/>
    <cellStyle name="20% - Accent2 7 4 6 2" xfId="5323" xr:uid="{056AB289-E72E-49D3-A2CD-3E40823E413A}"/>
    <cellStyle name="20% - Accent2 7 4 7" xfId="5324" xr:uid="{BED92D3E-1452-4E7C-AC4A-B177F69AD65D}"/>
    <cellStyle name="20% - Accent2 7 4 7 2" xfId="5325" xr:uid="{7A80ABE7-3AE1-4BF9-84D6-D6DF8CA9B339}"/>
    <cellStyle name="20% - Accent2 7 4 8" xfId="5326" xr:uid="{F53774F3-AFD2-441E-B322-79F771F300C2}"/>
    <cellStyle name="20% - Accent2 7 5" xfId="5327" xr:uid="{859EBECD-4AC7-4CA1-9D2D-EDE343456E9C}"/>
    <cellStyle name="20% - Accent2 7 5 2" xfId="5328" xr:uid="{E5E4A745-7BFD-4900-BF67-9F21699FC3E2}"/>
    <cellStyle name="20% - Accent2 7 5 2 2" xfId="5329" xr:uid="{178033E1-D1F7-4A93-B0F9-1DFB51B67A98}"/>
    <cellStyle name="20% - Accent2 7 5 2 2 2" xfId="5330" xr:uid="{BEA11A27-EACC-4C67-8675-3AA0EFED0181}"/>
    <cellStyle name="20% - Accent2 7 5 2 3" xfId="5331" xr:uid="{4778ABE0-53E4-42AD-9977-730A5C6AEF20}"/>
    <cellStyle name="20% - Accent2 7 5 2 3 2" xfId="5332" xr:uid="{A7F61341-5559-4AE5-833D-F3A11636D4C3}"/>
    <cellStyle name="20% - Accent2 7 5 2 4" xfId="5333" xr:uid="{9461BC52-8736-4039-B06E-5FE2ECC918E5}"/>
    <cellStyle name="20% - Accent2 7 5 3" xfId="5334" xr:uid="{5D565A1B-FF63-4BF5-BFBD-AD4FB026F61D}"/>
    <cellStyle name="20% - Accent2 7 5 3 2" xfId="5335" xr:uid="{F40D1625-4E32-402F-909E-EA7442D33914}"/>
    <cellStyle name="20% - Accent2 7 5 4" xfId="5336" xr:uid="{4B2734B6-938C-4121-9263-A4035E264A47}"/>
    <cellStyle name="20% - Accent2 7 5 4 2" xfId="5337" xr:uid="{5961C258-182A-4D23-AE3D-63998624C829}"/>
    <cellStyle name="20% - Accent2 7 5 5" xfId="5338" xr:uid="{FEE8DB5C-FF24-47F5-8B2F-B363EBE10BF7}"/>
    <cellStyle name="20% - Accent2 7 5 5 2" xfId="5339" xr:uid="{69E9BC50-AEEB-43AA-8EA4-D13DDC1E4FCA}"/>
    <cellStyle name="20% - Accent2 7 5 6" xfId="5340" xr:uid="{565FAAC3-4817-4B92-A3E8-43D50010F4F8}"/>
    <cellStyle name="20% - Accent2 7 6" xfId="5341" xr:uid="{615E1415-C84F-45D0-BD79-5B1812B3474C}"/>
    <cellStyle name="20% - Accent2 7 6 2" xfId="5342" xr:uid="{1F3BE809-55C2-4C46-B28E-C64DA5C9A683}"/>
    <cellStyle name="20% - Accent2 7 6 2 2" xfId="5343" xr:uid="{73983ADB-1409-4F0D-A246-C0B7E274F415}"/>
    <cellStyle name="20% - Accent2 7 6 3" xfId="5344" xr:uid="{3F2CE967-D5BD-410E-ADF7-DE5729122303}"/>
    <cellStyle name="20% - Accent2 7 6 3 2" xfId="5345" xr:uid="{AA4190AE-83AE-421D-8E02-C2152F60264C}"/>
    <cellStyle name="20% - Accent2 7 6 4" xfId="5346" xr:uid="{D137E696-A5A4-4410-885D-6EDC3C1A7229}"/>
    <cellStyle name="20% - Accent2 7 7" xfId="5347" xr:uid="{E0FA5A86-3280-412B-961B-9EE439BDD203}"/>
    <cellStyle name="20% - Accent2 7 7 2" xfId="5348" xr:uid="{6F39A70D-0C14-45A9-959A-8507776AA126}"/>
    <cellStyle name="20% - Accent2 7 8" xfId="5349" xr:uid="{98D7C8BE-56DB-4ECF-8D5B-96C12E05E364}"/>
    <cellStyle name="20% - Accent2 7 8 2" xfId="5350" xr:uid="{6D34D23F-0440-4CC2-8E61-80154CB74C0F}"/>
    <cellStyle name="20% - Accent2 7 9" xfId="5351" xr:uid="{1A6B13D0-BD41-459D-9B1B-DDB9F4106A4F}"/>
    <cellStyle name="20% - Accent2 7 9 2" xfId="5352" xr:uid="{67EB16A3-E6E6-4B5B-8568-11B9A53AB6D6}"/>
    <cellStyle name="20% - Accent2 8" xfId="5353" xr:uid="{758C792A-441C-47D2-B6B7-9B516C68EA02}"/>
    <cellStyle name="20% - Accent2 8 10" xfId="5354" xr:uid="{A57F5976-7AEA-489B-BED3-1394E01AC9AC}"/>
    <cellStyle name="20% - Accent2 8 11" xfId="5355" xr:uid="{E9FF0ACE-226F-4381-9592-5D697BCEDDEC}"/>
    <cellStyle name="20% - Accent2 8 2" xfId="5356" xr:uid="{E15FE761-2DC0-4504-B966-CEDB157CF0F5}"/>
    <cellStyle name="20% - Accent2 8 2 2" xfId="5357" xr:uid="{C73C7284-AEA9-4744-BBB5-9A1053675203}"/>
    <cellStyle name="20% - Accent2 8 2 2 2" xfId="5358" xr:uid="{C9C837D5-7DCC-435E-BC40-CEA14C75FA5F}"/>
    <cellStyle name="20% - Accent2 8 2 2 2 2" xfId="5359" xr:uid="{9EF92BDB-059D-4470-8A3D-7845EA4AF089}"/>
    <cellStyle name="20% - Accent2 8 2 2 3" xfId="5360" xr:uid="{1A080E70-B9BF-4E1D-B1C6-4AE48FC13055}"/>
    <cellStyle name="20% - Accent2 8 2 2 3 2" xfId="5361" xr:uid="{836FF69E-DF29-48B7-AC6C-AB4722853C22}"/>
    <cellStyle name="20% - Accent2 8 2 2 4" xfId="5362" xr:uid="{EE5428F4-7757-4152-9B6C-566A7DB9E176}"/>
    <cellStyle name="20% - Accent2 8 2 2 4 2" xfId="5363" xr:uid="{FA6FEEE8-DD4D-4644-AC8B-830E4C32F29E}"/>
    <cellStyle name="20% - Accent2 8 2 2 5" xfId="5364" xr:uid="{355F282D-B1A0-406F-9419-72B4BA7BA7CC}"/>
    <cellStyle name="20% - Accent2 8 2 2 5 2" xfId="5365" xr:uid="{AE1BA9E3-52EF-4277-8F25-4896CA6A9D8A}"/>
    <cellStyle name="20% - Accent2 8 2 2 6" xfId="5366" xr:uid="{4E2E6DD2-9EB9-4AD2-A436-9F359A6F21D2}"/>
    <cellStyle name="20% - Accent2 8 2 3" xfId="5367" xr:uid="{FFD6F0DB-6793-4873-84C4-0618A214374B}"/>
    <cellStyle name="20% - Accent2 8 2 3 2" xfId="5368" xr:uid="{EACCE274-93AA-4ED9-B262-A761E11AFE1B}"/>
    <cellStyle name="20% - Accent2 8 2 4" xfId="5369" xr:uid="{4FD47A1A-B06D-49CE-A8DA-7BDC48537073}"/>
    <cellStyle name="20% - Accent2 8 2 4 2" xfId="5370" xr:uid="{FC6B0BEC-7D06-4A81-8103-D26F35612BCB}"/>
    <cellStyle name="20% - Accent2 8 2 5" xfId="5371" xr:uid="{E8F1191B-43A3-49CA-8192-66016897926B}"/>
    <cellStyle name="20% - Accent2 8 2 5 2" xfId="5372" xr:uid="{F462C9B8-91B7-44D5-AB33-8B852174FE37}"/>
    <cellStyle name="20% - Accent2 8 2 6" xfId="5373" xr:uid="{B73D82A4-C7D1-4AE9-818A-380452FBEF2B}"/>
    <cellStyle name="20% - Accent2 8 2 6 2" xfId="5374" xr:uid="{EF41C856-F6A1-4264-9959-24874017555F}"/>
    <cellStyle name="20% - Accent2 8 2 7" xfId="5375" xr:uid="{10AE77C9-1722-4C1D-A5D5-1492DD0352F7}"/>
    <cellStyle name="20% - Accent2 8 2 7 2" xfId="5376" xr:uid="{C41AA37B-D9CF-4AE9-9CAE-926B87D2C2A8}"/>
    <cellStyle name="20% - Accent2 8 2 8" xfId="5377" xr:uid="{03C4F4FB-194D-488C-955D-1BF8F0FBA39B}"/>
    <cellStyle name="20% - Accent2 8 3" xfId="5378" xr:uid="{2D71C4B2-E099-49E6-896F-26A0F3B938C8}"/>
    <cellStyle name="20% - Accent2 8 3 2" xfId="5379" xr:uid="{F6166170-6531-4836-AFB0-02A93DFE6B44}"/>
    <cellStyle name="20% - Accent2 8 3 2 2" xfId="5380" xr:uid="{6FCE7001-BF28-4CBF-9785-11476303B200}"/>
    <cellStyle name="20% - Accent2 8 3 2 2 2" xfId="5381" xr:uid="{4FBBB069-C000-42E9-8E8C-2E7724F789DA}"/>
    <cellStyle name="20% - Accent2 8 3 2 3" xfId="5382" xr:uid="{72B2EF88-377D-4CF7-965A-96561527C463}"/>
    <cellStyle name="20% - Accent2 8 3 2 3 2" xfId="5383" xr:uid="{FC19703E-C7EF-4136-81B9-6A2859B9344B}"/>
    <cellStyle name="20% - Accent2 8 3 2 4" xfId="5384" xr:uid="{1D959B35-7B0E-4965-A989-CC54A719FFF1}"/>
    <cellStyle name="20% - Accent2 8 3 2 4 2" xfId="5385" xr:uid="{4D77585E-DD99-49BF-BDB4-621C4F5C965F}"/>
    <cellStyle name="20% - Accent2 8 3 2 5" xfId="5386" xr:uid="{1B2CFE44-9D07-4CE3-939E-D2A6551C1515}"/>
    <cellStyle name="20% - Accent2 8 3 2 5 2" xfId="5387" xr:uid="{C03D7D8B-B3E6-47E8-A4C4-FE09D0CCD348}"/>
    <cellStyle name="20% - Accent2 8 3 2 6" xfId="5388" xr:uid="{E86D1D4A-8758-4D84-BCEE-9A3CB4026D54}"/>
    <cellStyle name="20% - Accent2 8 3 3" xfId="5389" xr:uid="{457A1BBA-F5B2-4F91-928C-4382856462F3}"/>
    <cellStyle name="20% - Accent2 8 3 3 2" xfId="5390" xr:uid="{9F7A874E-BD31-45FB-A226-E535EBF118A7}"/>
    <cellStyle name="20% - Accent2 8 3 4" xfId="5391" xr:uid="{4A7691A8-D3F7-433A-ABED-B30E2F4E0B12}"/>
    <cellStyle name="20% - Accent2 8 3 4 2" xfId="5392" xr:uid="{C8E328CD-BC3A-44F2-8C0A-506938464F17}"/>
    <cellStyle name="20% - Accent2 8 3 5" xfId="5393" xr:uid="{267F74E3-6D4D-4A75-9F1A-3135EAA59370}"/>
    <cellStyle name="20% - Accent2 8 3 5 2" xfId="5394" xr:uid="{14D4E94A-32DF-4E64-837F-9155121AE8C0}"/>
    <cellStyle name="20% - Accent2 8 3 6" xfId="5395" xr:uid="{A05C25FD-1140-4054-A5FD-EDE73FAF1D0F}"/>
    <cellStyle name="20% - Accent2 8 3 6 2" xfId="5396" xr:uid="{8F37CCFB-9172-4554-98C4-79AF5E093564}"/>
    <cellStyle name="20% - Accent2 8 3 7" xfId="5397" xr:uid="{27628332-43A2-4D04-BEA7-5DB1D94EABE2}"/>
    <cellStyle name="20% - Accent2 8 3 7 2" xfId="5398" xr:uid="{08E4E525-08EF-43FE-86DC-352F4BE82C67}"/>
    <cellStyle name="20% - Accent2 8 3 8" xfId="5399" xr:uid="{70007CDB-0025-4EEF-9077-729F09DB6583}"/>
    <cellStyle name="20% - Accent2 8 4" xfId="5400" xr:uid="{F13BD684-1F9E-4CB5-81CB-52E08D58B98F}"/>
    <cellStyle name="20% - Accent2 8 4 2" xfId="5401" xr:uid="{004C3169-A5E9-4A6B-B095-3BE9AA250D74}"/>
    <cellStyle name="20% - Accent2 8 4 2 2" xfId="5402" xr:uid="{DCF91AC0-96D7-4D03-9FF4-706C872D1B82}"/>
    <cellStyle name="20% - Accent2 8 4 3" xfId="5403" xr:uid="{7DCD249D-9D5C-455E-97B6-22DFE5F3FB54}"/>
    <cellStyle name="20% - Accent2 8 4 3 2" xfId="5404" xr:uid="{8DADF2C0-8165-496A-AE44-CD5C3ED0DF48}"/>
    <cellStyle name="20% - Accent2 8 4 4" xfId="5405" xr:uid="{A5243776-148C-44CE-ABE5-F02F1C56D4D9}"/>
    <cellStyle name="20% - Accent2 8 4 4 2" xfId="5406" xr:uid="{F7966E46-F8CC-4DB0-9AD6-A4F3AA9D32EB}"/>
    <cellStyle name="20% - Accent2 8 4 5" xfId="5407" xr:uid="{C07ED690-78F8-43E0-9AC3-09453FE6F081}"/>
    <cellStyle name="20% - Accent2 8 4 5 2" xfId="5408" xr:uid="{EDB68447-A34A-48CF-9D22-6FA59894AFE1}"/>
    <cellStyle name="20% - Accent2 8 4 6" xfId="5409" xr:uid="{EEEDA35F-2E78-4465-BE7A-45585B0D1C57}"/>
    <cellStyle name="20% - Accent2 8 5" xfId="5410" xr:uid="{02163DF5-A897-407E-8145-7361AB52D1A3}"/>
    <cellStyle name="20% - Accent2 8 5 2" xfId="5411" xr:uid="{15BA0832-DC6F-49FD-B40B-BB0EDD310BFA}"/>
    <cellStyle name="20% - Accent2 8 6" xfId="5412" xr:uid="{8B52F369-169B-4E6E-A8BF-C0AD10CDF4D1}"/>
    <cellStyle name="20% - Accent2 8 6 2" xfId="5413" xr:uid="{990C83D6-D6A8-464A-B4F3-D3A931C8DD4A}"/>
    <cellStyle name="20% - Accent2 8 7" xfId="5414" xr:uid="{622D2663-BD98-403D-B5D6-C042C0C4646F}"/>
    <cellStyle name="20% - Accent2 8 7 2" xfId="5415" xr:uid="{39A2542C-1275-4C5E-BD80-19EEA3E126E2}"/>
    <cellStyle name="20% - Accent2 8 8" xfId="5416" xr:uid="{A87B9C0B-3C1A-44CB-B611-1B0E05479FC8}"/>
    <cellStyle name="20% - Accent2 8 8 2" xfId="5417" xr:uid="{57B26956-81B6-4B82-90B8-749D126916CD}"/>
    <cellStyle name="20% - Accent2 8 9" xfId="5418" xr:uid="{76EC275E-9C15-4C72-B4B5-E6C5553AF25D}"/>
    <cellStyle name="20% - Accent2 8 9 2" xfId="5419" xr:uid="{3C10D159-F7B4-4C1A-B583-743AB5B92696}"/>
    <cellStyle name="20% - Accent2 9" xfId="5420" xr:uid="{525871DF-F7BD-4143-9ADF-16D88251172B}"/>
    <cellStyle name="20% - Accent2 9 10" xfId="5421" xr:uid="{836903B6-3167-412C-A825-9042F4EF42AD}"/>
    <cellStyle name="20% - Accent2 9 2" xfId="5422" xr:uid="{76730D81-7943-4A8A-AF81-C094583FB52D}"/>
    <cellStyle name="20% - Accent2 9 2 2" xfId="5423" xr:uid="{6D24D455-DAB3-4941-95A0-640626BFA22D}"/>
    <cellStyle name="20% - Accent2 9 2 2 2" xfId="5424" xr:uid="{257D85CE-6B78-44D6-BB88-233B3CB81349}"/>
    <cellStyle name="20% - Accent2 9 2 2 2 2" xfId="5425" xr:uid="{A9DA23F6-35E9-4D74-AE7C-7208F992D7FE}"/>
    <cellStyle name="20% - Accent2 9 2 2 3" xfId="5426" xr:uid="{357A1951-1AA2-43F4-942B-4ABD13756EF7}"/>
    <cellStyle name="20% - Accent2 9 2 2 3 2" xfId="5427" xr:uid="{6A17438E-A197-493C-94B5-E968BCD376DE}"/>
    <cellStyle name="20% - Accent2 9 2 2 4" xfId="5428" xr:uid="{A94B4B2D-7C72-436A-9978-BA21297736EB}"/>
    <cellStyle name="20% - Accent2 9 2 2 4 2" xfId="5429" xr:uid="{EFD82D7B-19FC-4942-A583-96FED8597777}"/>
    <cellStyle name="20% - Accent2 9 2 2 5" xfId="5430" xr:uid="{EADD9ECF-62ED-4109-B5B4-11CDE20B7050}"/>
    <cellStyle name="20% - Accent2 9 2 2 5 2" xfId="5431" xr:uid="{0F13DD0F-A694-4F0D-8988-49FF4BC4B4D3}"/>
    <cellStyle name="20% - Accent2 9 2 2 6" xfId="5432" xr:uid="{E9C6D59A-91DD-4512-B8DE-BCD1F04E5780}"/>
    <cellStyle name="20% - Accent2 9 2 3" xfId="5433" xr:uid="{4FE5CDB6-1B9B-4387-ACF5-FDB89A5EC4DD}"/>
    <cellStyle name="20% - Accent2 9 2 3 2" xfId="5434" xr:uid="{A4AC86E3-0A69-4710-9F26-80AE37053BD7}"/>
    <cellStyle name="20% - Accent2 9 2 4" xfId="5435" xr:uid="{30009003-1CF3-4576-B6E4-566822498E05}"/>
    <cellStyle name="20% - Accent2 9 2 4 2" xfId="5436" xr:uid="{C7E1FB13-71FE-4856-8871-6C539F8E4D5E}"/>
    <cellStyle name="20% - Accent2 9 2 5" xfId="5437" xr:uid="{7712D822-E75D-47BB-A50E-E33BAF693822}"/>
    <cellStyle name="20% - Accent2 9 2 5 2" xfId="5438" xr:uid="{F6F255A7-0005-48FA-B02F-B3462EE5B753}"/>
    <cellStyle name="20% - Accent2 9 2 6" xfId="5439" xr:uid="{482CC44E-9CCC-4DEB-9963-7556E4E8EB56}"/>
    <cellStyle name="20% - Accent2 9 2 6 2" xfId="5440" xr:uid="{094A21A0-DD19-448D-85A6-36A55B76CA3B}"/>
    <cellStyle name="20% - Accent2 9 2 7" xfId="5441" xr:uid="{B2339C93-A400-4591-831B-BEC01372D0B3}"/>
    <cellStyle name="20% - Accent2 9 2 7 2" xfId="5442" xr:uid="{F68565BA-666E-4A1D-8299-935A758EECAB}"/>
    <cellStyle name="20% - Accent2 9 2 8" xfId="5443" xr:uid="{7D61F04E-3E91-4DCF-9896-D274456B48F3}"/>
    <cellStyle name="20% - Accent2 9 3" xfId="5444" xr:uid="{7D323EF7-288D-40D6-920F-A9DFD5D7D95F}"/>
    <cellStyle name="20% - Accent2 9 3 2" xfId="5445" xr:uid="{0F4FD8BE-24CC-4BB3-B34D-6131BDD9F2D8}"/>
    <cellStyle name="20% - Accent2 9 3 2 2" xfId="5446" xr:uid="{0DB81309-799C-4862-98B0-7922C8A47F99}"/>
    <cellStyle name="20% - Accent2 9 3 2 2 2" xfId="5447" xr:uid="{995CA2F3-B780-4B0A-9CDD-D03B508BB356}"/>
    <cellStyle name="20% - Accent2 9 3 2 3" xfId="5448" xr:uid="{F482A2EB-65B9-493D-A443-EC6A1F8A57A9}"/>
    <cellStyle name="20% - Accent2 9 3 2 3 2" xfId="5449" xr:uid="{190272F3-1010-4372-9669-AB38254633F4}"/>
    <cellStyle name="20% - Accent2 9 3 2 4" xfId="5450" xr:uid="{A861893B-5478-47DB-869E-450CA3FF8484}"/>
    <cellStyle name="20% - Accent2 9 3 2 4 2" xfId="5451" xr:uid="{3790D106-8076-4AD0-8B46-0726FA5F48CC}"/>
    <cellStyle name="20% - Accent2 9 3 2 5" xfId="5452" xr:uid="{0D8D22E9-BFE8-4D91-9F0F-3AE417A9DBA4}"/>
    <cellStyle name="20% - Accent2 9 3 2 5 2" xfId="5453" xr:uid="{5765548F-3E07-4A24-B223-93269C329E1E}"/>
    <cellStyle name="20% - Accent2 9 3 2 6" xfId="5454" xr:uid="{19F81979-EAF3-4C1E-A894-8E29E702F3D4}"/>
    <cellStyle name="20% - Accent2 9 3 3" xfId="5455" xr:uid="{46F7876B-4AAA-439D-8F00-8C064E1E0113}"/>
    <cellStyle name="20% - Accent2 9 3 3 2" xfId="5456" xr:uid="{015DE3F2-51BF-451A-ABF3-4DF455568E3C}"/>
    <cellStyle name="20% - Accent2 9 3 4" xfId="5457" xr:uid="{9829AE5D-00AB-4007-B685-B2B49CC6D7AD}"/>
    <cellStyle name="20% - Accent2 9 3 4 2" xfId="5458" xr:uid="{0CF60D76-E287-468D-A163-CB34E09153CC}"/>
    <cellStyle name="20% - Accent2 9 3 5" xfId="5459" xr:uid="{AC0F166D-779E-4E9C-A1B9-03B90B7ADDF7}"/>
    <cellStyle name="20% - Accent2 9 3 5 2" xfId="5460" xr:uid="{EAE94AA7-3A3C-4F0A-817D-12B1E9A45E93}"/>
    <cellStyle name="20% - Accent2 9 3 6" xfId="5461" xr:uid="{A00722CB-C02B-4D27-9BBC-C1219C11FE93}"/>
    <cellStyle name="20% - Accent2 9 3 6 2" xfId="5462" xr:uid="{CA213968-F516-4127-B859-C0C551E45A8E}"/>
    <cellStyle name="20% - Accent2 9 3 7" xfId="5463" xr:uid="{477E6DC0-88DB-48EC-BDB3-7D1F023AC27E}"/>
    <cellStyle name="20% - Accent2 9 3 7 2" xfId="5464" xr:uid="{47C3B176-8F4B-40CA-90AF-DC947822332F}"/>
    <cellStyle name="20% - Accent2 9 3 8" xfId="5465" xr:uid="{14C1D27C-1A66-43AE-ACAC-3F8BA456AEFD}"/>
    <cellStyle name="20% - Accent2 9 4" xfId="5466" xr:uid="{F5242F31-4B51-4F9E-9672-1C4B9FC03797}"/>
    <cellStyle name="20% - Accent2 9 4 2" xfId="5467" xr:uid="{991C5580-43E7-42E8-B7F0-26AEF6BE430C}"/>
    <cellStyle name="20% - Accent2 9 4 2 2" xfId="5468" xr:uid="{E9CF47A5-3310-41EB-A4A7-6367F4EC3AEF}"/>
    <cellStyle name="20% - Accent2 9 4 3" xfId="5469" xr:uid="{39918F86-AEA6-4A94-8701-E6B989D8AA2B}"/>
    <cellStyle name="20% - Accent2 9 4 3 2" xfId="5470" xr:uid="{F9C90F08-E693-4CFD-BCA9-33007255D6A1}"/>
    <cellStyle name="20% - Accent2 9 4 4" xfId="5471" xr:uid="{04BAFF7F-28F4-401E-9AC8-DBAADAED34F8}"/>
    <cellStyle name="20% - Accent2 9 4 4 2" xfId="5472" xr:uid="{6357CFFE-D30D-4D25-91E1-AC65E0385517}"/>
    <cellStyle name="20% - Accent2 9 4 5" xfId="5473" xr:uid="{5A680802-1E3F-4FBF-B9AC-34194B64BD4C}"/>
    <cellStyle name="20% - Accent2 9 4 5 2" xfId="5474" xr:uid="{252D35B8-3D38-4F66-96F4-86BD5E88D9F9}"/>
    <cellStyle name="20% - Accent2 9 4 6" xfId="5475" xr:uid="{47B9E297-A924-4256-B20F-B4B3BD6EBC12}"/>
    <cellStyle name="20% - Accent2 9 5" xfId="5476" xr:uid="{BE470D99-2DBE-4B1F-AF70-A4981D97B016}"/>
    <cellStyle name="20% - Accent2 9 5 2" xfId="5477" xr:uid="{C6D1C21A-27C8-40C7-8F76-C5BFEEBB3F84}"/>
    <cellStyle name="20% - Accent2 9 6" xfId="5478" xr:uid="{D47A1654-DBCE-4992-8118-FF4BD8CC222D}"/>
    <cellStyle name="20% - Accent2 9 6 2" xfId="5479" xr:uid="{5D906469-4EEA-4163-B315-B4768E3DC5F0}"/>
    <cellStyle name="20% - Accent2 9 7" xfId="5480" xr:uid="{2CE3B026-F91D-411C-B21E-D36AFFDA7FB4}"/>
    <cellStyle name="20% - Accent2 9 7 2" xfId="5481" xr:uid="{423690D7-7D67-4D48-B198-16988418D13F}"/>
    <cellStyle name="20% - Accent2 9 8" xfId="5482" xr:uid="{6F21351E-7CF8-41EB-AB41-B5224E0F8AEE}"/>
    <cellStyle name="20% - Accent2 9 8 2" xfId="5483" xr:uid="{DEBD76A0-11EF-4EB7-BAEB-00001DCCA09D}"/>
    <cellStyle name="20% - Accent2 9 9" xfId="5484" xr:uid="{FDFD4610-7E02-4194-A111-022FE4926DF4}"/>
    <cellStyle name="20% - Accent2 9 9 2" xfId="5485" xr:uid="{1799142B-FE30-45BF-BCED-5E0A69DAD933}"/>
    <cellStyle name="20% - Accent3 10" xfId="5487" xr:uid="{CFF269BB-F6D7-4C37-BFC2-BFF73A8533C6}"/>
    <cellStyle name="20% - Accent3 10 10" xfId="5488" xr:uid="{9659C839-8D35-42DD-BF8C-317F23BF4318}"/>
    <cellStyle name="20% - Accent3 10 2" xfId="5489" xr:uid="{98AB7AE4-8FA4-4777-8AD7-B1271FDE2F89}"/>
    <cellStyle name="20% - Accent3 10 2 2" xfId="5490" xr:uid="{FAF8A9BB-E174-41E2-960F-8F85D6B730E8}"/>
    <cellStyle name="20% - Accent3 10 2 2 2" xfId="5491" xr:uid="{02302B0E-A3B5-45AE-8A18-EF44A5F03BA1}"/>
    <cellStyle name="20% - Accent3 10 2 2 2 2" xfId="5492" xr:uid="{EDE0173D-0D72-413F-976F-0434C8E0A5C2}"/>
    <cellStyle name="20% - Accent3 10 2 2 3" xfId="5493" xr:uid="{8085C520-D02C-40C8-9EB6-02D350CC584B}"/>
    <cellStyle name="20% - Accent3 10 2 2 3 2" xfId="5494" xr:uid="{67A68FE9-E231-41F5-B916-6A13AC5BF4BF}"/>
    <cellStyle name="20% - Accent3 10 2 2 4" xfId="5495" xr:uid="{1150CC79-8871-4DC9-B6C3-82B81A152A5D}"/>
    <cellStyle name="20% - Accent3 10 2 3" xfId="5496" xr:uid="{207D3183-E423-4508-8153-134978CF895F}"/>
    <cellStyle name="20% - Accent3 10 2 3 2" xfId="5497" xr:uid="{726DF464-668D-46F1-B239-10F498756177}"/>
    <cellStyle name="20% - Accent3 10 2 4" xfId="5498" xr:uid="{2D976B94-FD60-40BA-8C98-3EA129D00737}"/>
    <cellStyle name="20% - Accent3 10 2 4 2" xfId="5499" xr:uid="{5923422C-FBB4-4342-8B12-86CC9609AF93}"/>
    <cellStyle name="20% - Accent3 10 2 5" xfId="5500" xr:uid="{972A5E09-2699-46A5-B381-77A1CCDE9C92}"/>
    <cellStyle name="20% - Accent3 10 2 5 2" xfId="5501" xr:uid="{77A46A88-C20C-4775-BE74-8EBF3C10F520}"/>
    <cellStyle name="20% - Accent3 10 2 6" xfId="5502" xr:uid="{466CEB97-B6B0-47A5-9870-64C54F4DB11A}"/>
    <cellStyle name="20% - Accent3 10 2 6 2" xfId="5503" xr:uid="{753762A9-122A-4602-A2F5-06D0B85EBF50}"/>
    <cellStyle name="20% - Accent3 10 2 7" xfId="5504" xr:uid="{A2EDAF73-413D-4E86-81C3-5400DE712DA7}"/>
    <cellStyle name="20% - Accent3 10 2 7 2" xfId="5505" xr:uid="{2A9CAECC-3C1E-4B93-BF0E-780EB4108DDB}"/>
    <cellStyle name="20% - Accent3 10 2 8" xfId="5506" xr:uid="{1F572F90-40DC-43E6-B1E9-DC126B40E3A3}"/>
    <cellStyle name="20% - Accent3 10 3" xfId="5507" xr:uid="{9D138809-0B1B-4B09-922C-4CAB7A68A432}"/>
    <cellStyle name="20% - Accent3 10 3 2" xfId="5508" xr:uid="{D8D87D82-EB2E-428F-AD9C-523C2F43278E}"/>
    <cellStyle name="20% - Accent3 10 3 2 2" xfId="5509" xr:uid="{0ABF4F3C-B882-437E-BABD-DB5CD210E368}"/>
    <cellStyle name="20% - Accent3 10 3 2 2 2" xfId="5510" xr:uid="{547C5D2A-217E-4C93-8DD2-30B0321F3916}"/>
    <cellStyle name="20% - Accent3 10 3 2 3" xfId="5511" xr:uid="{22FDA455-27D6-4B0C-9E77-7B3BB25669EF}"/>
    <cellStyle name="20% - Accent3 10 3 2 3 2" xfId="5512" xr:uid="{12414578-E3A5-40C5-B094-5E08F97C7903}"/>
    <cellStyle name="20% - Accent3 10 3 2 4" xfId="5513" xr:uid="{CEA73AA4-EFD1-4DDE-830E-F2416CCD3558}"/>
    <cellStyle name="20% - Accent3 10 3 3" xfId="5514" xr:uid="{9F25F8CB-0DF5-48FB-B935-EDFEBE88A1E9}"/>
    <cellStyle name="20% - Accent3 10 3 3 2" xfId="5515" xr:uid="{824C7395-ABAB-4293-87C6-29F799C8B7F7}"/>
    <cellStyle name="20% - Accent3 10 3 4" xfId="5516" xr:uid="{EFB06219-707F-4DD3-8F41-C44656389673}"/>
    <cellStyle name="20% - Accent3 10 3 4 2" xfId="5517" xr:uid="{11ACC961-91C5-4B65-99B3-477BBCF1AE63}"/>
    <cellStyle name="20% - Accent3 10 3 5" xfId="5518" xr:uid="{760D7516-6992-41BF-A023-119153177773}"/>
    <cellStyle name="20% - Accent3 10 3 5 2" xfId="5519" xr:uid="{30E043CB-CD2B-497D-9033-8770A3349C53}"/>
    <cellStyle name="20% - Accent3 10 3 6" xfId="5520" xr:uid="{3657827A-4AFF-4186-AB72-27853065AB5D}"/>
    <cellStyle name="20% - Accent3 10 4" xfId="5521" xr:uid="{C05B2122-45CA-4384-AFD0-66AA30FDEDAE}"/>
    <cellStyle name="20% - Accent3 10 4 2" xfId="5522" xr:uid="{F80AD396-F9E1-415B-B254-12B0D8B7D56E}"/>
    <cellStyle name="20% - Accent3 10 4 2 2" xfId="5523" xr:uid="{F310FA66-50D7-46B0-B24D-D6F10BC3FBBF}"/>
    <cellStyle name="20% - Accent3 10 4 3" xfId="5524" xr:uid="{EEA79BE5-3BF5-4729-AE72-CAB77E34313B}"/>
    <cellStyle name="20% - Accent3 10 4 3 2" xfId="5525" xr:uid="{9FAD2CBC-B781-4C12-8199-90E065189819}"/>
    <cellStyle name="20% - Accent3 10 4 4" xfId="5526" xr:uid="{F98D557E-37AD-4FD8-A15B-21811C6D703E}"/>
    <cellStyle name="20% - Accent3 10 5" xfId="5527" xr:uid="{C0CE8A6D-C768-4A6B-87DE-AFB44FF5C290}"/>
    <cellStyle name="20% - Accent3 10 5 2" xfId="5528" xr:uid="{D9D07159-6709-4BC7-BD3F-A9BB5BE10564}"/>
    <cellStyle name="20% - Accent3 10 6" xfId="5529" xr:uid="{8CADC5A6-FA1E-47E8-951C-2FDC4778D2FB}"/>
    <cellStyle name="20% - Accent3 10 6 2" xfId="5530" xr:uid="{338FFA8E-1EC2-4F2A-B7C1-59BB8C532B2A}"/>
    <cellStyle name="20% - Accent3 10 7" xfId="5531" xr:uid="{9C222D23-308B-4936-A96B-38BD43A9AC64}"/>
    <cellStyle name="20% - Accent3 10 7 2" xfId="5532" xr:uid="{272C17B7-C210-4A76-8505-03A1A16C1D94}"/>
    <cellStyle name="20% - Accent3 10 8" xfId="5533" xr:uid="{4212907E-78CB-4325-BAB8-FD14882668B3}"/>
    <cellStyle name="20% - Accent3 10 8 2" xfId="5534" xr:uid="{E9F6BECE-DAAE-4FF3-BAD3-4537AAA77651}"/>
    <cellStyle name="20% - Accent3 10 9" xfId="5535" xr:uid="{4B7E7C42-918C-4770-A45C-7673C89772B0}"/>
    <cellStyle name="20% - Accent3 10 9 2" xfId="5536" xr:uid="{C403596A-543B-4148-BA1B-46B6E7422A1B}"/>
    <cellStyle name="20% - Accent3 11" xfId="5537" xr:uid="{630945AA-E152-4B2A-BA53-10714A49305A}"/>
    <cellStyle name="20% - Accent3 11 10" xfId="5538" xr:uid="{8C07AC66-B683-4D98-BB8B-01850928A5F9}"/>
    <cellStyle name="20% - Accent3 11 2" xfId="5539" xr:uid="{5BF60156-58CA-410A-9809-AA6D2BD70460}"/>
    <cellStyle name="20% - Accent3 11 2 2" xfId="5540" xr:uid="{C1B48DFE-B7FC-4460-A96E-C3A39C6AB289}"/>
    <cellStyle name="20% - Accent3 11 2 2 2" xfId="5541" xr:uid="{3FEF90E1-FC32-4232-A89B-976FA37B32AD}"/>
    <cellStyle name="20% - Accent3 11 2 2 2 2" xfId="5542" xr:uid="{06641EAB-A0F0-4D0F-B042-76F2A0ACEC6F}"/>
    <cellStyle name="20% - Accent3 11 2 2 3" xfId="5543" xr:uid="{64CD8246-B0CB-43A5-B2C8-1E93EAE2BBEB}"/>
    <cellStyle name="20% - Accent3 11 2 2 3 2" xfId="5544" xr:uid="{D1D14CA4-D4F4-424B-88F7-6CF3D873732F}"/>
    <cellStyle name="20% - Accent3 11 2 2 4" xfId="5545" xr:uid="{99992A27-D8CA-44AF-A03A-7A20645A0E4C}"/>
    <cellStyle name="20% - Accent3 11 2 3" xfId="5546" xr:uid="{FF27866D-758E-498D-A199-C45BBAE2763A}"/>
    <cellStyle name="20% - Accent3 11 2 3 2" xfId="5547" xr:uid="{A3341D44-77A6-4D23-A356-1FB03A7D05A6}"/>
    <cellStyle name="20% - Accent3 11 2 4" xfId="5548" xr:uid="{9E240D92-BC35-498D-BAF8-EB3F0F473919}"/>
    <cellStyle name="20% - Accent3 11 2 4 2" xfId="5549" xr:uid="{3A435790-98D5-4972-914E-C4A47C272D82}"/>
    <cellStyle name="20% - Accent3 11 2 5" xfId="5550" xr:uid="{331CDAC0-4EA3-43A7-8556-180A09659119}"/>
    <cellStyle name="20% - Accent3 11 2 5 2" xfId="5551" xr:uid="{FF37F089-E852-4982-9B14-F265DAF8AE2D}"/>
    <cellStyle name="20% - Accent3 11 2 6" xfId="5552" xr:uid="{4D6044FF-53CF-4F11-B86A-F0478AB55960}"/>
    <cellStyle name="20% - Accent3 11 2 6 2" xfId="5553" xr:uid="{4C9A988A-3CF2-4A7E-8946-D8854C78BA5A}"/>
    <cellStyle name="20% - Accent3 11 2 7" xfId="5554" xr:uid="{0B6DA7DA-368B-43ED-ADED-BD2B92172CF1}"/>
    <cellStyle name="20% - Accent3 11 2 7 2" xfId="5555" xr:uid="{1122AF8E-802C-4C9C-A06A-155CD6EBB8A3}"/>
    <cellStyle name="20% - Accent3 11 2 8" xfId="5556" xr:uid="{DC491A0F-5FC0-4FBD-8076-C5F2E1869583}"/>
    <cellStyle name="20% - Accent3 11 3" xfId="5557" xr:uid="{DCF0C125-7AC8-4123-B8A5-7182D0541B67}"/>
    <cellStyle name="20% - Accent3 11 3 2" xfId="5558" xr:uid="{CA915584-E003-43BD-A7F5-1E485AA083D8}"/>
    <cellStyle name="20% - Accent3 11 3 2 2" xfId="5559" xr:uid="{900C6AC1-4BC7-4581-A969-C037EE6CC375}"/>
    <cellStyle name="20% - Accent3 11 3 2 2 2" xfId="5560" xr:uid="{E95D9BFE-FFA8-4058-92BA-9E110490CC0B}"/>
    <cellStyle name="20% - Accent3 11 3 2 3" xfId="5561" xr:uid="{93000158-6A2A-492F-A4F1-4157162CD44C}"/>
    <cellStyle name="20% - Accent3 11 3 2 3 2" xfId="5562" xr:uid="{1D5680FB-6C77-4381-BD1E-6189B6E20D64}"/>
    <cellStyle name="20% - Accent3 11 3 2 4" xfId="5563" xr:uid="{FAB51A90-DFBD-430B-9AEC-91FE300953E0}"/>
    <cellStyle name="20% - Accent3 11 3 3" xfId="5564" xr:uid="{616B29FE-85D1-4552-9DAE-ABD0AA6EA494}"/>
    <cellStyle name="20% - Accent3 11 3 3 2" xfId="5565" xr:uid="{D49ACCED-D252-4A3E-B7D8-21F221C65077}"/>
    <cellStyle name="20% - Accent3 11 3 4" xfId="5566" xr:uid="{AC4093FB-EB71-4153-B570-49100A3B8283}"/>
    <cellStyle name="20% - Accent3 11 3 4 2" xfId="5567" xr:uid="{7BA3DB75-2F67-4BAB-81A8-C26674B9326B}"/>
    <cellStyle name="20% - Accent3 11 3 5" xfId="5568" xr:uid="{155D4206-BD3A-41FD-90EF-87300ADC28B3}"/>
    <cellStyle name="20% - Accent3 11 3 5 2" xfId="5569" xr:uid="{2044FE73-89E1-49DD-8EBA-DB9997F1F7C4}"/>
    <cellStyle name="20% - Accent3 11 3 6" xfId="5570" xr:uid="{BB6E7B1C-413E-4221-96DF-B0CE79338A07}"/>
    <cellStyle name="20% - Accent3 11 4" xfId="5571" xr:uid="{34747363-F355-420D-AD76-4B50456E7BA1}"/>
    <cellStyle name="20% - Accent3 11 4 2" xfId="5572" xr:uid="{A72370D4-2C5C-4EB2-8780-3AB5DAC08E09}"/>
    <cellStyle name="20% - Accent3 11 4 2 2" xfId="5573" xr:uid="{E3071D9F-A019-4ED3-967F-F5C181A5B709}"/>
    <cellStyle name="20% - Accent3 11 4 3" xfId="5574" xr:uid="{1F3A4D39-85BA-4D48-8E60-672C07009F62}"/>
    <cellStyle name="20% - Accent3 11 4 3 2" xfId="5575" xr:uid="{E32FD0AA-FBBB-4316-BE11-AEED08182729}"/>
    <cellStyle name="20% - Accent3 11 4 4" xfId="5576" xr:uid="{51AA8E56-369E-44B5-AF29-E77C802AD0E8}"/>
    <cellStyle name="20% - Accent3 11 5" xfId="5577" xr:uid="{F23FD621-212D-4171-B75C-A83F9AAA348C}"/>
    <cellStyle name="20% - Accent3 11 5 2" xfId="5578" xr:uid="{0B991D4C-19A1-47DE-AF0E-64262B3B5B9D}"/>
    <cellStyle name="20% - Accent3 11 6" xfId="5579" xr:uid="{BEB440D5-A132-4282-BDC0-081C9B60F158}"/>
    <cellStyle name="20% - Accent3 11 6 2" xfId="5580" xr:uid="{60C03AE1-0013-405E-995D-1494FA6F14D6}"/>
    <cellStyle name="20% - Accent3 11 7" xfId="5581" xr:uid="{9C328B79-57DF-4E93-85A4-CB612DE0374A}"/>
    <cellStyle name="20% - Accent3 11 7 2" xfId="5582" xr:uid="{C3DC2AA4-71E4-40C0-96BC-4DF8B89630C7}"/>
    <cellStyle name="20% - Accent3 11 8" xfId="5583" xr:uid="{44EF9DEB-885F-468F-89B5-86A3030018EC}"/>
    <cellStyle name="20% - Accent3 11 8 2" xfId="5584" xr:uid="{05BA4752-F751-44BA-B836-6B6BBF531BF2}"/>
    <cellStyle name="20% - Accent3 11 9" xfId="5585" xr:uid="{0B8CD481-A7D2-4A30-8BDA-65964070076E}"/>
    <cellStyle name="20% - Accent3 11 9 2" xfId="5586" xr:uid="{938880BC-2788-482A-8309-558A45FE866A}"/>
    <cellStyle name="20% - Accent3 12" xfId="5587" xr:uid="{5D452670-A726-407F-925B-4DC08B2E7939}"/>
    <cellStyle name="20% - Accent3 12 10" xfId="5588" xr:uid="{C52698B3-0183-4329-8B8E-93BDEF47E2E8}"/>
    <cellStyle name="20% - Accent3 12 2" xfId="5589" xr:uid="{2A7837E2-6168-43D7-90C5-183F0DED3151}"/>
    <cellStyle name="20% - Accent3 12 2 2" xfId="5590" xr:uid="{1DE6699A-48A0-4A2E-9CEF-62EA647106D8}"/>
    <cellStyle name="20% - Accent3 12 2 2 2" xfId="5591" xr:uid="{A81433BB-9D68-4810-B0EB-5EAEA9B63874}"/>
    <cellStyle name="20% - Accent3 12 2 2 2 2" xfId="5592" xr:uid="{FA72386B-8B23-48F5-8F59-7D5D8305F01D}"/>
    <cellStyle name="20% - Accent3 12 2 2 3" xfId="5593" xr:uid="{3FA03D6E-2857-4B63-90FF-CC58CF521758}"/>
    <cellStyle name="20% - Accent3 12 2 2 3 2" xfId="5594" xr:uid="{8D9E8242-73AC-4BBA-BF07-63DA8769520B}"/>
    <cellStyle name="20% - Accent3 12 2 2 4" xfId="5595" xr:uid="{F241ACFF-C7B7-4C80-90E5-F597B671B8FB}"/>
    <cellStyle name="20% - Accent3 12 2 3" xfId="5596" xr:uid="{D442DB16-3875-4435-B14B-8907AFEB07F4}"/>
    <cellStyle name="20% - Accent3 12 2 3 2" xfId="5597" xr:uid="{A9AC0F0F-76F6-49F7-91E9-24A762B56180}"/>
    <cellStyle name="20% - Accent3 12 2 4" xfId="5598" xr:uid="{84E4C7E4-934F-498C-9104-56E3C9720055}"/>
    <cellStyle name="20% - Accent3 12 2 4 2" xfId="5599" xr:uid="{B13EE681-C9CB-4F17-91D7-11712729B5EE}"/>
    <cellStyle name="20% - Accent3 12 2 5" xfId="5600" xr:uid="{F99D8A32-687A-41F4-A8CB-9AD9B2D1BCD6}"/>
    <cellStyle name="20% - Accent3 12 2 5 2" xfId="5601" xr:uid="{0C726C52-D8D6-464E-8B25-7C3B2CCA1325}"/>
    <cellStyle name="20% - Accent3 12 2 6" xfId="5602" xr:uid="{947A5BEA-DDE1-4D69-AF3F-9EF38474553F}"/>
    <cellStyle name="20% - Accent3 12 2 6 2" xfId="5603" xr:uid="{8406E2EB-DDE5-419D-A664-214F9D3E6AE8}"/>
    <cellStyle name="20% - Accent3 12 2 7" xfId="5604" xr:uid="{D88DCCEB-7059-43CC-B71E-B15FB9474B78}"/>
    <cellStyle name="20% - Accent3 12 2 7 2" xfId="5605" xr:uid="{251E68EA-8075-4AD7-8EC1-957981A5E356}"/>
    <cellStyle name="20% - Accent3 12 2 8" xfId="5606" xr:uid="{D08BB179-8426-45F8-8C3F-20D9F25D49BB}"/>
    <cellStyle name="20% - Accent3 12 3" xfId="5607" xr:uid="{565301B5-7B72-41DA-B5DB-2962F01ABB0E}"/>
    <cellStyle name="20% - Accent3 12 3 2" xfId="5608" xr:uid="{3C1ED09A-4B14-41DB-A2FC-2495132DA3FD}"/>
    <cellStyle name="20% - Accent3 12 3 2 2" xfId="5609" xr:uid="{C91E22C9-9B7C-4085-AAA6-208EA23F7B78}"/>
    <cellStyle name="20% - Accent3 12 3 2 2 2" xfId="5610" xr:uid="{5E9DC1C5-2C60-4827-A40E-CA3D48BC1E66}"/>
    <cellStyle name="20% - Accent3 12 3 2 3" xfId="5611" xr:uid="{A9085498-8F79-4319-842B-F296739503AF}"/>
    <cellStyle name="20% - Accent3 12 3 2 3 2" xfId="5612" xr:uid="{EA613B41-AAD9-4855-AB62-B5E273A4EF25}"/>
    <cellStyle name="20% - Accent3 12 3 2 4" xfId="5613" xr:uid="{26C6DD03-0B77-4200-9677-D62A64C81979}"/>
    <cellStyle name="20% - Accent3 12 3 3" xfId="5614" xr:uid="{B13AD6EC-B653-4BE6-8E5D-3A2B28EEA654}"/>
    <cellStyle name="20% - Accent3 12 3 3 2" xfId="5615" xr:uid="{297D1E0B-E680-4618-B495-503D38CD8C53}"/>
    <cellStyle name="20% - Accent3 12 3 4" xfId="5616" xr:uid="{55AC21B4-D6EA-44DD-8FB0-97181F689CCA}"/>
    <cellStyle name="20% - Accent3 12 3 4 2" xfId="5617" xr:uid="{B9892596-5056-4734-8919-973CE93837C4}"/>
    <cellStyle name="20% - Accent3 12 3 5" xfId="5618" xr:uid="{FEDB61F6-B28B-4DF0-8D63-EF4C4D14A72C}"/>
    <cellStyle name="20% - Accent3 12 3 5 2" xfId="5619" xr:uid="{FB74D215-362C-4109-8574-8729F6947A27}"/>
    <cellStyle name="20% - Accent3 12 3 6" xfId="5620" xr:uid="{842980DF-0685-4778-B12B-EA2D2B973B5C}"/>
    <cellStyle name="20% - Accent3 12 4" xfId="5621" xr:uid="{F20C5921-FD64-4E38-B0F5-B19DEDA9CA4D}"/>
    <cellStyle name="20% - Accent3 12 4 2" xfId="5622" xr:uid="{C283F5C1-BE26-453E-B4F7-1324615513D6}"/>
    <cellStyle name="20% - Accent3 12 4 2 2" xfId="5623" xr:uid="{E45972F0-20E1-42F5-A8D7-B3A7A39A4340}"/>
    <cellStyle name="20% - Accent3 12 4 3" xfId="5624" xr:uid="{A24CA6A0-EC1F-4718-AF83-620B843FB7DB}"/>
    <cellStyle name="20% - Accent3 12 4 3 2" xfId="5625" xr:uid="{E973D80E-5F6E-4514-867E-C8970FB1DDBC}"/>
    <cellStyle name="20% - Accent3 12 4 4" xfId="5626" xr:uid="{407F54FB-94BF-4C9B-9D27-407B560ECE67}"/>
    <cellStyle name="20% - Accent3 12 5" xfId="5627" xr:uid="{92D73EF7-41EE-49C8-BE6F-38D9911787C3}"/>
    <cellStyle name="20% - Accent3 12 5 2" xfId="5628" xr:uid="{5C5BA580-9A52-4EE4-9A18-4D0BC7E75F88}"/>
    <cellStyle name="20% - Accent3 12 6" xfId="5629" xr:uid="{3FBCCC8F-D969-4ABF-8018-2C56A2974E45}"/>
    <cellStyle name="20% - Accent3 12 6 2" xfId="5630" xr:uid="{658AE505-3453-4618-9078-4DE02FAA9DBF}"/>
    <cellStyle name="20% - Accent3 12 7" xfId="5631" xr:uid="{D8925ED2-9956-4D71-826F-A41792D1466D}"/>
    <cellStyle name="20% - Accent3 12 7 2" xfId="5632" xr:uid="{C72981FD-605A-4237-8D12-666251BD3E29}"/>
    <cellStyle name="20% - Accent3 12 8" xfId="5633" xr:uid="{00D8247F-1B46-44B3-A8DD-C7F5829F41B8}"/>
    <cellStyle name="20% - Accent3 12 8 2" xfId="5634" xr:uid="{30FDAE09-53E9-4FD8-B089-7A49772ABE3B}"/>
    <cellStyle name="20% - Accent3 12 9" xfId="5635" xr:uid="{C9D2744C-1C2E-4774-A18C-7290B384BD61}"/>
    <cellStyle name="20% - Accent3 12 9 2" xfId="5636" xr:uid="{BEBF66F9-4F47-41E9-829A-E26DCA672F86}"/>
    <cellStyle name="20% - Accent3 13" xfId="5637" xr:uid="{6AE6FB6A-918E-4488-8C36-7D909C9A1D26}"/>
    <cellStyle name="20% - Accent3 13 10" xfId="5638" xr:uid="{018E156C-ABE6-4174-8BDE-0C617B96D0E4}"/>
    <cellStyle name="20% - Accent3 13 2" xfId="5639" xr:uid="{1EBE9603-FCC5-49FC-A511-A091F3486917}"/>
    <cellStyle name="20% - Accent3 13 2 2" xfId="5640" xr:uid="{DBAF4F55-CA00-4A7F-92C4-C45C5DFC9883}"/>
    <cellStyle name="20% - Accent3 13 2 2 2" xfId="5641" xr:uid="{BFDF2668-7F86-4009-A304-0BE59C919452}"/>
    <cellStyle name="20% - Accent3 13 2 2 2 2" xfId="5642" xr:uid="{83666865-6F88-4AB7-BFE5-DE1EFCCE3A98}"/>
    <cellStyle name="20% - Accent3 13 2 2 3" xfId="5643" xr:uid="{D8B14B5D-DBFF-4F96-A803-B5912F9FA7B9}"/>
    <cellStyle name="20% - Accent3 13 2 2 3 2" xfId="5644" xr:uid="{A2961A08-435A-40DF-A2B9-A2581729FA1F}"/>
    <cellStyle name="20% - Accent3 13 2 2 4" xfId="5645" xr:uid="{86731C96-DFB9-429C-B13C-44E3CEC6CBEE}"/>
    <cellStyle name="20% - Accent3 13 2 3" xfId="5646" xr:uid="{32E0469C-17D8-4141-BD7F-E7DD328D56D2}"/>
    <cellStyle name="20% - Accent3 13 2 3 2" xfId="5647" xr:uid="{75D4B12B-B505-41FC-B703-F2BDDA222425}"/>
    <cellStyle name="20% - Accent3 13 2 4" xfId="5648" xr:uid="{69C75398-42C5-4334-B42A-3738031D55B4}"/>
    <cellStyle name="20% - Accent3 13 2 4 2" xfId="5649" xr:uid="{65E2224D-1DF8-4692-9166-BD411C0EE1C3}"/>
    <cellStyle name="20% - Accent3 13 2 5" xfId="5650" xr:uid="{BE8A592E-0E9A-4E58-B843-07095586D73B}"/>
    <cellStyle name="20% - Accent3 13 2 5 2" xfId="5651" xr:uid="{16C3B11F-6785-4BBB-9C66-56C60979157C}"/>
    <cellStyle name="20% - Accent3 13 2 6" xfId="5652" xr:uid="{D90B029E-8E47-4EDE-B9BD-5F8EF5E09978}"/>
    <cellStyle name="20% - Accent3 13 2 6 2" xfId="5653" xr:uid="{24970581-7AC4-421A-9C8D-DFCD25D08F88}"/>
    <cellStyle name="20% - Accent3 13 2 7" xfId="5654" xr:uid="{15F5A8D6-9FD2-4497-9D33-88EE0B494FE8}"/>
    <cellStyle name="20% - Accent3 13 2 7 2" xfId="5655" xr:uid="{AF6729B3-3430-427B-A309-620CF6A1DAF5}"/>
    <cellStyle name="20% - Accent3 13 2 8" xfId="5656" xr:uid="{3B642379-1A43-459D-9D76-B54C0B41168D}"/>
    <cellStyle name="20% - Accent3 13 3" xfId="5657" xr:uid="{9C938EAE-C843-45A3-99B3-D831CDCD9CF0}"/>
    <cellStyle name="20% - Accent3 13 3 2" xfId="5658" xr:uid="{FB40F2CB-63A8-4898-8E19-5AF65F8504E1}"/>
    <cellStyle name="20% - Accent3 13 3 2 2" xfId="5659" xr:uid="{313A8C7E-7A10-4F67-84B5-1F3CBEAF4775}"/>
    <cellStyle name="20% - Accent3 13 3 2 2 2" xfId="5660" xr:uid="{556EC800-FAFA-4D56-A38C-0F8D193CE562}"/>
    <cellStyle name="20% - Accent3 13 3 2 3" xfId="5661" xr:uid="{1E8BB21F-FB38-474F-86C3-522E04E08F5C}"/>
    <cellStyle name="20% - Accent3 13 3 2 3 2" xfId="5662" xr:uid="{AE83E963-5FC2-464A-96CE-0CAE6C3EA344}"/>
    <cellStyle name="20% - Accent3 13 3 2 4" xfId="5663" xr:uid="{7ECD82C7-044F-43B4-8767-2BD86BB89E18}"/>
    <cellStyle name="20% - Accent3 13 3 3" xfId="5664" xr:uid="{0D340568-47CA-4E4F-8BD0-A6664D2F0324}"/>
    <cellStyle name="20% - Accent3 13 3 3 2" xfId="5665" xr:uid="{62B3DE27-036E-4DEE-84FC-68FC243A0CE4}"/>
    <cellStyle name="20% - Accent3 13 3 4" xfId="5666" xr:uid="{59D89251-FB15-4DD3-922C-2AD1BBB0D008}"/>
    <cellStyle name="20% - Accent3 13 3 4 2" xfId="5667" xr:uid="{A334B0FD-2E76-47B4-9F65-4591540FF1BA}"/>
    <cellStyle name="20% - Accent3 13 3 5" xfId="5668" xr:uid="{FBCF91EB-59DD-4B31-8A58-4AFECE6D259D}"/>
    <cellStyle name="20% - Accent3 13 3 5 2" xfId="5669" xr:uid="{BD7D3FAC-4C6A-474B-ABB7-E9A89E362C8B}"/>
    <cellStyle name="20% - Accent3 13 3 6" xfId="5670" xr:uid="{03893A30-1BF5-4570-B650-CABCA3AAC9A3}"/>
    <cellStyle name="20% - Accent3 13 4" xfId="5671" xr:uid="{514AC60A-B63E-4626-94CF-78C670EAEB63}"/>
    <cellStyle name="20% - Accent3 13 4 2" xfId="5672" xr:uid="{A46A7543-78C3-4931-908C-56F1159574C0}"/>
    <cellStyle name="20% - Accent3 13 4 2 2" xfId="5673" xr:uid="{C4C03DDA-2FF8-4B4D-84F8-62D3FDD1397A}"/>
    <cellStyle name="20% - Accent3 13 4 3" xfId="5674" xr:uid="{020356B5-C91F-4AD4-8B20-E9364CAAF960}"/>
    <cellStyle name="20% - Accent3 13 4 3 2" xfId="5675" xr:uid="{227DC7C4-378D-4CD8-8108-89292EA4A634}"/>
    <cellStyle name="20% - Accent3 13 4 4" xfId="5676" xr:uid="{69460493-BE17-4E5A-B837-E2435646D68D}"/>
    <cellStyle name="20% - Accent3 13 5" xfId="5677" xr:uid="{49040096-67B5-472D-9337-879099B9AB47}"/>
    <cellStyle name="20% - Accent3 13 5 2" xfId="5678" xr:uid="{FBC1ABAA-E384-4822-9743-781E5C3A8A7F}"/>
    <cellStyle name="20% - Accent3 13 6" xfId="5679" xr:uid="{8395AA63-E3C9-47CE-80D7-1AEDE048B645}"/>
    <cellStyle name="20% - Accent3 13 6 2" xfId="5680" xr:uid="{482757B5-3A8E-4ED4-983D-2F537AF35719}"/>
    <cellStyle name="20% - Accent3 13 7" xfId="5681" xr:uid="{F9E1CBFD-5FE9-42DB-BF39-07E934B82087}"/>
    <cellStyle name="20% - Accent3 13 7 2" xfId="5682" xr:uid="{F23759AF-2EA9-4D51-AD9F-6B767AAA2636}"/>
    <cellStyle name="20% - Accent3 13 8" xfId="5683" xr:uid="{A0CDC930-C4D4-40F6-8853-89EFF43EBE7F}"/>
    <cellStyle name="20% - Accent3 13 8 2" xfId="5684" xr:uid="{AB1D14B4-2C6A-45CF-B0A2-32E34A01C9E2}"/>
    <cellStyle name="20% - Accent3 13 9" xfId="5685" xr:uid="{77C5DE3A-CB2E-4C35-A000-0DD4A9277F33}"/>
    <cellStyle name="20% - Accent3 13 9 2" xfId="5686" xr:uid="{2088C362-DC09-4A83-A5D0-ABC9BCFE27A8}"/>
    <cellStyle name="20% - Accent3 14" xfId="5687" xr:uid="{2540DDFB-0E26-475E-BA76-7F52AB648521}"/>
    <cellStyle name="20% - Accent3 14 10" xfId="5688" xr:uid="{E1837537-2F8E-42F1-82C2-026BBC8CA052}"/>
    <cellStyle name="20% - Accent3 14 2" xfId="5689" xr:uid="{159A0AF7-ADCC-462E-B643-888D264DBB7F}"/>
    <cellStyle name="20% - Accent3 14 2 2" xfId="5690" xr:uid="{E659C2C1-382B-4448-A98F-9AD0CB20C827}"/>
    <cellStyle name="20% - Accent3 14 2 2 2" xfId="5691" xr:uid="{F9EE3A7C-0CAF-4E65-8703-10FF46177AF4}"/>
    <cellStyle name="20% - Accent3 14 2 2 2 2" xfId="5692" xr:uid="{BD85FF2D-BD81-49C8-BC45-138F51964AB1}"/>
    <cellStyle name="20% - Accent3 14 2 2 3" xfId="5693" xr:uid="{5E7E1B45-BC8D-461F-9D02-72D55D25DDFA}"/>
    <cellStyle name="20% - Accent3 14 2 2 3 2" xfId="5694" xr:uid="{55AA5F29-EF6E-45ED-B768-93C84B2FBD3A}"/>
    <cellStyle name="20% - Accent3 14 2 2 4" xfId="5695" xr:uid="{22D03146-8C0B-410E-83B2-5F836364801C}"/>
    <cellStyle name="20% - Accent3 14 2 3" xfId="5696" xr:uid="{05A35426-D36D-494C-B5D1-3C12FAFB8CAE}"/>
    <cellStyle name="20% - Accent3 14 2 3 2" xfId="5697" xr:uid="{7C379A4A-689E-4C46-9E81-CD74B398E926}"/>
    <cellStyle name="20% - Accent3 14 2 4" xfId="5698" xr:uid="{E3F12081-792C-4545-AB37-5EF2216FE97B}"/>
    <cellStyle name="20% - Accent3 14 2 4 2" xfId="5699" xr:uid="{28DB8225-88FF-4757-A81B-4F3FE3A1AD59}"/>
    <cellStyle name="20% - Accent3 14 2 5" xfId="5700" xr:uid="{F0A9F4E6-ED24-4C37-BCC7-E3035ED1F289}"/>
    <cellStyle name="20% - Accent3 14 2 5 2" xfId="5701" xr:uid="{381B5AC6-FB65-4471-A36F-A17543C43C8D}"/>
    <cellStyle name="20% - Accent3 14 2 6" xfId="5702" xr:uid="{EB8E60AF-6767-4670-9568-E6D29BA11A7B}"/>
    <cellStyle name="20% - Accent3 14 2 6 2" xfId="5703" xr:uid="{7CEB0DBF-8E13-49E2-80CD-6BA2EE98BE96}"/>
    <cellStyle name="20% - Accent3 14 2 7" xfId="5704" xr:uid="{02DE86FD-F98E-4D58-9ED3-B9554D4DB472}"/>
    <cellStyle name="20% - Accent3 14 2 7 2" xfId="5705" xr:uid="{2ECAF3C6-067E-42FB-8CF1-53AF58AB36EE}"/>
    <cellStyle name="20% - Accent3 14 2 8" xfId="5706" xr:uid="{9EC9862E-4C4C-4B75-AE72-A3CB834870E8}"/>
    <cellStyle name="20% - Accent3 14 3" xfId="5707" xr:uid="{0FF3D819-F87A-45C2-A29E-62BB904CC15C}"/>
    <cellStyle name="20% - Accent3 14 3 2" xfId="5708" xr:uid="{531494A8-B2B3-4738-A016-30DA132B9D57}"/>
    <cellStyle name="20% - Accent3 14 3 2 2" xfId="5709" xr:uid="{C4DF4E99-6572-43F8-BFD9-C26AAB66F081}"/>
    <cellStyle name="20% - Accent3 14 3 2 2 2" xfId="5710" xr:uid="{6A5B7BE4-1031-4023-9718-1106644A8A9B}"/>
    <cellStyle name="20% - Accent3 14 3 2 3" xfId="5711" xr:uid="{38129EFE-7E9E-40DC-974F-4E2A6E0FD1D1}"/>
    <cellStyle name="20% - Accent3 14 3 2 3 2" xfId="5712" xr:uid="{25ABA3E7-88E9-4148-8B9D-AB0006A2D3FC}"/>
    <cellStyle name="20% - Accent3 14 3 2 4" xfId="5713" xr:uid="{829EBDDD-9B7B-4FEA-B4FC-8B864F74760F}"/>
    <cellStyle name="20% - Accent3 14 3 3" xfId="5714" xr:uid="{0FFAFD94-1C62-436C-A094-42C9B07B4EBA}"/>
    <cellStyle name="20% - Accent3 14 3 3 2" xfId="5715" xr:uid="{5A64A5C1-54A3-43C0-A94B-18528B695BEF}"/>
    <cellStyle name="20% - Accent3 14 3 4" xfId="5716" xr:uid="{BF421181-5D68-44D9-B254-3870536A15F2}"/>
    <cellStyle name="20% - Accent3 14 3 4 2" xfId="5717" xr:uid="{13E6C41F-EA11-43F8-AF76-7872CCA5766E}"/>
    <cellStyle name="20% - Accent3 14 3 5" xfId="5718" xr:uid="{91315888-58BE-4B59-9D8E-BDDFD083607E}"/>
    <cellStyle name="20% - Accent3 14 3 5 2" xfId="5719" xr:uid="{A923F887-18A2-4C97-9D59-FF5F92FD72A8}"/>
    <cellStyle name="20% - Accent3 14 3 6" xfId="5720" xr:uid="{49DCAFD5-6C1A-4534-9528-DB509E90B93A}"/>
    <cellStyle name="20% - Accent3 14 4" xfId="5721" xr:uid="{BEC5C23F-7773-4B5B-B16E-8BFAE5A60663}"/>
    <cellStyle name="20% - Accent3 14 4 2" xfId="5722" xr:uid="{9E5D60CC-F155-4478-80E2-6A095F132F85}"/>
    <cellStyle name="20% - Accent3 14 4 2 2" xfId="5723" xr:uid="{21A1963B-487C-4B6F-806D-092BC8AF12F1}"/>
    <cellStyle name="20% - Accent3 14 4 3" xfId="5724" xr:uid="{93FF1257-4725-4C08-94DB-2CF6CD163845}"/>
    <cellStyle name="20% - Accent3 14 4 3 2" xfId="5725" xr:uid="{74B48E85-2F75-436C-9A8E-604EB7E0A7C3}"/>
    <cellStyle name="20% - Accent3 14 4 4" xfId="5726" xr:uid="{E987F928-417A-47DB-8F21-D9F2AF0371C1}"/>
    <cellStyle name="20% - Accent3 14 5" xfId="5727" xr:uid="{269239D1-DF3C-40FF-BB74-FFAE2D558729}"/>
    <cellStyle name="20% - Accent3 14 5 2" xfId="5728" xr:uid="{49B058BE-8F86-492E-A9C3-BA5DBE04F3CC}"/>
    <cellStyle name="20% - Accent3 14 6" xfId="5729" xr:uid="{6C36BE95-F0D3-4042-BD4E-2AF22DA39FD3}"/>
    <cellStyle name="20% - Accent3 14 6 2" xfId="5730" xr:uid="{F2F205FA-0942-4188-AF0B-C46D5903BC50}"/>
    <cellStyle name="20% - Accent3 14 7" xfId="5731" xr:uid="{493BF7B0-4B3D-4990-A5B3-793F8D3CA27D}"/>
    <cellStyle name="20% - Accent3 14 7 2" xfId="5732" xr:uid="{9EC45B74-D051-4B20-AED3-D63A93FA106F}"/>
    <cellStyle name="20% - Accent3 14 8" xfId="5733" xr:uid="{90462676-5A44-4CBD-9313-8B19905C1D6F}"/>
    <cellStyle name="20% - Accent3 14 8 2" xfId="5734" xr:uid="{D270BA10-43B8-4457-AE16-F561B87AC157}"/>
    <cellStyle name="20% - Accent3 14 9" xfId="5735" xr:uid="{20B93209-DF84-41D3-9193-30B8C6C46EA9}"/>
    <cellStyle name="20% - Accent3 14 9 2" xfId="5736" xr:uid="{FE54DFA7-1B79-4195-A657-B81BA4E98473}"/>
    <cellStyle name="20% - Accent3 15" xfId="5737" xr:uid="{38D5D8CC-17BC-4E64-9886-62125E593445}"/>
    <cellStyle name="20% - Accent3 15 10" xfId="5738" xr:uid="{CC1575A3-9179-4C56-8E46-AC50E63ED451}"/>
    <cellStyle name="20% - Accent3 15 2" xfId="5739" xr:uid="{E3BE2AA8-EAA2-4BC8-8ACD-1E0810F35A65}"/>
    <cellStyle name="20% - Accent3 15 2 2" xfId="5740" xr:uid="{67C54BEC-A8C9-41DD-B9E6-B4325A257048}"/>
    <cellStyle name="20% - Accent3 15 2 2 2" xfId="5741" xr:uid="{C337990F-2175-44EB-A8CF-1C469361A1EC}"/>
    <cellStyle name="20% - Accent3 15 2 2 2 2" xfId="5742" xr:uid="{4AEB64C8-DCA0-44F0-A347-E2CAE44C5223}"/>
    <cellStyle name="20% - Accent3 15 2 2 3" xfId="5743" xr:uid="{1FF14F2E-9279-4917-ABA7-2FA7CCD333F3}"/>
    <cellStyle name="20% - Accent3 15 2 2 3 2" xfId="5744" xr:uid="{1E507EFC-3E6F-4604-8042-3F23D579CAAD}"/>
    <cellStyle name="20% - Accent3 15 2 2 4" xfId="5745" xr:uid="{86566B9C-CB15-4D94-BD4D-3F7D133F590B}"/>
    <cellStyle name="20% - Accent3 15 2 3" xfId="5746" xr:uid="{D10EF0EB-8277-4ABC-B12A-4CF2B4D5F060}"/>
    <cellStyle name="20% - Accent3 15 2 3 2" xfId="5747" xr:uid="{2C8E1F53-0F8A-48F0-B513-0DF3A7974ED1}"/>
    <cellStyle name="20% - Accent3 15 2 4" xfId="5748" xr:uid="{2935F6F0-E23C-43D5-9F86-012F1E5AA2B6}"/>
    <cellStyle name="20% - Accent3 15 2 4 2" xfId="5749" xr:uid="{53139A20-AE4C-4570-B3E6-F30BEB755A18}"/>
    <cellStyle name="20% - Accent3 15 2 5" xfId="5750" xr:uid="{CF43DDC7-77FB-4D75-BACA-BB2389510289}"/>
    <cellStyle name="20% - Accent3 15 2 5 2" xfId="5751" xr:uid="{78E06DD8-E6D5-46B4-87C9-564992AC05FA}"/>
    <cellStyle name="20% - Accent3 15 2 6" xfId="5752" xr:uid="{30BEA71B-A9E2-4E83-993A-EF108B299E32}"/>
    <cellStyle name="20% - Accent3 15 2 6 2" xfId="5753" xr:uid="{DB9AD736-11EA-4214-AD7D-4DCB3410D6D4}"/>
    <cellStyle name="20% - Accent3 15 2 7" xfId="5754" xr:uid="{7D01A812-0681-4F17-B35C-AE4C4D60B816}"/>
    <cellStyle name="20% - Accent3 15 2 7 2" xfId="5755" xr:uid="{D1FC3DEA-6230-4CD2-88D4-11EEA73F8776}"/>
    <cellStyle name="20% - Accent3 15 2 8" xfId="5756" xr:uid="{EE402BB0-1331-437E-84F2-5A2EC764B9D4}"/>
    <cellStyle name="20% - Accent3 15 3" xfId="5757" xr:uid="{B6651D1F-C162-41C0-B23F-2551CF68C020}"/>
    <cellStyle name="20% - Accent3 15 3 2" xfId="5758" xr:uid="{2BB85567-A557-4DF9-903F-181136EEE289}"/>
    <cellStyle name="20% - Accent3 15 3 2 2" xfId="5759" xr:uid="{3B209726-F0DB-473B-8B26-043C2FB36E94}"/>
    <cellStyle name="20% - Accent3 15 3 2 2 2" xfId="5760" xr:uid="{8ECF2647-B0D1-4409-925B-C82389475636}"/>
    <cellStyle name="20% - Accent3 15 3 2 3" xfId="5761" xr:uid="{2D34DE89-F472-4267-8D4C-2F41E726D826}"/>
    <cellStyle name="20% - Accent3 15 3 2 3 2" xfId="5762" xr:uid="{36FE6BFE-F1F4-4821-B4B3-0E83D0C9F856}"/>
    <cellStyle name="20% - Accent3 15 3 2 4" xfId="5763" xr:uid="{38A0A422-7D0A-4D39-9E58-9D414FD8A9FB}"/>
    <cellStyle name="20% - Accent3 15 3 3" xfId="5764" xr:uid="{DC9AD861-F00E-4E66-9A42-950F68BFD8D6}"/>
    <cellStyle name="20% - Accent3 15 3 3 2" xfId="5765" xr:uid="{AFDD691B-D35B-4E51-8EAA-790093A99D6C}"/>
    <cellStyle name="20% - Accent3 15 3 4" xfId="5766" xr:uid="{6D709BF0-3A5E-4BE2-A752-59C051197C78}"/>
    <cellStyle name="20% - Accent3 15 3 4 2" xfId="5767" xr:uid="{A5F4A5D9-168E-48FE-B58B-06F3A577E84C}"/>
    <cellStyle name="20% - Accent3 15 3 5" xfId="5768" xr:uid="{F8E6B91E-6193-4463-9FF0-5B503E0DB119}"/>
    <cellStyle name="20% - Accent3 15 3 5 2" xfId="5769" xr:uid="{DEF60852-A753-499F-90A1-066B6DCC49E9}"/>
    <cellStyle name="20% - Accent3 15 3 6" xfId="5770" xr:uid="{BD0E1950-6E63-49A0-A079-A6E89023D6D4}"/>
    <cellStyle name="20% - Accent3 15 4" xfId="5771" xr:uid="{513C4560-3228-451C-BF78-9C8B82A8413E}"/>
    <cellStyle name="20% - Accent3 15 4 2" xfId="5772" xr:uid="{56BAF9D6-D151-4470-92EF-6461A9DCA5C9}"/>
    <cellStyle name="20% - Accent3 15 4 2 2" xfId="5773" xr:uid="{65003E3B-980A-4678-B562-68D4233E4385}"/>
    <cellStyle name="20% - Accent3 15 4 3" xfId="5774" xr:uid="{C6E2CD59-8F5D-46EE-ABC4-0CB060512900}"/>
    <cellStyle name="20% - Accent3 15 4 3 2" xfId="5775" xr:uid="{7C65F56F-BB13-426D-84DF-5420F1015281}"/>
    <cellStyle name="20% - Accent3 15 4 4" xfId="5776" xr:uid="{BDEC13A1-CC77-48B1-8B61-2CFDB77F92DD}"/>
    <cellStyle name="20% - Accent3 15 5" xfId="5777" xr:uid="{39C21F17-29EF-4436-A37C-3E956A38B9A1}"/>
    <cellStyle name="20% - Accent3 15 5 2" xfId="5778" xr:uid="{9F25FAF3-707B-4C21-8C0C-CE834AF255A9}"/>
    <cellStyle name="20% - Accent3 15 6" xfId="5779" xr:uid="{3EFCF09F-AEF3-4E81-AF29-C96E2AFB5440}"/>
    <cellStyle name="20% - Accent3 15 6 2" xfId="5780" xr:uid="{3D24C5BC-A117-4768-AAB0-64F6C2902F9E}"/>
    <cellStyle name="20% - Accent3 15 7" xfId="5781" xr:uid="{4F7237C5-8A3E-4DB3-82D5-67145CB4FBEB}"/>
    <cellStyle name="20% - Accent3 15 7 2" xfId="5782" xr:uid="{35F7ACB7-5622-44E1-8122-8944CA5E5212}"/>
    <cellStyle name="20% - Accent3 15 8" xfId="5783" xr:uid="{93D96460-EADC-4291-A903-0EA24F9C42B9}"/>
    <cellStyle name="20% - Accent3 15 8 2" xfId="5784" xr:uid="{893D7DCB-ECA9-41F0-8867-8B2FA90B5953}"/>
    <cellStyle name="20% - Accent3 15 9" xfId="5785" xr:uid="{5B7B079F-15EA-45DC-A295-CDE67D69681D}"/>
    <cellStyle name="20% - Accent3 15 9 2" xfId="5786" xr:uid="{716B549B-F8A6-4C28-8237-7405EF936E38}"/>
    <cellStyle name="20% - Accent3 16" xfId="5787" xr:uid="{DBC19357-FAB7-4D2F-8106-D90F4D980268}"/>
    <cellStyle name="20% - Accent3 16 10" xfId="5788" xr:uid="{D84EAAFE-FC3B-4CC5-9260-7512DA869BAC}"/>
    <cellStyle name="20% - Accent3 16 2" xfId="5789" xr:uid="{26BBC6BE-5361-4F6D-97A1-47358DDF87B3}"/>
    <cellStyle name="20% - Accent3 16 2 2" xfId="5790" xr:uid="{7C1B1D27-4EF7-42F7-B9B1-960C59D3FD32}"/>
    <cellStyle name="20% - Accent3 16 2 2 2" xfId="5791" xr:uid="{65DB3A8F-7AEA-4984-A2A7-677CFBB50D76}"/>
    <cellStyle name="20% - Accent3 16 2 2 2 2" xfId="5792" xr:uid="{7E70CC5B-146C-4958-82EE-861A8FC90FD5}"/>
    <cellStyle name="20% - Accent3 16 2 2 3" xfId="5793" xr:uid="{C9D1EC27-7F2D-49E5-AE35-7CBA3647E35D}"/>
    <cellStyle name="20% - Accent3 16 2 2 3 2" xfId="5794" xr:uid="{2E7C7962-DB7E-455F-94AD-48593E5CB11C}"/>
    <cellStyle name="20% - Accent3 16 2 2 4" xfId="5795" xr:uid="{F4FBAD24-39BE-442E-9877-34C3D226692D}"/>
    <cellStyle name="20% - Accent3 16 2 3" xfId="5796" xr:uid="{1A5D4FED-003B-400A-BCB4-A18E719FE368}"/>
    <cellStyle name="20% - Accent3 16 2 3 2" xfId="5797" xr:uid="{9D215E34-C8D9-40AB-A7A9-1ED661EC5CDD}"/>
    <cellStyle name="20% - Accent3 16 2 4" xfId="5798" xr:uid="{059747D0-D069-481D-9565-8F28C32F8FBD}"/>
    <cellStyle name="20% - Accent3 16 2 4 2" xfId="5799" xr:uid="{283A0EFF-8ACB-4F13-BA32-7BE05DAC28F1}"/>
    <cellStyle name="20% - Accent3 16 2 5" xfId="5800" xr:uid="{209BCFDB-5BEE-4C50-B9C0-E2A344FFFBE7}"/>
    <cellStyle name="20% - Accent3 16 2 5 2" xfId="5801" xr:uid="{00808D35-8CAA-4F78-B9E1-167A6B5E4D6A}"/>
    <cellStyle name="20% - Accent3 16 2 6" xfId="5802" xr:uid="{77150666-C2ED-40C9-9151-EA928B3E65B4}"/>
    <cellStyle name="20% - Accent3 16 2 6 2" xfId="5803" xr:uid="{36AFE488-1272-46CF-A274-57EC562E1322}"/>
    <cellStyle name="20% - Accent3 16 2 7" xfId="5804" xr:uid="{3AB645C1-53CD-449A-9752-047D8365E123}"/>
    <cellStyle name="20% - Accent3 16 2 7 2" xfId="5805" xr:uid="{C1B6214E-E2C8-4046-BDA3-8A62DA554E18}"/>
    <cellStyle name="20% - Accent3 16 2 8" xfId="5806" xr:uid="{D5E22CBA-FBF5-4BA6-9C63-60F840CD3A9A}"/>
    <cellStyle name="20% - Accent3 16 3" xfId="5807" xr:uid="{6756C559-7267-4BEC-9C71-56C6FD009116}"/>
    <cellStyle name="20% - Accent3 16 3 2" xfId="5808" xr:uid="{16A87795-3EA8-4773-AB2D-3B3BF575414B}"/>
    <cellStyle name="20% - Accent3 16 3 2 2" xfId="5809" xr:uid="{61150329-0DBE-4ACF-8C0B-DDF071318951}"/>
    <cellStyle name="20% - Accent3 16 3 2 2 2" xfId="5810" xr:uid="{EFE6F17C-BB71-44A4-BEED-82E4D3E42256}"/>
    <cellStyle name="20% - Accent3 16 3 2 3" xfId="5811" xr:uid="{204A8CC4-CE61-465E-A9AC-242A0A189A2F}"/>
    <cellStyle name="20% - Accent3 16 3 2 3 2" xfId="5812" xr:uid="{92107065-C178-481E-981A-3245C9E1B783}"/>
    <cellStyle name="20% - Accent3 16 3 2 4" xfId="5813" xr:uid="{C9831AF6-7DE6-4001-AF6F-07CA72720EFB}"/>
    <cellStyle name="20% - Accent3 16 3 3" xfId="5814" xr:uid="{1D5DB709-2878-456B-AD0E-4B5B38F0154F}"/>
    <cellStyle name="20% - Accent3 16 3 3 2" xfId="5815" xr:uid="{C0B8536F-FA89-419F-A3AB-BB939AF3A517}"/>
    <cellStyle name="20% - Accent3 16 3 4" xfId="5816" xr:uid="{7DE04D74-F5BB-4545-8CF5-C9501DC665A8}"/>
    <cellStyle name="20% - Accent3 16 3 4 2" xfId="5817" xr:uid="{FB177DA2-E522-4EE6-914D-F58F8B25A416}"/>
    <cellStyle name="20% - Accent3 16 3 5" xfId="5818" xr:uid="{A45D6830-8362-4C19-8FAA-CF32BEB521AD}"/>
    <cellStyle name="20% - Accent3 16 3 5 2" xfId="5819" xr:uid="{B3D8B718-945D-4F48-9AB2-038D8856D245}"/>
    <cellStyle name="20% - Accent3 16 3 6" xfId="5820" xr:uid="{E5C28976-0BAC-48B2-9E4E-3CB8814A98EC}"/>
    <cellStyle name="20% - Accent3 16 4" xfId="5821" xr:uid="{6359A95D-F5CA-479E-A592-28265FA5C207}"/>
    <cellStyle name="20% - Accent3 16 4 2" xfId="5822" xr:uid="{AAF39BF5-A9E9-491E-B886-62BAFFE9491C}"/>
    <cellStyle name="20% - Accent3 16 4 2 2" xfId="5823" xr:uid="{FDF8A248-760A-4869-88EB-EBE141A29914}"/>
    <cellStyle name="20% - Accent3 16 4 3" xfId="5824" xr:uid="{6F835FFE-457B-43E8-9D3F-720CC73613AE}"/>
    <cellStyle name="20% - Accent3 16 4 3 2" xfId="5825" xr:uid="{6D7398ED-4087-4677-997E-A108C5327007}"/>
    <cellStyle name="20% - Accent3 16 4 4" xfId="5826" xr:uid="{CB23771B-DEF6-4605-A95A-75EEB1EF01F1}"/>
    <cellStyle name="20% - Accent3 16 5" xfId="5827" xr:uid="{65250439-F412-45DD-BBF2-2306DD11F852}"/>
    <cellStyle name="20% - Accent3 16 5 2" xfId="5828" xr:uid="{CE3DB3C5-D2AC-4DDB-8A0A-5B025334FE07}"/>
    <cellStyle name="20% - Accent3 16 6" xfId="5829" xr:uid="{AC76119C-B928-43E3-B9CA-94B3A8C711B0}"/>
    <cellStyle name="20% - Accent3 16 6 2" xfId="5830" xr:uid="{EAF2D79D-1338-402E-819F-0B39D684F5B1}"/>
    <cellStyle name="20% - Accent3 16 7" xfId="5831" xr:uid="{DBC1D8BC-788B-4DCA-961D-C8D06261A609}"/>
    <cellStyle name="20% - Accent3 16 7 2" xfId="5832" xr:uid="{D2BEBDCB-BF57-4C01-B3D6-2A9D21AFCC4C}"/>
    <cellStyle name="20% - Accent3 16 8" xfId="5833" xr:uid="{44EF72CC-E72E-42C6-B553-0401F2A3EC8C}"/>
    <cellStyle name="20% - Accent3 16 8 2" xfId="5834" xr:uid="{806F9162-4813-4DBE-A108-7A8764493DBB}"/>
    <cellStyle name="20% - Accent3 16 9" xfId="5835" xr:uid="{32E0C108-F322-4ABC-B0DE-25B338B9D647}"/>
    <cellStyle name="20% - Accent3 16 9 2" xfId="5836" xr:uid="{E7302360-AD90-4369-8BDE-BE74E90EE0CA}"/>
    <cellStyle name="20% - Accent3 17" xfId="5837" xr:uid="{6FD259E0-1E7B-4C06-896D-6E7024471E71}"/>
    <cellStyle name="20% - Accent3 17 2" xfId="5838" xr:uid="{B8AD308A-82FF-4C28-96B2-BF02AB76F662}"/>
    <cellStyle name="20% - Accent3 17 2 2" xfId="5839" xr:uid="{383334B9-EBA7-416E-9EEE-06084BE1B6D3}"/>
    <cellStyle name="20% - Accent3 17 2 2 2" xfId="5840" xr:uid="{ABAE7746-8613-4D79-9FB3-D4B6270E30A2}"/>
    <cellStyle name="20% - Accent3 17 2 3" xfId="5841" xr:uid="{0813B7F6-6183-4DB0-AAB1-BDCDD6383C1B}"/>
    <cellStyle name="20% - Accent3 17 2 3 2" xfId="5842" xr:uid="{EF056850-7049-4F6B-B864-CA681C31343B}"/>
    <cellStyle name="20% - Accent3 17 2 4" xfId="5843" xr:uid="{16DDDE25-F2F9-466E-B67D-B2D3F04798FA}"/>
    <cellStyle name="20% - Accent3 17 2 4 2" xfId="5844" xr:uid="{3D47EDC7-4F99-46EF-AF27-504F25C1CAE6}"/>
    <cellStyle name="20% - Accent3 17 2 5" xfId="5845" xr:uid="{C8504699-26B7-416C-93D3-F0D3254D04F7}"/>
    <cellStyle name="20% - Accent3 17 2 5 2" xfId="5846" xr:uid="{FD98AE66-A6CE-4DAB-A345-E76347FDCE7D}"/>
    <cellStyle name="20% - Accent3 17 2 6" xfId="5847" xr:uid="{421617A4-22D4-4ADF-B443-9BFA09621C38}"/>
    <cellStyle name="20% - Accent3 17 3" xfId="5848" xr:uid="{F23ED9E4-341A-47F8-A6AB-A8E94E213703}"/>
    <cellStyle name="20% - Accent3 17 3 2" xfId="5849" xr:uid="{CE55AE64-5F75-4A6E-9658-925E53879AF1}"/>
    <cellStyle name="20% - Accent3 17 4" xfId="5850" xr:uid="{7F8C266C-2D2B-4AA7-958E-7FE08A524AE5}"/>
    <cellStyle name="20% - Accent3 17 4 2" xfId="5851" xr:uid="{756F26AF-6D7B-4BB8-BE6E-8280A03DA1DE}"/>
    <cellStyle name="20% - Accent3 17 5" xfId="5852" xr:uid="{F02A498E-3C39-42A9-BF0A-B80E18BB6B41}"/>
    <cellStyle name="20% - Accent3 17 5 2" xfId="5853" xr:uid="{89859B34-A7AA-4B04-8690-B5A11AE90578}"/>
    <cellStyle name="20% - Accent3 17 6" xfId="5854" xr:uid="{CA457C44-155C-4C5F-99DF-2DBA57393675}"/>
    <cellStyle name="20% - Accent3 17 6 2" xfId="5855" xr:uid="{9C3D56E7-7E73-4CE6-B68E-05EC5E228A89}"/>
    <cellStyle name="20% - Accent3 17 7" xfId="5856" xr:uid="{FE97782F-27E8-44ED-A4AC-FA39E3D61508}"/>
    <cellStyle name="20% - Accent3 17 7 2" xfId="5857" xr:uid="{E46A98B9-4486-4555-9D93-1F8C5B1C3ECE}"/>
    <cellStyle name="20% - Accent3 17 8" xfId="5858" xr:uid="{54AAC71B-C053-4237-A935-268F68C452B3}"/>
    <cellStyle name="20% - Accent3 18" xfId="5859" xr:uid="{DDEF7AB1-E570-49FF-8990-C6FB18E2A0AC}"/>
    <cellStyle name="20% - Accent3 18 2" xfId="5860" xr:uid="{ECF6218A-CEFE-48C1-B34B-0C84EB015536}"/>
    <cellStyle name="20% - Accent3 18 2 2" xfId="5861" xr:uid="{8690394A-E450-4855-8BBC-D10BC50C5837}"/>
    <cellStyle name="20% - Accent3 18 2 2 2" xfId="5862" xr:uid="{B19CF196-C28A-4C0F-9ECB-5757F5842C50}"/>
    <cellStyle name="20% - Accent3 18 2 3" xfId="5863" xr:uid="{D248E6B9-7B54-4D0B-AA3D-DEBC441856C2}"/>
    <cellStyle name="20% - Accent3 18 2 3 2" xfId="5864" xr:uid="{7978260E-B255-41CE-A6FC-4BB1BFB912B0}"/>
    <cellStyle name="20% - Accent3 18 2 4" xfId="5865" xr:uid="{15581B2C-2C45-49B6-AAAF-4CE1D16DFCD9}"/>
    <cellStyle name="20% - Accent3 18 3" xfId="5866" xr:uid="{39029EE4-308B-4D7B-ABD5-093265B94151}"/>
    <cellStyle name="20% - Accent3 18 3 2" xfId="5867" xr:uid="{89DCF308-51F9-44B1-9AC0-396609F724F9}"/>
    <cellStyle name="20% - Accent3 18 4" xfId="5868" xr:uid="{5B32DC17-910F-4A91-8653-252628EE857B}"/>
    <cellStyle name="20% - Accent3 18 4 2" xfId="5869" xr:uid="{99F738FB-C92C-477E-B7B5-9378F0F41DCE}"/>
    <cellStyle name="20% - Accent3 18 5" xfId="5870" xr:uid="{E28C9F25-8C1B-4152-B5D3-A15EE5B1DAC4}"/>
    <cellStyle name="20% - Accent3 18 5 2" xfId="5871" xr:uid="{C9C50411-AD22-4D09-B5C6-0F3D69CD055B}"/>
    <cellStyle name="20% - Accent3 18 6" xfId="5872" xr:uid="{F877A1CF-2066-4957-B8F2-E0CA462B8C71}"/>
    <cellStyle name="20% - Accent3 18 6 2" xfId="5873" xr:uid="{EA7B9BEF-C1C6-42E8-BB75-B228EDF0E299}"/>
    <cellStyle name="20% - Accent3 18 7" xfId="5874" xr:uid="{DF63D7B2-11C7-459D-B05E-9E3695E320B1}"/>
    <cellStyle name="20% - Accent3 18 7 2" xfId="5875" xr:uid="{F32431FC-77CB-4792-86D0-8B1AB88E2751}"/>
    <cellStyle name="20% - Accent3 18 8" xfId="5876" xr:uid="{53E0A810-360D-4520-B93F-5D97BB9D7183}"/>
    <cellStyle name="20% - Accent3 19" xfId="5877" xr:uid="{7450766B-7A49-4EEA-B5DF-36702A9005BC}"/>
    <cellStyle name="20% - Accent3 19 2" xfId="5878" xr:uid="{B01893E1-624B-440A-BB5F-7F5B9A1A85EE}"/>
    <cellStyle name="20% - Accent3 19 2 2" xfId="5879" xr:uid="{4192192B-1472-4F05-8A9F-A81CF511E842}"/>
    <cellStyle name="20% - Accent3 19 3" xfId="5880" xr:uid="{FBE46846-D6BE-4934-93B8-7EB82F222DC7}"/>
    <cellStyle name="20% - Accent3 19 3 2" xfId="5881" xr:uid="{FBF52F3B-3556-4AAD-AAD4-7D55F9DB770E}"/>
    <cellStyle name="20% - Accent3 19 4" xfId="5882" xr:uid="{F4F9C3B6-0406-4C53-BBFA-EB29830E2665}"/>
    <cellStyle name="20% - Accent3 19 4 2" xfId="5883" xr:uid="{B6F45C8C-7E95-46E1-971F-0504C5E1A1FB}"/>
    <cellStyle name="20% - Accent3 19 5" xfId="5884" xr:uid="{772FAF07-1896-4331-BBD2-76AB9FB13D26}"/>
    <cellStyle name="20% - Accent3 19 5 2" xfId="5885" xr:uid="{DFB8105C-B2E2-4007-960A-2208F1B81EE6}"/>
    <cellStyle name="20% - Accent3 19 6" xfId="5886" xr:uid="{DD5332E6-97C6-4F21-AE1B-B44D9BCFD973}"/>
    <cellStyle name="20% - Accent3 19 6 2" xfId="5887" xr:uid="{37517740-C37E-4652-8DC8-88FA20204C43}"/>
    <cellStyle name="20% - Accent3 19 7" xfId="5888" xr:uid="{19EC4F3D-B0E7-4755-99EC-79EF42DEDD7C}"/>
    <cellStyle name="20% - Accent3 2" xfId="85" xr:uid="{C1D89D31-A64A-4931-9BF2-099D9535940F}"/>
    <cellStyle name="20% - Accent3 2 10" xfId="5890" xr:uid="{20166CA2-3932-4ED7-87AB-E439D43B5684}"/>
    <cellStyle name="20% - Accent3 2 10 2" xfId="5891" xr:uid="{1024CB1C-6CCC-4872-B635-8E9E9160847A}"/>
    <cellStyle name="20% - Accent3 2 11" xfId="5892" xr:uid="{8B34EF3D-1E70-4911-8B17-0E1E9871FC81}"/>
    <cellStyle name="20% - Accent3 2 11 2" xfId="5893" xr:uid="{7A90C129-0995-42B3-AFBA-CB4F302CB9EA}"/>
    <cellStyle name="20% - Accent3 2 12" xfId="5894" xr:uid="{FF75C0EB-AB58-42CA-B037-094358783C25}"/>
    <cellStyle name="20% - Accent3 2 12 2" xfId="5895" xr:uid="{E83C948B-FDEA-4451-8B91-3355585C3D01}"/>
    <cellStyle name="20% - Accent3 2 13" xfId="5896" xr:uid="{68BD2182-C64A-4F30-9817-D080C22FA6BF}"/>
    <cellStyle name="20% - Accent3 2 13 2" xfId="5897" xr:uid="{5AF58346-9F4A-4AC2-A730-481E01B93255}"/>
    <cellStyle name="20% - Accent3 2 14" xfId="5898" xr:uid="{E74486D5-DD9C-4666-8175-D514A37899D6}"/>
    <cellStyle name="20% - Accent3 2 14 2" xfId="5899" xr:uid="{21A13E8A-431D-4BA4-A59B-5B51B4EE23C3}"/>
    <cellStyle name="20% - Accent3 2 15" xfId="5900" xr:uid="{B0BF75AB-CD94-45A3-9E59-361C8F8FC3FF}"/>
    <cellStyle name="20% - Accent3 2 15 2" xfId="5901" xr:uid="{DB232574-FA1B-4B6C-99EF-492155830D84}"/>
    <cellStyle name="20% - Accent3 2 16" xfId="5902" xr:uid="{9F674D48-2A50-4125-9685-BEE1047B9C8B}"/>
    <cellStyle name="20% - Accent3 2 17" xfId="5903" xr:uid="{F35A74FD-325E-4068-BE2C-BA5D6C1C06BC}"/>
    <cellStyle name="20% - Accent3 2 18" xfId="5889" xr:uid="{9FD54D99-DB37-4D6E-89C8-0321E85C21B9}"/>
    <cellStyle name="20% - Accent3 2 2" xfId="86" xr:uid="{B37DE2E0-00E8-44EC-BE62-738BBE4B468E}"/>
    <cellStyle name="20% - Accent3 2 2 10" xfId="5905" xr:uid="{03F80179-2F3F-4045-AFC7-7E9C9C76BE07}"/>
    <cellStyle name="20% - Accent3 2 2 10 2" xfId="5906" xr:uid="{7A6A2CA8-B92E-4A0D-8E2D-FB42B4EE092D}"/>
    <cellStyle name="20% - Accent3 2 2 11" xfId="5907" xr:uid="{46175A11-D155-4BE7-98DE-DE1B7926C4FD}"/>
    <cellStyle name="20% - Accent3 2 2 11 2" xfId="5908" xr:uid="{418B719E-95EB-4334-814F-E9DCA61D6D4A}"/>
    <cellStyle name="20% - Accent3 2 2 12" xfId="5909" xr:uid="{3424E6F8-66B2-4194-B3F9-35ECACDAF0EA}"/>
    <cellStyle name="20% - Accent3 2 2 13" xfId="5904" xr:uid="{D15FFD30-A905-40EC-A32B-385F9B79E577}"/>
    <cellStyle name="20% - Accent3 2 2 2" xfId="87" xr:uid="{B90EDA07-EDD1-4759-B520-E651BCA9A671}"/>
    <cellStyle name="20% - Accent3 2 2 2 10" xfId="5911" xr:uid="{8599A273-CEA6-4583-81FF-A875F57C4B6E}"/>
    <cellStyle name="20% - Accent3 2 2 2 11" xfId="5910" xr:uid="{EC959E55-0CF3-43BC-BB39-E904466EB37C}"/>
    <cellStyle name="20% - Accent3 2 2 2 2" xfId="88" xr:uid="{3173C3E0-C503-4067-A33C-5042884D9941}"/>
    <cellStyle name="20% - Accent3 2 2 2 2 2" xfId="89" xr:uid="{3D19705E-3A85-4876-8E55-9BE7D148D18D}"/>
    <cellStyle name="20% - Accent3 2 2 2 2 2 2" xfId="5914" xr:uid="{8B8CCF25-C3F6-4F99-9991-E7CEEF339F10}"/>
    <cellStyle name="20% - Accent3 2 2 2 2 2 2 2" xfId="5915" xr:uid="{3B0B64C5-CA66-4D6E-86AC-0D413F1ECBD4}"/>
    <cellStyle name="20% - Accent3 2 2 2 2 2 3" xfId="5916" xr:uid="{A1F4D3D0-65DD-4683-80AD-789697183525}"/>
    <cellStyle name="20% - Accent3 2 2 2 2 2 3 2" xfId="5917" xr:uid="{0FF0F9D2-1FA3-4EC7-A4B8-FAA060205A95}"/>
    <cellStyle name="20% - Accent3 2 2 2 2 2 4" xfId="5918" xr:uid="{7E46403C-4BC7-4607-A9AF-908E395A668A}"/>
    <cellStyle name="20% - Accent3 2 2 2 2 2 5" xfId="5913" xr:uid="{3E28B3A8-ECD2-4755-BE84-E53F3B1555B2}"/>
    <cellStyle name="20% - Accent3 2 2 2 2 3" xfId="5919" xr:uid="{7C5A5D13-F136-4DC8-B292-F8D2F11680FD}"/>
    <cellStyle name="20% - Accent3 2 2 2 2 3 2" xfId="5920" xr:uid="{0FBC1B46-F380-43A6-89E1-DA3BAA7C99B9}"/>
    <cellStyle name="20% - Accent3 2 2 2 2 4" xfId="5921" xr:uid="{D2A2DCB9-8FFF-4378-AF8E-2B0394B53F85}"/>
    <cellStyle name="20% - Accent3 2 2 2 2 4 2" xfId="5922" xr:uid="{8DB20935-8A20-4EE0-824F-ACAFC6D4C6BA}"/>
    <cellStyle name="20% - Accent3 2 2 2 2 5" xfId="5923" xr:uid="{71542B44-A552-4397-8A2D-008E12FADD96}"/>
    <cellStyle name="20% - Accent3 2 2 2 2 5 2" xfId="5924" xr:uid="{0374CF84-E18F-41DF-8C94-50A5E3721F2A}"/>
    <cellStyle name="20% - Accent3 2 2 2 2 6" xfId="5925" xr:uid="{2574962D-CEAE-4C65-AB9D-EF065C209087}"/>
    <cellStyle name="20% - Accent3 2 2 2 2 7" xfId="5912" xr:uid="{2CDF418C-A43F-4277-977D-83C445A25930}"/>
    <cellStyle name="20% - Accent3 2 2 2 3" xfId="90" xr:uid="{B7125913-5576-41E4-AC0B-86ABB0911581}"/>
    <cellStyle name="20% - Accent3 2 2 2 3 2" xfId="5927" xr:uid="{0904EF87-03CF-4BAE-A9C8-0732E594E427}"/>
    <cellStyle name="20% - Accent3 2 2 2 3 2 2" xfId="5928" xr:uid="{FBABD98E-0504-43E2-8839-50BE24B29CED}"/>
    <cellStyle name="20% - Accent3 2 2 2 3 2 2 2" xfId="5929" xr:uid="{464B98D8-19B4-4DD9-9C5B-C7C9B984239D}"/>
    <cellStyle name="20% - Accent3 2 2 2 3 2 3" xfId="5930" xr:uid="{36E999C2-E8E4-4896-86C8-FC70CB017D5F}"/>
    <cellStyle name="20% - Accent3 2 2 2 3 2 3 2" xfId="5931" xr:uid="{7CE0659C-4D56-4D9B-81E6-41268E2A76D7}"/>
    <cellStyle name="20% - Accent3 2 2 2 3 2 4" xfId="5932" xr:uid="{C7A36D01-407F-4D09-88A3-DB87D0338012}"/>
    <cellStyle name="20% - Accent3 2 2 2 3 3" xfId="5933" xr:uid="{4C2281C0-B652-4A57-9F02-0DE958ADF1CA}"/>
    <cellStyle name="20% - Accent3 2 2 2 3 3 2" xfId="5934" xr:uid="{A0D2906B-5B3E-4BE7-87DD-C6A747DCF1A1}"/>
    <cellStyle name="20% - Accent3 2 2 2 3 4" xfId="5935" xr:uid="{36213D62-FF3E-4E41-8524-0322E1306725}"/>
    <cellStyle name="20% - Accent3 2 2 2 3 4 2" xfId="5936" xr:uid="{8F516CBA-7BB2-48C6-81A8-A3385C6DAE11}"/>
    <cellStyle name="20% - Accent3 2 2 2 3 5" xfId="5937" xr:uid="{9FE00F00-CA83-4312-B9D4-192791ABD8BD}"/>
    <cellStyle name="20% - Accent3 2 2 2 3 5 2" xfId="5938" xr:uid="{B0971483-1DBF-4DA1-9262-69866510D708}"/>
    <cellStyle name="20% - Accent3 2 2 2 3 6" xfId="5939" xr:uid="{B769214E-C12A-4AB4-AF8D-149E7B8EAA7D}"/>
    <cellStyle name="20% - Accent3 2 2 2 3 7" xfId="5926" xr:uid="{9BA7723C-1666-4C71-B451-8D06F2F9D14D}"/>
    <cellStyle name="20% - Accent3 2 2 2 4" xfId="5940" xr:uid="{1D0AE31E-7A76-45EC-ADF9-00A351F16EE8}"/>
    <cellStyle name="20% - Accent3 2 2 2 4 2" xfId="5941" xr:uid="{A67E812D-2C38-4DC7-B97E-8AE145A5489B}"/>
    <cellStyle name="20% - Accent3 2 2 2 4 2 2" xfId="5942" xr:uid="{FC21E6AE-B7BB-48BA-B78E-DA74E2C51B1E}"/>
    <cellStyle name="20% - Accent3 2 2 2 4 3" xfId="5943" xr:uid="{68C6EF04-4B6E-4F7C-BDCF-9C41F70A710E}"/>
    <cellStyle name="20% - Accent3 2 2 2 4 3 2" xfId="5944" xr:uid="{5E9A14CC-832D-4482-B663-4921FBE2F353}"/>
    <cellStyle name="20% - Accent3 2 2 2 4 4" xfId="5945" xr:uid="{10CA378B-194A-4AC9-B039-91989CA6C7FE}"/>
    <cellStyle name="20% - Accent3 2 2 2 5" xfId="5946" xr:uid="{64D80810-4D75-435E-A33F-AE8BB02C0827}"/>
    <cellStyle name="20% - Accent3 2 2 2 5 2" xfId="5947" xr:uid="{6B2F88EA-A6B6-47BE-BA75-6AB0FD1A232B}"/>
    <cellStyle name="20% - Accent3 2 2 2 6" xfId="5948" xr:uid="{158E9F71-6223-4A1B-875B-794CAABC895C}"/>
    <cellStyle name="20% - Accent3 2 2 2 6 2" xfId="5949" xr:uid="{12D9419F-641A-4AD5-84B9-8B710B8C8572}"/>
    <cellStyle name="20% - Accent3 2 2 2 7" xfId="5950" xr:uid="{2A6796BE-6221-4477-8C17-5C93C8446E91}"/>
    <cellStyle name="20% - Accent3 2 2 2 7 2" xfId="5951" xr:uid="{BF412631-B7F6-43CE-9881-3C060EE557F2}"/>
    <cellStyle name="20% - Accent3 2 2 2 8" xfId="5952" xr:uid="{40B34C19-CA02-4F52-B2FC-1D24DD1EFA15}"/>
    <cellStyle name="20% - Accent3 2 2 2 8 2" xfId="5953" xr:uid="{E806D2AF-EA90-42AF-B12A-41E6D0377FD8}"/>
    <cellStyle name="20% - Accent3 2 2 2 9" xfId="5954" xr:uid="{93738649-B05C-4E0A-AEEB-67E73B0E0E62}"/>
    <cellStyle name="20% - Accent3 2 2 2 9 2" xfId="5955" xr:uid="{CC3359B2-A6C4-4D00-83AF-13F77E92E3E8}"/>
    <cellStyle name="20% - Accent3 2 2 3" xfId="91" xr:uid="{10A9E037-A1B2-408E-AFEA-D065DC60D38C}"/>
    <cellStyle name="20% - Accent3 2 2 3 2" xfId="92" xr:uid="{0F0EB2F4-F9C3-42F6-8151-9D1F230EE4B5}"/>
    <cellStyle name="20% - Accent3 2 2 3 2 2" xfId="5958" xr:uid="{A837AAA1-4DBF-4377-BA81-13D48BC1D746}"/>
    <cellStyle name="20% - Accent3 2 2 3 2 2 2" xfId="5959" xr:uid="{D7448252-5594-42C1-9865-BCE622717D6D}"/>
    <cellStyle name="20% - Accent3 2 2 3 2 2 2 2" xfId="5960" xr:uid="{38AD0462-8800-428F-96E0-E307415D3FB0}"/>
    <cellStyle name="20% - Accent3 2 2 3 2 2 3" xfId="5961" xr:uid="{6C8F8BEF-B9D9-4E1F-A9FE-418A2E95F74E}"/>
    <cellStyle name="20% - Accent3 2 2 3 2 2 3 2" xfId="5962" xr:uid="{FAE815D7-556C-48CC-9D31-02274665B84F}"/>
    <cellStyle name="20% - Accent3 2 2 3 2 2 4" xfId="5963" xr:uid="{9E5074B8-B7C7-4330-84F2-D9E1B270B16C}"/>
    <cellStyle name="20% - Accent3 2 2 3 2 3" xfId="5964" xr:uid="{7A0CD26F-F14C-4627-A35D-9C1769CC6DE2}"/>
    <cellStyle name="20% - Accent3 2 2 3 2 3 2" xfId="5965" xr:uid="{46721D31-02DF-449C-BD67-053FEA42FA48}"/>
    <cellStyle name="20% - Accent3 2 2 3 2 4" xfId="5966" xr:uid="{50A64FC0-C4B5-4C58-9394-816A28609E97}"/>
    <cellStyle name="20% - Accent3 2 2 3 2 4 2" xfId="5967" xr:uid="{2623AAC4-F878-4C6B-8A5D-CA976F3342A1}"/>
    <cellStyle name="20% - Accent3 2 2 3 2 5" xfId="5968" xr:uid="{97B73C55-EAF2-4ED7-857B-376584480A77}"/>
    <cellStyle name="20% - Accent3 2 2 3 2 5 2" xfId="5969" xr:uid="{C5E9CC28-FB8B-43D2-ADF2-EE19CBE5A121}"/>
    <cellStyle name="20% - Accent3 2 2 3 2 6" xfId="5970" xr:uid="{85251506-8E7F-4C6B-A788-B4C47317E338}"/>
    <cellStyle name="20% - Accent3 2 2 3 2 7" xfId="5957" xr:uid="{E45777D1-9B20-4961-B26A-3517A0CEA5D7}"/>
    <cellStyle name="20% - Accent3 2 2 3 3" xfId="5971" xr:uid="{5B64A217-A0B7-4740-9B04-96EDD899D737}"/>
    <cellStyle name="20% - Accent3 2 2 3 3 2" xfId="5972" xr:uid="{993C4BAA-2E98-449D-AA19-79BB63685C50}"/>
    <cellStyle name="20% - Accent3 2 2 3 3 2 2" xfId="5973" xr:uid="{09DED287-C5BE-49B1-B4C6-8188A1AE5CFE}"/>
    <cellStyle name="20% - Accent3 2 2 3 3 2 2 2" xfId="5974" xr:uid="{F77CF91A-1F1F-48C0-A322-1CADADD0D2B8}"/>
    <cellStyle name="20% - Accent3 2 2 3 3 2 3" xfId="5975" xr:uid="{CF26301A-15FE-492D-9247-3BEB77344CF8}"/>
    <cellStyle name="20% - Accent3 2 2 3 3 2 3 2" xfId="5976" xr:uid="{F1AE661C-665D-48DB-8CC1-ED3539629548}"/>
    <cellStyle name="20% - Accent3 2 2 3 3 2 4" xfId="5977" xr:uid="{1263F397-575B-4F10-9D79-9BB2ABE33647}"/>
    <cellStyle name="20% - Accent3 2 2 3 3 3" xfId="5978" xr:uid="{C6240131-884A-4E8A-8380-8136E04CA26A}"/>
    <cellStyle name="20% - Accent3 2 2 3 3 3 2" xfId="5979" xr:uid="{9F30C3B8-4BE0-45B5-8334-6FFC209BFB71}"/>
    <cellStyle name="20% - Accent3 2 2 3 3 4" xfId="5980" xr:uid="{F7A3BA36-F464-4CF0-923A-AB94C08C292B}"/>
    <cellStyle name="20% - Accent3 2 2 3 3 4 2" xfId="5981" xr:uid="{F772427D-DAD7-4185-A8F5-E9D850070A2F}"/>
    <cellStyle name="20% - Accent3 2 2 3 3 5" xfId="5982" xr:uid="{0C2E8798-BA4A-46E7-96E2-821BB7EB5E15}"/>
    <cellStyle name="20% - Accent3 2 2 3 3 5 2" xfId="5983" xr:uid="{2D887F70-4987-4AE1-BEC5-7037AABCF5DA}"/>
    <cellStyle name="20% - Accent3 2 2 3 3 6" xfId="5984" xr:uid="{8B3AD40F-DB45-4F8B-BCD3-DEB8DCF13D01}"/>
    <cellStyle name="20% - Accent3 2 2 3 4" xfId="5985" xr:uid="{75A867F2-2956-423E-9B78-E0EEDDDC3447}"/>
    <cellStyle name="20% - Accent3 2 2 3 4 2" xfId="5986" xr:uid="{1A883C80-1487-4716-AB13-3838F2EF35A7}"/>
    <cellStyle name="20% - Accent3 2 2 3 4 2 2" xfId="5987" xr:uid="{6822B9DF-A73C-4A0E-9B61-A5B51B93FD4F}"/>
    <cellStyle name="20% - Accent3 2 2 3 4 3" xfId="5988" xr:uid="{F6489101-D345-417B-BEC1-526517C55059}"/>
    <cellStyle name="20% - Accent3 2 2 3 4 3 2" xfId="5989" xr:uid="{FDEBB837-E6CF-4876-8EC7-2B768849B088}"/>
    <cellStyle name="20% - Accent3 2 2 3 4 4" xfId="5990" xr:uid="{0E50CE0D-4730-46AC-96B1-C19AAC7B47EF}"/>
    <cellStyle name="20% - Accent3 2 2 3 5" xfId="5991" xr:uid="{D47DB879-6454-4300-9532-879FCA195466}"/>
    <cellStyle name="20% - Accent3 2 2 3 5 2" xfId="5992" xr:uid="{E33ADBAF-7F7C-472B-805E-43729907CE63}"/>
    <cellStyle name="20% - Accent3 2 2 3 6" xfId="5993" xr:uid="{ED5251A1-6094-43B4-A826-210FC4193F23}"/>
    <cellStyle name="20% - Accent3 2 2 3 6 2" xfId="5994" xr:uid="{0C4CFDE7-B5CC-4C28-87D7-8AD3F46D58BC}"/>
    <cellStyle name="20% - Accent3 2 2 3 7" xfId="5995" xr:uid="{C7339F6D-A18A-478D-A4CC-0DE9414FFF29}"/>
    <cellStyle name="20% - Accent3 2 2 3 7 2" xfId="5996" xr:uid="{564FB342-0BE3-43FC-8463-932855D5DDDE}"/>
    <cellStyle name="20% - Accent3 2 2 3 8" xfId="5997" xr:uid="{A2CCD4F9-22C5-4C4C-89BE-C63D37CCB818}"/>
    <cellStyle name="20% - Accent3 2 2 3 9" xfId="5956" xr:uid="{11D46A12-0D20-4E6D-909E-B6717EA5B178}"/>
    <cellStyle name="20% - Accent3 2 2 4" xfId="93" xr:uid="{DD2ECE43-93A4-4ADA-A8B0-DA2E2E088019}"/>
    <cellStyle name="20% - Accent3 2 2 4 2" xfId="5999" xr:uid="{E404ECA0-F721-43EF-A918-21C1CA7A64B3}"/>
    <cellStyle name="20% - Accent3 2 2 4 2 2" xfId="6000" xr:uid="{3F758686-2171-4BB7-9F5A-B2BE48A2DE4B}"/>
    <cellStyle name="20% - Accent3 2 2 4 2 2 2" xfId="6001" xr:uid="{6221D2E0-BB04-4834-930D-65ECC6D71F01}"/>
    <cellStyle name="20% - Accent3 2 2 4 2 3" xfId="6002" xr:uid="{9AA3385C-DE99-4464-9251-C1EB01E78C01}"/>
    <cellStyle name="20% - Accent3 2 2 4 2 3 2" xfId="6003" xr:uid="{F24DAE30-84A6-4AEA-A65F-661EB5A14F62}"/>
    <cellStyle name="20% - Accent3 2 2 4 2 4" xfId="6004" xr:uid="{A4ECCF7A-E320-43F9-B524-3F754A21B360}"/>
    <cellStyle name="20% - Accent3 2 2 4 3" xfId="6005" xr:uid="{A5CAA7D0-1CD0-42C1-817E-8C044E85961B}"/>
    <cellStyle name="20% - Accent3 2 2 4 3 2" xfId="6006" xr:uid="{6E67D468-2784-4B3C-A57B-DA14A32EEE41}"/>
    <cellStyle name="20% - Accent3 2 2 4 4" xfId="6007" xr:uid="{E7116758-2106-4F69-BEFC-0542C14E7D73}"/>
    <cellStyle name="20% - Accent3 2 2 4 4 2" xfId="6008" xr:uid="{064FDD0A-EA38-41C4-883C-36492DEA5407}"/>
    <cellStyle name="20% - Accent3 2 2 4 5" xfId="6009" xr:uid="{8856DAB0-1BE9-4AE9-A0DC-7656D8060345}"/>
    <cellStyle name="20% - Accent3 2 2 4 5 2" xfId="6010" xr:uid="{BCBCF61A-3A4B-4DE7-B79D-F288CE3E9B2B}"/>
    <cellStyle name="20% - Accent3 2 2 4 6" xfId="6011" xr:uid="{5F3D6F93-675C-4C90-AF0F-3794E9D734AD}"/>
    <cellStyle name="20% - Accent3 2 2 4 7" xfId="5998" xr:uid="{D7AAE9B9-6437-4B9B-976A-498FD757AF12}"/>
    <cellStyle name="20% - Accent3 2 2 5" xfId="6012" xr:uid="{592C63A8-2DAF-460E-BFDC-1283919C27C4}"/>
    <cellStyle name="20% - Accent3 2 2 5 2" xfId="6013" xr:uid="{FD411117-0DE6-4181-9070-77C421E221FE}"/>
    <cellStyle name="20% - Accent3 2 2 5 2 2" xfId="6014" xr:uid="{991F190C-758C-4064-BC98-255EB626EA27}"/>
    <cellStyle name="20% - Accent3 2 2 5 2 2 2" xfId="6015" xr:uid="{496E7992-4054-41E3-B05C-A751425031C5}"/>
    <cellStyle name="20% - Accent3 2 2 5 2 3" xfId="6016" xr:uid="{389F7CAF-C639-4F81-B19F-E0ECBBF06B91}"/>
    <cellStyle name="20% - Accent3 2 2 5 2 3 2" xfId="6017" xr:uid="{4F10456C-1464-4310-8D90-856D547D8D61}"/>
    <cellStyle name="20% - Accent3 2 2 5 2 4" xfId="6018" xr:uid="{39386C11-A2E1-4ACF-85FE-8E6828138BFC}"/>
    <cellStyle name="20% - Accent3 2 2 5 3" xfId="6019" xr:uid="{C2F6D405-9EE8-4CBE-B874-B86A5AC28327}"/>
    <cellStyle name="20% - Accent3 2 2 5 3 2" xfId="6020" xr:uid="{E346248F-32A0-4B8F-B35E-6DB5C381D873}"/>
    <cellStyle name="20% - Accent3 2 2 5 4" xfId="6021" xr:uid="{D360CFDC-163D-4090-A825-5B0AF93692E2}"/>
    <cellStyle name="20% - Accent3 2 2 5 4 2" xfId="6022" xr:uid="{7E2FA848-F9A9-4FDE-BDCA-F0DB642C031A}"/>
    <cellStyle name="20% - Accent3 2 2 5 5" xfId="6023" xr:uid="{6E52B669-4580-4FE8-92FC-F0ADC51A0117}"/>
    <cellStyle name="20% - Accent3 2 2 5 5 2" xfId="6024" xr:uid="{F7343FD6-8B04-48DE-B88F-B08A3F620301}"/>
    <cellStyle name="20% - Accent3 2 2 5 6" xfId="6025" xr:uid="{C51DC66B-7C8E-45CA-973F-E7ABA358FD99}"/>
    <cellStyle name="20% - Accent3 2 2 6" xfId="6026" xr:uid="{315F94A1-F5D2-4345-8611-6448AD30F02E}"/>
    <cellStyle name="20% - Accent3 2 2 6 2" xfId="6027" xr:uid="{CA1B90A5-7231-442D-8867-8CF537A0F5F5}"/>
    <cellStyle name="20% - Accent3 2 2 6 2 2" xfId="6028" xr:uid="{6C7B0D1D-3B70-4F4B-9AD5-F22F659B89F8}"/>
    <cellStyle name="20% - Accent3 2 2 6 3" xfId="6029" xr:uid="{C33D0E64-9F62-4E36-9D69-289EB567D480}"/>
    <cellStyle name="20% - Accent3 2 2 6 3 2" xfId="6030" xr:uid="{801399CA-7A53-47F2-A516-298B16633164}"/>
    <cellStyle name="20% - Accent3 2 2 6 4" xfId="6031" xr:uid="{395E653D-A128-451E-9654-B763E65858B2}"/>
    <cellStyle name="20% - Accent3 2 2 7" xfId="6032" xr:uid="{DE52274C-D699-48D7-8861-A065FD357579}"/>
    <cellStyle name="20% - Accent3 2 2 7 2" xfId="6033" xr:uid="{F3618DA5-EF25-4E12-8F77-57711759DC17}"/>
    <cellStyle name="20% - Accent3 2 2 8" xfId="6034" xr:uid="{DBACA8A8-9198-43FF-898A-089339ACA62C}"/>
    <cellStyle name="20% - Accent3 2 2 8 2" xfId="6035" xr:uid="{EAB8D5B3-858D-4630-A329-51561A0EE696}"/>
    <cellStyle name="20% - Accent3 2 2 9" xfId="6036" xr:uid="{66912171-C787-450C-9B18-724DAE980452}"/>
    <cellStyle name="20% - Accent3 2 2 9 2" xfId="6037" xr:uid="{AE46A761-E7A9-40F0-BD07-194AFDC2D35D}"/>
    <cellStyle name="20% - Accent3 2 3" xfId="94" xr:uid="{31E7EAB0-31C4-442F-A3DB-CFF34F902C6A}"/>
    <cellStyle name="20% - Accent3 2 3 10" xfId="6039" xr:uid="{466AF958-8AE3-4644-AE0F-1C6A7960442C}"/>
    <cellStyle name="20% - Accent3 2 3 11" xfId="6038" xr:uid="{27B6BDB1-705A-44B2-9A62-093897BA8CF1}"/>
    <cellStyle name="20% - Accent3 2 3 2" xfId="95" xr:uid="{28872C5F-076D-4A0B-B633-0BAB64E4BB67}"/>
    <cellStyle name="20% - Accent3 2 3 2 2" xfId="96" xr:uid="{5AA835E5-7696-4BC1-8A5C-18C7F5160664}"/>
    <cellStyle name="20% - Accent3 2 3 2 2 2" xfId="6042" xr:uid="{665EF320-3408-4B7D-A3E7-185B585F620B}"/>
    <cellStyle name="20% - Accent3 2 3 2 2 2 2" xfId="6043" xr:uid="{3FBE6AD7-436E-49A3-B0F6-DADD5F5B4CCB}"/>
    <cellStyle name="20% - Accent3 2 3 2 2 3" xfId="6044" xr:uid="{5A518C10-F33A-4629-BB41-D1F4552995C1}"/>
    <cellStyle name="20% - Accent3 2 3 2 2 3 2" xfId="6045" xr:uid="{8A4FB66F-08F2-4F5E-81E7-A67725958874}"/>
    <cellStyle name="20% - Accent3 2 3 2 2 4" xfId="6046" xr:uid="{1BB1C191-C5FC-4D26-A9C4-B9B28D2147F3}"/>
    <cellStyle name="20% - Accent3 2 3 2 2 5" xfId="6041" xr:uid="{7D20760A-C4CB-44E3-805D-452F99487735}"/>
    <cellStyle name="20% - Accent3 2 3 2 3" xfId="6047" xr:uid="{5450D668-E495-4BEE-B357-EA288993E1C1}"/>
    <cellStyle name="20% - Accent3 2 3 2 3 2" xfId="6048" xr:uid="{0264F491-A449-4A19-98F1-BE6CEB4714F2}"/>
    <cellStyle name="20% - Accent3 2 3 2 4" xfId="6049" xr:uid="{E39B8819-EF19-4793-9B2B-16A16CCC3D77}"/>
    <cellStyle name="20% - Accent3 2 3 2 4 2" xfId="6050" xr:uid="{C8DEC132-9A18-4E9B-80AD-858A839AA525}"/>
    <cellStyle name="20% - Accent3 2 3 2 5" xfId="6051" xr:uid="{55680831-DD40-4B4F-9DD1-62A4CD172F76}"/>
    <cellStyle name="20% - Accent3 2 3 2 5 2" xfId="6052" xr:uid="{EF9E019D-CA75-4D1F-B229-D6485B25F84C}"/>
    <cellStyle name="20% - Accent3 2 3 2 6" xfId="6053" xr:uid="{99B37B29-A372-4F40-94EC-7CCF29143A52}"/>
    <cellStyle name="20% - Accent3 2 3 2 6 2" xfId="6054" xr:uid="{3BA5210F-A657-4A26-8A88-38573E4B224A}"/>
    <cellStyle name="20% - Accent3 2 3 2 7" xfId="6055" xr:uid="{1E5B8225-304D-4E39-AE6F-62DD753032F3}"/>
    <cellStyle name="20% - Accent3 2 3 2 7 2" xfId="6056" xr:uid="{180F9107-8C36-41D8-8227-8F6F1476670E}"/>
    <cellStyle name="20% - Accent3 2 3 2 8" xfId="6057" xr:uid="{9E09290C-05FC-4EDA-8107-E8A425973827}"/>
    <cellStyle name="20% - Accent3 2 3 2 9" xfId="6040" xr:uid="{88415386-59DE-464B-B864-63FC5C7B28C1}"/>
    <cellStyle name="20% - Accent3 2 3 3" xfId="97" xr:uid="{B4590507-E60C-41FD-B818-3574350D107D}"/>
    <cellStyle name="20% - Accent3 2 3 3 2" xfId="6059" xr:uid="{9AC5B161-5BB3-4B63-B810-EEF61852E96B}"/>
    <cellStyle name="20% - Accent3 2 3 3 2 2" xfId="6060" xr:uid="{5C781C05-885E-404A-B95A-A0302B52BD4C}"/>
    <cellStyle name="20% - Accent3 2 3 3 2 2 2" xfId="6061" xr:uid="{41AC43EA-2E41-42D5-AABE-C121F83D8B37}"/>
    <cellStyle name="20% - Accent3 2 3 3 2 3" xfId="6062" xr:uid="{A009CC45-4FD0-4227-98E5-1CF6D4B2138C}"/>
    <cellStyle name="20% - Accent3 2 3 3 2 3 2" xfId="6063" xr:uid="{CBCF4C6E-5DE2-46CF-83AD-BB172955DC23}"/>
    <cellStyle name="20% - Accent3 2 3 3 2 4" xfId="6064" xr:uid="{5B3B78B7-46EF-4E9B-880A-A1EF89C2C6E8}"/>
    <cellStyle name="20% - Accent3 2 3 3 3" xfId="6065" xr:uid="{645614C1-9FF7-476C-95F2-9B9B62999B31}"/>
    <cellStyle name="20% - Accent3 2 3 3 3 2" xfId="6066" xr:uid="{563F8B6E-E87E-4DC2-8B4A-DB43A58DB961}"/>
    <cellStyle name="20% - Accent3 2 3 3 4" xfId="6067" xr:uid="{6CDEB97C-BEB2-4C08-A1B2-D502D6065AB0}"/>
    <cellStyle name="20% - Accent3 2 3 3 4 2" xfId="6068" xr:uid="{4888660D-02F1-42B3-87A9-1336E07FFC09}"/>
    <cellStyle name="20% - Accent3 2 3 3 5" xfId="6069" xr:uid="{C1D14979-FC92-4F5B-88D3-A0D29F854D2E}"/>
    <cellStyle name="20% - Accent3 2 3 3 5 2" xfId="6070" xr:uid="{B0AAD5C1-C4A2-4F2D-9928-257A99D7DFAC}"/>
    <cellStyle name="20% - Accent3 2 3 3 6" xfId="6071" xr:uid="{689BE832-65BB-40C4-AFF9-3CE0C7A0E970}"/>
    <cellStyle name="20% - Accent3 2 3 3 7" xfId="6058" xr:uid="{986B69C4-FFD7-4A1B-B650-25F60B66DE1C}"/>
    <cellStyle name="20% - Accent3 2 3 4" xfId="6072" xr:uid="{CF92F88F-FB59-4163-B94B-5E2B55640350}"/>
    <cellStyle name="20% - Accent3 2 3 4 2" xfId="6073" xr:uid="{5E32DCA3-534E-483B-BC24-D07686AAC582}"/>
    <cellStyle name="20% - Accent3 2 3 4 2 2" xfId="6074" xr:uid="{6CD63CBE-9228-4345-811D-D4E0922B083B}"/>
    <cellStyle name="20% - Accent3 2 3 4 3" xfId="6075" xr:uid="{BE5D9399-B702-42FF-BA28-9DA57474D9C2}"/>
    <cellStyle name="20% - Accent3 2 3 4 3 2" xfId="6076" xr:uid="{B380C3EC-5E7C-4AA7-B20C-D2BFAEA1C0D3}"/>
    <cellStyle name="20% - Accent3 2 3 4 4" xfId="6077" xr:uid="{8D475DCC-97B3-4D82-99CD-D12B96BCD496}"/>
    <cellStyle name="20% - Accent3 2 3 5" xfId="6078" xr:uid="{84ECB5D8-8B6A-4088-8407-3CC9014B7746}"/>
    <cellStyle name="20% - Accent3 2 3 5 2" xfId="6079" xr:uid="{C78DEBB6-7EDC-4B6F-B031-178351C0CFAE}"/>
    <cellStyle name="20% - Accent3 2 3 6" xfId="6080" xr:uid="{377C56BB-6DCC-4E45-B195-E422171CDF3C}"/>
    <cellStyle name="20% - Accent3 2 3 6 2" xfId="6081" xr:uid="{B9E9D0AA-34ED-4CA5-A325-974F535AA6E3}"/>
    <cellStyle name="20% - Accent3 2 3 7" xfId="6082" xr:uid="{C19097CF-7F7D-4754-9E26-37DB1E3E1FB0}"/>
    <cellStyle name="20% - Accent3 2 3 7 2" xfId="6083" xr:uid="{5C06487B-ACB2-4B52-AF4A-BFA871A2F278}"/>
    <cellStyle name="20% - Accent3 2 3 8" xfId="6084" xr:uid="{022A0728-AA1C-45F4-9163-40E759D5E68F}"/>
    <cellStyle name="20% - Accent3 2 3 8 2" xfId="6085" xr:uid="{3BA77013-2894-48F4-9575-9E1C79FBAECD}"/>
    <cellStyle name="20% - Accent3 2 3 9" xfId="6086" xr:uid="{08E381FC-4143-4D76-9C8D-8E7240F2B1C7}"/>
    <cellStyle name="20% - Accent3 2 3 9 2" xfId="6087" xr:uid="{EBBB7370-E4DF-4EBC-A517-AF2B47097D2D}"/>
    <cellStyle name="20% - Accent3 2 4" xfId="98" xr:uid="{68D67F37-D8D3-4816-BEFE-E1E35BB21A39}"/>
    <cellStyle name="20% - Accent3 2 4 10" xfId="6089" xr:uid="{EA551A4C-EE64-415D-8AB5-AD66991EC7E8}"/>
    <cellStyle name="20% - Accent3 2 4 11" xfId="6088" xr:uid="{C15A58F0-5FD2-4D89-AA74-C93D2ACE0858}"/>
    <cellStyle name="20% - Accent3 2 4 2" xfId="99" xr:uid="{2EF58371-47CA-4923-A7AF-FE30CC545301}"/>
    <cellStyle name="20% - Accent3 2 4 2 2" xfId="100" xr:uid="{8B678F5B-8140-4714-B48D-5E2CEC41B3E8}"/>
    <cellStyle name="20% - Accent3 2 4 2 2 2" xfId="6092" xr:uid="{E714DD6B-DFC8-418C-A628-C3C16061773A}"/>
    <cellStyle name="20% - Accent3 2 4 2 2 2 2" xfId="6093" xr:uid="{CD31F0A9-0F09-4E82-B88A-FAD81ADCFD70}"/>
    <cellStyle name="20% - Accent3 2 4 2 2 3" xfId="6094" xr:uid="{B5E1A4A2-B600-4B82-989F-DF33D9EBD8B8}"/>
    <cellStyle name="20% - Accent3 2 4 2 2 3 2" xfId="6095" xr:uid="{80E54A40-9601-4066-ADEF-07509E774E50}"/>
    <cellStyle name="20% - Accent3 2 4 2 2 4" xfId="6096" xr:uid="{C3AD1F8B-0223-49AC-87E1-D8997F47582E}"/>
    <cellStyle name="20% - Accent3 2 4 2 2 5" xfId="6091" xr:uid="{16479622-AF37-46A8-9E7F-ADAEAFAEAD6D}"/>
    <cellStyle name="20% - Accent3 2 4 2 3" xfId="6097" xr:uid="{17413E62-3DB1-4333-9C46-3A7321CFEEC4}"/>
    <cellStyle name="20% - Accent3 2 4 2 3 2" xfId="6098" xr:uid="{81024772-812B-4C49-B003-6CFB23E19FDB}"/>
    <cellStyle name="20% - Accent3 2 4 2 4" xfId="6099" xr:uid="{4B79522A-E6CC-4193-A3F3-5B753136952C}"/>
    <cellStyle name="20% - Accent3 2 4 2 4 2" xfId="6100" xr:uid="{D0B9B80A-727D-4FC0-97BC-1F358F51FE69}"/>
    <cellStyle name="20% - Accent3 2 4 2 5" xfId="6101" xr:uid="{4F829282-6773-486D-B793-AD7E4CEBAACA}"/>
    <cellStyle name="20% - Accent3 2 4 2 5 2" xfId="6102" xr:uid="{0D0AA07B-7CD0-4E34-AA91-D63520838EAA}"/>
    <cellStyle name="20% - Accent3 2 4 2 6" xfId="6103" xr:uid="{3F4AA964-F86C-4CDD-823C-817A6F3B069B}"/>
    <cellStyle name="20% - Accent3 2 4 2 7" xfId="6090" xr:uid="{EED09CD9-6644-4275-A0B6-B38B4201553B}"/>
    <cellStyle name="20% - Accent3 2 4 3" xfId="101" xr:uid="{826CE6AF-95AD-4615-85DB-C319CD372777}"/>
    <cellStyle name="20% - Accent3 2 4 3 2" xfId="6105" xr:uid="{B3707419-9CA3-47F8-9509-229D64192CFE}"/>
    <cellStyle name="20% - Accent3 2 4 3 2 2" xfId="6106" xr:uid="{8725BA62-E5A6-4D99-8EEC-F7A57AB3255C}"/>
    <cellStyle name="20% - Accent3 2 4 3 2 2 2" xfId="6107" xr:uid="{E18BCE2E-6357-4DBF-BE3C-C07C4857E10E}"/>
    <cellStyle name="20% - Accent3 2 4 3 2 3" xfId="6108" xr:uid="{ED49FCA2-4EBC-4BC8-9C5D-A11EB28CD668}"/>
    <cellStyle name="20% - Accent3 2 4 3 2 3 2" xfId="6109" xr:uid="{04CBC4A6-91CA-439A-A856-79B63E608F89}"/>
    <cellStyle name="20% - Accent3 2 4 3 2 4" xfId="6110" xr:uid="{FF30E9CB-A812-4E59-8E19-DD21EB621EFB}"/>
    <cellStyle name="20% - Accent3 2 4 3 3" xfId="6111" xr:uid="{492BFBAF-09B2-431D-B25E-68FD5FAB07F1}"/>
    <cellStyle name="20% - Accent3 2 4 3 3 2" xfId="6112" xr:uid="{9AF3CA01-22E3-43C6-A0B3-A99106F71518}"/>
    <cellStyle name="20% - Accent3 2 4 3 4" xfId="6113" xr:uid="{EB0AA900-92DC-4511-90F9-C3CAE917DA0F}"/>
    <cellStyle name="20% - Accent3 2 4 3 4 2" xfId="6114" xr:uid="{D48A5BA4-6F83-4AB1-9F40-24D43C0C0ABB}"/>
    <cellStyle name="20% - Accent3 2 4 3 5" xfId="6115" xr:uid="{91DE168D-F06D-479C-80C2-6FD4BA61932E}"/>
    <cellStyle name="20% - Accent3 2 4 3 5 2" xfId="6116" xr:uid="{07F80762-0D8A-4F82-BA27-DB47A2CF7F05}"/>
    <cellStyle name="20% - Accent3 2 4 3 6" xfId="6117" xr:uid="{1806D3B4-3784-473F-BEF3-A7AEA0C098BB}"/>
    <cellStyle name="20% - Accent3 2 4 3 7" xfId="6104" xr:uid="{EB81D5C6-3D13-404F-BC5A-9F3A8AF905FF}"/>
    <cellStyle name="20% - Accent3 2 4 4" xfId="6118" xr:uid="{33F8DEC5-C06D-45B1-AB0D-FE118F15DB46}"/>
    <cellStyle name="20% - Accent3 2 4 4 2" xfId="6119" xr:uid="{159D3936-5E9D-4114-B336-155F98847D20}"/>
    <cellStyle name="20% - Accent3 2 4 4 2 2" xfId="6120" xr:uid="{3A0DE2ED-177F-4319-94F4-9A81EA4A8C01}"/>
    <cellStyle name="20% - Accent3 2 4 4 3" xfId="6121" xr:uid="{8C346807-7B99-48E8-96C8-80D3B229E43D}"/>
    <cellStyle name="20% - Accent3 2 4 4 3 2" xfId="6122" xr:uid="{3B80FC08-6637-4EF3-910D-B28C131C2F98}"/>
    <cellStyle name="20% - Accent3 2 4 4 4" xfId="6123" xr:uid="{CD101770-CE20-47EC-B4A8-84CDDD1565A0}"/>
    <cellStyle name="20% - Accent3 2 4 5" xfId="6124" xr:uid="{5059AFDC-169C-494D-BB8F-30EAD1AB7597}"/>
    <cellStyle name="20% - Accent3 2 4 5 2" xfId="6125" xr:uid="{751ABAB5-2379-4223-992C-6B4E9F668AEB}"/>
    <cellStyle name="20% - Accent3 2 4 6" xfId="6126" xr:uid="{3116A207-7389-4041-AE9D-D65F7B309286}"/>
    <cellStyle name="20% - Accent3 2 4 6 2" xfId="6127" xr:uid="{7A73DA49-BF3D-4003-8BBF-AEE0A1321B91}"/>
    <cellStyle name="20% - Accent3 2 4 7" xfId="6128" xr:uid="{40279107-861B-418E-9464-411C3D9A0B40}"/>
    <cellStyle name="20% - Accent3 2 4 7 2" xfId="6129" xr:uid="{68CC467E-3EFF-43A0-9FE7-060D229D8357}"/>
    <cellStyle name="20% - Accent3 2 4 8" xfId="6130" xr:uid="{E016A082-1050-4B88-BF4F-825D29836D54}"/>
    <cellStyle name="20% - Accent3 2 4 8 2" xfId="6131" xr:uid="{8B9B889A-14D6-4DDA-9B2F-9C82C1C20F20}"/>
    <cellStyle name="20% - Accent3 2 4 9" xfId="6132" xr:uid="{B518D927-3FD8-47C5-859C-AFBAC69A07A1}"/>
    <cellStyle name="20% - Accent3 2 4 9 2" xfId="6133" xr:uid="{5BA5DA63-4769-4536-AE15-A2F409E92097}"/>
    <cellStyle name="20% - Accent3 2 5" xfId="102" xr:uid="{4099871A-0779-4E7E-83E9-B7F9ED2E58CA}"/>
    <cellStyle name="20% - Accent3 2 5 2" xfId="103" xr:uid="{B3BC5D0B-BC38-448D-9423-F584A89AEC4B}"/>
    <cellStyle name="20% - Accent3 2 5 2 2" xfId="6136" xr:uid="{1D0759BE-6D48-4FE0-834C-B4D1160BC586}"/>
    <cellStyle name="20% - Accent3 2 5 2 2 2" xfId="6137" xr:uid="{B187E2E4-3AD9-43F8-AF31-D813291A8EC9}"/>
    <cellStyle name="20% - Accent3 2 5 2 2 2 2" xfId="6138" xr:uid="{A7A5039E-B1DB-4BB6-994A-FF5304811B03}"/>
    <cellStyle name="20% - Accent3 2 5 2 2 3" xfId="6139" xr:uid="{0E1ED707-3508-43CC-9902-B5E1620DFB65}"/>
    <cellStyle name="20% - Accent3 2 5 2 2 3 2" xfId="6140" xr:uid="{39D846AC-8EC3-48C3-8DDD-97A3772FB8DF}"/>
    <cellStyle name="20% - Accent3 2 5 2 2 4" xfId="6141" xr:uid="{FBB26AE5-1D5A-4500-BCD2-C99D2E68F930}"/>
    <cellStyle name="20% - Accent3 2 5 2 3" xfId="6142" xr:uid="{44B86C9C-54E3-4374-B180-94D3001CB035}"/>
    <cellStyle name="20% - Accent3 2 5 2 3 2" xfId="6143" xr:uid="{94BAD617-D0A5-4540-9AD7-D5984E1048E2}"/>
    <cellStyle name="20% - Accent3 2 5 2 4" xfId="6144" xr:uid="{DF4F6E4E-0CAC-4904-AB11-5FA09EE01F16}"/>
    <cellStyle name="20% - Accent3 2 5 2 4 2" xfId="6145" xr:uid="{A8C33333-BDD4-49D0-80A0-7FCC5C9457FB}"/>
    <cellStyle name="20% - Accent3 2 5 2 5" xfId="6146" xr:uid="{BAD746D2-856E-4340-B710-382E25C6E1E3}"/>
    <cellStyle name="20% - Accent3 2 5 2 5 2" xfId="6147" xr:uid="{04A3665C-6D20-475D-ABD9-0EFE7F9AD8D4}"/>
    <cellStyle name="20% - Accent3 2 5 2 6" xfId="6148" xr:uid="{D8013B0B-77BD-4D9D-9F33-BE5CA528412D}"/>
    <cellStyle name="20% - Accent3 2 5 2 7" xfId="6135" xr:uid="{ECEEDEFD-7F09-42FA-92AA-DD735F120E4F}"/>
    <cellStyle name="20% - Accent3 2 5 3" xfId="6149" xr:uid="{E8609A5B-E437-4E43-A875-9E4A39C09524}"/>
    <cellStyle name="20% - Accent3 2 5 3 2" xfId="6150" xr:uid="{2F2D517F-61D5-46AA-9FA5-EDB9995D2DCA}"/>
    <cellStyle name="20% - Accent3 2 5 3 2 2" xfId="6151" xr:uid="{B5BCA19E-8259-49EE-AFF7-303F21CEBD9B}"/>
    <cellStyle name="20% - Accent3 2 5 3 2 2 2" xfId="6152" xr:uid="{15EE32F6-FC64-44B2-AE41-E5274A0B3010}"/>
    <cellStyle name="20% - Accent3 2 5 3 2 3" xfId="6153" xr:uid="{A020A1EC-34EC-4207-BB14-3AD125C2666C}"/>
    <cellStyle name="20% - Accent3 2 5 3 2 3 2" xfId="6154" xr:uid="{63916A81-889B-4B74-980B-493E852631D2}"/>
    <cellStyle name="20% - Accent3 2 5 3 2 4" xfId="6155" xr:uid="{0FEF46DF-CAE7-4065-A97C-5A89269B948A}"/>
    <cellStyle name="20% - Accent3 2 5 3 3" xfId="6156" xr:uid="{DF366D32-74F4-4369-B179-658E76588472}"/>
    <cellStyle name="20% - Accent3 2 5 3 3 2" xfId="6157" xr:uid="{2080514F-18C5-4CE4-A7F3-F0621F863EC8}"/>
    <cellStyle name="20% - Accent3 2 5 3 4" xfId="6158" xr:uid="{8D41C337-051C-4B8F-9C88-43A700411AD7}"/>
    <cellStyle name="20% - Accent3 2 5 3 4 2" xfId="6159" xr:uid="{18E50110-44B2-49B2-BB94-7D29F78B6A93}"/>
    <cellStyle name="20% - Accent3 2 5 3 5" xfId="6160" xr:uid="{EA65C0C0-9D9E-47E8-BB12-9C26ADBCDBE5}"/>
    <cellStyle name="20% - Accent3 2 5 3 5 2" xfId="6161" xr:uid="{04CE3960-71F0-4D8F-9DBF-98C2FAD58BF1}"/>
    <cellStyle name="20% - Accent3 2 5 3 6" xfId="6162" xr:uid="{5A24FA49-54C9-4E9D-AFE8-1DADB44AD26A}"/>
    <cellStyle name="20% - Accent3 2 5 4" xfId="6163" xr:uid="{00291B9E-C671-4D7A-B5C4-D8CA79A4B989}"/>
    <cellStyle name="20% - Accent3 2 5 4 2" xfId="6164" xr:uid="{87FF3FB6-C0DD-4EAB-864B-BCCAFD0ADBC0}"/>
    <cellStyle name="20% - Accent3 2 5 4 2 2" xfId="6165" xr:uid="{68F94D8C-CF24-4028-BC42-52F8B4F9D3CB}"/>
    <cellStyle name="20% - Accent3 2 5 4 3" xfId="6166" xr:uid="{E64407E5-54B7-412F-BCC2-798C2683BCD7}"/>
    <cellStyle name="20% - Accent3 2 5 4 3 2" xfId="6167" xr:uid="{90ED998B-5415-4D42-8B40-B5D6D481FE82}"/>
    <cellStyle name="20% - Accent3 2 5 4 4" xfId="6168" xr:uid="{A7F859E1-BE37-4300-809F-E7082D6A9997}"/>
    <cellStyle name="20% - Accent3 2 5 5" xfId="6169" xr:uid="{26DB975F-9AA1-478A-89A5-47CCD75BF2D9}"/>
    <cellStyle name="20% - Accent3 2 5 5 2" xfId="6170" xr:uid="{A8918434-EAA7-4C17-9F0C-1771560507CE}"/>
    <cellStyle name="20% - Accent3 2 5 6" xfId="6171" xr:uid="{C89AF2C1-3C02-4A3E-AA1C-8A1C18D82363}"/>
    <cellStyle name="20% - Accent3 2 5 6 2" xfId="6172" xr:uid="{CDE6CAFC-6E75-4ECD-ADB1-91FFFDCC51CD}"/>
    <cellStyle name="20% - Accent3 2 5 7" xfId="6173" xr:uid="{C379D9C4-CE75-4EF2-B121-4D613CF9E36A}"/>
    <cellStyle name="20% - Accent3 2 5 7 2" xfId="6174" xr:uid="{6BCCA26B-7B29-43A5-840A-255D7D07061C}"/>
    <cellStyle name="20% - Accent3 2 5 8" xfId="6175" xr:uid="{754D3006-246B-4D73-8DAE-28CA9BB489B6}"/>
    <cellStyle name="20% - Accent3 2 5 9" xfId="6134" xr:uid="{1F3B2914-AA6E-4B1F-85C6-D1CBA56EDFD4}"/>
    <cellStyle name="20% - Accent3 2 6" xfId="104" xr:uid="{3DFCD6B4-4223-4D84-BE4D-F61DF549F95B}"/>
    <cellStyle name="20% - Accent3 2 6 2" xfId="105" xr:uid="{243FC673-335E-49CE-B62B-9EB7812BE798}"/>
    <cellStyle name="20% - Accent3 2 6 2 2" xfId="6178" xr:uid="{DD5C694A-10EE-42BD-849C-71CC9DCEBA3B}"/>
    <cellStyle name="20% - Accent3 2 6 2 2 2" xfId="6179" xr:uid="{A46846F0-F2D8-4CFF-9CB1-BBCFEB282B52}"/>
    <cellStyle name="20% - Accent3 2 6 2 3" xfId="6180" xr:uid="{D08A9F68-1F78-4888-8025-5D484DD5C840}"/>
    <cellStyle name="20% - Accent3 2 6 2 3 2" xfId="6181" xr:uid="{257CB2E4-7FA7-4F13-84B2-E34E60059A39}"/>
    <cellStyle name="20% - Accent3 2 6 2 4" xfId="6182" xr:uid="{F5BBA3AE-4A8A-4672-953A-9F8E008EADA0}"/>
    <cellStyle name="20% - Accent3 2 6 2 5" xfId="6177" xr:uid="{AA863710-F0A9-42A4-B09C-1DA7242EDC92}"/>
    <cellStyle name="20% - Accent3 2 6 3" xfId="6183" xr:uid="{820CF390-5672-450D-AA45-742E9BFD7C37}"/>
    <cellStyle name="20% - Accent3 2 6 3 2" xfId="6184" xr:uid="{E2F79371-3D1A-47B0-B38D-DFFF563AAA68}"/>
    <cellStyle name="20% - Accent3 2 6 4" xfId="6185" xr:uid="{D5B89EA9-06CD-40A9-B46B-26C8AA9A0F3D}"/>
    <cellStyle name="20% - Accent3 2 6 4 2" xfId="6186" xr:uid="{D2DE6FAD-94F4-4630-BB5F-25BE0499E9B8}"/>
    <cellStyle name="20% - Accent3 2 6 5" xfId="6187" xr:uid="{DEDFD390-EFF1-4265-A34E-D4CA5C472759}"/>
    <cellStyle name="20% - Accent3 2 6 5 2" xfId="6188" xr:uid="{0D3457B3-8FE7-45E5-8809-05CC5F735D16}"/>
    <cellStyle name="20% - Accent3 2 6 6" xfId="6189" xr:uid="{45CCBFE9-DF86-485C-A7DC-B2322E02E4A2}"/>
    <cellStyle name="20% - Accent3 2 6 7" xfId="6176" xr:uid="{DB02DC86-3DC1-484D-A032-67F59E087A3E}"/>
    <cellStyle name="20% - Accent3 2 7" xfId="106" xr:uid="{DF7D5641-1181-4297-B5BC-0093C49A119F}"/>
    <cellStyle name="20% - Accent3 2 7 2" xfId="6191" xr:uid="{5DE224EE-65B0-4749-9AF0-8F384E2BCE04}"/>
    <cellStyle name="20% - Accent3 2 7 2 2" xfId="6192" xr:uid="{8615229A-59CE-4A6D-B964-2FAB5EE8DBBD}"/>
    <cellStyle name="20% - Accent3 2 7 2 2 2" xfId="6193" xr:uid="{266CFF66-0BF0-4686-BCFA-F46C0E67B859}"/>
    <cellStyle name="20% - Accent3 2 7 2 3" xfId="6194" xr:uid="{91647B51-25F6-4E06-B8F4-53D3B0B7611D}"/>
    <cellStyle name="20% - Accent3 2 7 2 3 2" xfId="6195" xr:uid="{FF86D765-F61C-4ABC-8507-D79845D968EA}"/>
    <cellStyle name="20% - Accent3 2 7 2 4" xfId="6196" xr:uid="{B3D9CBD4-2985-45FF-AC5E-E3FB5B6E0B99}"/>
    <cellStyle name="20% - Accent3 2 7 3" xfId="6197" xr:uid="{58087915-4EE5-4C20-9C04-5267940260D4}"/>
    <cellStyle name="20% - Accent3 2 7 3 2" xfId="6198" xr:uid="{91C3F785-A867-4906-A989-2BD0FDFE1FDE}"/>
    <cellStyle name="20% - Accent3 2 7 4" xfId="6199" xr:uid="{9FB3C9B0-B027-495B-8B33-9E1DE2E4ADD0}"/>
    <cellStyle name="20% - Accent3 2 7 4 2" xfId="6200" xr:uid="{3CCB3021-7F9D-4871-AFD8-84CA6358B1DF}"/>
    <cellStyle name="20% - Accent3 2 7 5" xfId="6201" xr:uid="{C9045AA4-B2EE-4FCF-A23C-B88D1875F610}"/>
    <cellStyle name="20% - Accent3 2 7 5 2" xfId="6202" xr:uid="{FA693B46-4EA7-404D-A807-FC513B9F44AF}"/>
    <cellStyle name="20% - Accent3 2 7 6" xfId="6203" xr:uid="{A94B7E15-0125-475D-8B6B-0222578BA6E1}"/>
    <cellStyle name="20% - Accent3 2 7 7" xfId="6190" xr:uid="{59FF040F-D8F3-4C1B-97C1-3EC2361655F4}"/>
    <cellStyle name="20% - Accent3 2 8" xfId="6204" xr:uid="{BA0A4AD6-DDD0-40C4-960F-EF940617FDE9}"/>
    <cellStyle name="20% - Accent3 2 8 2" xfId="6205" xr:uid="{0C5BC531-A7DE-4792-B2C0-A0490879A646}"/>
    <cellStyle name="20% - Accent3 2 8 2 2" xfId="6206" xr:uid="{8172B71A-0017-428B-BAB5-BB2B3EBAF6D7}"/>
    <cellStyle name="20% - Accent3 2 8 3" xfId="6207" xr:uid="{D0791892-7C19-4584-AEB6-B5E8781BDACF}"/>
    <cellStyle name="20% - Accent3 2 8 3 2" xfId="6208" xr:uid="{5FA97909-28E4-43A6-BFC3-87CEF953AA02}"/>
    <cellStyle name="20% - Accent3 2 8 4" xfId="6209" xr:uid="{33B2410B-C810-4915-A8C2-63157EB5FEA8}"/>
    <cellStyle name="20% - Accent3 2 9" xfId="6210" xr:uid="{BF92DB5C-3041-4E05-B6AC-E1352E383BF1}"/>
    <cellStyle name="20% - Accent3 2 9 2" xfId="6211" xr:uid="{670F18B5-91D6-4F3A-AAC3-3C471989DAF7}"/>
    <cellStyle name="20% - Accent3 20" xfId="6212" xr:uid="{C62FB166-BC30-4CF5-A323-6A36B9B49FBE}"/>
    <cellStyle name="20% - Accent3 20 2" xfId="6213" xr:uid="{E4AECAB1-916D-49EF-9D14-B2C280C8D74A}"/>
    <cellStyle name="20% - Accent3 20 2 2" xfId="6214" xr:uid="{207593F6-ACAE-4A73-9851-C090A3286E86}"/>
    <cellStyle name="20% - Accent3 20 3" xfId="6215" xr:uid="{946587A3-E66A-4E24-B762-44C7DB698BE0}"/>
    <cellStyle name="20% - Accent3 20 3 2" xfId="6216" xr:uid="{F466D78B-6E2F-457D-9770-64FE3DF5AFEA}"/>
    <cellStyle name="20% - Accent3 20 4" xfId="6217" xr:uid="{9D347D86-C7C4-436C-81B8-32BCA487625E}"/>
    <cellStyle name="20% - Accent3 21" xfId="6218" xr:uid="{F628E8A9-7AB6-46B4-AF66-A0351E409C4A}"/>
    <cellStyle name="20% - Accent3 21 2" xfId="6219" xr:uid="{81F9A5C6-4859-41EC-B2D2-FE40218EA527}"/>
    <cellStyle name="20% - Accent3 21 2 2" xfId="6220" xr:uid="{6B366B5B-C90F-4041-AB70-0016109873C2}"/>
    <cellStyle name="20% - Accent3 21 3" xfId="6221" xr:uid="{73FB3F27-6B21-4CD7-BBE3-0922622DB66F}"/>
    <cellStyle name="20% - Accent3 21 3 2" xfId="6222" xr:uid="{234863F6-788A-4815-A52F-AB1E8B71BAEC}"/>
    <cellStyle name="20% - Accent3 21 4" xfId="6223" xr:uid="{4BFC16E9-BEC7-48CD-9710-6C9A6D0A2E84}"/>
    <cellStyle name="20% - Accent3 22" xfId="6224" xr:uid="{7F9D7F4A-2C8F-4C91-90A3-FD3F922C2028}"/>
    <cellStyle name="20% - Accent3 22 2" xfId="6225" xr:uid="{809FEF79-6E2B-42A5-ACAF-E551C2A40970}"/>
    <cellStyle name="20% - Accent3 22 2 2" xfId="6226" xr:uid="{16C3C7C8-6FC3-44D8-8B60-9DC80AD10E0A}"/>
    <cellStyle name="20% - Accent3 22 3" xfId="6227" xr:uid="{90980EA3-E5C3-4575-8887-5B0737D1598E}"/>
    <cellStyle name="20% - Accent3 22 3 2" xfId="6228" xr:uid="{503B44B3-E1C2-4429-BA45-EE1C8BB53C6C}"/>
    <cellStyle name="20% - Accent3 22 4" xfId="6229" xr:uid="{CB27AD65-327D-4DC2-B6AB-A9CBA6193ACB}"/>
    <cellStyle name="20% - Accent3 23" xfId="6230" xr:uid="{9C1B3905-A9BA-4A45-9265-5A2E89879C91}"/>
    <cellStyle name="20% - Accent3 23 2" xfId="6231" xr:uid="{747739EB-DDE4-46A7-BF83-4211019C408A}"/>
    <cellStyle name="20% - Accent3 23 3" xfId="6232" xr:uid="{14EFEFEE-1476-4D13-986E-9FCDB2C6D23C}"/>
    <cellStyle name="20% - Accent3 24" xfId="6233" xr:uid="{120E0E8E-B9DB-4B07-B1D8-30DEE75273D8}"/>
    <cellStyle name="20% - Accent3 24 2" xfId="6234" xr:uid="{66AC8CEE-B515-4D62-BA59-C0759A844AC5}"/>
    <cellStyle name="20% - Accent3 25" xfId="6235" xr:uid="{8811FB48-FAFA-4D0E-A7B3-66C8C005C23C}"/>
    <cellStyle name="20% - Accent3 25 2" xfId="6236" xr:uid="{ADF8E56B-6287-4311-9F9E-FA4A0064BD45}"/>
    <cellStyle name="20% - Accent3 26" xfId="6237" xr:uid="{9375379C-DB39-46FD-B3BF-B8C480DC6A9F}"/>
    <cellStyle name="20% - Accent3 26 2" xfId="6238" xr:uid="{F33F5883-1E0A-43D7-BEB6-BDC66B46165D}"/>
    <cellStyle name="20% - Accent3 27" xfId="6239" xr:uid="{62827B0A-3815-4A45-B5A5-8D2B2FC9FFA9}"/>
    <cellStyle name="20% - Accent3 27 2" xfId="6240" xr:uid="{F4BC2C11-0BAA-4DCC-9D80-51E650EBDADF}"/>
    <cellStyle name="20% - Accent3 28" xfId="6241" xr:uid="{3702A187-D8C2-48FB-A3C6-85A9DFE5E36F}"/>
    <cellStyle name="20% - Accent3 28 2" xfId="6242" xr:uid="{196750C2-CEFD-4F1D-9A53-BBF02FA973D6}"/>
    <cellStyle name="20% - Accent3 29" xfId="6243" xr:uid="{392A4F68-3894-42D8-BBA3-CB8BBF850A97}"/>
    <cellStyle name="20% - Accent3 29 2" xfId="6244" xr:uid="{44101FB3-DE54-422C-BBE1-134EEF1E0C92}"/>
    <cellStyle name="20% - Accent3 3" xfId="107" xr:uid="{2076BE7B-A8FA-4117-8FDF-50CDC2A20CAA}"/>
    <cellStyle name="20% - Accent3 3 10" xfId="6246" xr:uid="{14E0EF8D-870F-42DE-AA26-FFDB177519BC}"/>
    <cellStyle name="20% - Accent3 3 10 2" xfId="6247" xr:uid="{87E3963D-A625-45FF-A4B2-4397A3A205EF}"/>
    <cellStyle name="20% - Accent3 3 11" xfId="6248" xr:uid="{A2783476-ADFF-4E85-A933-736BDCC9D88C}"/>
    <cellStyle name="20% - Accent3 3 11 2" xfId="6249" xr:uid="{51D1CF26-7A66-43FE-8F8E-5C312222C43B}"/>
    <cellStyle name="20% - Accent3 3 12" xfId="6250" xr:uid="{F02ED75B-DBD4-46D0-A7ED-E9A16426086E}"/>
    <cellStyle name="20% - Accent3 3 13" xfId="6251" xr:uid="{B38ACB46-0C56-4E30-99F3-4E0731F0424F}"/>
    <cellStyle name="20% - Accent3 3 13 2" xfId="6252" xr:uid="{1487886A-F56F-4C48-B794-C73877DFF5E2}"/>
    <cellStyle name="20% - Accent3 3 14" xfId="6253" xr:uid="{72B8686B-3ACC-4C8F-85D0-D277CEC119E5}"/>
    <cellStyle name="20% - Accent3 3 14 2" xfId="6254" xr:uid="{9A375B8E-419F-4425-AF9E-4A7BE7E5E49F}"/>
    <cellStyle name="20% - Accent3 3 15" xfId="6255" xr:uid="{B3DC78C7-B235-4464-A678-66F5523F9740}"/>
    <cellStyle name="20% - Accent3 3 16" xfId="6256" xr:uid="{5BBF428F-ED64-48D2-A299-93A764D903AA}"/>
    <cellStyle name="20% - Accent3 3 17" xfId="6257" xr:uid="{4F1D4188-128F-481D-9865-7457D9A23422}"/>
    <cellStyle name="20% - Accent3 3 18" xfId="6258" xr:uid="{64CC8CA9-BC86-4D94-BB09-529393FDEE98}"/>
    <cellStyle name="20% - Accent3 3 19" xfId="6245" xr:uid="{6A867E0D-7273-4C6E-8654-9D96A7DD217B}"/>
    <cellStyle name="20% - Accent3 3 2" xfId="108" xr:uid="{75EB9AF4-E800-4037-9589-1F591BEB46FA}"/>
    <cellStyle name="20% - Accent3 3 2 10" xfId="6260" xr:uid="{BE0E2637-44E5-4FCD-9BCC-166B82E07775}"/>
    <cellStyle name="20% - Accent3 3 2 10 2" xfId="6261" xr:uid="{4A1BC950-6230-4F8E-8C52-F5A9A66268AE}"/>
    <cellStyle name="20% - Accent3 3 2 11" xfId="6262" xr:uid="{4823EE88-3619-4F76-8F56-BA7816F62AFF}"/>
    <cellStyle name="20% - Accent3 3 2 11 2" xfId="6263" xr:uid="{F6122623-02A3-4946-AFCA-F54CB8E29E45}"/>
    <cellStyle name="20% - Accent3 3 2 12" xfId="6264" xr:uid="{394DC2AB-000A-4922-8387-780FC8319CF3}"/>
    <cellStyle name="20% - Accent3 3 2 13" xfId="6265" xr:uid="{4A53D2A2-0B69-4DC1-AE28-01E9BCDE6B76}"/>
    <cellStyle name="20% - Accent3 3 2 14" xfId="6266" xr:uid="{7F9CFB35-1C20-4EB1-9DE8-DC9351BF5858}"/>
    <cellStyle name="20% - Accent3 3 2 15" xfId="6259" xr:uid="{7EBE4C3D-6C63-4699-9FB3-3E8FB29AE704}"/>
    <cellStyle name="20% - Accent3 3 2 2" xfId="109" xr:uid="{577E406B-3D7F-4E5F-B1F2-8D26925BAD53}"/>
    <cellStyle name="20% - Accent3 3 2 2 10" xfId="6268" xr:uid="{8590B1C6-0234-4AEC-B1B7-A6D70EAB5579}"/>
    <cellStyle name="20% - Accent3 3 2 2 11" xfId="6269" xr:uid="{53EA16D5-DCA6-49A8-AB0E-8433A46168C4}"/>
    <cellStyle name="20% - Accent3 3 2 2 12" xfId="6267" xr:uid="{7B7700D6-13DA-4C67-8DFC-0EC2CBF52273}"/>
    <cellStyle name="20% - Accent3 3 2 2 2" xfId="110" xr:uid="{B211AD83-0110-40D4-A224-5B019C1A1C3A}"/>
    <cellStyle name="20% - Accent3 3 2 2 2 2" xfId="6271" xr:uid="{F3785115-4870-4667-A5AB-809CC8E747A4}"/>
    <cellStyle name="20% - Accent3 3 2 2 2 2 2" xfId="6272" xr:uid="{7F8EE757-98F3-4BC6-85A0-697F7D310A20}"/>
    <cellStyle name="20% - Accent3 3 2 2 2 2 2 2" xfId="6273" xr:uid="{AEC62A51-41E1-4F3D-A000-5D95F041A774}"/>
    <cellStyle name="20% - Accent3 3 2 2 2 2 3" xfId="6274" xr:uid="{374C3A72-B47D-4F6B-9F48-353F7325949E}"/>
    <cellStyle name="20% - Accent3 3 2 2 2 2 3 2" xfId="6275" xr:uid="{39097C7F-54C3-4B8F-88E5-00F883DCA9AE}"/>
    <cellStyle name="20% - Accent3 3 2 2 2 2 4" xfId="6276" xr:uid="{BB89B726-9554-456C-972A-87D96EC51AFC}"/>
    <cellStyle name="20% - Accent3 3 2 2 2 3" xfId="6277" xr:uid="{05249F8F-8D3D-496E-AC28-548CDDDA2C29}"/>
    <cellStyle name="20% - Accent3 3 2 2 2 3 2" xfId="6278" xr:uid="{DDC5BE4C-940E-47C2-9232-C4FAD804EA64}"/>
    <cellStyle name="20% - Accent3 3 2 2 2 4" xfId="6279" xr:uid="{D783EADE-0A9D-47C1-8E27-78EBA4A4ED10}"/>
    <cellStyle name="20% - Accent3 3 2 2 2 4 2" xfId="6280" xr:uid="{46696BE0-32E1-414E-8F83-93FB4C45ECAB}"/>
    <cellStyle name="20% - Accent3 3 2 2 2 5" xfId="6281" xr:uid="{55A663DA-0708-46B1-809E-63333EA60043}"/>
    <cellStyle name="20% - Accent3 3 2 2 2 5 2" xfId="6282" xr:uid="{06A48118-56A4-403A-BBAA-712B54451680}"/>
    <cellStyle name="20% - Accent3 3 2 2 2 6" xfId="6283" xr:uid="{427FA918-5EB6-4E66-A689-33F544637B26}"/>
    <cellStyle name="20% - Accent3 3 2 2 2 7" xfId="6284" xr:uid="{D0AA4D37-AB32-472D-A1BA-C0DF7AD73392}"/>
    <cellStyle name="20% - Accent3 3 2 2 2 8" xfId="6270" xr:uid="{7CC9E61C-7271-44AE-AF53-0AF9EDDB6B2F}"/>
    <cellStyle name="20% - Accent3 3 2 2 3" xfId="6285" xr:uid="{E001EA32-01DF-4843-93AC-A44CDDC42D01}"/>
    <cellStyle name="20% - Accent3 3 2 2 3 2" xfId="6286" xr:uid="{DEF00B5E-B50C-4003-9655-15436A6F3372}"/>
    <cellStyle name="20% - Accent3 3 2 2 3 2 2" xfId="6287" xr:uid="{47C51212-19B8-432E-99B1-1234FD96F982}"/>
    <cellStyle name="20% - Accent3 3 2 2 3 2 2 2" xfId="6288" xr:uid="{61651307-5547-4398-BC6B-05609A5F617C}"/>
    <cellStyle name="20% - Accent3 3 2 2 3 2 3" xfId="6289" xr:uid="{A0328A0D-3F6F-47CF-A410-8F13BA330D89}"/>
    <cellStyle name="20% - Accent3 3 2 2 3 2 3 2" xfId="6290" xr:uid="{E34429B7-7471-4ADE-B597-63B36A2C61CC}"/>
    <cellStyle name="20% - Accent3 3 2 2 3 2 4" xfId="6291" xr:uid="{BA67A7F6-F2CE-445C-9D1C-535DABF9441D}"/>
    <cellStyle name="20% - Accent3 3 2 2 3 3" xfId="6292" xr:uid="{4644A8C5-747C-4C1B-BE2C-6253FF8C6157}"/>
    <cellStyle name="20% - Accent3 3 2 2 3 3 2" xfId="6293" xr:uid="{DAFBDB12-A288-4EE6-90A1-183504E3E5A5}"/>
    <cellStyle name="20% - Accent3 3 2 2 3 4" xfId="6294" xr:uid="{0770F492-CA0F-4CFD-9D29-26B7EC6AF0E3}"/>
    <cellStyle name="20% - Accent3 3 2 2 3 4 2" xfId="6295" xr:uid="{2A91D33A-E99E-4812-8389-21B46E390036}"/>
    <cellStyle name="20% - Accent3 3 2 2 3 5" xfId="6296" xr:uid="{D2CA9DA1-5EE1-483C-8DF7-0AAE1E9BA9BC}"/>
    <cellStyle name="20% - Accent3 3 2 2 3 5 2" xfId="6297" xr:uid="{C4474AF1-D9C3-4072-9531-5B969387F4EE}"/>
    <cellStyle name="20% - Accent3 3 2 2 3 6" xfId="6298" xr:uid="{872EB91A-B0DE-41F4-98FB-A09A3243E1BB}"/>
    <cellStyle name="20% - Accent3 3 2 2 4" xfId="6299" xr:uid="{2CD66867-E11F-4BF3-94F9-1E1BBF085EE7}"/>
    <cellStyle name="20% - Accent3 3 2 2 4 2" xfId="6300" xr:uid="{E5486C9F-EA44-4426-A133-A6E13C223D24}"/>
    <cellStyle name="20% - Accent3 3 2 2 4 2 2" xfId="6301" xr:uid="{E6359A9B-06B5-4318-BC98-EB905A05A488}"/>
    <cellStyle name="20% - Accent3 3 2 2 4 3" xfId="6302" xr:uid="{902E0192-C64B-40EB-9043-BC42463F507E}"/>
    <cellStyle name="20% - Accent3 3 2 2 4 3 2" xfId="6303" xr:uid="{76A54159-5F17-4FB5-AF93-F62FD282346F}"/>
    <cellStyle name="20% - Accent3 3 2 2 4 4" xfId="6304" xr:uid="{65B4CF02-FDD5-4044-A11D-F5DD68187C4F}"/>
    <cellStyle name="20% - Accent3 3 2 2 5" xfId="6305" xr:uid="{74AE1771-470F-4978-9651-59C31DD25D7E}"/>
    <cellStyle name="20% - Accent3 3 2 2 5 2" xfId="6306" xr:uid="{437E3103-CEC8-40F4-A4FA-AB0BABDB8565}"/>
    <cellStyle name="20% - Accent3 3 2 2 6" xfId="6307" xr:uid="{FDB3F6DD-1F02-47C6-B7EE-6FE7317C8010}"/>
    <cellStyle name="20% - Accent3 3 2 2 6 2" xfId="6308" xr:uid="{F67229AD-7A1D-4295-9D1C-A9BBCB142974}"/>
    <cellStyle name="20% - Accent3 3 2 2 7" xfId="6309" xr:uid="{6FD2979B-5FFB-4C03-B061-3411D0569E26}"/>
    <cellStyle name="20% - Accent3 3 2 2 7 2" xfId="6310" xr:uid="{403D18F8-A8D2-4254-BEC7-66F1458BF617}"/>
    <cellStyle name="20% - Accent3 3 2 2 8" xfId="6311" xr:uid="{CA704481-B07F-47BC-ABC8-FFDCCB15CB22}"/>
    <cellStyle name="20% - Accent3 3 2 2 8 2" xfId="6312" xr:uid="{03821A7F-5900-4ADF-AC23-16C25F9589FD}"/>
    <cellStyle name="20% - Accent3 3 2 2 9" xfId="6313" xr:uid="{21C1027E-000F-4894-9B70-0248445CA5CE}"/>
    <cellStyle name="20% - Accent3 3 2 2 9 2" xfId="6314" xr:uid="{DC90D277-8432-422F-B833-0F128CB5985D}"/>
    <cellStyle name="20% - Accent3 3 2 3" xfId="111" xr:uid="{153224D8-4C0E-4CD5-96EF-05BD44E1B201}"/>
    <cellStyle name="20% - Accent3 3 2 3 10" xfId="6315" xr:uid="{6A159DF2-BCA3-4ABC-9414-73F37B91679D}"/>
    <cellStyle name="20% - Accent3 3 2 3 2" xfId="6316" xr:uid="{CC6E3115-4531-4DDA-97B5-FC76E0B9857E}"/>
    <cellStyle name="20% - Accent3 3 2 3 2 2" xfId="6317" xr:uid="{E4A09374-0F17-4321-B6F8-5738E0E80E20}"/>
    <cellStyle name="20% - Accent3 3 2 3 2 2 2" xfId="6318" xr:uid="{6A569E14-7951-44C5-9E6C-A860219F5366}"/>
    <cellStyle name="20% - Accent3 3 2 3 2 2 2 2" xfId="6319" xr:uid="{52B0A178-B37B-49CB-8078-0A6CCF5C2170}"/>
    <cellStyle name="20% - Accent3 3 2 3 2 2 3" xfId="6320" xr:uid="{DEF011AE-FE05-4BF3-AFA2-07EEBB9BD1AB}"/>
    <cellStyle name="20% - Accent3 3 2 3 2 2 3 2" xfId="6321" xr:uid="{3AED72F3-9B42-40D6-943F-6375B1740E65}"/>
    <cellStyle name="20% - Accent3 3 2 3 2 2 4" xfId="6322" xr:uid="{522D2102-8A8C-4786-AD59-E712CD1F290A}"/>
    <cellStyle name="20% - Accent3 3 2 3 2 3" xfId="6323" xr:uid="{B6C86569-7E9D-470B-9FA5-AA0AECA822DD}"/>
    <cellStyle name="20% - Accent3 3 2 3 2 3 2" xfId="6324" xr:uid="{DDECC89D-DD0E-455B-9304-9C7EE02B39FF}"/>
    <cellStyle name="20% - Accent3 3 2 3 2 4" xfId="6325" xr:uid="{3A132273-41E7-41DD-B0CE-74AA36369F13}"/>
    <cellStyle name="20% - Accent3 3 2 3 2 4 2" xfId="6326" xr:uid="{701CF7F4-34C3-40A5-ACF8-121828A9C873}"/>
    <cellStyle name="20% - Accent3 3 2 3 2 5" xfId="6327" xr:uid="{29846D50-485B-468E-9972-B00D803D4812}"/>
    <cellStyle name="20% - Accent3 3 2 3 2 5 2" xfId="6328" xr:uid="{102FE870-A85B-4777-8839-314C8A7D9B65}"/>
    <cellStyle name="20% - Accent3 3 2 3 2 6" xfId="6329" xr:uid="{C254A65F-A9E9-41E7-939F-0A1FDF0EFBA1}"/>
    <cellStyle name="20% - Accent3 3 2 3 3" xfId="6330" xr:uid="{11102128-80E8-42EC-96EB-52CCB054D0D7}"/>
    <cellStyle name="20% - Accent3 3 2 3 3 2" xfId="6331" xr:uid="{193F563E-262C-4EC5-A129-2A789891FACE}"/>
    <cellStyle name="20% - Accent3 3 2 3 3 2 2" xfId="6332" xr:uid="{8B8391E8-0253-4AB2-99A1-D2A2E958BF6C}"/>
    <cellStyle name="20% - Accent3 3 2 3 3 2 2 2" xfId="6333" xr:uid="{69E25148-8B2C-4026-9E56-07C713298C8B}"/>
    <cellStyle name="20% - Accent3 3 2 3 3 2 3" xfId="6334" xr:uid="{AEC3267B-7201-4AD0-8CC9-171ADB9D27DF}"/>
    <cellStyle name="20% - Accent3 3 2 3 3 2 3 2" xfId="6335" xr:uid="{73BCD028-0DEF-4EC9-9A2D-C57337CAD895}"/>
    <cellStyle name="20% - Accent3 3 2 3 3 2 4" xfId="6336" xr:uid="{D258C138-0C33-4E94-B053-CD6464EF6528}"/>
    <cellStyle name="20% - Accent3 3 2 3 3 3" xfId="6337" xr:uid="{B738157E-043B-4C39-96D5-8AB667EE5818}"/>
    <cellStyle name="20% - Accent3 3 2 3 3 3 2" xfId="6338" xr:uid="{6D844A0A-1B68-4494-8EC3-5253344BD9C7}"/>
    <cellStyle name="20% - Accent3 3 2 3 3 4" xfId="6339" xr:uid="{304B89DE-BAED-4724-A236-41365B893B93}"/>
    <cellStyle name="20% - Accent3 3 2 3 3 4 2" xfId="6340" xr:uid="{0ED90E6A-3C9D-4462-BC67-F23518626A77}"/>
    <cellStyle name="20% - Accent3 3 2 3 3 5" xfId="6341" xr:uid="{4B7D6414-D906-478F-92CA-9161C3AF3353}"/>
    <cellStyle name="20% - Accent3 3 2 3 3 5 2" xfId="6342" xr:uid="{0B00BA03-3E8E-4554-AFFA-ADA71A7B0BC3}"/>
    <cellStyle name="20% - Accent3 3 2 3 3 6" xfId="6343" xr:uid="{AA2C6A2D-F127-4BED-9901-EDC1CABCCFB6}"/>
    <cellStyle name="20% - Accent3 3 2 3 4" xfId="6344" xr:uid="{02A13A6D-D6B5-4022-BAB9-5CFDC7C4FFA2}"/>
    <cellStyle name="20% - Accent3 3 2 3 4 2" xfId="6345" xr:uid="{CB5638CB-CCF7-4FA9-8F90-29247B182825}"/>
    <cellStyle name="20% - Accent3 3 2 3 4 2 2" xfId="6346" xr:uid="{9784E70A-C459-4DD9-9786-FA53BF3DA92E}"/>
    <cellStyle name="20% - Accent3 3 2 3 4 3" xfId="6347" xr:uid="{E75F3829-582C-4E48-9601-E79C28250498}"/>
    <cellStyle name="20% - Accent3 3 2 3 4 3 2" xfId="6348" xr:uid="{364455D7-B84F-4EAE-83B0-89BB0AF11D77}"/>
    <cellStyle name="20% - Accent3 3 2 3 4 4" xfId="6349" xr:uid="{7853E0F6-E4E4-4F37-9EA7-EF43DE1A73D2}"/>
    <cellStyle name="20% - Accent3 3 2 3 5" xfId="6350" xr:uid="{D17070A0-FB02-4B38-B4BD-DBAABCE4C71B}"/>
    <cellStyle name="20% - Accent3 3 2 3 5 2" xfId="6351" xr:uid="{EADEC2FA-1656-4C88-95C6-310DA2B226A5}"/>
    <cellStyle name="20% - Accent3 3 2 3 6" xfId="6352" xr:uid="{1B599F22-7F33-4DCA-B0E2-9D54268FF1F1}"/>
    <cellStyle name="20% - Accent3 3 2 3 6 2" xfId="6353" xr:uid="{C7A41F38-1B70-43E1-B9EE-3D92E040B348}"/>
    <cellStyle name="20% - Accent3 3 2 3 7" xfId="6354" xr:uid="{97BD74BD-F335-490C-A116-996FB0EDF1D7}"/>
    <cellStyle name="20% - Accent3 3 2 3 7 2" xfId="6355" xr:uid="{D338F5FC-CF60-4B0C-8E89-CC005E24B1B0}"/>
    <cellStyle name="20% - Accent3 3 2 3 8" xfId="6356" xr:uid="{4BB0E346-36D9-4253-9310-24EA00045514}"/>
    <cellStyle name="20% - Accent3 3 2 3 9" xfId="6357" xr:uid="{97A86D01-D70D-4204-B2EA-81367A1D2279}"/>
    <cellStyle name="20% - Accent3 3 2 4" xfId="6358" xr:uid="{441BBE23-5C32-46F3-B5B2-B15392D85B2E}"/>
    <cellStyle name="20% - Accent3 3 2 4 2" xfId="6359" xr:uid="{25562BD1-6075-446D-B771-333EE207D076}"/>
    <cellStyle name="20% - Accent3 3 2 4 2 2" xfId="6360" xr:uid="{7F9DC411-59C9-49B2-B83D-B7B9D0727262}"/>
    <cellStyle name="20% - Accent3 3 2 4 2 2 2" xfId="6361" xr:uid="{38D2E1EE-78BB-4EE5-AC55-A2A2A7D4D0E9}"/>
    <cellStyle name="20% - Accent3 3 2 4 2 3" xfId="6362" xr:uid="{03AB6F4B-0B33-4B13-A727-41F2FE5645ED}"/>
    <cellStyle name="20% - Accent3 3 2 4 2 3 2" xfId="6363" xr:uid="{8F4F2A38-2580-46E6-8D74-DFC080755D4E}"/>
    <cellStyle name="20% - Accent3 3 2 4 2 4" xfId="6364" xr:uid="{55CBF405-D431-4279-A48B-4C35B1CBA05E}"/>
    <cellStyle name="20% - Accent3 3 2 4 3" xfId="6365" xr:uid="{973F16B8-27D6-46C6-99E0-EC6955B909C8}"/>
    <cellStyle name="20% - Accent3 3 2 4 3 2" xfId="6366" xr:uid="{505751EB-B5C7-4B49-9075-CB3EA2F70A93}"/>
    <cellStyle name="20% - Accent3 3 2 4 4" xfId="6367" xr:uid="{D75BD97E-7566-4B4E-887D-D1D93DE3EB78}"/>
    <cellStyle name="20% - Accent3 3 2 4 4 2" xfId="6368" xr:uid="{0C831D77-915C-4BF8-B748-EB425A8E71C6}"/>
    <cellStyle name="20% - Accent3 3 2 4 5" xfId="6369" xr:uid="{0188F07D-FEB4-4C00-9BE8-2D089D101728}"/>
    <cellStyle name="20% - Accent3 3 2 4 5 2" xfId="6370" xr:uid="{F19CFA2A-269C-46CF-BAC8-B979C988FCF4}"/>
    <cellStyle name="20% - Accent3 3 2 4 6" xfId="6371" xr:uid="{91448E18-1FB2-4467-BC37-29CBFDFB3889}"/>
    <cellStyle name="20% - Accent3 3 2 5" xfId="6372" xr:uid="{34C23A71-1F23-4A6B-8436-6FA62B8428E6}"/>
    <cellStyle name="20% - Accent3 3 2 5 2" xfId="6373" xr:uid="{E60B1670-E054-4F91-A72E-4A56D20A69EC}"/>
    <cellStyle name="20% - Accent3 3 2 5 2 2" xfId="6374" xr:uid="{4BCC7B1E-1CD3-413E-9701-B9E068E88439}"/>
    <cellStyle name="20% - Accent3 3 2 5 2 2 2" xfId="6375" xr:uid="{D66A05AF-9812-4937-92F3-0E9FACAEC510}"/>
    <cellStyle name="20% - Accent3 3 2 5 2 3" xfId="6376" xr:uid="{39FC554E-B284-4CD0-8C1A-C2667953C48A}"/>
    <cellStyle name="20% - Accent3 3 2 5 2 3 2" xfId="6377" xr:uid="{7777EB3A-B4B6-44E8-882C-5C46FEDE7760}"/>
    <cellStyle name="20% - Accent3 3 2 5 2 4" xfId="6378" xr:uid="{1FE82F1F-CF35-493E-BEDB-9CCFBBA184FD}"/>
    <cellStyle name="20% - Accent3 3 2 5 3" xfId="6379" xr:uid="{25DA0B1D-9125-4A5A-93C6-2846AA0E9A66}"/>
    <cellStyle name="20% - Accent3 3 2 5 3 2" xfId="6380" xr:uid="{B9D4A5CE-8210-408A-8096-829BBE420F5D}"/>
    <cellStyle name="20% - Accent3 3 2 5 4" xfId="6381" xr:uid="{EDFAEE2A-1346-478A-B436-AC227FADD82D}"/>
    <cellStyle name="20% - Accent3 3 2 5 4 2" xfId="6382" xr:uid="{C3084D2B-1AA4-4E38-AD0F-F27902891D60}"/>
    <cellStyle name="20% - Accent3 3 2 5 5" xfId="6383" xr:uid="{DE5ACFD6-E087-4284-97C9-25465F06047C}"/>
    <cellStyle name="20% - Accent3 3 2 5 5 2" xfId="6384" xr:uid="{193457EB-6F74-4564-98F6-FB71EE87AEA3}"/>
    <cellStyle name="20% - Accent3 3 2 5 6" xfId="6385" xr:uid="{B8CB8A9F-09CC-442D-B509-B1C27ECB4D40}"/>
    <cellStyle name="20% - Accent3 3 2 6" xfId="6386" xr:uid="{12B71F8D-3ABC-4971-B1D2-B303B9630993}"/>
    <cellStyle name="20% - Accent3 3 2 6 2" xfId="6387" xr:uid="{36259DB8-938D-46CD-85CF-1CD077847A84}"/>
    <cellStyle name="20% - Accent3 3 2 6 2 2" xfId="6388" xr:uid="{F414EF19-591E-494F-8A70-C9113CB6AE65}"/>
    <cellStyle name="20% - Accent3 3 2 6 3" xfId="6389" xr:uid="{45B8E6DB-0CD2-4095-9614-C4567337BC10}"/>
    <cellStyle name="20% - Accent3 3 2 6 3 2" xfId="6390" xr:uid="{F5CD449A-A48B-426E-A8D7-96579F386BAC}"/>
    <cellStyle name="20% - Accent3 3 2 6 4" xfId="6391" xr:uid="{A9E4C616-E158-4E22-B350-26EF248555CF}"/>
    <cellStyle name="20% - Accent3 3 2 7" xfId="6392" xr:uid="{3BD8450D-F8A3-457C-A963-B648434DF162}"/>
    <cellStyle name="20% - Accent3 3 2 7 2" xfId="6393" xr:uid="{1C03850C-9782-46FB-B206-DAFDB1996C10}"/>
    <cellStyle name="20% - Accent3 3 2 8" xfId="6394" xr:uid="{7745CE1B-D111-4773-A6C8-BC436A149BDE}"/>
    <cellStyle name="20% - Accent3 3 2 8 2" xfId="6395" xr:uid="{515466A9-98AE-4DB8-8377-9F251F586077}"/>
    <cellStyle name="20% - Accent3 3 2 9" xfId="6396" xr:uid="{FDFB025D-5211-4E2A-9ED4-518EF0B953F1}"/>
    <cellStyle name="20% - Accent3 3 2 9 2" xfId="6397" xr:uid="{70E7D58B-7300-45A9-B62F-6D71DE0C2F48}"/>
    <cellStyle name="20% - Accent3 3 3" xfId="112" xr:uid="{B9CD084E-C0ED-4B83-A0CE-52ABE7B0A06E}"/>
    <cellStyle name="20% - Accent3 3 3 10" xfId="6399" xr:uid="{34865344-DCB9-4FFB-A344-1E4E06BE87DB}"/>
    <cellStyle name="20% - Accent3 3 3 11" xfId="6400" xr:uid="{AF526D90-236E-4EB3-A56C-D3926A14485D}"/>
    <cellStyle name="20% - Accent3 3 3 12" xfId="6401" xr:uid="{0E9B96EE-F48D-4B11-A227-4D37E3A88524}"/>
    <cellStyle name="20% - Accent3 3 3 13" xfId="6398" xr:uid="{CE09B282-4E3B-4B54-9DC9-039036C34C18}"/>
    <cellStyle name="20% - Accent3 3 3 2" xfId="113" xr:uid="{038D385C-4F44-4FEF-BDF9-831303BAAC81}"/>
    <cellStyle name="20% - Accent3 3 3 2 10" xfId="6402" xr:uid="{50700B33-E3A3-4CDD-A84C-7528C177D9F7}"/>
    <cellStyle name="20% - Accent3 3 3 2 2" xfId="6403" xr:uid="{D431F947-72AC-47B1-B7E4-17077324A53E}"/>
    <cellStyle name="20% - Accent3 3 3 2 2 2" xfId="6404" xr:uid="{7EC94F3E-2437-4016-B8C3-A1E0B7A333D6}"/>
    <cellStyle name="20% - Accent3 3 3 2 2 2 2" xfId="6405" xr:uid="{2ABD17CF-2985-4223-B57F-5E117AB9C26F}"/>
    <cellStyle name="20% - Accent3 3 3 2 2 3" xfId="6406" xr:uid="{10A595B7-8344-4005-B6F9-E7DB389F4DAA}"/>
    <cellStyle name="20% - Accent3 3 3 2 2 3 2" xfId="6407" xr:uid="{12657FF1-CEDF-4E3B-998E-41AAF2832D13}"/>
    <cellStyle name="20% - Accent3 3 3 2 2 4" xfId="6408" xr:uid="{836BE56A-6547-441B-8EB4-1F36A0684CA1}"/>
    <cellStyle name="20% - Accent3 3 3 2 3" xfId="6409" xr:uid="{3CA57B44-20AC-458A-8337-58725C7FC20E}"/>
    <cellStyle name="20% - Accent3 3 3 2 3 2" xfId="6410" xr:uid="{8CB2AACF-A36D-44AA-9C92-22F85E6621BF}"/>
    <cellStyle name="20% - Accent3 3 3 2 4" xfId="6411" xr:uid="{0850340B-FA27-42A9-B619-56301F8141BE}"/>
    <cellStyle name="20% - Accent3 3 3 2 4 2" xfId="6412" xr:uid="{1450F796-5CB1-45B7-B576-DB9F9C0E7D17}"/>
    <cellStyle name="20% - Accent3 3 3 2 5" xfId="6413" xr:uid="{24218303-95A2-427C-BECD-8F23F4C4D119}"/>
    <cellStyle name="20% - Accent3 3 3 2 5 2" xfId="6414" xr:uid="{3AE3A528-1F34-466D-972C-1EB2B1EF73BC}"/>
    <cellStyle name="20% - Accent3 3 3 2 6" xfId="6415" xr:uid="{37E5B721-0F33-4C0B-823C-CA7D6013DD07}"/>
    <cellStyle name="20% - Accent3 3 3 2 6 2" xfId="6416" xr:uid="{59954C80-30DE-4829-8D64-645F30071F5E}"/>
    <cellStyle name="20% - Accent3 3 3 2 7" xfId="6417" xr:uid="{18A3881E-A9E7-4FC8-A38B-2DD50559662E}"/>
    <cellStyle name="20% - Accent3 3 3 2 7 2" xfId="6418" xr:uid="{EFCADE1A-55A0-4B14-8E70-245B46328B38}"/>
    <cellStyle name="20% - Accent3 3 3 2 8" xfId="6419" xr:uid="{CFA35899-1049-4314-AF43-A6FB8A2607DF}"/>
    <cellStyle name="20% - Accent3 3 3 2 9" xfId="6420" xr:uid="{8E930424-4DE7-442C-B741-7246EBEF6E95}"/>
    <cellStyle name="20% - Accent3 3 3 3" xfId="6421" xr:uid="{6B87A3FD-423F-469E-8816-93055306EFE6}"/>
    <cellStyle name="20% - Accent3 3 3 3 2" xfId="6422" xr:uid="{09B25E6F-8261-4192-ABAC-B301C638E862}"/>
    <cellStyle name="20% - Accent3 3 3 3 2 2" xfId="6423" xr:uid="{029029A8-C54F-4712-B702-EC02B115BCA6}"/>
    <cellStyle name="20% - Accent3 3 3 3 2 2 2" xfId="6424" xr:uid="{78912DA7-49A2-4DF2-85F7-02C269E44233}"/>
    <cellStyle name="20% - Accent3 3 3 3 2 3" xfId="6425" xr:uid="{521937B4-C960-4583-AFC1-96FDC5B2BE33}"/>
    <cellStyle name="20% - Accent3 3 3 3 2 3 2" xfId="6426" xr:uid="{30A7599B-1512-4BDE-A144-50E2D9437B75}"/>
    <cellStyle name="20% - Accent3 3 3 3 2 4" xfId="6427" xr:uid="{93F979C5-3EA6-4D91-B372-6196DD9A65FC}"/>
    <cellStyle name="20% - Accent3 3 3 3 3" xfId="6428" xr:uid="{A95E98C9-B349-438D-93C3-CE29E0E2EA17}"/>
    <cellStyle name="20% - Accent3 3 3 3 3 2" xfId="6429" xr:uid="{0939097F-9470-4579-8FCF-7E0ED00CFC9F}"/>
    <cellStyle name="20% - Accent3 3 3 3 4" xfId="6430" xr:uid="{24CE59E7-A62A-4A39-B414-CA5DBDFD1B8D}"/>
    <cellStyle name="20% - Accent3 3 3 3 4 2" xfId="6431" xr:uid="{2BE0CBC3-E4E5-4E78-8D19-4125E51BF9AB}"/>
    <cellStyle name="20% - Accent3 3 3 3 5" xfId="6432" xr:uid="{CDCABFB7-ADF9-4CD4-90D1-FBD2BE424ACE}"/>
    <cellStyle name="20% - Accent3 3 3 3 5 2" xfId="6433" xr:uid="{1C4C52D8-46FA-4322-BBFE-CFD6224FA5FD}"/>
    <cellStyle name="20% - Accent3 3 3 3 6" xfId="6434" xr:uid="{4DCBAB12-3E9A-4377-87D4-4834828C17D1}"/>
    <cellStyle name="20% - Accent3 3 3 4" xfId="6435" xr:uid="{DD4EE795-60A9-48FF-A22F-82CB223721D3}"/>
    <cellStyle name="20% - Accent3 3 3 4 2" xfId="6436" xr:uid="{8D7B2EE3-99A5-4404-9A86-D25A19F9B889}"/>
    <cellStyle name="20% - Accent3 3 3 4 2 2" xfId="6437" xr:uid="{FB251C47-E4A3-4624-BCCD-13D9E1BE1178}"/>
    <cellStyle name="20% - Accent3 3 3 4 3" xfId="6438" xr:uid="{0DBB86A7-9511-4B1B-A3F0-25046E11ACD4}"/>
    <cellStyle name="20% - Accent3 3 3 4 3 2" xfId="6439" xr:uid="{FB55BC7C-0A3C-4B8F-A582-919218EC6505}"/>
    <cellStyle name="20% - Accent3 3 3 4 4" xfId="6440" xr:uid="{9BB4B93C-DEB7-430B-8D87-A415B8D5D9F0}"/>
    <cellStyle name="20% - Accent3 3 3 5" xfId="6441" xr:uid="{E9CE81A8-0DF4-44CB-9C44-B3BC7994A64D}"/>
    <cellStyle name="20% - Accent3 3 3 5 2" xfId="6442" xr:uid="{C13E2A79-7B27-40F3-8FE6-0B85307E5374}"/>
    <cellStyle name="20% - Accent3 3 3 6" xfId="6443" xr:uid="{70EB9AE3-684F-4E01-AF57-6029AF1E8340}"/>
    <cellStyle name="20% - Accent3 3 3 6 2" xfId="6444" xr:uid="{D1587560-6410-4521-BC40-07DE3E41F764}"/>
    <cellStyle name="20% - Accent3 3 3 7" xfId="6445" xr:uid="{E7ACC81A-9CD3-438E-8957-83CDFB1BE00C}"/>
    <cellStyle name="20% - Accent3 3 3 7 2" xfId="6446" xr:uid="{7348B546-9E24-4378-AAFF-01B8B9006B59}"/>
    <cellStyle name="20% - Accent3 3 3 8" xfId="6447" xr:uid="{9FABB12A-256D-4C40-8578-C0E925C2FA41}"/>
    <cellStyle name="20% - Accent3 3 3 8 2" xfId="6448" xr:uid="{505618E4-550B-4116-9630-3242219DB773}"/>
    <cellStyle name="20% - Accent3 3 3 9" xfId="6449" xr:uid="{DD7F9B11-4CE8-4BF4-B53F-ABE1CAC7AA17}"/>
    <cellStyle name="20% - Accent3 3 3 9 2" xfId="6450" xr:uid="{EF0A6DB6-D365-4BCE-82C0-07C87E9C16E0}"/>
    <cellStyle name="20% - Accent3 3 4" xfId="114" xr:uid="{A5D50AF0-3C74-4E64-85A8-EED6DB808E5A}"/>
    <cellStyle name="20% - Accent3 3 4 10" xfId="6452" xr:uid="{968E4E56-D9BB-4267-8E4A-EF6E3C871C73}"/>
    <cellStyle name="20% - Accent3 3 4 11" xfId="6453" xr:uid="{09E36E7C-D9BB-4145-9532-75ACEF792015}"/>
    <cellStyle name="20% - Accent3 3 4 12" xfId="6454" xr:uid="{2EBFA3F1-8EF2-4456-A254-7CAAEE205D16}"/>
    <cellStyle name="20% - Accent3 3 4 13" xfId="6451" xr:uid="{41EF1FAF-0A09-42D0-AA30-66F49E336583}"/>
    <cellStyle name="20% - Accent3 3 4 2" xfId="6455" xr:uid="{A8614427-70D4-4588-8236-AC794F2463AD}"/>
    <cellStyle name="20% - Accent3 3 4 2 2" xfId="6456" xr:uid="{7DCE7C75-AE43-4455-848D-D4D6DB62FA6F}"/>
    <cellStyle name="20% - Accent3 3 4 2 2 2" xfId="6457" xr:uid="{E2DB6289-55EC-45C6-B3ED-06A50EB87314}"/>
    <cellStyle name="20% - Accent3 3 4 2 2 2 2" xfId="6458" xr:uid="{629C2631-A0E3-46C0-8258-68E7D9D87353}"/>
    <cellStyle name="20% - Accent3 3 4 2 2 3" xfId="6459" xr:uid="{9291803D-BD87-4241-8BBA-A52AA50EDFB4}"/>
    <cellStyle name="20% - Accent3 3 4 2 2 3 2" xfId="6460" xr:uid="{CE22CC03-53CA-4465-9264-A045656A119F}"/>
    <cellStyle name="20% - Accent3 3 4 2 2 4" xfId="6461" xr:uid="{52806A37-6091-4A82-828E-01F41273F567}"/>
    <cellStyle name="20% - Accent3 3 4 2 3" xfId="6462" xr:uid="{954EFBBE-7050-4D80-BF5E-990067BD0A15}"/>
    <cellStyle name="20% - Accent3 3 4 2 3 2" xfId="6463" xr:uid="{33114418-C8F8-4690-A279-E0AA94CC38AF}"/>
    <cellStyle name="20% - Accent3 3 4 2 4" xfId="6464" xr:uid="{80A2A60C-0D82-401C-BCEA-E5D30F54FA30}"/>
    <cellStyle name="20% - Accent3 3 4 2 4 2" xfId="6465" xr:uid="{3C8CC465-4CD8-4867-A14C-18A56F133E9C}"/>
    <cellStyle name="20% - Accent3 3 4 2 5" xfId="6466" xr:uid="{70EFDCF9-656F-43AF-9A7A-8D885E6CCB22}"/>
    <cellStyle name="20% - Accent3 3 4 2 5 2" xfId="6467" xr:uid="{CE68F12F-1312-470B-843C-766F6CC1AFF4}"/>
    <cellStyle name="20% - Accent3 3 4 2 6" xfId="6468" xr:uid="{CDE85C73-B471-4EB6-9098-D5F00B8AFDC4}"/>
    <cellStyle name="20% - Accent3 3 4 3" xfId="6469" xr:uid="{3E88DC0B-117A-48A6-BD7C-C9C9D9CD0D30}"/>
    <cellStyle name="20% - Accent3 3 4 3 2" xfId="6470" xr:uid="{F5E6ACBD-3F4D-42C6-802B-61D0676D859E}"/>
    <cellStyle name="20% - Accent3 3 4 3 2 2" xfId="6471" xr:uid="{E8CD4C25-3706-4AC3-AF7E-6C6C3BBC3A0E}"/>
    <cellStyle name="20% - Accent3 3 4 3 2 2 2" xfId="6472" xr:uid="{6B02EBCF-3CB6-401B-BBE7-1A9AC5857218}"/>
    <cellStyle name="20% - Accent3 3 4 3 2 3" xfId="6473" xr:uid="{6AC19AED-1ADD-4A9E-96AF-D81A1BF1274E}"/>
    <cellStyle name="20% - Accent3 3 4 3 2 3 2" xfId="6474" xr:uid="{CDB72D11-CE8A-4054-9248-B9E94EF83075}"/>
    <cellStyle name="20% - Accent3 3 4 3 2 4" xfId="6475" xr:uid="{EBA70B50-4F55-40D6-BE8C-C3915AA7B8D2}"/>
    <cellStyle name="20% - Accent3 3 4 3 3" xfId="6476" xr:uid="{6A22AB1E-CE5D-4C10-8BD1-D913062CB8AE}"/>
    <cellStyle name="20% - Accent3 3 4 3 3 2" xfId="6477" xr:uid="{C826CE1F-3DFF-42E4-AD05-8E4E87427611}"/>
    <cellStyle name="20% - Accent3 3 4 3 4" xfId="6478" xr:uid="{F2775C43-0CF2-4030-AE9E-508FDC857579}"/>
    <cellStyle name="20% - Accent3 3 4 3 4 2" xfId="6479" xr:uid="{88243FDD-B74C-45C0-A02F-82C7469130AE}"/>
    <cellStyle name="20% - Accent3 3 4 3 5" xfId="6480" xr:uid="{6AA34644-8B38-4DCC-83CF-1E5AD54CD65E}"/>
    <cellStyle name="20% - Accent3 3 4 3 5 2" xfId="6481" xr:uid="{21525021-50EF-4243-A3AB-B1DCE5C27613}"/>
    <cellStyle name="20% - Accent3 3 4 3 6" xfId="6482" xr:uid="{D4C1F177-6B73-42C8-87FC-50F76A2B2CED}"/>
    <cellStyle name="20% - Accent3 3 4 4" xfId="6483" xr:uid="{9AFA5953-F167-4591-9398-472257764F8B}"/>
    <cellStyle name="20% - Accent3 3 4 4 2" xfId="6484" xr:uid="{28F4BF8E-88A9-421B-813B-B379954E62EB}"/>
    <cellStyle name="20% - Accent3 3 4 4 2 2" xfId="6485" xr:uid="{EFB60320-EE56-443A-ABCA-E10DD32AA9F6}"/>
    <cellStyle name="20% - Accent3 3 4 4 3" xfId="6486" xr:uid="{687A4785-EB3F-4E3F-8D11-3D93498EC946}"/>
    <cellStyle name="20% - Accent3 3 4 4 3 2" xfId="6487" xr:uid="{450B104D-31A4-4ED6-B5BC-99875950BDFC}"/>
    <cellStyle name="20% - Accent3 3 4 4 4" xfId="6488" xr:uid="{11311E24-1013-405D-9577-9034FFC0602E}"/>
    <cellStyle name="20% - Accent3 3 4 5" xfId="6489" xr:uid="{DCCED5DF-BED2-4A62-84DF-0EAC66F5D724}"/>
    <cellStyle name="20% - Accent3 3 4 5 2" xfId="6490" xr:uid="{F40A10BF-F28C-43D9-8F9A-404E3C2F37C3}"/>
    <cellStyle name="20% - Accent3 3 4 6" xfId="6491" xr:uid="{7BB28518-5D56-4748-9039-B07A7B664B3C}"/>
    <cellStyle name="20% - Accent3 3 4 6 2" xfId="6492" xr:uid="{2981DBCB-3F88-42D8-AE7B-06A5E8774F2B}"/>
    <cellStyle name="20% - Accent3 3 4 7" xfId="6493" xr:uid="{0A4D439B-E896-4C95-89CA-06A4559D4501}"/>
    <cellStyle name="20% - Accent3 3 4 7 2" xfId="6494" xr:uid="{14027A85-602D-45D3-80EC-043E96773D36}"/>
    <cellStyle name="20% - Accent3 3 4 8" xfId="6495" xr:uid="{1AABC187-F815-4AA0-A551-CEB2189B7A5B}"/>
    <cellStyle name="20% - Accent3 3 4 8 2" xfId="6496" xr:uid="{D1940FDB-FF7E-4144-9D83-C831C00D2B4F}"/>
    <cellStyle name="20% - Accent3 3 4 9" xfId="6497" xr:uid="{E1872B81-C979-49B8-920C-91BCB23A4564}"/>
    <cellStyle name="20% - Accent3 3 4 9 2" xfId="6498" xr:uid="{C1F48B9E-C6FB-4095-BECA-59997B8F2F49}"/>
    <cellStyle name="20% - Accent3 3 5" xfId="6499" xr:uid="{3FDF6E48-EAC2-457D-B824-BA66496B1F5E}"/>
    <cellStyle name="20% - Accent3 3 5 10" xfId="6500" xr:uid="{3FE84A0B-AAE3-4416-BF3D-7CD778F49FC2}"/>
    <cellStyle name="20% - Accent3 3 5 2" xfId="6501" xr:uid="{D7B3BD31-48E4-44B8-B93B-C8151A87A7D1}"/>
    <cellStyle name="20% - Accent3 3 5 2 2" xfId="6502" xr:uid="{1B56DDD1-163E-4020-9986-785241759928}"/>
    <cellStyle name="20% - Accent3 3 5 2 2 2" xfId="6503" xr:uid="{3052FB8D-21D3-4684-AC78-1FA53FCC33C1}"/>
    <cellStyle name="20% - Accent3 3 5 2 2 2 2" xfId="6504" xr:uid="{5CD80447-A823-499D-80DA-8E32FCFC0B0D}"/>
    <cellStyle name="20% - Accent3 3 5 2 2 3" xfId="6505" xr:uid="{BEC673BC-D194-4988-917B-D8C68AF0DB39}"/>
    <cellStyle name="20% - Accent3 3 5 2 2 3 2" xfId="6506" xr:uid="{EEB2563E-13D2-413D-A95C-22474741C533}"/>
    <cellStyle name="20% - Accent3 3 5 2 2 4" xfId="6507" xr:uid="{94DFBC7A-F2F6-4999-8D38-33284850A104}"/>
    <cellStyle name="20% - Accent3 3 5 2 3" xfId="6508" xr:uid="{A5F6BAC5-03FB-4DEB-8F8C-E65E53832D0A}"/>
    <cellStyle name="20% - Accent3 3 5 2 3 2" xfId="6509" xr:uid="{A90E4F2E-A924-4E1A-88F7-2D41D64CD2D5}"/>
    <cellStyle name="20% - Accent3 3 5 2 4" xfId="6510" xr:uid="{D41906E8-5372-4AA3-A3F2-A9FBF9BB79C3}"/>
    <cellStyle name="20% - Accent3 3 5 2 4 2" xfId="6511" xr:uid="{5F060F0D-AC65-4102-9F7E-80CC9E391830}"/>
    <cellStyle name="20% - Accent3 3 5 2 5" xfId="6512" xr:uid="{24544098-3D6C-41DD-A728-DB669604CDBC}"/>
    <cellStyle name="20% - Accent3 3 5 2 5 2" xfId="6513" xr:uid="{85015C05-F89C-41B9-A32A-53A5B7F4D869}"/>
    <cellStyle name="20% - Accent3 3 5 2 6" xfId="6514" xr:uid="{B83FBBB2-DC65-41D5-A72D-6EF01DF31FE8}"/>
    <cellStyle name="20% - Accent3 3 5 3" xfId="6515" xr:uid="{0022538A-2A37-4E57-84E4-F478FEA91154}"/>
    <cellStyle name="20% - Accent3 3 5 3 2" xfId="6516" xr:uid="{98F284B0-2694-44C7-9077-1532DC498130}"/>
    <cellStyle name="20% - Accent3 3 5 3 2 2" xfId="6517" xr:uid="{54722602-C9E8-4B72-B4A1-F98FB36CF805}"/>
    <cellStyle name="20% - Accent3 3 5 3 2 2 2" xfId="6518" xr:uid="{02F88C2A-1FCB-4F57-9D61-46F95ECCA5DA}"/>
    <cellStyle name="20% - Accent3 3 5 3 2 3" xfId="6519" xr:uid="{0C36BE20-6E01-4FE5-8219-FB06429A92B3}"/>
    <cellStyle name="20% - Accent3 3 5 3 2 3 2" xfId="6520" xr:uid="{5ABBC727-8AF4-4C08-9E22-9DCE3C8B1A2C}"/>
    <cellStyle name="20% - Accent3 3 5 3 2 4" xfId="6521" xr:uid="{5BD261D6-7E2C-4FB6-85A8-67569E930B26}"/>
    <cellStyle name="20% - Accent3 3 5 3 3" xfId="6522" xr:uid="{F345DB3D-7D97-4742-AAE9-4E23578E31E8}"/>
    <cellStyle name="20% - Accent3 3 5 3 3 2" xfId="6523" xr:uid="{8A0C94D5-DF65-4345-B07E-07BCCF5369B6}"/>
    <cellStyle name="20% - Accent3 3 5 3 4" xfId="6524" xr:uid="{EF3D9860-8A35-4945-BC32-D81E66470118}"/>
    <cellStyle name="20% - Accent3 3 5 3 4 2" xfId="6525" xr:uid="{BC7EB21C-ABA9-4449-B215-0E7830DFECF8}"/>
    <cellStyle name="20% - Accent3 3 5 3 5" xfId="6526" xr:uid="{BAF08B81-4B78-48AE-8F8B-A339435A4831}"/>
    <cellStyle name="20% - Accent3 3 5 3 5 2" xfId="6527" xr:uid="{2A964B5C-1942-4395-9404-55E86CB15AE5}"/>
    <cellStyle name="20% - Accent3 3 5 3 6" xfId="6528" xr:uid="{42600723-FFF9-4323-82EC-ECAA02F0C52D}"/>
    <cellStyle name="20% - Accent3 3 5 4" xfId="6529" xr:uid="{6E71BDB4-0BD5-4AFC-83C9-DD68573A4F4C}"/>
    <cellStyle name="20% - Accent3 3 5 4 2" xfId="6530" xr:uid="{2386EE51-0E9F-4C90-B2C2-7D0C2C96048B}"/>
    <cellStyle name="20% - Accent3 3 5 4 2 2" xfId="6531" xr:uid="{DD6EE599-C7DE-492F-93AA-38D3D9DE605A}"/>
    <cellStyle name="20% - Accent3 3 5 4 3" xfId="6532" xr:uid="{D2675746-F2D1-4B0E-A667-A4A982A8B303}"/>
    <cellStyle name="20% - Accent3 3 5 4 3 2" xfId="6533" xr:uid="{294ED4CB-EA81-4862-9D94-C4951CEE5C6B}"/>
    <cellStyle name="20% - Accent3 3 5 4 4" xfId="6534" xr:uid="{BC7ECAA1-3827-40B5-9ADF-8A71FA51095E}"/>
    <cellStyle name="20% - Accent3 3 5 5" xfId="6535" xr:uid="{01460B01-FFF2-4941-BA3F-77F160CAD090}"/>
    <cellStyle name="20% - Accent3 3 5 5 2" xfId="6536" xr:uid="{F1AF7AFE-38B8-41FF-ADB8-023B7A74E2A3}"/>
    <cellStyle name="20% - Accent3 3 5 6" xfId="6537" xr:uid="{2CDDBA06-57C2-42DB-94D5-A850B9C4552C}"/>
    <cellStyle name="20% - Accent3 3 5 6 2" xfId="6538" xr:uid="{B7C3ADC0-A071-44DE-8F3E-B6A310C43BD0}"/>
    <cellStyle name="20% - Accent3 3 5 7" xfId="6539" xr:uid="{8442A9F5-3BD8-4758-8975-9213632D5BE6}"/>
    <cellStyle name="20% - Accent3 3 5 7 2" xfId="6540" xr:uid="{970BE04A-D0F6-4261-9EF6-12F6F4D4C77E}"/>
    <cellStyle name="20% - Accent3 3 5 8" xfId="6541" xr:uid="{7C09D643-F24C-4C95-B34B-0690FB5AE2DA}"/>
    <cellStyle name="20% - Accent3 3 5 9" xfId="6542" xr:uid="{F8B4298C-9429-48EA-94B0-F2BBE50A11DE}"/>
    <cellStyle name="20% - Accent3 3 6" xfId="6543" xr:uid="{1AB11124-4EF5-411A-B98E-E6B8BDC9A625}"/>
    <cellStyle name="20% - Accent3 3 6 2" xfId="6544" xr:uid="{EF8D955C-B758-4521-BA69-CC6CA209DC89}"/>
    <cellStyle name="20% - Accent3 3 6 2 2" xfId="6545" xr:uid="{8D548241-B812-4907-85D0-20583B5BC838}"/>
    <cellStyle name="20% - Accent3 3 6 2 2 2" xfId="6546" xr:uid="{DCDD3BC9-D565-4B27-B1BC-AB8EBC80217F}"/>
    <cellStyle name="20% - Accent3 3 6 2 3" xfId="6547" xr:uid="{AE529D9E-F466-42AC-B34E-AD44D71F47C9}"/>
    <cellStyle name="20% - Accent3 3 6 2 3 2" xfId="6548" xr:uid="{86E06888-701C-488A-8790-345B1B8AF552}"/>
    <cellStyle name="20% - Accent3 3 6 2 4" xfId="6549" xr:uid="{494475BE-72D8-4541-8205-D104DA2A99B2}"/>
    <cellStyle name="20% - Accent3 3 6 3" xfId="6550" xr:uid="{618D5E2E-E2C2-46DC-B3B3-73A5D3780FED}"/>
    <cellStyle name="20% - Accent3 3 6 3 2" xfId="6551" xr:uid="{09A40051-8F84-41F5-BD25-FA0FF6439BBC}"/>
    <cellStyle name="20% - Accent3 3 6 4" xfId="6552" xr:uid="{3D43D561-42D4-4004-93DB-BE583B29D79B}"/>
    <cellStyle name="20% - Accent3 3 6 4 2" xfId="6553" xr:uid="{176918D6-9BDB-4330-A9BA-B9618D06159E}"/>
    <cellStyle name="20% - Accent3 3 6 5" xfId="6554" xr:uid="{CD24DD4D-2DC5-45E2-B938-7A2928D24F03}"/>
    <cellStyle name="20% - Accent3 3 6 5 2" xfId="6555" xr:uid="{93FF8584-6B4C-45C8-A297-273876C1DAB9}"/>
    <cellStyle name="20% - Accent3 3 6 6" xfId="6556" xr:uid="{44233FBF-F08A-4410-8145-4D90542C15BE}"/>
    <cellStyle name="20% - Accent3 3 6 6 2" xfId="6557" xr:uid="{62A88F6A-FF9B-45EF-B552-C2EA043704E8}"/>
    <cellStyle name="20% - Accent3 3 7" xfId="6558" xr:uid="{49558754-267A-450D-819E-1EA0986FD5E4}"/>
    <cellStyle name="20% - Accent3 3 7 2" xfId="6559" xr:uid="{773E138C-A39F-43A5-A355-15A11D17BE8A}"/>
    <cellStyle name="20% - Accent3 3 7 2 2" xfId="6560" xr:uid="{BC9F0B20-880B-4F0D-81C9-C0ED6699C376}"/>
    <cellStyle name="20% - Accent3 3 7 2 2 2" xfId="6561" xr:uid="{F60D1A7A-698A-49BC-AF0C-5CB1148DD301}"/>
    <cellStyle name="20% - Accent3 3 7 2 3" xfId="6562" xr:uid="{B6569397-0B54-4798-B34D-729489CD9515}"/>
    <cellStyle name="20% - Accent3 3 7 2 3 2" xfId="6563" xr:uid="{3CFA19F7-141C-4D6B-BBE8-CF1CC953592B}"/>
    <cellStyle name="20% - Accent3 3 7 2 4" xfId="6564" xr:uid="{22FD5A45-DA29-4981-AB2C-099FC86EA592}"/>
    <cellStyle name="20% - Accent3 3 7 3" xfId="6565" xr:uid="{AB0B2FDF-D991-4A73-BFF9-28C8A31C9553}"/>
    <cellStyle name="20% - Accent3 3 7 3 2" xfId="6566" xr:uid="{46367016-13BC-456A-B263-B41D07D8B36D}"/>
    <cellStyle name="20% - Accent3 3 7 4" xfId="6567" xr:uid="{E119D461-C5C7-4F1A-BAE9-E386C2319E09}"/>
    <cellStyle name="20% - Accent3 3 7 4 2" xfId="6568" xr:uid="{0B032C9C-F63A-4A30-94A3-7BE7C9223862}"/>
    <cellStyle name="20% - Accent3 3 7 5" xfId="6569" xr:uid="{9F130DCB-0D8A-4AB3-A689-3C4EFB51B0DB}"/>
    <cellStyle name="20% - Accent3 3 7 5 2" xfId="6570" xr:uid="{709094D1-3B03-45AD-B1E9-CA4343B3204C}"/>
    <cellStyle name="20% - Accent3 3 7 6" xfId="6571" xr:uid="{33FE3E88-2915-44AB-8162-C0B494BF924C}"/>
    <cellStyle name="20% - Accent3 3 8" xfId="6572" xr:uid="{C72CB228-A3C6-463B-9E61-CAFC76804712}"/>
    <cellStyle name="20% - Accent3 3 8 2" xfId="6573" xr:uid="{3F5B8AF3-3F4E-4EB9-8FCB-9E355F311A5B}"/>
    <cellStyle name="20% - Accent3 3 8 2 2" xfId="6574" xr:uid="{6E828E0B-1CD3-4FC9-B315-E4A7082B66BA}"/>
    <cellStyle name="20% - Accent3 3 8 3" xfId="6575" xr:uid="{48A15029-B712-47BE-8EA8-AC75D2A1D1A1}"/>
    <cellStyle name="20% - Accent3 3 8 3 2" xfId="6576" xr:uid="{45E4393F-7230-4518-964F-C6CE4E3BD6CA}"/>
    <cellStyle name="20% - Accent3 3 8 4" xfId="6577" xr:uid="{3160285B-E268-4BF1-AEC2-5A89FA118248}"/>
    <cellStyle name="20% - Accent3 3 9" xfId="6578" xr:uid="{9A638EEE-5EDF-4685-9E5A-34943140E21E}"/>
    <cellStyle name="20% - Accent3 3 9 2" xfId="6579" xr:uid="{812841BE-F401-4366-8328-C5F91E97D887}"/>
    <cellStyle name="20% - Accent3 30" xfId="6580" xr:uid="{D18F8A68-56BF-4343-BBCB-DD14F8C84AB2}"/>
    <cellStyle name="20% - Accent3 30 2" xfId="6581" xr:uid="{63DD2BCC-1635-4349-A874-B8169608798B}"/>
    <cellStyle name="20% - Accent3 31" xfId="6582" xr:uid="{A69A7CA1-84C9-456F-B7FB-80E84964E47F}"/>
    <cellStyle name="20% - Accent3 31 2" xfId="6583" xr:uid="{3FDE0064-B2F9-4DCB-A015-21F462D99C75}"/>
    <cellStyle name="20% - Accent3 32" xfId="6584" xr:uid="{8339C7A0-F8D2-4462-8D50-6212D60AF527}"/>
    <cellStyle name="20% - Accent3 32 2" xfId="6585" xr:uid="{EB3339A0-550B-463E-A7FF-FC89E6D28205}"/>
    <cellStyle name="20% - Accent3 33" xfId="6586" xr:uid="{11B639EE-8B0B-4A79-84D3-4BF4A47D7DB3}"/>
    <cellStyle name="20% - Accent3 33 2" xfId="6587" xr:uid="{0C2D1BD2-7BD8-4E88-88E2-92974E924F44}"/>
    <cellStyle name="20% - Accent3 34" xfId="6588" xr:uid="{B12E9DCA-B6A6-4C91-AF1A-4DB42455BBCA}"/>
    <cellStyle name="20% - Accent3 34 2" xfId="6589" xr:uid="{C69C4ED8-F17E-4771-A4C5-4BC9FD8ED490}"/>
    <cellStyle name="20% - Accent3 35" xfId="6590" xr:uid="{B7599ED8-5F47-454B-AB84-9C8C86D7F100}"/>
    <cellStyle name="20% - Accent3 35 2" xfId="6591" xr:uid="{B349A345-E637-4EC2-B625-1CE65B51DC61}"/>
    <cellStyle name="20% - Accent3 36" xfId="6592" xr:uid="{873E211E-A2CB-4BBC-9ABB-8A5A13B3C4CE}"/>
    <cellStyle name="20% - Accent3 36 2" xfId="6593" xr:uid="{7250739D-2A84-4C03-A84E-2D0C45816208}"/>
    <cellStyle name="20% - Accent3 37" xfId="6594" xr:uid="{2730C8D5-1848-4EBA-8DEB-DFE3823F0B0D}"/>
    <cellStyle name="20% - Accent3 37 2" xfId="6595" xr:uid="{3696A040-D145-47C8-8442-81786A378F08}"/>
    <cellStyle name="20% - Accent3 38" xfId="6596" xr:uid="{78354829-041D-48C6-9CBA-81D23229ECFF}"/>
    <cellStyle name="20% - Accent3 39" xfId="6597" xr:uid="{7BDEB941-9087-40DD-88C3-6A7DF712C271}"/>
    <cellStyle name="20% - Accent3 4" xfId="115" xr:uid="{CCEC22A4-5002-47C2-839D-2C072E98BC71}"/>
    <cellStyle name="20% - Accent3 4 10" xfId="6599" xr:uid="{12CF633B-CD5E-42F5-B0E1-F56F64CEC7DD}"/>
    <cellStyle name="20% - Accent3 4 10 2" xfId="6600" xr:uid="{CBD67DC2-8B29-43C0-8E22-467680250E5D}"/>
    <cellStyle name="20% - Accent3 4 11" xfId="6601" xr:uid="{ABAD433A-47AC-4322-9E91-E49E3A97CFCB}"/>
    <cellStyle name="20% - Accent3 4 11 2" xfId="6602" xr:uid="{7FBBB717-3A6C-4977-BBED-04027D03319E}"/>
    <cellStyle name="20% - Accent3 4 12" xfId="6603" xr:uid="{CF64FDF8-9535-412E-8F91-3904B8C2FA08}"/>
    <cellStyle name="20% - Accent3 4 12 2" xfId="6604" xr:uid="{C16458FD-FDB5-41EE-90C8-925B52C42B0B}"/>
    <cellStyle name="20% - Accent3 4 13" xfId="6605" xr:uid="{9B852703-2F26-49B2-A8B6-ECCD39E0FB0F}"/>
    <cellStyle name="20% - Accent3 4 13 2" xfId="6606" xr:uid="{A7F8E7EA-D257-4E45-AEE6-7AD0E3F8BC7F}"/>
    <cellStyle name="20% - Accent3 4 14" xfId="6607" xr:uid="{763AC53A-8733-4564-AFEF-7D77528E6271}"/>
    <cellStyle name="20% - Accent3 4 15" xfId="6608" xr:uid="{CA720B8D-E44F-42FA-9689-FBB2DFDB2DB7}"/>
    <cellStyle name="20% - Accent3 4 16" xfId="6598" xr:uid="{F0426E94-7EDC-4808-903A-FD6CD93AD66C}"/>
    <cellStyle name="20% - Accent3 4 2" xfId="116" xr:uid="{8D4D40CC-AADF-452C-A043-F90183C356B7}"/>
    <cellStyle name="20% - Accent3 4 2 10" xfId="6610" xr:uid="{EEAB77F9-304B-4B80-9098-5335AD07E546}"/>
    <cellStyle name="20% - Accent3 4 2 10 2" xfId="6611" xr:uid="{F3CD4127-A729-46EE-BEB5-5938293DF2DD}"/>
    <cellStyle name="20% - Accent3 4 2 11" xfId="6612" xr:uid="{91439664-2BD4-4728-94BB-B70B9788CB94}"/>
    <cellStyle name="20% - Accent3 4 2 11 2" xfId="6613" xr:uid="{7CCBE557-A3F2-4CAD-880D-3C027B8370CF}"/>
    <cellStyle name="20% - Accent3 4 2 12" xfId="6614" xr:uid="{B8AC88CC-AAB7-479C-BCC0-C988F9C75EC8}"/>
    <cellStyle name="20% - Accent3 4 2 13" xfId="6615" xr:uid="{455D10F6-D3C8-48FD-81BD-89C3CBFED984}"/>
    <cellStyle name="20% - Accent3 4 2 14" xfId="6609" xr:uid="{3DF90003-0857-413B-9089-1B38F5FB36DE}"/>
    <cellStyle name="20% - Accent3 4 2 2" xfId="117" xr:uid="{9293A3E8-B984-4F70-9604-93E395294377}"/>
    <cellStyle name="20% - Accent3 4 2 2 10" xfId="6617" xr:uid="{7E335745-1443-44AC-9414-3330027F249A}"/>
    <cellStyle name="20% - Accent3 4 2 2 11" xfId="6618" xr:uid="{0B8F5AF3-D25D-446D-A95B-3B26FAB8283A}"/>
    <cellStyle name="20% - Accent3 4 2 2 12" xfId="6616" xr:uid="{7269999F-091A-41E0-92EF-15E12EF37414}"/>
    <cellStyle name="20% - Accent3 4 2 2 2" xfId="6619" xr:uid="{D7FB1E62-3E41-4621-B745-E9B4992FAE19}"/>
    <cellStyle name="20% - Accent3 4 2 2 2 2" xfId="6620" xr:uid="{31FC6CAB-B2EA-4E93-BCD8-9E92CB4882DC}"/>
    <cellStyle name="20% - Accent3 4 2 2 2 2 2" xfId="6621" xr:uid="{1B8F08A6-F386-45F6-B8B2-40DBEDD2C357}"/>
    <cellStyle name="20% - Accent3 4 2 2 2 2 2 2" xfId="6622" xr:uid="{F4EC4911-87D8-4E3D-B72A-E067ECE9870F}"/>
    <cellStyle name="20% - Accent3 4 2 2 2 2 3" xfId="6623" xr:uid="{883CDFDB-3C83-419F-8B7F-BB0ED089260D}"/>
    <cellStyle name="20% - Accent3 4 2 2 2 2 3 2" xfId="6624" xr:uid="{EFE910B7-634F-4B0A-AE20-07E0BA51D8B2}"/>
    <cellStyle name="20% - Accent3 4 2 2 2 2 4" xfId="6625" xr:uid="{304EF470-F02F-4447-B2FD-35E6CC5EB39E}"/>
    <cellStyle name="20% - Accent3 4 2 2 2 3" xfId="6626" xr:uid="{A8539DF1-3319-4919-A89E-4735A5406DA1}"/>
    <cellStyle name="20% - Accent3 4 2 2 2 3 2" xfId="6627" xr:uid="{D8AE1B8A-C6C2-4253-AED9-60D2C6752C7E}"/>
    <cellStyle name="20% - Accent3 4 2 2 2 4" xfId="6628" xr:uid="{2410B03F-B66C-4430-873E-1A82BD868D5D}"/>
    <cellStyle name="20% - Accent3 4 2 2 2 4 2" xfId="6629" xr:uid="{1439CF08-8301-4060-9D1A-D768B4038B5D}"/>
    <cellStyle name="20% - Accent3 4 2 2 2 5" xfId="6630" xr:uid="{60789D6B-28A8-49EC-AC89-5CDA284F7E8C}"/>
    <cellStyle name="20% - Accent3 4 2 2 2 5 2" xfId="6631" xr:uid="{5BD5791C-82AD-40F9-80C1-F44BB90B4C2D}"/>
    <cellStyle name="20% - Accent3 4 2 2 2 6" xfId="6632" xr:uid="{88803B58-C55C-4CC0-B241-199816299FC6}"/>
    <cellStyle name="20% - Accent3 4 2 2 3" xfId="6633" xr:uid="{7926B6E5-8B30-43E6-84C5-5349FD0A84E7}"/>
    <cellStyle name="20% - Accent3 4 2 2 3 2" xfId="6634" xr:uid="{F1BBDBC8-2A29-4E85-B74B-030741706885}"/>
    <cellStyle name="20% - Accent3 4 2 2 3 2 2" xfId="6635" xr:uid="{C7A12997-0732-44CF-A72C-EA3585CC6F2B}"/>
    <cellStyle name="20% - Accent3 4 2 2 3 2 2 2" xfId="6636" xr:uid="{6D45A4A3-0944-4630-A51D-C721293571D1}"/>
    <cellStyle name="20% - Accent3 4 2 2 3 2 3" xfId="6637" xr:uid="{615701FC-0C06-4AD8-8806-8963DBC81295}"/>
    <cellStyle name="20% - Accent3 4 2 2 3 2 3 2" xfId="6638" xr:uid="{CB6CF38E-F44F-4ED7-B5B6-A3649E70256C}"/>
    <cellStyle name="20% - Accent3 4 2 2 3 2 4" xfId="6639" xr:uid="{1B5EFD57-FE46-4E82-8231-641A14332CFF}"/>
    <cellStyle name="20% - Accent3 4 2 2 3 3" xfId="6640" xr:uid="{95D2A520-CBEF-4EDE-8374-599CBD072FC6}"/>
    <cellStyle name="20% - Accent3 4 2 2 3 3 2" xfId="6641" xr:uid="{0D582332-21C6-45E4-961C-AA84F521AAAD}"/>
    <cellStyle name="20% - Accent3 4 2 2 3 4" xfId="6642" xr:uid="{3AAB975F-5633-46C3-9715-EF968B3B92DD}"/>
    <cellStyle name="20% - Accent3 4 2 2 3 4 2" xfId="6643" xr:uid="{BE961160-7877-4919-A3A5-8A38DF1FAAEF}"/>
    <cellStyle name="20% - Accent3 4 2 2 3 5" xfId="6644" xr:uid="{DF5E48E0-91CE-48E3-8ADC-42BB9F853345}"/>
    <cellStyle name="20% - Accent3 4 2 2 3 5 2" xfId="6645" xr:uid="{20F089CF-3C0E-4280-9F02-A1C044095021}"/>
    <cellStyle name="20% - Accent3 4 2 2 3 6" xfId="6646" xr:uid="{49ADBE2D-AA5F-462B-87F4-9DB89AA29610}"/>
    <cellStyle name="20% - Accent3 4 2 2 4" xfId="6647" xr:uid="{892032A0-415B-4780-A90F-0A5B919BB6F3}"/>
    <cellStyle name="20% - Accent3 4 2 2 4 2" xfId="6648" xr:uid="{B5BAA187-00AD-42E1-A7A1-1B0CDC970C79}"/>
    <cellStyle name="20% - Accent3 4 2 2 4 2 2" xfId="6649" xr:uid="{B150E87E-7A81-493B-8D77-1F5E1C2BDA9C}"/>
    <cellStyle name="20% - Accent3 4 2 2 4 3" xfId="6650" xr:uid="{A54BD4BD-02EB-4C56-B8C9-14D555DBDD6B}"/>
    <cellStyle name="20% - Accent3 4 2 2 4 3 2" xfId="6651" xr:uid="{40222797-3304-4094-95E8-82BD90E48CB4}"/>
    <cellStyle name="20% - Accent3 4 2 2 4 4" xfId="6652" xr:uid="{B3803B7A-9BFB-4E56-9815-D940DEAF9601}"/>
    <cellStyle name="20% - Accent3 4 2 2 5" xfId="6653" xr:uid="{9E964C76-A694-4A03-9418-04B5F9E6EB90}"/>
    <cellStyle name="20% - Accent3 4 2 2 5 2" xfId="6654" xr:uid="{C305BE13-2723-4925-85CC-C0ADE996F933}"/>
    <cellStyle name="20% - Accent3 4 2 2 6" xfId="6655" xr:uid="{40C2186A-E6B0-4127-B97B-FFC1CE4DCEC4}"/>
    <cellStyle name="20% - Accent3 4 2 2 6 2" xfId="6656" xr:uid="{9980580A-7EC2-404C-89F3-F75839F02230}"/>
    <cellStyle name="20% - Accent3 4 2 2 7" xfId="6657" xr:uid="{EA3674E4-744F-4948-A1C4-440FB0FD75B2}"/>
    <cellStyle name="20% - Accent3 4 2 2 7 2" xfId="6658" xr:uid="{579AF8BE-B519-4FB1-BE26-A8E41BC3CB8C}"/>
    <cellStyle name="20% - Accent3 4 2 2 8" xfId="6659" xr:uid="{9842112D-C695-46E2-9982-AE8C7D10D075}"/>
    <cellStyle name="20% - Accent3 4 2 2 8 2" xfId="6660" xr:uid="{16DF8697-CAC9-45EB-A5F4-96F7C4561E10}"/>
    <cellStyle name="20% - Accent3 4 2 2 9" xfId="6661" xr:uid="{CE84918C-928B-4543-BD67-E1EB961B85FB}"/>
    <cellStyle name="20% - Accent3 4 2 2 9 2" xfId="6662" xr:uid="{94CA9671-8E47-48AC-B820-35A258EBDD4E}"/>
    <cellStyle name="20% - Accent3 4 2 3" xfId="6663" xr:uid="{E0F365D3-DF67-4C41-90B7-E68C37BF16EF}"/>
    <cellStyle name="20% - Accent3 4 2 3 2" xfId="6664" xr:uid="{83A0DEB7-FE5D-4E5E-9A9C-77B3D1157F92}"/>
    <cellStyle name="20% - Accent3 4 2 3 2 2" xfId="6665" xr:uid="{4120F2B8-E1B5-401D-88CA-E99DC178D2AD}"/>
    <cellStyle name="20% - Accent3 4 2 3 2 2 2" xfId="6666" xr:uid="{275FB85E-3418-4564-A76C-67A68073736E}"/>
    <cellStyle name="20% - Accent3 4 2 3 2 2 2 2" xfId="6667" xr:uid="{0330F112-5991-4698-89EE-A7B6B19DA348}"/>
    <cellStyle name="20% - Accent3 4 2 3 2 2 3" xfId="6668" xr:uid="{E6B2C9AF-E440-425D-9793-EC79BE313801}"/>
    <cellStyle name="20% - Accent3 4 2 3 2 2 3 2" xfId="6669" xr:uid="{255C0ED6-AA6A-44F0-AB54-676463CF8DCC}"/>
    <cellStyle name="20% - Accent3 4 2 3 2 2 4" xfId="6670" xr:uid="{23A1DE36-3AEE-4C4E-8217-A0D297DC065B}"/>
    <cellStyle name="20% - Accent3 4 2 3 2 3" xfId="6671" xr:uid="{EE9D07CC-89AC-46B3-82C6-F1464EECB491}"/>
    <cellStyle name="20% - Accent3 4 2 3 2 3 2" xfId="6672" xr:uid="{6DCFB8ED-3578-44D0-9A85-141C1284771C}"/>
    <cellStyle name="20% - Accent3 4 2 3 2 4" xfId="6673" xr:uid="{819C609B-969C-4301-B644-EB6DA6AA07BF}"/>
    <cellStyle name="20% - Accent3 4 2 3 2 4 2" xfId="6674" xr:uid="{8855A422-EA90-4D97-B3F1-ADB5601803DB}"/>
    <cellStyle name="20% - Accent3 4 2 3 2 5" xfId="6675" xr:uid="{D399E0A3-DD11-46BF-94CE-0F762B4794BC}"/>
    <cellStyle name="20% - Accent3 4 2 3 2 5 2" xfId="6676" xr:uid="{D249CD5F-4A39-4108-B890-B8BEB277AFF8}"/>
    <cellStyle name="20% - Accent3 4 2 3 2 6" xfId="6677" xr:uid="{E4774C48-BF4F-47CC-B242-BDC12928775C}"/>
    <cellStyle name="20% - Accent3 4 2 3 3" xfId="6678" xr:uid="{A4003072-41E8-479E-99E5-6797F443E460}"/>
    <cellStyle name="20% - Accent3 4 2 3 3 2" xfId="6679" xr:uid="{0363AFD9-F8FF-4AA2-A616-EAF863289AB3}"/>
    <cellStyle name="20% - Accent3 4 2 3 3 2 2" xfId="6680" xr:uid="{8C1E9EB9-188F-450B-BD4D-CEE12B773DBC}"/>
    <cellStyle name="20% - Accent3 4 2 3 3 2 2 2" xfId="6681" xr:uid="{67805B6A-1B25-4432-98E1-0AFCD48ABA50}"/>
    <cellStyle name="20% - Accent3 4 2 3 3 2 3" xfId="6682" xr:uid="{9320B63C-D10F-4C74-A903-749FF319E090}"/>
    <cellStyle name="20% - Accent3 4 2 3 3 2 3 2" xfId="6683" xr:uid="{75D71D4B-AE97-481C-B1F2-D37789B3DEF8}"/>
    <cellStyle name="20% - Accent3 4 2 3 3 2 4" xfId="6684" xr:uid="{9BD9B0F1-C7C8-4658-A369-53E25E0C0686}"/>
    <cellStyle name="20% - Accent3 4 2 3 3 3" xfId="6685" xr:uid="{DB6EE828-D20C-4018-AF61-9C43AC87E442}"/>
    <cellStyle name="20% - Accent3 4 2 3 3 3 2" xfId="6686" xr:uid="{A8DAD4DB-33E8-47E2-8E94-16516983A8E5}"/>
    <cellStyle name="20% - Accent3 4 2 3 3 4" xfId="6687" xr:uid="{3EA93B58-B6EF-4D7C-98EC-D0087441CBC2}"/>
    <cellStyle name="20% - Accent3 4 2 3 3 4 2" xfId="6688" xr:uid="{2DAB40BE-F4C1-441A-A2EA-7AA242BD2779}"/>
    <cellStyle name="20% - Accent3 4 2 3 3 5" xfId="6689" xr:uid="{A800B398-EC28-40C4-9929-86BBBAF46B50}"/>
    <cellStyle name="20% - Accent3 4 2 3 3 5 2" xfId="6690" xr:uid="{93D0188E-722A-4693-8F40-12D91A8E9DCC}"/>
    <cellStyle name="20% - Accent3 4 2 3 3 6" xfId="6691" xr:uid="{89F3BFB4-74BC-488A-B1CF-5A36DB2DFE1D}"/>
    <cellStyle name="20% - Accent3 4 2 3 4" xfId="6692" xr:uid="{FCCA5A17-9E0A-4119-A331-99C2E67AC5FD}"/>
    <cellStyle name="20% - Accent3 4 2 3 4 2" xfId="6693" xr:uid="{C4303D88-CF01-4204-9342-E57688F5FA04}"/>
    <cellStyle name="20% - Accent3 4 2 3 4 2 2" xfId="6694" xr:uid="{43758406-0359-4A74-A1E1-55E46788B1D6}"/>
    <cellStyle name="20% - Accent3 4 2 3 4 3" xfId="6695" xr:uid="{4BFBD89E-502D-43DD-AB95-8B20B5634898}"/>
    <cellStyle name="20% - Accent3 4 2 3 4 3 2" xfId="6696" xr:uid="{BACE68E7-8E35-4246-A375-E7BB888AACBA}"/>
    <cellStyle name="20% - Accent3 4 2 3 4 4" xfId="6697" xr:uid="{FB6AE5E0-3B96-41E1-86E9-C92EE140E143}"/>
    <cellStyle name="20% - Accent3 4 2 3 5" xfId="6698" xr:uid="{06E69053-24FB-4A1D-9684-92006E52050E}"/>
    <cellStyle name="20% - Accent3 4 2 3 5 2" xfId="6699" xr:uid="{9AE3337E-B719-417F-B538-6ECA121F7667}"/>
    <cellStyle name="20% - Accent3 4 2 3 6" xfId="6700" xr:uid="{681305A7-87A5-456F-8C8B-438B6290CEF7}"/>
    <cellStyle name="20% - Accent3 4 2 3 6 2" xfId="6701" xr:uid="{4CCFFA98-BE82-4EAE-B44E-59B281864132}"/>
    <cellStyle name="20% - Accent3 4 2 3 7" xfId="6702" xr:uid="{F84A28B2-21BE-4F6B-B858-D216F8617856}"/>
    <cellStyle name="20% - Accent3 4 2 3 7 2" xfId="6703" xr:uid="{3EB03F52-FF4F-413C-8351-2DB1760ABEA1}"/>
    <cellStyle name="20% - Accent3 4 2 3 8" xfId="6704" xr:uid="{C5BA6252-FCC2-4CD5-9BB5-4552976CC317}"/>
    <cellStyle name="20% - Accent3 4 2 4" xfId="6705" xr:uid="{5D61BD2A-A907-40F1-8FF8-93FA57A0B66A}"/>
    <cellStyle name="20% - Accent3 4 2 4 2" xfId="6706" xr:uid="{0E676B08-A8A6-4373-997A-64038F4C7DCF}"/>
    <cellStyle name="20% - Accent3 4 2 4 2 2" xfId="6707" xr:uid="{4121EA41-C1CF-4CCF-A750-63A1EF470EF8}"/>
    <cellStyle name="20% - Accent3 4 2 4 2 2 2" xfId="6708" xr:uid="{0F63F16C-C314-4746-98E1-0CABA4732A6D}"/>
    <cellStyle name="20% - Accent3 4 2 4 2 3" xfId="6709" xr:uid="{89A90804-BB0C-4D98-BDFB-EF34EFFB3086}"/>
    <cellStyle name="20% - Accent3 4 2 4 2 3 2" xfId="6710" xr:uid="{8AF07C40-8C61-41AF-B479-AB3A5514B8A4}"/>
    <cellStyle name="20% - Accent3 4 2 4 2 4" xfId="6711" xr:uid="{03D87366-9736-46F2-BCBE-54DEC84FF600}"/>
    <cellStyle name="20% - Accent3 4 2 4 3" xfId="6712" xr:uid="{259EDB7E-4D26-47E3-A558-CAEC02693B05}"/>
    <cellStyle name="20% - Accent3 4 2 4 3 2" xfId="6713" xr:uid="{85232386-C70E-4075-A337-ACC4BC8AC8BE}"/>
    <cellStyle name="20% - Accent3 4 2 4 4" xfId="6714" xr:uid="{8CA887C2-D245-4CF8-853B-3E3DAB0E2150}"/>
    <cellStyle name="20% - Accent3 4 2 4 4 2" xfId="6715" xr:uid="{00498EB4-EDC1-43F5-B10F-662789668AF3}"/>
    <cellStyle name="20% - Accent3 4 2 4 5" xfId="6716" xr:uid="{DB876A6B-4DB8-4A7A-AF76-F2ECFD7FF7DD}"/>
    <cellStyle name="20% - Accent3 4 2 4 5 2" xfId="6717" xr:uid="{4568F861-27BA-440B-822C-7CF9E833B4E6}"/>
    <cellStyle name="20% - Accent3 4 2 4 6" xfId="6718" xr:uid="{970D8C01-A69A-473A-B17E-49289EDCEE55}"/>
    <cellStyle name="20% - Accent3 4 2 5" xfId="6719" xr:uid="{82628D8F-839F-4785-A36F-C46659545D59}"/>
    <cellStyle name="20% - Accent3 4 2 5 2" xfId="6720" xr:uid="{39398E61-FBD7-45A9-A357-48BDDEEFDFD1}"/>
    <cellStyle name="20% - Accent3 4 2 5 2 2" xfId="6721" xr:uid="{9301C961-C4E8-45A0-B2E5-23AB5A29656A}"/>
    <cellStyle name="20% - Accent3 4 2 5 2 2 2" xfId="6722" xr:uid="{9C4BF708-7C5C-47FC-A14B-350A78689A64}"/>
    <cellStyle name="20% - Accent3 4 2 5 2 3" xfId="6723" xr:uid="{DFEA2245-F793-41BC-B11A-F6D1E0CA8110}"/>
    <cellStyle name="20% - Accent3 4 2 5 2 3 2" xfId="6724" xr:uid="{0818D6E2-F46F-4555-9604-E767C3DFBA52}"/>
    <cellStyle name="20% - Accent3 4 2 5 2 4" xfId="6725" xr:uid="{7C7B82D7-FEE5-4CCF-8B94-0A0C45E75DF4}"/>
    <cellStyle name="20% - Accent3 4 2 5 3" xfId="6726" xr:uid="{5BFFD4CB-E6AE-4D29-8B6D-7DDD9473DEF9}"/>
    <cellStyle name="20% - Accent3 4 2 5 3 2" xfId="6727" xr:uid="{55E17987-A10C-4848-9570-CD7BA9C888F7}"/>
    <cellStyle name="20% - Accent3 4 2 5 4" xfId="6728" xr:uid="{1EBC2A8B-AB9F-43EE-9925-97709E83F96D}"/>
    <cellStyle name="20% - Accent3 4 2 5 4 2" xfId="6729" xr:uid="{7747F403-C88B-46E9-AB4B-EA199480B8F7}"/>
    <cellStyle name="20% - Accent3 4 2 5 5" xfId="6730" xr:uid="{F0CAA8D9-C1B3-465C-9ED0-3B5901DC388C}"/>
    <cellStyle name="20% - Accent3 4 2 5 5 2" xfId="6731" xr:uid="{3827596B-C058-4A65-A02D-37B9DD624F73}"/>
    <cellStyle name="20% - Accent3 4 2 5 6" xfId="6732" xr:uid="{78E85AB5-2B4C-4B27-9295-4DA339246109}"/>
    <cellStyle name="20% - Accent3 4 2 6" xfId="6733" xr:uid="{46006D3F-029B-47B7-9965-979292529E37}"/>
    <cellStyle name="20% - Accent3 4 2 6 2" xfId="6734" xr:uid="{F4ED2564-250B-4709-8A70-26DC2F11A74B}"/>
    <cellStyle name="20% - Accent3 4 2 6 2 2" xfId="6735" xr:uid="{976B1C29-A2B6-4137-962A-B5D672A57FA9}"/>
    <cellStyle name="20% - Accent3 4 2 6 3" xfId="6736" xr:uid="{97099F8A-07C1-4D2C-8468-236C05F84B70}"/>
    <cellStyle name="20% - Accent3 4 2 6 3 2" xfId="6737" xr:uid="{7A6CAAED-EA4B-4783-9013-E1A9E37419D8}"/>
    <cellStyle name="20% - Accent3 4 2 6 4" xfId="6738" xr:uid="{5B796E62-9585-4855-9944-0B86B9A81018}"/>
    <cellStyle name="20% - Accent3 4 2 7" xfId="6739" xr:uid="{4F63E9BB-6CF1-47B3-A1FE-0BB1B3092B07}"/>
    <cellStyle name="20% - Accent3 4 2 7 2" xfId="6740" xr:uid="{7E179F9A-665F-4AE6-A3BF-7D5A0E988B36}"/>
    <cellStyle name="20% - Accent3 4 2 8" xfId="6741" xr:uid="{7FB13FD9-141E-4FB5-9465-47F350FC3147}"/>
    <cellStyle name="20% - Accent3 4 2 8 2" xfId="6742" xr:uid="{37B8D58C-5D55-46D3-A4F6-A2C578C11F3F}"/>
    <cellStyle name="20% - Accent3 4 2 9" xfId="6743" xr:uid="{8D564F9B-14BD-4FCC-98ED-6EE8EA3DA761}"/>
    <cellStyle name="20% - Accent3 4 2 9 2" xfId="6744" xr:uid="{376300D5-C626-4119-954E-C3CCC4354612}"/>
    <cellStyle name="20% - Accent3 4 3" xfId="118" xr:uid="{5C026BCF-5367-44D4-8FC1-75F6D18E8A62}"/>
    <cellStyle name="20% - Accent3 4 3 10" xfId="6746" xr:uid="{F2F9C83D-7A9F-41E0-88E7-DF78F0F2A5C1}"/>
    <cellStyle name="20% - Accent3 4 3 11" xfId="6747" xr:uid="{B9B59BE2-86F6-46F6-8CA6-65523F183127}"/>
    <cellStyle name="20% - Accent3 4 3 12" xfId="6745" xr:uid="{18340B19-E859-4BB6-97A8-7AA32D908B32}"/>
    <cellStyle name="20% - Accent3 4 3 2" xfId="6748" xr:uid="{D28CBB0F-86B5-4FC0-9F77-E07CDDD4C737}"/>
    <cellStyle name="20% - Accent3 4 3 2 2" xfId="6749" xr:uid="{875E4C62-3D17-464D-874B-53E353D83C52}"/>
    <cellStyle name="20% - Accent3 4 3 2 2 2" xfId="6750" xr:uid="{F0D3B1FA-039D-471B-8434-C6E44E6F3A06}"/>
    <cellStyle name="20% - Accent3 4 3 2 2 2 2" xfId="6751" xr:uid="{9C915905-BBAA-480A-A4E0-988A043F2E41}"/>
    <cellStyle name="20% - Accent3 4 3 2 2 3" xfId="6752" xr:uid="{3D6B80F2-C0AA-43E9-A78A-9005D7292CD3}"/>
    <cellStyle name="20% - Accent3 4 3 2 2 3 2" xfId="6753" xr:uid="{93670663-E0A2-428F-B126-0526A7C7C9E2}"/>
    <cellStyle name="20% - Accent3 4 3 2 2 4" xfId="6754" xr:uid="{36D24FD1-3006-4815-B88C-4E1A966DC5BD}"/>
    <cellStyle name="20% - Accent3 4 3 2 3" xfId="6755" xr:uid="{6C9F92BB-A72F-4974-864A-1B8BA7074F9B}"/>
    <cellStyle name="20% - Accent3 4 3 2 3 2" xfId="6756" xr:uid="{4DDACD92-8755-408A-8A54-3884E1518CC7}"/>
    <cellStyle name="20% - Accent3 4 3 2 4" xfId="6757" xr:uid="{BF96AA0A-2A77-4C3F-AFFE-4D41A2DAF626}"/>
    <cellStyle name="20% - Accent3 4 3 2 4 2" xfId="6758" xr:uid="{50AB3E99-EDDB-42CA-9EDB-48C4C1F85E69}"/>
    <cellStyle name="20% - Accent3 4 3 2 5" xfId="6759" xr:uid="{A9702BBA-66AB-4F54-8BD3-4BA658ECBD34}"/>
    <cellStyle name="20% - Accent3 4 3 2 5 2" xfId="6760" xr:uid="{82930E20-29F4-4C21-AA7D-0244DBE9ED15}"/>
    <cellStyle name="20% - Accent3 4 3 2 6" xfId="6761" xr:uid="{FDFCC3F9-3061-47D6-BDB4-E5FB16FD2BD6}"/>
    <cellStyle name="20% - Accent3 4 3 2 6 2" xfId="6762" xr:uid="{99F0AF11-B094-49D0-B9A6-E3366CD1AE0F}"/>
    <cellStyle name="20% - Accent3 4 3 2 7" xfId="6763" xr:uid="{A8EDEEC6-CB24-45D3-9414-896D256F81C1}"/>
    <cellStyle name="20% - Accent3 4 3 2 7 2" xfId="6764" xr:uid="{0437406D-1DBE-4252-BEC7-8B66A4F5159B}"/>
    <cellStyle name="20% - Accent3 4 3 2 8" xfId="6765" xr:uid="{50E178F8-A5A5-4852-9244-0CF84FA8A494}"/>
    <cellStyle name="20% - Accent3 4 3 3" xfId="6766" xr:uid="{80BB9AE6-F992-45DA-9B1C-D0771D6BD6CB}"/>
    <cellStyle name="20% - Accent3 4 3 3 2" xfId="6767" xr:uid="{4BB126B3-7C55-498A-9224-8440DBF1CA35}"/>
    <cellStyle name="20% - Accent3 4 3 3 2 2" xfId="6768" xr:uid="{8ED4F38C-E686-4203-86A5-B764C5CA92C0}"/>
    <cellStyle name="20% - Accent3 4 3 3 2 2 2" xfId="6769" xr:uid="{9E6F803D-BE1B-4526-A482-7E5281F7E6C0}"/>
    <cellStyle name="20% - Accent3 4 3 3 2 3" xfId="6770" xr:uid="{1576642C-A858-42AE-B995-FC85C2AEEFF7}"/>
    <cellStyle name="20% - Accent3 4 3 3 2 3 2" xfId="6771" xr:uid="{1DCE880C-4D2D-40CD-8D6E-F4B78121F75A}"/>
    <cellStyle name="20% - Accent3 4 3 3 2 4" xfId="6772" xr:uid="{81150B10-F6DE-4487-884F-BCA605D091EE}"/>
    <cellStyle name="20% - Accent3 4 3 3 3" xfId="6773" xr:uid="{DF0C728C-5BAE-443E-B8C9-E077D39AD9B5}"/>
    <cellStyle name="20% - Accent3 4 3 3 3 2" xfId="6774" xr:uid="{0EEE8891-F02D-4CC0-9CFC-1596D41069F8}"/>
    <cellStyle name="20% - Accent3 4 3 3 4" xfId="6775" xr:uid="{D2491F5A-F35C-4D50-8DE5-A76F2C482A3D}"/>
    <cellStyle name="20% - Accent3 4 3 3 4 2" xfId="6776" xr:uid="{1B284B2A-03C5-4AF9-AE5F-B01AD4DB04E3}"/>
    <cellStyle name="20% - Accent3 4 3 3 5" xfId="6777" xr:uid="{DD271EF9-9AB0-47C6-AC35-353DF24E1EC1}"/>
    <cellStyle name="20% - Accent3 4 3 3 5 2" xfId="6778" xr:uid="{98B21C30-3E8E-477E-A9B7-CE9C037636BC}"/>
    <cellStyle name="20% - Accent3 4 3 3 6" xfId="6779" xr:uid="{8842898D-92C3-4392-BE21-5D63F17DD52C}"/>
    <cellStyle name="20% - Accent3 4 3 4" xfId="6780" xr:uid="{09C2C977-F680-4C3D-8123-530F4CD92321}"/>
    <cellStyle name="20% - Accent3 4 3 4 2" xfId="6781" xr:uid="{80D92D25-1FFA-4E4E-BB26-47A2412C7945}"/>
    <cellStyle name="20% - Accent3 4 3 4 2 2" xfId="6782" xr:uid="{B53B28F3-6636-4011-8C0A-FDDB64DDA44E}"/>
    <cellStyle name="20% - Accent3 4 3 4 3" xfId="6783" xr:uid="{F3F18E8D-07FB-4A80-ADC7-092EEB5BFF30}"/>
    <cellStyle name="20% - Accent3 4 3 4 3 2" xfId="6784" xr:uid="{53D8C1D7-C5C5-4789-BE24-D671800AE30A}"/>
    <cellStyle name="20% - Accent3 4 3 4 4" xfId="6785" xr:uid="{CC30A447-AFEC-4B25-87F1-911BA3453DA6}"/>
    <cellStyle name="20% - Accent3 4 3 5" xfId="6786" xr:uid="{7B7D4A66-5E0D-445E-B444-2C887562A2FA}"/>
    <cellStyle name="20% - Accent3 4 3 5 2" xfId="6787" xr:uid="{7AC60611-01A6-4B3B-A995-22A22A64CEE0}"/>
    <cellStyle name="20% - Accent3 4 3 6" xfId="6788" xr:uid="{9EE94DE0-488B-4C76-9427-0517AD1ABF1F}"/>
    <cellStyle name="20% - Accent3 4 3 6 2" xfId="6789" xr:uid="{E7387264-C684-450C-857C-1819A1E20DFA}"/>
    <cellStyle name="20% - Accent3 4 3 7" xfId="6790" xr:uid="{0B9884B3-5807-449F-838E-E3F39842489B}"/>
    <cellStyle name="20% - Accent3 4 3 7 2" xfId="6791" xr:uid="{283A61D4-D3E4-4EDD-960E-8B6ACEC7F7A1}"/>
    <cellStyle name="20% - Accent3 4 3 8" xfId="6792" xr:uid="{538FA539-BD7B-4A72-8270-1C66732A0B86}"/>
    <cellStyle name="20% - Accent3 4 3 8 2" xfId="6793" xr:uid="{9CC0A76F-0D02-49C5-9FD2-F9397DB2426F}"/>
    <cellStyle name="20% - Accent3 4 3 9" xfId="6794" xr:uid="{D6471946-AA33-43B1-9863-3FBD171D2B21}"/>
    <cellStyle name="20% - Accent3 4 3 9 2" xfId="6795" xr:uid="{37666263-B2EB-422F-9C8F-0CE9F210D78B}"/>
    <cellStyle name="20% - Accent3 4 4" xfId="6796" xr:uid="{1E6C4129-A4F8-4685-94D7-64A7500C819E}"/>
    <cellStyle name="20% - Accent3 4 4 10" xfId="6797" xr:uid="{3D3E0524-DFE5-4A9D-B4A0-F39D05976743}"/>
    <cellStyle name="20% - Accent3 4 4 2" xfId="6798" xr:uid="{D9F2B301-9504-42BE-B4EB-05BB6089A305}"/>
    <cellStyle name="20% - Accent3 4 4 2 2" xfId="6799" xr:uid="{3AF341D7-EC09-47AE-BB8F-F323C222FC23}"/>
    <cellStyle name="20% - Accent3 4 4 2 2 2" xfId="6800" xr:uid="{B02492A7-41A5-4292-ACB8-717BA471DDFA}"/>
    <cellStyle name="20% - Accent3 4 4 2 2 2 2" xfId="6801" xr:uid="{473CE93A-015F-481F-88CC-5F03F879BBDF}"/>
    <cellStyle name="20% - Accent3 4 4 2 2 3" xfId="6802" xr:uid="{E481C4C6-752F-4620-A19A-C83FB81ADACC}"/>
    <cellStyle name="20% - Accent3 4 4 2 2 3 2" xfId="6803" xr:uid="{AFC3B102-79CE-4BC0-8AF9-8A306C968736}"/>
    <cellStyle name="20% - Accent3 4 4 2 2 4" xfId="6804" xr:uid="{54E9349F-DEFD-4AF2-8EBA-91B973F56EF4}"/>
    <cellStyle name="20% - Accent3 4 4 2 3" xfId="6805" xr:uid="{97E5A066-715F-4BDF-8BDE-CC361ABA59F7}"/>
    <cellStyle name="20% - Accent3 4 4 2 3 2" xfId="6806" xr:uid="{3C0276EB-08AA-4D43-BC69-E1625FB93493}"/>
    <cellStyle name="20% - Accent3 4 4 2 4" xfId="6807" xr:uid="{CDADDA10-E808-42E3-9D34-B31242FEF2E1}"/>
    <cellStyle name="20% - Accent3 4 4 2 4 2" xfId="6808" xr:uid="{A992EC9C-C545-4EE0-BCBF-0A5EA3C9431C}"/>
    <cellStyle name="20% - Accent3 4 4 2 5" xfId="6809" xr:uid="{385473E5-256F-430F-A485-139B9220335D}"/>
    <cellStyle name="20% - Accent3 4 4 2 5 2" xfId="6810" xr:uid="{97A8039B-0EFA-4E21-A89D-5CB4E5509674}"/>
    <cellStyle name="20% - Accent3 4 4 2 6" xfId="6811" xr:uid="{61E2D0DB-1322-401D-8AD5-96F4C045551B}"/>
    <cellStyle name="20% - Accent3 4 4 3" xfId="6812" xr:uid="{B96DD144-F645-4A71-B5F9-4E458B25D50C}"/>
    <cellStyle name="20% - Accent3 4 4 3 2" xfId="6813" xr:uid="{A43D60DF-2B84-4F23-8E5A-B3D596952C70}"/>
    <cellStyle name="20% - Accent3 4 4 3 2 2" xfId="6814" xr:uid="{B0ED3F6A-F6A8-45A6-ACA8-DA850F260C59}"/>
    <cellStyle name="20% - Accent3 4 4 3 2 2 2" xfId="6815" xr:uid="{0A6CAC4D-4FA7-4837-9033-9496ED7DB3F5}"/>
    <cellStyle name="20% - Accent3 4 4 3 2 3" xfId="6816" xr:uid="{9EE47D86-374B-45BB-8881-52501A8310DA}"/>
    <cellStyle name="20% - Accent3 4 4 3 2 3 2" xfId="6817" xr:uid="{D2FF5532-EA84-4D1F-9E70-DBF29DE17D2B}"/>
    <cellStyle name="20% - Accent3 4 4 3 2 4" xfId="6818" xr:uid="{348E664C-E3C6-4848-B7D0-17C0D1139FAA}"/>
    <cellStyle name="20% - Accent3 4 4 3 3" xfId="6819" xr:uid="{14E9656B-E9B1-44EE-8960-554A2FE05615}"/>
    <cellStyle name="20% - Accent3 4 4 3 3 2" xfId="6820" xr:uid="{19E9AD74-D285-4C1B-8E2F-E9BEAD19D02C}"/>
    <cellStyle name="20% - Accent3 4 4 3 4" xfId="6821" xr:uid="{E5256186-150C-4C6C-AEA9-A0A7F8C74BF6}"/>
    <cellStyle name="20% - Accent3 4 4 3 4 2" xfId="6822" xr:uid="{DE1100E0-8548-484B-BC0E-3DD7C7F4F989}"/>
    <cellStyle name="20% - Accent3 4 4 3 5" xfId="6823" xr:uid="{B971F929-83C3-478A-8427-52FA6684366C}"/>
    <cellStyle name="20% - Accent3 4 4 3 5 2" xfId="6824" xr:uid="{4CD9D345-608B-45BD-A0E3-EB73EC848BCE}"/>
    <cellStyle name="20% - Accent3 4 4 3 6" xfId="6825" xr:uid="{AEE7698F-6E5A-46F4-A9D6-B561CFC9718D}"/>
    <cellStyle name="20% - Accent3 4 4 4" xfId="6826" xr:uid="{8279AFDC-3F35-44C6-BE03-BE62C4224002}"/>
    <cellStyle name="20% - Accent3 4 4 4 2" xfId="6827" xr:uid="{479CECC1-DDF3-43ED-8A12-4EE753CA0D02}"/>
    <cellStyle name="20% - Accent3 4 4 4 2 2" xfId="6828" xr:uid="{AB9924B5-7714-4867-9655-C0D320424734}"/>
    <cellStyle name="20% - Accent3 4 4 4 3" xfId="6829" xr:uid="{46D90418-B400-48D7-9D3E-4B5E5F1726DA}"/>
    <cellStyle name="20% - Accent3 4 4 4 3 2" xfId="6830" xr:uid="{F7B57261-172B-458B-984A-E9072CB55E7C}"/>
    <cellStyle name="20% - Accent3 4 4 4 4" xfId="6831" xr:uid="{4E7F2CBF-9BB7-429F-8C9F-BEAF62379044}"/>
    <cellStyle name="20% - Accent3 4 4 5" xfId="6832" xr:uid="{915221F2-C3F5-44F0-9836-96CBDC3D152C}"/>
    <cellStyle name="20% - Accent3 4 4 5 2" xfId="6833" xr:uid="{D2DEA187-B302-4A07-A47D-E9E3E04A2788}"/>
    <cellStyle name="20% - Accent3 4 4 6" xfId="6834" xr:uid="{B85F1D37-8884-4AF6-8F89-9D85B75CD64A}"/>
    <cellStyle name="20% - Accent3 4 4 6 2" xfId="6835" xr:uid="{15150CBC-6E4B-4B70-B482-61DA89BC78E9}"/>
    <cellStyle name="20% - Accent3 4 4 7" xfId="6836" xr:uid="{A286169B-B180-41F9-BA62-AE5183841D8B}"/>
    <cellStyle name="20% - Accent3 4 4 7 2" xfId="6837" xr:uid="{A4094642-C84F-4E33-865F-EAEE22B30F95}"/>
    <cellStyle name="20% - Accent3 4 4 8" xfId="6838" xr:uid="{AAE8AFC7-DAF3-49FF-A232-13D0FC07CEB4}"/>
    <cellStyle name="20% - Accent3 4 4 8 2" xfId="6839" xr:uid="{6959FF30-CAFC-462D-86B3-86FBFE7B08B6}"/>
    <cellStyle name="20% - Accent3 4 4 9" xfId="6840" xr:uid="{17AA9D2E-217A-4FA4-9C8F-DFDF14F7FD53}"/>
    <cellStyle name="20% - Accent3 4 4 9 2" xfId="6841" xr:uid="{98AEC89B-9DA8-425C-BF74-CA6BDFD84ABD}"/>
    <cellStyle name="20% - Accent3 4 5" xfId="6842" xr:uid="{0246D92B-01FD-457F-AB42-A8E27E1F8343}"/>
    <cellStyle name="20% - Accent3 4 5 2" xfId="6843" xr:uid="{7574E373-DA60-4FEA-A6C3-5729C4130F0F}"/>
    <cellStyle name="20% - Accent3 4 5 2 2" xfId="6844" xr:uid="{7A7950AF-57D0-413B-8E36-B0FEE0AEF4A0}"/>
    <cellStyle name="20% - Accent3 4 5 2 2 2" xfId="6845" xr:uid="{62E73DDD-5F77-40C7-99FF-6E1CE11858CA}"/>
    <cellStyle name="20% - Accent3 4 5 2 2 2 2" xfId="6846" xr:uid="{F2341018-36D2-497C-BA85-26C2A8254B37}"/>
    <cellStyle name="20% - Accent3 4 5 2 2 3" xfId="6847" xr:uid="{912CD8E1-3328-4678-8F03-DEEC466781A7}"/>
    <cellStyle name="20% - Accent3 4 5 2 2 3 2" xfId="6848" xr:uid="{AD4C1029-7212-4DCC-B368-CA79753C02DA}"/>
    <cellStyle name="20% - Accent3 4 5 2 2 4" xfId="6849" xr:uid="{218540DB-2A1F-4061-A3DB-47312171A049}"/>
    <cellStyle name="20% - Accent3 4 5 2 3" xfId="6850" xr:uid="{165A3286-A58F-428F-B89E-DD0CF8D201BD}"/>
    <cellStyle name="20% - Accent3 4 5 2 3 2" xfId="6851" xr:uid="{77E727EC-CD1A-4953-85DF-49CADA1FE525}"/>
    <cellStyle name="20% - Accent3 4 5 2 4" xfId="6852" xr:uid="{6EB45C44-8B09-4B7C-A338-9F15BD9AF54F}"/>
    <cellStyle name="20% - Accent3 4 5 2 4 2" xfId="6853" xr:uid="{D8A8E908-7A21-4C2D-9EEB-667C926AA01C}"/>
    <cellStyle name="20% - Accent3 4 5 2 5" xfId="6854" xr:uid="{CAA400BC-E4E2-424D-A9BE-EB9BC6786062}"/>
    <cellStyle name="20% - Accent3 4 5 2 5 2" xfId="6855" xr:uid="{A2CDBB0B-5904-4C7F-8C4E-8A11660FBB9F}"/>
    <cellStyle name="20% - Accent3 4 5 2 6" xfId="6856" xr:uid="{F1DA05D1-A089-4A95-A1BE-D0A4F8BD6DE2}"/>
    <cellStyle name="20% - Accent3 4 5 3" xfId="6857" xr:uid="{B52A0064-2C33-4F7D-BF3C-4B366B06F3EF}"/>
    <cellStyle name="20% - Accent3 4 5 3 2" xfId="6858" xr:uid="{285C1B1A-0A6F-4F1D-88C8-663DCB748908}"/>
    <cellStyle name="20% - Accent3 4 5 3 2 2" xfId="6859" xr:uid="{CC3046A9-E132-457F-A5D5-4217AF90A5C4}"/>
    <cellStyle name="20% - Accent3 4 5 3 2 2 2" xfId="6860" xr:uid="{AEEE854C-7910-4C77-81B6-5E6C7118DDD5}"/>
    <cellStyle name="20% - Accent3 4 5 3 2 3" xfId="6861" xr:uid="{2AC46B0E-0FD8-4B88-8413-20888DBA63A6}"/>
    <cellStyle name="20% - Accent3 4 5 3 2 3 2" xfId="6862" xr:uid="{C40F5BDC-276E-4738-8DEE-7A8E51713889}"/>
    <cellStyle name="20% - Accent3 4 5 3 2 4" xfId="6863" xr:uid="{839FCC61-70D9-4EED-BFF5-2A7309AE640F}"/>
    <cellStyle name="20% - Accent3 4 5 3 3" xfId="6864" xr:uid="{51A3D6AB-7403-4E15-BDE4-921C69DFFC6F}"/>
    <cellStyle name="20% - Accent3 4 5 3 3 2" xfId="6865" xr:uid="{517B425C-E0CB-4E36-8C87-0CBCAE24B95C}"/>
    <cellStyle name="20% - Accent3 4 5 3 4" xfId="6866" xr:uid="{68B41CE2-B103-4924-8E86-A89A254D9383}"/>
    <cellStyle name="20% - Accent3 4 5 3 4 2" xfId="6867" xr:uid="{0156E593-7B4F-40EE-B66D-F1FDE6213E87}"/>
    <cellStyle name="20% - Accent3 4 5 3 5" xfId="6868" xr:uid="{1D65E500-5028-49B6-8394-F972CEF4ABF3}"/>
    <cellStyle name="20% - Accent3 4 5 3 5 2" xfId="6869" xr:uid="{9E843413-E2DE-433D-A747-2BC592D23E4F}"/>
    <cellStyle name="20% - Accent3 4 5 3 6" xfId="6870" xr:uid="{7C494AD4-7441-4099-B460-EFA12AF8BA5D}"/>
    <cellStyle name="20% - Accent3 4 5 4" xfId="6871" xr:uid="{A043AB84-53AD-44FE-A741-D6C39DE2F4A5}"/>
    <cellStyle name="20% - Accent3 4 5 4 2" xfId="6872" xr:uid="{91EE5706-B94C-4E73-AE1A-69D619D754D6}"/>
    <cellStyle name="20% - Accent3 4 5 4 2 2" xfId="6873" xr:uid="{E67DCEEB-7D56-4600-9670-6F6D969A5240}"/>
    <cellStyle name="20% - Accent3 4 5 4 3" xfId="6874" xr:uid="{9FB77EBA-B815-4075-8C28-346D16132041}"/>
    <cellStyle name="20% - Accent3 4 5 4 3 2" xfId="6875" xr:uid="{8BC2C546-6142-48FF-85E4-C55C9EBFB2EB}"/>
    <cellStyle name="20% - Accent3 4 5 4 4" xfId="6876" xr:uid="{B685F05F-E588-4D6C-B919-F9B63FAA0F47}"/>
    <cellStyle name="20% - Accent3 4 5 5" xfId="6877" xr:uid="{A19B8A22-96A6-4B7E-B811-D97E8B785DDF}"/>
    <cellStyle name="20% - Accent3 4 5 5 2" xfId="6878" xr:uid="{FF7A868D-01FD-4495-98D3-13BBF64283B7}"/>
    <cellStyle name="20% - Accent3 4 5 6" xfId="6879" xr:uid="{646AE346-0895-46EC-8851-C690870B5D5B}"/>
    <cellStyle name="20% - Accent3 4 5 6 2" xfId="6880" xr:uid="{04FE7BBE-5A9B-4301-ADD7-9C80160FFE53}"/>
    <cellStyle name="20% - Accent3 4 5 7" xfId="6881" xr:uid="{BFF01ABB-7D6D-48C5-8F2C-615E7E9B6743}"/>
    <cellStyle name="20% - Accent3 4 5 7 2" xfId="6882" xr:uid="{35A0F052-AD49-4A16-94D0-25915A15B941}"/>
    <cellStyle name="20% - Accent3 4 5 8" xfId="6883" xr:uid="{5CB7B2B9-3370-4DA0-982E-5E30182326CE}"/>
    <cellStyle name="20% - Accent3 4 6" xfId="6884" xr:uid="{2506AA9B-1DEC-446B-93CC-0ABF67449214}"/>
    <cellStyle name="20% - Accent3 4 6 2" xfId="6885" xr:uid="{EBE8EE69-6CAC-4A2A-AE4B-112712D102C7}"/>
    <cellStyle name="20% - Accent3 4 6 2 2" xfId="6886" xr:uid="{576638CD-D570-48EE-89AA-4C16AB2D12BB}"/>
    <cellStyle name="20% - Accent3 4 6 2 2 2" xfId="6887" xr:uid="{8B6C072A-EF8E-45D9-B9A9-12C0251763C6}"/>
    <cellStyle name="20% - Accent3 4 6 2 3" xfId="6888" xr:uid="{8732E4DE-D3C9-414E-BC85-2FBFCD83D9CC}"/>
    <cellStyle name="20% - Accent3 4 6 2 3 2" xfId="6889" xr:uid="{95FAC55B-C878-454D-BBC1-5598E00A069A}"/>
    <cellStyle name="20% - Accent3 4 6 2 4" xfId="6890" xr:uid="{55F653AD-ACFA-4E8D-9FEF-E57E29DB8169}"/>
    <cellStyle name="20% - Accent3 4 6 3" xfId="6891" xr:uid="{EEFC4B1F-65C5-43C3-A48C-DC086DCEC5D2}"/>
    <cellStyle name="20% - Accent3 4 6 3 2" xfId="6892" xr:uid="{63BCE70A-1779-46E8-9287-D3349F766B24}"/>
    <cellStyle name="20% - Accent3 4 6 4" xfId="6893" xr:uid="{123B5F8D-086B-4108-A35D-6377FAF6DC25}"/>
    <cellStyle name="20% - Accent3 4 6 4 2" xfId="6894" xr:uid="{D985FDF0-0AEB-4281-A175-097A0CC1264C}"/>
    <cellStyle name="20% - Accent3 4 6 5" xfId="6895" xr:uid="{59EFF51E-7B46-42EB-8E58-FE65565A959D}"/>
    <cellStyle name="20% - Accent3 4 6 5 2" xfId="6896" xr:uid="{72FC3528-66DB-4ECE-87DA-57516BA144DB}"/>
    <cellStyle name="20% - Accent3 4 6 6" xfId="6897" xr:uid="{3E2E6794-F4D1-453F-88AF-C2D2DAC3E8ED}"/>
    <cellStyle name="20% - Accent3 4 7" xfId="6898" xr:uid="{258ED482-0A01-43AD-8534-F265500E7109}"/>
    <cellStyle name="20% - Accent3 4 7 2" xfId="6899" xr:uid="{76811FB0-8415-4F37-A433-A6FB7D290049}"/>
    <cellStyle name="20% - Accent3 4 7 2 2" xfId="6900" xr:uid="{0BA8052F-950A-44AD-94D2-19E8A73DD968}"/>
    <cellStyle name="20% - Accent3 4 7 2 2 2" xfId="6901" xr:uid="{E4322BF8-CE57-4E46-BA04-9FC5747E8F66}"/>
    <cellStyle name="20% - Accent3 4 7 2 3" xfId="6902" xr:uid="{C3515674-627B-4552-B53D-3EBE79E325C5}"/>
    <cellStyle name="20% - Accent3 4 7 2 3 2" xfId="6903" xr:uid="{C901C8CD-CD05-4BF7-9A01-3645810166EA}"/>
    <cellStyle name="20% - Accent3 4 7 2 4" xfId="6904" xr:uid="{49439F93-452E-48A8-AE6D-AFEB96C2B6FE}"/>
    <cellStyle name="20% - Accent3 4 7 3" xfId="6905" xr:uid="{3DAB9B6D-F18E-4D52-88AC-69004F86B0D7}"/>
    <cellStyle name="20% - Accent3 4 7 3 2" xfId="6906" xr:uid="{77BD0A72-B7A9-4C2D-8664-307CE27C4F68}"/>
    <cellStyle name="20% - Accent3 4 7 4" xfId="6907" xr:uid="{982F999E-A179-4AC1-A0AA-3282CE4CCBA6}"/>
    <cellStyle name="20% - Accent3 4 7 4 2" xfId="6908" xr:uid="{2F096172-AD09-413E-B651-A7932690D6B9}"/>
    <cellStyle name="20% - Accent3 4 7 5" xfId="6909" xr:uid="{8D9BD45C-F90E-4F16-BCF2-37C73FDDDEE1}"/>
    <cellStyle name="20% - Accent3 4 7 5 2" xfId="6910" xr:uid="{A76D391C-7739-4B11-9DEE-321DADC4169C}"/>
    <cellStyle name="20% - Accent3 4 7 6" xfId="6911" xr:uid="{24D53052-4F64-48E0-8457-421B14FE4C8C}"/>
    <cellStyle name="20% - Accent3 4 8" xfId="6912" xr:uid="{12D30444-8BE5-43CD-ADBB-0959046DCE93}"/>
    <cellStyle name="20% - Accent3 4 8 2" xfId="6913" xr:uid="{E06D7F01-D229-4F6D-92B2-C4B4B1D167D6}"/>
    <cellStyle name="20% - Accent3 4 8 2 2" xfId="6914" xr:uid="{3E393889-2C01-4B26-B496-609E9EB76EA4}"/>
    <cellStyle name="20% - Accent3 4 8 3" xfId="6915" xr:uid="{66B3D08F-34AB-4A93-A2F2-C789BC587CE7}"/>
    <cellStyle name="20% - Accent3 4 8 3 2" xfId="6916" xr:uid="{4E546802-00AB-40D8-946B-4F1257DCC0BC}"/>
    <cellStyle name="20% - Accent3 4 8 4" xfId="6917" xr:uid="{DE781360-E41D-4407-B521-2653F5FD75A6}"/>
    <cellStyle name="20% - Accent3 4 9" xfId="6918" xr:uid="{AD5C69DF-5550-4F57-B849-B74E551B9D0E}"/>
    <cellStyle name="20% - Accent3 4 9 2" xfId="6919" xr:uid="{C124E9C7-5107-44EF-90D5-7676FFE95226}"/>
    <cellStyle name="20% - Accent3 40" xfId="5486" xr:uid="{A3D17D62-1027-4C86-A29B-9A1F91A5BF68}"/>
    <cellStyle name="20% - Accent3 5" xfId="119" xr:uid="{6246CC6D-26A4-44AF-9E14-AB589F7BD0DD}"/>
    <cellStyle name="20% - Accent3 5 10" xfId="6921" xr:uid="{8D2E5EB8-8BAD-4A08-84CA-905441226917}"/>
    <cellStyle name="20% - Accent3 5 10 2" xfId="6922" xr:uid="{9C452A50-C41E-427C-90A1-AD784846DDDD}"/>
    <cellStyle name="20% - Accent3 5 11" xfId="6923" xr:uid="{DEA4C022-3F69-46EE-8995-04F446730CA0}"/>
    <cellStyle name="20% - Accent3 5 11 2" xfId="6924" xr:uid="{938CB4BF-59B1-4641-AB5E-08BE78130099}"/>
    <cellStyle name="20% - Accent3 5 12" xfId="6925" xr:uid="{721F5CA0-814B-4343-B122-6A125B04B1AD}"/>
    <cellStyle name="20% - Accent3 5 12 2" xfId="6926" xr:uid="{37C94E8E-31B8-4273-9962-5679B2781F21}"/>
    <cellStyle name="20% - Accent3 5 13" xfId="6927" xr:uid="{A8387F00-CCD1-4363-83BF-28A9AA5A9867}"/>
    <cellStyle name="20% - Accent3 5 13 2" xfId="6928" xr:uid="{0F234E94-6571-410A-9E35-9B6D754A07AC}"/>
    <cellStyle name="20% - Accent3 5 14" xfId="6929" xr:uid="{DB4A8F11-AE13-48DA-A8EB-03FEAAC75457}"/>
    <cellStyle name="20% - Accent3 5 15" xfId="6930" xr:uid="{B263ABD2-EE9F-4E65-8D88-CDA4E188DE6E}"/>
    <cellStyle name="20% - Accent3 5 16" xfId="6920" xr:uid="{BFEF92C8-CE30-417F-AB79-8AF6DBFA5221}"/>
    <cellStyle name="20% - Accent3 5 2" xfId="120" xr:uid="{9574B6C7-B271-4D09-83AB-87970D991C1E}"/>
    <cellStyle name="20% - Accent3 5 2 10" xfId="6932" xr:uid="{A56D9BEA-3A51-4F46-AD0F-8FCC5155E81A}"/>
    <cellStyle name="20% - Accent3 5 2 10 2" xfId="6933" xr:uid="{95BFA7E3-8592-4222-9977-CA6AD312BE6D}"/>
    <cellStyle name="20% - Accent3 5 2 11" xfId="6934" xr:uid="{F47DD7CA-9982-4433-A4A0-9E5DA7979A77}"/>
    <cellStyle name="20% - Accent3 5 2 11 2" xfId="6935" xr:uid="{F9082443-4EC2-4C61-8464-51FB278AAED8}"/>
    <cellStyle name="20% - Accent3 5 2 12" xfId="6936" xr:uid="{53E823DE-171E-4088-B6D6-23E5F2331D4D}"/>
    <cellStyle name="20% - Accent3 5 2 13" xfId="6937" xr:uid="{EA2C6F14-7647-44AB-B10D-B9A3B3F8E847}"/>
    <cellStyle name="20% - Accent3 5 2 14" xfId="6931" xr:uid="{28E5E7F4-72F3-418F-BB5A-ED425A639AB1}"/>
    <cellStyle name="20% - Accent3 5 2 2" xfId="121" xr:uid="{E12CB4DF-BC96-42E5-A058-5AD6821C5471}"/>
    <cellStyle name="20% - Accent3 5 2 2 10" xfId="6939" xr:uid="{C712CB7A-67A6-45F5-8877-43897151058A}"/>
    <cellStyle name="20% - Accent3 5 2 2 11" xfId="6940" xr:uid="{76522D6E-474D-4C4F-8A8C-1F693536ADF6}"/>
    <cellStyle name="20% - Accent3 5 2 2 12" xfId="6938" xr:uid="{F2EF2B4D-20BE-429C-8F1B-3B90CFF5C8BF}"/>
    <cellStyle name="20% - Accent3 5 2 2 2" xfId="6941" xr:uid="{36F6C553-31A6-4F03-BD91-2985132B596E}"/>
    <cellStyle name="20% - Accent3 5 2 2 2 2" xfId="6942" xr:uid="{3C9FFE07-CC0F-4D24-B7A9-789100061203}"/>
    <cellStyle name="20% - Accent3 5 2 2 2 2 2" xfId="6943" xr:uid="{D70DD5AB-5667-4DF9-82D1-40086141A796}"/>
    <cellStyle name="20% - Accent3 5 2 2 2 2 2 2" xfId="6944" xr:uid="{7B8A6DB9-B4A0-43E3-92CE-4982DA6AF809}"/>
    <cellStyle name="20% - Accent3 5 2 2 2 2 3" xfId="6945" xr:uid="{5ED978EB-A405-4E41-9963-DBD12FE9ABED}"/>
    <cellStyle name="20% - Accent3 5 2 2 2 2 3 2" xfId="6946" xr:uid="{104CBB3B-A4BB-4F3A-8B37-0CB029A9121C}"/>
    <cellStyle name="20% - Accent3 5 2 2 2 2 4" xfId="6947" xr:uid="{292C052E-C269-4659-8F3C-DB603ED53C0E}"/>
    <cellStyle name="20% - Accent3 5 2 2 2 3" xfId="6948" xr:uid="{A09ADEC3-B31B-4BD8-853C-4697CDADB4A3}"/>
    <cellStyle name="20% - Accent3 5 2 2 2 3 2" xfId="6949" xr:uid="{AC498F74-CC70-4691-A31A-ECCCAA7B56CA}"/>
    <cellStyle name="20% - Accent3 5 2 2 2 4" xfId="6950" xr:uid="{85028EF1-B2E2-4BA8-B639-F69286A089A6}"/>
    <cellStyle name="20% - Accent3 5 2 2 2 4 2" xfId="6951" xr:uid="{0012A2A0-E5A3-43CB-84A2-ADA6918EFF2D}"/>
    <cellStyle name="20% - Accent3 5 2 2 2 5" xfId="6952" xr:uid="{D82A25E4-6C2E-456F-BFC2-EF45F31943A3}"/>
    <cellStyle name="20% - Accent3 5 2 2 2 5 2" xfId="6953" xr:uid="{856711DA-15BE-4FA1-99A9-038E210DF902}"/>
    <cellStyle name="20% - Accent3 5 2 2 2 6" xfId="6954" xr:uid="{501E33E6-E32E-464F-8162-A857A85A1401}"/>
    <cellStyle name="20% - Accent3 5 2 2 3" xfId="6955" xr:uid="{23880A45-36B4-4AC4-96B5-8842854CAFF8}"/>
    <cellStyle name="20% - Accent3 5 2 2 3 2" xfId="6956" xr:uid="{C732E7B9-00FD-407A-A0F8-F13996DEF7D5}"/>
    <cellStyle name="20% - Accent3 5 2 2 3 2 2" xfId="6957" xr:uid="{8E7257E8-326E-4122-9936-4FD481AC7C09}"/>
    <cellStyle name="20% - Accent3 5 2 2 3 2 2 2" xfId="6958" xr:uid="{DACE7627-A4F1-4A0B-8354-2D63A33D18C0}"/>
    <cellStyle name="20% - Accent3 5 2 2 3 2 3" xfId="6959" xr:uid="{CD41FB3B-CD6A-45F1-BC46-6B82D2102EA0}"/>
    <cellStyle name="20% - Accent3 5 2 2 3 2 3 2" xfId="6960" xr:uid="{008D0761-C2FB-45A3-B01E-71E30DEB2208}"/>
    <cellStyle name="20% - Accent3 5 2 2 3 2 4" xfId="6961" xr:uid="{73954C14-2F94-4C63-A67B-73FDA75FFE20}"/>
    <cellStyle name="20% - Accent3 5 2 2 3 3" xfId="6962" xr:uid="{FC71DB3A-7ABB-4FC7-A554-41BDE62BB8DD}"/>
    <cellStyle name="20% - Accent3 5 2 2 3 3 2" xfId="6963" xr:uid="{20296326-598A-490D-B376-196B863A84AE}"/>
    <cellStyle name="20% - Accent3 5 2 2 3 4" xfId="6964" xr:uid="{AB578B36-2CD4-4BD2-86A7-186E1DD7F1C5}"/>
    <cellStyle name="20% - Accent3 5 2 2 3 4 2" xfId="6965" xr:uid="{D6B69516-519B-4E1A-9037-D0BED05EEA7B}"/>
    <cellStyle name="20% - Accent3 5 2 2 3 5" xfId="6966" xr:uid="{58E9ADCA-DC3F-4ECC-B5A0-C3B9DD37D3FC}"/>
    <cellStyle name="20% - Accent3 5 2 2 3 5 2" xfId="6967" xr:uid="{37430EDF-D0C9-4F84-B8CA-B09E565BC487}"/>
    <cellStyle name="20% - Accent3 5 2 2 3 6" xfId="6968" xr:uid="{E4837B82-DC6B-4859-8753-0AD8BAE3EB0C}"/>
    <cellStyle name="20% - Accent3 5 2 2 4" xfId="6969" xr:uid="{48531928-AF69-462E-81A9-2413F09857CD}"/>
    <cellStyle name="20% - Accent3 5 2 2 4 2" xfId="6970" xr:uid="{6B3F1D23-36F7-42B8-9DFD-A84198D16D88}"/>
    <cellStyle name="20% - Accent3 5 2 2 4 2 2" xfId="6971" xr:uid="{756C68A0-647C-4F9A-BA70-B677939C23DD}"/>
    <cellStyle name="20% - Accent3 5 2 2 4 3" xfId="6972" xr:uid="{136814C8-BD0E-4A83-A393-EE72719344D4}"/>
    <cellStyle name="20% - Accent3 5 2 2 4 3 2" xfId="6973" xr:uid="{A47BD17A-1C12-4354-B1A6-97B81BA0AF47}"/>
    <cellStyle name="20% - Accent3 5 2 2 4 4" xfId="6974" xr:uid="{C61BF2F1-74C3-4A42-9182-04FB2D0BD3B3}"/>
    <cellStyle name="20% - Accent3 5 2 2 5" xfId="6975" xr:uid="{C2FF023C-CC4F-4616-9B80-D893B99A5A26}"/>
    <cellStyle name="20% - Accent3 5 2 2 5 2" xfId="6976" xr:uid="{57010E2E-50AC-4DD2-A29A-584068DBD4FE}"/>
    <cellStyle name="20% - Accent3 5 2 2 6" xfId="6977" xr:uid="{DFE1DCC3-EFC6-4FDD-87E0-9F431E38D819}"/>
    <cellStyle name="20% - Accent3 5 2 2 6 2" xfId="6978" xr:uid="{31671BC8-04BD-49E8-A90D-51CF0A8B79A8}"/>
    <cellStyle name="20% - Accent3 5 2 2 7" xfId="6979" xr:uid="{C09A8E1E-5529-4564-B63A-728F4F095199}"/>
    <cellStyle name="20% - Accent3 5 2 2 7 2" xfId="6980" xr:uid="{F0A7C095-3BF2-4AB3-837F-8B38EDB028B3}"/>
    <cellStyle name="20% - Accent3 5 2 2 8" xfId="6981" xr:uid="{04A3B332-F408-454C-9042-F3166F16B941}"/>
    <cellStyle name="20% - Accent3 5 2 2 8 2" xfId="6982" xr:uid="{4DF04516-F807-4B3C-A02D-8E3FC049D4F6}"/>
    <cellStyle name="20% - Accent3 5 2 2 9" xfId="6983" xr:uid="{9217675A-004B-42B2-9BCD-4C39128919CE}"/>
    <cellStyle name="20% - Accent3 5 2 2 9 2" xfId="6984" xr:uid="{8DA89A62-E9E4-4483-B197-898CF07CAE85}"/>
    <cellStyle name="20% - Accent3 5 2 3" xfId="6985" xr:uid="{428915D6-14A4-4C3F-9D0A-33F95720CA57}"/>
    <cellStyle name="20% - Accent3 5 2 3 2" xfId="6986" xr:uid="{B987BFBE-9AA4-4FF6-A98F-320DEDD4A530}"/>
    <cellStyle name="20% - Accent3 5 2 3 2 2" xfId="6987" xr:uid="{4F1206CE-71CF-4277-965E-7AC1B07151C7}"/>
    <cellStyle name="20% - Accent3 5 2 3 2 2 2" xfId="6988" xr:uid="{6F811810-E368-46AF-9AA7-DE21ACCABE5E}"/>
    <cellStyle name="20% - Accent3 5 2 3 2 2 2 2" xfId="6989" xr:uid="{B6629D2F-410B-4510-B37F-7931543704BC}"/>
    <cellStyle name="20% - Accent3 5 2 3 2 2 3" xfId="6990" xr:uid="{547A57E4-AE41-4D13-A843-32F62C4990D3}"/>
    <cellStyle name="20% - Accent3 5 2 3 2 2 3 2" xfId="6991" xr:uid="{D6D73718-2A17-46FF-A10F-758C8CE36416}"/>
    <cellStyle name="20% - Accent3 5 2 3 2 2 4" xfId="6992" xr:uid="{F2F61740-4EFE-4F4D-A3C9-1648595A30DC}"/>
    <cellStyle name="20% - Accent3 5 2 3 2 3" xfId="6993" xr:uid="{91675B69-53AA-4B25-BEBA-2B7620FD84BE}"/>
    <cellStyle name="20% - Accent3 5 2 3 2 3 2" xfId="6994" xr:uid="{E0DBF02D-9AEE-4693-959C-4745092133B8}"/>
    <cellStyle name="20% - Accent3 5 2 3 2 4" xfId="6995" xr:uid="{DEF4F1D7-4B8F-4F6D-BAA8-A71822D52160}"/>
    <cellStyle name="20% - Accent3 5 2 3 2 4 2" xfId="6996" xr:uid="{CEC70992-99BE-46E1-A906-9740E3CBC6AC}"/>
    <cellStyle name="20% - Accent3 5 2 3 2 5" xfId="6997" xr:uid="{B2489143-17F7-41C2-A7A2-FF2744E35953}"/>
    <cellStyle name="20% - Accent3 5 2 3 2 5 2" xfId="6998" xr:uid="{687E9C60-F0C3-43D7-A9C1-C5008DAFAF81}"/>
    <cellStyle name="20% - Accent3 5 2 3 2 6" xfId="6999" xr:uid="{298BF6B2-5227-4D8D-B29A-08927F5055AE}"/>
    <cellStyle name="20% - Accent3 5 2 3 3" xfId="7000" xr:uid="{EA4300AE-9F05-4D4F-9F8C-53972E4DE173}"/>
    <cellStyle name="20% - Accent3 5 2 3 3 2" xfId="7001" xr:uid="{47FCECA8-AB1E-4357-BA9B-BF993EE18C92}"/>
    <cellStyle name="20% - Accent3 5 2 3 3 2 2" xfId="7002" xr:uid="{472B2EDA-A572-452A-B70C-19D17ABBB1DE}"/>
    <cellStyle name="20% - Accent3 5 2 3 3 2 2 2" xfId="7003" xr:uid="{8D03D8D3-F487-439B-9636-FBA29358E73A}"/>
    <cellStyle name="20% - Accent3 5 2 3 3 2 3" xfId="7004" xr:uid="{5B008723-4291-4F60-8CF5-B76AE48023CF}"/>
    <cellStyle name="20% - Accent3 5 2 3 3 2 3 2" xfId="7005" xr:uid="{50497615-6EEB-4D9D-A9D5-8653B6CAA3DF}"/>
    <cellStyle name="20% - Accent3 5 2 3 3 2 4" xfId="7006" xr:uid="{1B093E9A-AEE9-4503-A345-54328C74CAEB}"/>
    <cellStyle name="20% - Accent3 5 2 3 3 3" xfId="7007" xr:uid="{65166A27-DB44-4C61-A7D0-1E663E00F8CE}"/>
    <cellStyle name="20% - Accent3 5 2 3 3 3 2" xfId="7008" xr:uid="{8978CC5C-C385-4A3F-9705-5C69520401AA}"/>
    <cellStyle name="20% - Accent3 5 2 3 3 4" xfId="7009" xr:uid="{B3EB9E2C-F129-4F5B-B5AB-0D1162A9662C}"/>
    <cellStyle name="20% - Accent3 5 2 3 3 4 2" xfId="7010" xr:uid="{05E08C7C-AAE4-4484-99FB-F36522EDAB3B}"/>
    <cellStyle name="20% - Accent3 5 2 3 3 5" xfId="7011" xr:uid="{0C753701-1CFF-433B-B2A1-38FCA33C4FD3}"/>
    <cellStyle name="20% - Accent3 5 2 3 3 5 2" xfId="7012" xr:uid="{3031FC3E-2A33-4FE0-A53A-10C13D331D6D}"/>
    <cellStyle name="20% - Accent3 5 2 3 3 6" xfId="7013" xr:uid="{2F60551F-3F8A-4149-BD98-A2411EE33804}"/>
    <cellStyle name="20% - Accent3 5 2 3 4" xfId="7014" xr:uid="{9613DADA-1E32-45D9-86B8-66AD7B06EFBF}"/>
    <cellStyle name="20% - Accent3 5 2 3 4 2" xfId="7015" xr:uid="{E4128B23-3408-4775-AF79-1BD62F5C764B}"/>
    <cellStyle name="20% - Accent3 5 2 3 4 2 2" xfId="7016" xr:uid="{3041F638-E6E7-4FCA-A0FB-C29EA66F5A28}"/>
    <cellStyle name="20% - Accent3 5 2 3 4 3" xfId="7017" xr:uid="{8BDEDC0A-99CF-402F-8124-C052F3094FD6}"/>
    <cellStyle name="20% - Accent3 5 2 3 4 3 2" xfId="7018" xr:uid="{DB3DDD96-CB7C-4074-ABAF-18A9FFCB07BC}"/>
    <cellStyle name="20% - Accent3 5 2 3 4 4" xfId="7019" xr:uid="{C1F11ED9-6CBB-4949-80EF-206EF72764EF}"/>
    <cellStyle name="20% - Accent3 5 2 3 5" xfId="7020" xr:uid="{55C23368-7331-4BC5-B54A-312CB3E7A163}"/>
    <cellStyle name="20% - Accent3 5 2 3 5 2" xfId="7021" xr:uid="{BB26AFA6-9F6B-4C4C-83EF-B9A4F7C32617}"/>
    <cellStyle name="20% - Accent3 5 2 3 6" xfId="7022" xr:uid="{87428688-783E-4654-940F-B52CF45D0D0C}"/>
    <cellStyle name="20% - Accent3 5 2 3 6 2" xfId="7023" xr:uid="{02AEBCA9-C3D3-4D0C-9CFE-AD9B94AC47C3}"/>
    <cellStyle name="20% - Accent3 5 2 3 7" xfId="7024" xr:uid="{599705E2-959A-40A5-A812-5CED1D0E32A9}"/>
    <cellStyle name="20% - Accent3 5 2 3 7 2" xfId="7025" xr:uid="{79288D0A-6AC5-4AD1-8E1D-B97E67127AAF}"/>
    <cellStyle name="20% - Accent3 5 2 3 8" xfId="7026" xr:uid="{1ABA703C-C414-438B-8147-F0D0C82054B0}"/>
    <cellStyle name="20% - Accent3 5 2 4" xfId="7027" xr:uid="{7C054491-5929-4E46-B57B-C848026F3D2A}"/>
    <cellStyle name="20% - Accent3 5 2 4 2" xfId="7028" xr:uid="{D19F0A99-39DE-4978-8CD8-A0B173B08ED5}"/>
    <cellStyle name="20% - Accent3 5 2 4 2 2" xfId="7029" xr:uid="{7FF7DB30-A54F-4B3B-91A8-942B446DD00D}"/>
    <cellStyle name="20% - Accent3 5 2 4 2 2 2" xfId="7030" xr:uid="{953E2CFA-544D-49F6-BD99-B91021556F0C}"/>
    <cellStyle name="20% - Accent3 5 2 4 2 3" xfId="7031" xr:uid="{75089250-980C-4B04-B7DA-E9B1EC163244}"/>
    <cellStyle name="20% - Accent3 5 2 4 2 3 2" xfId="7032" xr:uid="{5538AD3E-838B-46D7-9A5B-60500F227129}"/>
    <cellStyle name="20% - Accent3 5 2 4 2 4" xfId="7033" xr:uid="{CBD2D8B5-0CCB-4E7C-9600-1038164D6C28}"/>
    <cellStyle name="20% - Accent3 5 2 4 3" xfId="7034" xr:uid="{C9BE10C0-9B18-4170-8C32-E9C8B7243AF0}"/>
    <cellStyle name="20% - Accent3 5 2 4 3 2" xfId="7035" xr:uid="{C0180F2A-DD72-4F3C-9B79-0D0F4B326330}"/>
    <cellStyle name="20% - Accent3 5 2 4 4" xfId="7036" xr:uid="{5ABFF631-26F2-4CA3-AAC8-D1F3CE47F7D5}"/>
    <cellStyle name="20% - Accent3 5 2 4 4 2" xfId="7037" xr:uid="{20ECEC3B-242B-4CFA-9F3A-B615CBB43616}"/>
    <cellStyle name="20% - Accent3 5 2 4 5" xfId="7038" xr:uid="{0B3BBB1A-3629-4A96-84E0-86D93AAF4DC5}"/>
    <cellStyle name="20% - Accent3 5 2 4 5 2" xfId="7039" xr:uid="{FDD2935E-5A08-41EF-986B-CB6A5B8F4CCB}"/>
    <cellStyle name="20% - Accent3 5 2 4 6" xfId="7040" xr:uid="{E0CE7B79-3923-4FE0-A089-FB62C8849B9B}"/>
    <cellStyle name="20% - Accent3 5 2 5" xfId="7041" xr:uid="{45FA02DB-E991-49F7-A670-2CB0578E59E4}"/>
    <cellStyle name="20% - Accent3 5 2 5 2" xfId="7042" xr:uid="{45C2A5CC-6131-4C32-9850-0F96E1F85A81}"/>
    <cellStyle name="20% - Accent3 5 2 5 2 2" xfId="7043" xr:uid="{B3FD3181-ED2E-4CB1-91FB-43CF7A203B0D}"/>
    <cellStyle name="20% - Accent3 5 2 5 2 2 2" xfId="7044" xr:uid="{089C05AD-2F51-4135-9F35-244943A382CE}"/>
    <cellStyle name="20% - Accent3 5 2 5 2 3" xfId="7045" xr:uid="{028B3A41-C315-427E-93D4-67F2EEB004B5}"/>
    <cellStyle name="20% - Accent3 5 2 5 2 3 2" xfId="7046" xr:uid="{583C1AA7-6DAC-4C1D-8AC1-C84E1AB274F7}"/>
    <cellStyle name="20% - Accent3 5 2 5 2 4" xfId="7047" xr:uid="{F880F898-EEDC-41B7-8067-643172355AAA}"/>
    <cellStyle name="20% - Accent3 5 2 5 3" xfId="7048" xr:uid="{EDF5F98E-2B6F-4CEE-9C89-D19DE09C8297}"/>
    <cellStyle name="20% - Accent3 5 2 5 3 2" xfId="7049" xr:uid="{40D61935-57BD-463E-8056-DC23D153D12E}"/>
    <cellStyle name="20% - Accent3 5 2 5 4" xfId="7050" xr:uid="{9B1EA68C-2A57-456C-ACC2-7E969B3A43E4}"/>
    <cellStyle name="20% - Accent3 5 2 5 4 2" xfId="7051" xr:uid="{C48A14D7-F6EB-473F-B673-33065853A46B}"/>
    <cellStyle name="20% - Accent3 5 2 5 5" xfId="7052" xr:uid="{C1FF87ED-9B49-40EE-B0A2-F3A58AD56EA4}"/>
    <cellStyle name="20% - Accent3 5 2 5 5 2" xfId="7053" xr:uid="{4FD69387-CEDE-44CD-8F19-8998F1AA7784}"/>
    <cellStyle name="20% - Accent3 5 2 5 6" xfId="7054" xr:uid="{F9833448-97A8-4900-9417-53B128BFBFDD}"/>
    <cellStyle name="20% - Accent3 5 2 6" xfId="7055" xr:uid="{43326B38-F2EC-4984-9059-ECD58F6DC342}"/>
    <cellStyle name="20% - Accent3 5 2 6 2" xfId="7056" xr:uid="{11C05524-2EE0-40ED-884E-193E1142FEA1}"/>
    <cellStyle name="20% - Accent3 5 2 6 2 2" xfId="7057" xr:uid="{2711A59A-7CCE-4F54-8773-CB83412E108D}"/>
    <cellStyle name="20% - Accent3 5 2 6 3" xfId="7058" xr:uid="{8BC73F80-70E2-4893-BC5F-24C45879C28C}"/>
    <cellStyle name="20% - Accent3 5 2 6 3 2" xfId="7059" xr:uid="{04E97FDA-243F-44EF-A869-5D8CEB5E32CD}"/>
    <cellStyle name="20% - Accent3 5 2 6 4" xfId="7060" xr:uid="{21C9A703-FAE4-4466-A5C4-D1242208939D}"/>
    <cellStyle name="20% - Accent3 5 2 7" xfId="7061" xr:uid="{EAFD4033-27B6-4FEF-BE55-11859B1F14BF}"/>
    <cellStyle name="20% - Accent3 5 2 7 2" xfId="7062" xr:uid="{050EE92D-AAAC-4813-B1EA-36433B6BB707}"/>
    <cellStyle name="20% - Accent3 5 2 8" xfId="7063" xr:uid="{E1C6D429-1962-4FC5-BC14-861A5986683A}"/>
    <cellStyle name="20% - Accent3 5 2 8 2" xfId="7064" xr:uid="{E96AAF49-4568-4ABC-BD78-F0F3CAABC563}"/>
    <cellStyle name="20% - Accent3 5 2 9" xfId="7065" xr:uid="{B1512F68-D2FB-479D-9FA5-1149E58B8C59}"/>
    <cellStyle name="20% - Accent3 5 2 9 2" xfId="7066" xr:uid="{EAD217CB-CA32-4101-815F-D139545E939B}"/>
    <cellStyle name="20% - Accent3 5 3" xfId="122" xr:uid="{1E91EA4A-E022-44D7-86A9-A79352E38091}"/>
    <cellStyle name="20% - Accent3 5 3 10" xfId="7068" xr:uid="{EE7AF664-82FD-431F-958E-F08E9201C5EB}"/>
    <cellStyle name="20% - Accent3 5 3 11" xfId="7069" xr:uid="{B8F557B9-65F7-4611-A595-F27382240A84}"/>
    <cellStyle name="20% - Accent3 5 3 12" xfId="7067" xr:uid="{BA6198EC-BAC7-4FDB-8EB4-3EB68D75E3B9}"/>
    <cellStyle name="20% - Accent3 5 3 2" xfId="7070" xr:uid="{42B883D4-7DBB-45E8-BF38-7A1F7D1D4B64}"/>
    <cellStyle name="20% - Accent3 5 3 2 2" xfId="7071" xr:uid="{3FAB5486-DD0D-4EF0-833A-DF07BBA9AE6B}"/>
    <cellStyle name="20% - Accent3 5 3 2 2 2" xfId="7072" xr:uid="{012698A7-9044-4D22-B465-1196226A4DB0}"/>
    <cellStyle name="20% - Accent3 5 3 2 2 2 2" xfId="7073" xr:uid="{80F45179-CA2D-4831-AFBD-D3CF5ADCE7D1}"/>
    <cellStyle name="20% - Accent3 5 3 2 2 3" xfId="7074" xr:uid="{E184A188-E521-4ECD-BA52-27576A1C5C4A}"/>
    <cellStyle name="20% - Accent3 5 3 2 2 3 2" xfId="7075" xr:uid="{1906E660-F195-434E-825C-1DFA9498E4CA}"/>
    <cellStyle name="20% - Accent3 5 3 2 2 4" xfId="7076" xr:uid="{283410F6-3D6C-4FC6-8BE2-609FAE9EEAE6}"/>
    <cellStyle name="20% - Accent3 5 3 2 3" xfId="7077" xr:uid="{FDEFE9A6-ACA8-435C-97BD-77833C3C6D3D}"/>
    <cellStyle name="20% - Accent3 5 3 2 3 2" xfId="7078" xr:uid="{ED0E5FC1-B250-4243-BA0D-97A47F476EF2}"/>
    <cellStyle name="20% - Accent3 5 3 2 4" xfId="7079" xr:uid="{446A0BF6-056D-41DA-B36B-AA31001DF63D}"/>
    <cellStyle name="20% - Accent3 5 3 2 4 2" xfId="7080" xr:uid="{AF72320E-5E37-4413-91B7-5EAA4B9D4679}"/>
    <cellStyle name="20% - Accent3 5 3 2 5" xfId="7081" xr:uid="{032E2A2D-49CF-453D-B0A5-FFC6DF6AC7D3}"/>
    <cellStyle name="20% - Accent3 5 3 2 5 2" xfId="7082" xr:uid="{156C098A-947D-4E42-AC25-ED37D347350B}"/>
    <cellStyle name="20% - Accent3 5 3 2 6" xfId="7083" xr:uid="{5D075212-6149-4CF8-90AB-6DBD4FE854B7}"/>
    <cellStyle name="20% - Accent3 5 3 2 6 2" xfId="7084" xr:uid="{2EB40DAE-7CE0-4573-9A6B-AEA271F6D445}"/>
    <cellStyle name="20% - Accent3 5 3 2 7" xfId="7085" xr:uid="{54DB47C9-38DD-4B87-9769-0B317403448D}"/>
    <cellStyle name="20% - Accent3 5 3 2 7 2" xfId="7086" xr:uid="{4397E7C3-6AF6-4517-8327-82F18F5FB68A}"/>
    <cellStyle name="20% - Accent3 5 3 2 8" xfId="7087" xr:uid="{F3616169-A25D-411D-89B9-F35789B26C8C}"/>
    <cellStyle name="20% - Accent3 5 3 3" xfId="7088" xr:uid="{5590F489-424D-43D9-9E05-936934F0F693}"/>
    <cellStyle name="20% - Accent3 5 3 3 2" xfId="7089" xr:uid="{D52D8F05-4B3E-4379-A7B3-7125C549503C}"/>
    <cellStyle name="20% - Accent3 5 3 3 2 2" xfId="7090" xr:uid="{24A4AF58-7B23-4CE0-8D03-A58CA38252FB}"/>
    <cellStyle name="20% - Accent3 5 3 3 2 2 2" xfId="7091" xr:uid="{EA8FD6ED-A5C7-455B-A492-CC3081759F68}"/>
    <cellStyle name="20% - Accent3 5 3 3 2 3" xfId="7092" xr:uid="{D0D0515F-5466-4361-89BA-A7CE5A394C5D}"/>
    <cellStyle name="20% - Accent3 5 3 3 2 3 2" xfId="7093" xr:uid="{688C700F-9442-45AA-B717-3D3E79A0178C}"/>
    <cellStyle name="20% - Accent3 5 3 3 2 4" xfId="7094" xr:uid="{02A357C8-D16E-40E9-9267-AC74A991EC4B}"/>
    <cellStyle name="20% - Accent3 5 3 3 3" xfId="7095" xr:uid="{A4E3CD49-7727-42BE-B9BC-C4BE4C7CB473}"/>
    <cellStyle name="20% - Accent3 5 3 3 3 2" xfId="7096" xr:uid="{C9FF259F-4CD9-4DAF-92C9-D43B35935286}"/>
    <cellStyle name="20% - Accent3 5 3 3 4" xfId="7097" xr:uid="{E520968D-4DF4-4EBB-A829-E1D4C9C8F4D8}"/>
    <cellStyle name="20% - Accent3 5 3 3 4 2" xfId="7098" xr:uid="{A4CAFED6-8E66-4999-9661-A8A190986497}"/>
    <cellStyle name="20% - Accent3 5 3 3 5" xfId="7099" xr:uid="{BD961F23-D097-4AD7-8D47-B725441ACEE6}"/>
    <cellStyle name="20% - Accent3 5 3 3 5 2" xfId="7100" xr:uid="{8BEC6E39-3D0E-4E0A-B4B0-C24CBA35DC5D}"/>
    <cellStyle name="20% - Accent3 5 3 3 6" xfId="7101" xr:uid="{69938C54-B8A6-42B6-A797-E9336C143DF3}"/>
    <cellStyle name="20% - Accent3 5 3 4" xfId="7102" xr:uid="{024B0D37-F5EC-4F35-8553-2CFCD3D849B6}"/>
    <cellStyle name="20% - Accent3 5 3 4 2" xfId="7103" xr:uid="{C5B3B77C-64E0-4D5A-BB35-F20ACAAB51BB}"/>
    <cellStyle name="20% - Accent3 5 3 4 2 2" xfId="7104" xr:uid="{480602E4-F5C8-48D8-ABED-3AF14644283C}"/>
    <cellStyle name="20% - Accent3 5 3 4 3" xfId="7105" xr:uid="{2AC119D0-83C0-4054-A1C9-EDF3A1BCEE00}"/>
    <cellStyle name="20% - Accent3 5 3 4 3 2" xfId="7106" xr:uid="{C730BBA1-9530-4417-9120-599CBE3B2C6C}"/>
    <cellStyle name="20% - Accent3 5 3 4 4" xfId="7107" xr:uid="{3A1FB3E5-B5DC-46D6-A21D-A6BFFD9F0550}"/>
    <cellStyle name="20% - Accent3 5 3 5" xfId="7108" xr:uid="{A8E45BEB-938A-495A-994D-0BAB8F685804}"/>
    <cellStyle name="20% - Accent3 5 3 5 2" xfId="7109" xr:uid="{FC3B07B7-E210-4272-B56F-2507E3CF50A7}"/>
    <cellStyle name="20% - Accent3 5 3 6" xfId="7110" xr:uid="{A98CA84A-152B-4C4D-A244-B0E55D33B993}"/>
    <cellStyle name="20% - Accent3 5 3 6 2" xfId="7111" xr:uid="{73735370-D01E-45D7-B8DD-A92B56FC6C62}"/>
    <cellStyle name="20% - Accent3 5 3 7" xfId="7112" xr:uid="{75A4A9DA-E7A0-4D5B-AA0B-7D2424794519}"/>
    <cellStyle name="20% - Accent3 5 3 7 2" xfId="7113" xr:uid="{90756A4F-44D9-4461-9972-0A2E2C57DDC9}"/>
    <cellStyle name="20% - Accent3 5 3 8" xfId="7114" xr:uid="{F99A9FEF-33C4-40FD-9225-6865536249A7}"/>
    <cellStyle name="20% - Accent3 5 3 8 2" xfId="7115" xr:uid="{233BF00E-32CD-4CE3-9971-BF21EB451B21}"/>
    <cellStyle name="20% - Accent3 5 3 9" xfId="7116" xr:uid="{56A84495-2FF5-4C0C-BF14-EB921A388A5A}"/>
    <cellStyle name="20% - Accent3 5 3 9 2" xfId="7117" xr:uid="{3A301CEB-3CBA-495F-A56B-539774B8A808}"/>
    <cellStyle name="20% - Accent3 5 4" xfId="7118" xr:uid="{BE5F714D-F0DB-4C92-8525-011F25BF513B}"/>
    <cellStyle name="20% - Accent3 5 4 10" xfId="7119" xr:uid="{1E826ECD-759A-4D83-9946-5180E31BA784}"/>
    <cellStyle name="20% - Accent3 5 4 2" xfId="7120" xr:uid="{C107CCB2-4EB7-4752-8066-26C27E3D7AAC}"/>
    <cellStyle name="20% - Accent3 5 4 2 2" xfId="7121" xr:uid="{C00C649E-C1F6-4760-95B4-FEB19F8C4F3B}"/>
    <cellStyle name="20% - Accent3 5 4 2 2 2" xfId="7122" xr:uid="{391A7554-0C24-4A13-B09C-A9CFBD05718F}"/>
    <cellStyle name="20% - Accent3 5 4 2 2 2 2" xfId="7123" xr:uid="{19503191-173E-4DF8-8A01-96524B494BC9}"/>
    <cellStyle name="20% - Accent3 5 4 2 2 3" xfId="7124" xr:uid="{11FA451C-41B1-4CCE-8DD7-8664DB5106F3}"/>
    <cellStyle name="20% - Accent3 5 4 2 2 3 2" xfId="7125" xr:uid="{6A0F5787-B48E-4A5B-9DD7-8E2BD1830487}"/>
    <cellStyle name="20% - Accent3 5 4 2 2 4" xfId="7126" xr:uid="{4893599D-1649-4442-AF25-A635F9E4FFBF}"/>
    <cellStyle name="20% - Accent3 5 4 2 3" xfId="7127" xr:uid="{2E54504A-76D8-4FDF-A9DF-A7868DF2F71E}"/>
    <cellStyle name="20% - Accent3 5 4 2 3 2" xfId="7128" xr:uid="{9CE0EA97-2510-4333-BB93-07EC45191340}"/>
    <cellStyle name="20% - Accent3 5 4 2 4" xfId="7129" xr:uid="{03D0F3DF-A6AE-4D41-8EC9-316094727E5A}"/>
    <cellStyle name="20% - Accent3 5 4 2 4 2" xfId="7130" xr:uid="{32C0593A-1B6C-4119-8209-6C2369F24110}"/>
    <cellStyle name="20% - Accent3 5 4 2 5" xfId="7131" xr:uid="{382B5D66-01C1-48E0-AA54-20BD56D501D8}"/>
    <cellStyle name="20% - Accent3 5 4 2 5 2" xfId="7132" xr:uid="{8442305E-360B-4DCE-8E43-538537A93BA7}"/>
    <cellStyle name="20% - Accent3 5 4 2 6" xfId="7133" xr:uid="{852634E2-3217-4D21-AACF-C721BDACDB5A}"/>
    <cellStyle name="20% - Accent3 5 4 3" xfId="7134" xr:uid="{0DB82163-012F-4D72-AC6D-CCEAB956F835}"/>
    <cellStyle name="20% - Accent3 5 4 3 2" xfId="7135" xr:uid="{40AC53BF-09C8-4399-A747-C8C958400415}"/>
    <cellStyle name="20% - Accent3 5 4 3 2 2" xfId="7136" xr:uid="{30F3D0B5-54E2-46E7-B48D-ED0BF05565FA}"/>
    <cellStyle name="20% - Accent3 5 4 3 2 2 2" xfId="7137" xr:uid="{E63C55C4-63C2-4052-BFAF-F8A3C62DB7F8}"/>
    <cellStyle name="20% - Accent3 5 4 3 2 3" xfId="7138" xr:uid="{D0A0E5F3-A10E-422F-AE29-670250F84F96}"/>
    <cellStyle name="20% - Accent3 5 4 3 2 3 2" xfId="7139" xr:uid="{3145FEA9-02A2-4892-9E99-37C7624B5159}"/>
    <cellStyle name="20% - Accent3 5 4 3 2 4" xfId="7140" xr:uid="{9F5D2B2B-16EE-4E3D-A53E-EB0EB2E0953B}"/>
    <cellStyle name="20% - Accent3 5 4 3 3" xfId="7141" xr:uid="{57D32044-2D4A-4E99-969C-41BA72F5FDDF}"/>
    <cellStyle name="20% - Accent3 5 4 3 3 2" xfId="7142" xr:uid="{D9FDEBE2-9AAC-4D5D-BE0F-CAE8BC17F9E0}"/>
    <cellStyle name="20% - Accent3 5 4 3 4" xfId="7143" xr:uid="{60FB9834-19C5-4959-BCDF-AF29E37B1469}"/>
    <cellStyle name="20% - Accent3 5 4 3 4 2" xfId="7144" xr:uid="{7BB5A6B8-873F-4691-AF03-CF18B444B70A}"/>
    <cellStyle name="20% - Accent3 5 4 3 5" xfId="7145" xr:uid="{78EB9657-0F18-43ED-A543-519788EABFFB}"/>
    <cellStyle name="20% - Accent3 5 4 3 5 2" xfId="7146" xr:uid="{5BF5CC3D-24E4-44B4-9700-46F23817DA4E}"/>
    <cellStyle name="20% - Accent3 5 4 3 6" xfId="7147" xr:uid="{39B834EC-A0A0-4C3F-A155-048059FEDE57}"/>
    <cellStyle name="20% - Accent3 5 4 4" xfId="7148" xr:uid="{4F9DA1CE-C950-4B7D-8906-800E2E9292E4}"/>
    <cellStyle name="20% - Accent3 5 4 4 2" xfId="7149" xr:uid="{BA5545D6-C7AE-4121-8844-4E8E3CB38151}"/>
    <cellStyle name="20% - Accent3 5 4 4 2 2" xfId="7150" xr:uid="{79807AC1-5F40-4BCA-A3ED-65D676410121}"/>
    <cellStyle name="20% - Accent3 5 4 4 3" xfId="7151" xr:uid="{EFE1251F-86F2-4FA4-BF5F-E5F5365EA7BE}"/>
    <cellStyle name="20% - Accent3 5 4 4 3 2" xfId="7152" xr:uid="{73740315-4AAB-441B-8395-508FA4BED0C2}"/>
    <cellStyle name="20% - Accent3 5 4 4 4" xfId="7153" xr:uid="{42D7F8B3-9C39-41E8-AFAD-A793F1FE8E41}"/>
    <cellStyle name="20% - Accent3 5 4 5" xfId="7154" xr:uid="{AF90A026-9579-437E-97C9-F8C7654F33A5}"/>
    <cellStyle name="20% - Accent3 5 4 5 2" xfId="7155" xr:uid="{2E245807-AB9A-44CA-9516-33333C231D27}"/>
    <cellStyle name="20% - Accent3 5 4 6" xfId="7156" xr:uid="{5E71EAD7-FD3C-4C44-BAFE-63B84BAADBA2}"/>
    <cellStyle name="20% - Accent3 5 4 6 2" xfId="7157" xr:uid="{FEA331CA-5432-4F56-AD55-5C63393F5110}"/>
    <cellStyle name="20% - Accent3 5 4 7" xfId="7158" xr:uid="{1ED2C665-1BB4-43B3-90B8-C998484E7678}"/>
    <cellStyle name="20% - Accent3 5 4 7 2" xfId="7159" xr:uid="{DC9FFFEE-3393-4359-90C0-939B82918EE6}"/>
    <cellStyle name="20% - Accent3 5 4 8" xfId="7160" xr:uid="{188F3E19-F4B2-4D02-8270-962D72C2925D}"/>
    <cellStyle name="20% - Accent3 5 4 8 2" xfId="7161" xr:uid="{4224F8F3-274B-4818-8B49-DDE9FDC6514A}"/>
    <cellStyle name="20% - Accent3 5 4 9" xfId="7162" xr:uid="{5A1E0CA7-7044-42AC-9F30-08293D669B8F}"/>
    <cellStyle name="20% - Accent3 5 4 9 2" xfId="7163" xr:uid="{90FEEF1F-3A07-4CAF-AA98-0196B65BD7D0}"/>
    <cellStyle name="20% - Accent3 5 5" xfId="7164" xr:uid="{BB10CA28-8408-4AF5-A723-DCD0592D04D6}"/>
    <cellStyle name="20% - Accent3 5 5 2" xfId="7165" xr:uid="{B88E21CE-58F1-4F48-BAED-03F39DAA8E0A}"/>
    <cellStyle name="20% - Accent3 5 5 2 2" xfId="7166" xr:uid="{D1FFC327-407E-43DC-A3B1-EB91D0414121}"/>
    <cellStyle name="20% - Accent3 5 5 2 2 2" xfId="7167" xr:uid="{648080B0-08D7-4C35-839E-D46002728916}"/>
    <cellStyle name="20% - Accent3 5 5 2 2 2 2" xfId="7168" xr:uid="{33962DE2-F064-457A-98FB-DDCAA560D5E4}"/>
    <cellStyle name="20% - Accent3 5 5 2 2 3" xfId="7169" xr:uid="{E47E43A5-A945-4116-AD47-3F1D6D55EC03}"/>
    <cellStyle name="20% - Accent3 5 5 2 2 3 2" xfId="7170" xr:uid="{ABE93D0F-CA32-4710-8B3E-C69A64B2A257}"/>
    <cellStyle name="20% - Accent3 5 5 2 2 4" xfId="7171" xr:uid="{6338964E-AEED-4B53-8F9C-463E408B9762}"/>
    <cellStyle name="20% - Accent3 5 5 2 3" xfId="7172" xr:uid="{17BDB2D4-94A8-4BD5-81E5-F38DCEC5EE07}"/>
    <cellStyle name="20% - Accent3 5 5 2 3 2" xfId="7173" xr:uid="{CEFE0254-FBC1-4843-A8DF-7F4351D2E608}"/>
    <cellStyle name="20% - Accent3 5 5 2 4" xfId="7174" xr:uid="{D8EED3ED-5277-47BD-8373-D68BD957160D}"/>
    <cellStyle name="20% - Accent3 5 5 2 4 2" xfId="7175" xr:uid="{8F3C6362-1147-4882-9078-36C88F9ADB1E}"/>
    <cellStyle name="20% - Accent3 5 5 2 5" xfId="7176" xr:uid="{5B7165C9-9ABD-4FA7-A35D-7AB9BB6B05BD}"/>
    <cellStyle name="20% - Accent3 5 5 2 5 2" xfId="7177" xr:uid="{7E0954AF-189B-42D3-ADCF-F6B9129B3758}"/>
    <cellStyle name="20% - Accent3 5 5 2 6" xfId="7178" xr:uid="{80205CFF-8813-47D4-BE7F-646D7255A435}"/>
    <cellStyle name="20% - Accent3 5 5 3" xfId="7179" xr:uid="{D076817D-17CF-4A18-AA59-F7F81DD5B361}"/>
    <cellStyle name="20% - Accent3 5 5 3 2" xfId="7180" xr:uid="{B57ED1E8-8B45-4690-8EC5-7C537307CBC6}"/>
    <cellStyle name="20% - Accent3 5 5 3 2 2" xfId="7181" xr:uid="{25D62C1A-DA5D-4219-A0BD-639AB1735F39}"/>
    <cellStyle name="20% - Accent3 5 5 3 2 2 2" xfId="7182" xr:uid="{E24A5FCD-8BD9-40C2-BF04-CAEE1D7AE7E0}"/>
    <cellStyle name="20% - Accent3 5 5 3 2 3" xfId="7183" xr:uid="{32F90267-21E6-4E4D-A043-92D6D9918628}"/>
    <cellStyle name="20% - Accent3 5 5 3 2 3 2" xfId="7184" xr:uid="{5E7CC979-9B4A-4C6E-971C-68F7DB0D214B}"/>
    <cellStyle name="20% - Accent3 5 5 3 2 4" xfId="7185" xr:uid="{B573BFBA-3A13-4A3A-AEED-48F056274380}"/>
    <cellStyle name="20% - Accent3 5 5 3 3" xfId="7186" xr:uid="{5879133F-2EEF-49C5-A9CA-E2467EFC68AE}"/>
    <cellStyle name="20% - Accent3 5 5 3 3 2" xfId="7187" xr:uid="{6CA7A59C-5518-4C6F-AB2F-F3527A84D5F3}"/>
    <cellStyle name="20% - Accent3 5 5 3 4" xfId="7188" xr:uid="{41FF4041-9EF7-4BB0-A3DA-E95E264D1130}"/>
    <cellStyle name="20% - Accent3 5 5 3 4 2" xfId="7189" xr:uid="{88324F3A-EF0C-45DF-84E8-8ED80F02A846}"/>
    <cellStyle name="20% - Accent3 5 5 3 5" xfId="7190" xr:uid="{3B8AD758-1081-4F8C-849D-726C40BF83E2}"/>
    <cellStyle name="20% - Accent3 5 5 3 5 2" xfId="7191" xr:uid="{3A46AB20-86E7-4E70-9053-F9C6F23A1F7D}"/>
    <cellStyle name="20% - Accent3 5 5 3 6" xfId="7192" xr:uid="{ED4C53CB-4D9F-40AF-8AA4-D134AC2C39E7}"/>
    <cellStyle name="20% - Accent3 5 5 4" xfId="7193" xr:uid="{45A4166D-DF06-4F30-8A1F-F40133CEA536}"/>
    <cellStyle name="20% - Accent3 5 5 4 2" xfId="7194" xr:uid="{DF12D032-308E-4D0B-ACCD-D85BAFFD7B17}"/>
    <cellStyle name="20% - Accent3 5 5 4 2 2" xfId="7195" xr:uid="{71260738-8966-4EB3-9CDE-FDAB4994CA8D}"/>
    <cellStyle name="20% - Accent3 5 5 4 3" xfId="7196" xr:uid="{B013BFE7-8037-4A2A-AF66-7C84334C9BBB}"/>
    <cellStyle name="20% - Accent3 5 5 4 3 2" xfId="7197" xr:uid="{E86B7573-0B1F-47DC-9CC1-474855D62C21}"/>
    <cellStyle name="20% - Accent3 5 5 4 4" xfId="7198" xr:uid="{B6638709-1DE9-495B-86DC-AF9B02C47485}"/>
    <cellStyle name="20% - Accent3 5 5 5" xfId="7199" xr:uid="{0FCA1DCC-46CC-4283-A944-BF5B3E8FA74B}"/>
    <cellStyle name="20% - Accent3 5 5 5 2" xfId="7200" xr:uid="{4CC5D0EF-1B79-4227-87C4-9F6BDB69E421}"/>
    <cellStyle name="20% - Accent3 5 5 6" xfId="7201" xr:uid="{13ACAE3C-AE6A-4BAF-BCD7-8B56D3D0F5C2}"/>
    <cellStyle name="20% - Accent3 5 5 6 2" xfId="7202" xr:uid="{03D172B0-1F8A-4982-AD1F-B236170465CB}"/>
    <cellStyle name="20% - Accent3 5 5 7" xfId="7203" xr:uid="{0C4F1BFB-D90C-4A5A-9E7F-E5754C7B9958}"/>
    <cellStyle name="20% - Accent3 5 5 7 2" xfId="7204" xr:uid="{6B5F5E54-3AF2-44C7-81AA-40F4AF28F6F5}"/>
    <cellStyle name="20% - Accent3 5 5 8" xfId="7205" xr:uid="{52010568-A9CD-47F4-A248-32DFC1A0DDE9}"/>
    <cellStyle name="20% - Accent3 5 6" xfId="7206" xr:uid="{9F498BA1-92CC-410E-8AFA-D50413032531}"/>
    <cellStyle name="20% - Accent3 5 6 2" xfId="7207" xr:uid="{9F0304C2-9DD3-4107-8CB0-95572643767F}"/>
    <cellStyle name="20% - Accent3 5 6 2 2" xfId="7208" xr:uid="{D53E188D-2FB2-416D-A5BD-D9D55DFD81CC}"/>
    <cellStyle name="20% - Accent3 5 6 2 2 2" xfId="7209" xr:uid="{ABF38C13-20D4-433D-9A6C-57B41B93558D}"/>
    <cellStyle name="20% - Accent3 5 6 2 3" xfId="7210" xr:uid="{39B0E2B8-1197-4D91-8F1B-BB6DD5DCBA5B}"/>
    <cellStyle name="20% - Accent3 5 6 2 3 2" xfId="7211" xr:uid="{5A2E8346-0B62-47AB-8CC1-E44F952CDEE1}"/>
    <cellStyle name="20% - Accent3 5 6 2 4" xfId="7212" xr:uid="{EACF0725-6F54-49D4-8FCF-D6C5E4746FC3}"/>
    <cellStyle name="20% - Accent3 5 6 3" xfId="7213" xr:uid="{14D51CF0-0959-48AB-AF9A-E35B53A7ED1A}"/>
    <cellStyle name="20% - Accent3 5 6 3 2" xfId="7214" xr:uid="{13B98CAE-AC34-4400-A047-A682489ABDDC}"/>
    <cellStyle name="20% - Accent3 5 6 4" xfId="7215" xr:uid="{2E4B6355-CB2E-4BE4-AC08-267B5C7BDF74}"/>
    <cellStyle name="20% - Accent3 5 6 4 2" xfId="7216" xr:uid="{0B13A732-EEB8-4485-B151-DA2A66DAC2AE}"/>
    <cellStyle name="20% - Accent3 5 6 5" xfId="7217" xr:uid="{9F2576F0-0684-4C6C-809E-F8AD747D9CAE}"/>
    <cellStyle name="20% - Accent3 5 6 5 2" xfId="7218" xr:uid="{1EFF3049-6E66-43FF-AE53-1B04291656B8}"/>
    <cellStyle name="20% - Accent3 5 6 6" xfId="7219" xr:uid="{BB6889F7-A5E0-42A0-BAC9-6430ED32E691}"/>
    <cellStyle name="20% - Accent3 5 7" xfId="7220" xr:uid="{57A2C199-5EBA-4708-881F-128611928C31}"/>
    <cellStyle name="20% - Accent3 5 7 2" xfId="7221" xr:uid="{E8D3DCE7-3BFE-4336-81F7-2FA1C3FEBE72}"/>
    <cellStyle name="20% - Accent3 5 7 2 2" xfId="7222" xr:uid="{B23F6DE5-D7F5-4FCC-BFFD-D426EB1CD2FC}"/>
    <cellStyle name="20% - Accent3 5 7 2 2 2" xfId="7223" xr:uid="{8B65FD2F-E0EA-4AE3-A967-98E90B91EAF2}"/>
    <cellStyle name="20% - Accent3 5 7 2 3" xfId="7224" xr:uid="{98FA6CDD-859D-4B87-98C4-B9B3EACFDB59}"/>
    <cellStyle name="20% - Accent3 5 7 2 3 2" xfId="7225" xr:uid="{8E48DA42-E848-47B1-8315-1EF4AB0F98BB}"/>
    <cellStyle name="20% - Accent3 5 7 2 4" xfId="7226" xr:uid="{ED3010B2-5BD9-4461-8154-F1660A666863}"/>
    <cellStyle name="20% - Accent3 5 7 3" xfId="7227" xr:uid="{19CF8178-E102-48B8-A77E-613E4150D345}"/>
    <cellStyle name="20% - Accent3 5 7 3 2" xfId="7228" xr:uid="{E02412D9-B856-4782-878E-4256AE7185CF}"/>
    <cellStyle name="20% - Accent3 5 7 4" xfId="7229" xr:uid="{CE51CAB0-1E22-4EC2-9BCE-B108E142396D}"/>
    <cellStyle name="20% - Accent3 5 7 4 2" xfId="7230" xr:uid="{726D35E7-5B5B-42D6-B7AE-B1511C8BA3AF}"/>
    <cellStyle name="20% - Accent3 5 7 5" xfId="7231" xr:uid="{D0C4BFC7-3DD1-4058-8205-9933EBA366E7}"/>
    <cellStyle name="20% - Accent3 5 7 5 2" xfId="7232" xr:uid="{9DD9ED07-70BD-4A17-A1E6-B0F7F0F4271F}"/>
    <cellStyle name="20% - Accent3 5 7 6" xfId="7233" xr:uid="{2525A218-758F-4EAE-87BC-495A320FC8BE}"/>
    <cellStyle name="20% - Accent3 5 8" xfId="7234" xr:uid="{AF8CDD40-C9FD-4ACA-84BF-CD688261E74A}"/>
    <cellStyle name="20% - Accent3 5 8 2" xfId="7235" xr:uid="{87A3AB44-FD96-42C5-AE5E-9CDF62FCA5FD}"/>
    <cellStyle name="20% - Accent3 5 8 2 2" xfId="7236" xr:uid="{315F9F21-B7B8-48CA-B659-4799AEAC1E31}"/>
    <cellStyle name="20% - Accent3 5 8 3" xfId="7237" xr:uid="{38516F39-B4EB-4D74-9F8A-019300DDC6BC}"/>
    <cellStyle name="20% - Accent3 5 8 3 2" xfId="7238" xr:uid="{429E9C1E-7AAD-4D31-81E8-4E0FF4A1283B}"/>
    <cellStyle name="20% - Accent3 5 8 4" xfId="7239" xr:uid="{7FD6C32C-E2E6-43E5-8BE4-2FC6253CDFA5}"/>
    <cellStyle name="20% - Accent3 5 9" xfId="7240" xr:uid="{B78ACC56-57C8-4266-8E1E-1524845E558A}"/>
    <cellStyle name="20% - Accent3 5 9 2" xfId="7241" xr:uid="{455E879A-663A-4347-8E74-864BADC06784}"/>
    <cellStyle name="20% - Accent3 6" xfId="123" xr:uid="{9276889E-8E59-4273-A464-A8AE33988C93}"/>
    <cellStyle name="20% - Accent3 6 10" xfId="7243" xr:uid="{64D35EF3-C855-48B1-8B70-8344C6CC0F09}"/>
    <cellStyle name="20% - Accent3 6 10 2" xfId="7244" xr:uid="{BF2EF91C-5B65-425B-8028-B44B954C83C8}"/>
    <cellStyle name="20% - Accent3 6 11" xfId="7245" xr:uid="{504880AF-081D-4924-B69B-ADA49D855D2D}"/>
    <cellStyle name="20% - Accent3 6 11 2" xfId="7246" xr:uid="{1640A0E0-0E03-4049-A4BA-4E7FB0FBC501}"/>
    <cellStyle name="20% - Accent3 6 12" xfId="7247" xr:uid="{0D5A2A7D-DAAB-40AF-9C37-DBC5C2D27011}"/>
    <cellStyle name="20% - Accent3 6 12 2" xfId="7248" xr:uid="{42EA1F59-787F-4206-96F2-9F6CA3B3BDA7}"/>
    <cellStyle name="20% - Accent3 6 13" xfId="7249" xr:uid="{EF55A807-1FDB-44BF-8DE6-86B7FCE8B04E}"/>
    <cellStyle name="20% - Accent3 6 14" xfId="7250" xr:uid="{EF342109-16CD-456C-96B4-D53956689DD0}"/>
    <cellStyle name="20% - Accent3 6 15" xfId="7242" xr:uid="{6A34350E-A891-4327-BEF5-31493AA5C00E}"/>
    <cellStyle name="20% - Accent3 6 2" xfId="124" xr:uid="{04EDD7CF-27B9-4D34-B71B-227C5BC5C838}"/>
    <cellStyle name="20% - Accent3 6 2 10" xfId="7252" xr:uid="{E53602B8-E154-46CC-9EC0-8258C1BEFC0C}"/>
    <cellStyle name="20% - Accent3 6 2 11" xfId="7253" xr:uid="{42D7B297-6364-4CE1-B998-A7FEE022F6DE}"/>
    <cellStyle name="20% - Accent3 6 2 12" xfId="7251" xr:uid="{503E4F41-09B3-486C-8ADF-4D73165B106E}"/>
    <cellStyle name="20% - Accent3 6 2 2" xfId="7254" xr:uid="{8994AD41-D214-4A47-B82B-BC167A9F89D7}"/>
    <cellStyle name="20% - Accent3 6 2 2 2" xfId="7255" xr:uid="{5BF3865A-4089-4D6A-8330-D0A8E09A438D}"/>
    <cellStyle name="20% - Accent3 6 2 2 2 2" xfId="7256" xr:uid="{3591FE0A-7C0D-47C4-B174-DBD2137DF38F}"/>
    <cellStyle name="20% - Accent3 6 2 2 2 2 2" xfId="7257" xr:uid="{08F6E4AE-5203-4EAE-A6D4-D0DC17CA7509}"/>
    <cellStyle name="20% - Accent3 6 2 2 2 3" xfId="7258" xr:uid="{CD23B999-D8C1-4F48-AC1A-BBB5E038FC99}"/>
    <cellStyle name="20% - Accent3 6 2 2 2 3 2" xfId="7259" xr:uid="{5EB4D050-D689-4FE0-895E-0ED96D6271A4}"/>
    <cellStyle name="20% - Accent3 6 2 2 2 4" xfId="7260" xr:uid="{02F530B7-8A16-4D86-BE58-D63F923F0CB7}"/>
    <cellStyle name="20% - Accent3 6 2 2 3" xfId="7261" xr:uid="{DD70E7D3-EFA7-4283-8D45-D6BAAEE82424}"/>
    <cellStyle name="20% - Accent3 6 2 2 3 2" xfId="7262" xr:uid="{2436843F-5D8F-4C56-A012-041C2D5D2F1C}"/>
    <cellStyle name="20% - Accent3 6 2 2 4" xfId="7263" xr:uid="{6B9B4198-793D-48BC-BDA2-04C3975A97B3}"/>
    <cellStyle name="20% - Accent3 6 2 2 4 2" xfId="7264" xr:uid="{91C8675A-80CD-4D58-B2FE-16BA96B85243}"/>
    <cellStyle name="20% - Accent3 6 2 2 5" xfId="7265" xr:uid="{2575A833-8D50-4106-AF1C-6E03D80E44EE}"/>
    <cellStyle name="20% - Accent3 6 2 2 5 2" xfId="7266" xr:uid="{F2350C30-4766-4E77-AFFB-E5A4E4F3E582}"/>
    <cellStyle name="20% - Accent3 6 2 2 6" xfId="7267" xr:uid="{BB5D5948-79CE-494C-8D3F-5BA9F291A6D4}"/>
    <cellStyle name="20% - Accent3 6 2 2 6 2" xfId="7268" xr:uid="{50E41017-E7B2-41BA-879E-A49649DD94C1}"/>
    <cellStyle name="20% - Accent3 6 2 2 7" xfId="7269" xr:uid="{426A4406-367D-4C96-B447-C75DAEEFD2D6}"/>
    <cellStyle name="20% - Accent3 6 2 2 7 2" xfId="7270" xr:uid="{1543A286-C356-498A-8804-0EF45493E8A2}"/>
    <cellStyle name="20% - Accent3 6 2 2 8" xfId="7271" xr:uid="{21A1F161-2281-40A2-8C1A-F6AF35773664}"/>
    <cellStyle name="20% - Accent3 6 2 3" xfId="7272" xr:uid="{F8E7D072-507F-4D6E-8CA3-A16C8E42BF07}"/>
    <cellStyle name="20% - Accent3 6 2 3 2" xfId="7273" xr:uid="{E537EA56-4519-48FA-BA57-23AC838AD8B7}"/>
    <cellStyle name="20% - Accent3 6 2 3 2 2" xfId="7274" xr:uid="{F922BDAB-16BF-40A1-9F8E-883FB907094F}"/>
    <cellStyle name="20% - Accent3 6 2 3 2 2 2" xfId="7275" xr:uid="{BB93FDF2-74FC-4583-9340-1C4688200B92}"/>
    <cellStyle name="20% - Accent3 6 2 3 2 3" xfId="7276" xr:uid="{AFF3C05D-F3BA-4438-B5D5-E2F67A7CB223}"/>
    <cellStyle name="20% - Accent3 6 2 3 2 3 2" xfId="7277" xr:uid="{F995BBF0-DA9E-432C-B647-D309A16F7CFF}"/>
    <cellStyle name="20% - Accent3 6 2 3 2 4" xfId="7278" xr:uid="{3707AC40-4E23-44E7-A6DA-33800D8BBB37}"/>
    <cellStyle name="20% - Accent3 6 2 3 3" xfId="7279" xr:uid="{305056AC-CE9C-4425-9B53-7BF3778D753E}"/>
    <cellStyle name="20% - Accent3 6 2 3 3 2" xfId="7280" xr:uid="{6A28476B-5413-4C5E-918A-AA304F53115C}"/>
    <cellStyle name="20% - Accent3 6 2 3 4" xfId="7281" xr:uid="{0F592A5C-7011-4A12-8B58-9B467D68A95A}"/>
    <cellStyle name="20% - Accent3 6 2 3 4 2" xfId="7282" xr:uid="{39AA418B-C859-439F-9578-FF2CA9A520A1}"/>
    <cellStyle name="20% - Accent3 6 2 3 5" xfId="7283" xr:uid="{BEEEF375-52A3-4A1A-88AB-991ADC17AA01}"/>
    <cellStyle name="20% - Accent3 6 2 3 5 2" xfId="7284" xr:uid="{31314FB1-BD30-4097-92C4-36F39F03E968}"/>
    <cellStyle name="20% - Accent3 6 2 3 6" xfId="7285" xr:uid="{D277DA67-B066-44A1-9D22-2D03BA239619}"/>
    <cellStyle name="20% - Accent3 6 2 4" xfId="7286" xr:uid="{172295EB-C5E9-4EFA-9EE5-A93C0A441B0B}"/>
    <cellStyle name="20% - Accent3 6 2 4 2" xfId="7287" xr:uid="{95237B4D-1EE6-4ADD-8CF5-370DBCCC9EB7}"/>
    <cellStyle name="20% - Accent3 6 2 4 2 2" xfId="7288" xr:uid="{9D5CB4A1-A5F6-4508-8BB3-36BA1ACABB2B}"/>
    <cellStyle name="20% - Accent3 6 2 4 3" xfId="7289" xr:uid="{2AB09E73-2BC7-4FBB-B5A8-C11AAE99DCC8}"/>
    <cellStyle name="20% - Accent3 6 2 4 3 2" xfId="7290" xr:uid="{83B7AE5F-8231-4E5D-819F-EBA4EB2FCB78}"/>
    <cellStyle name="20% - Accent3 6 2 4 4" xfId="7291" xr:uid="{4BB6CED3-EF31-496B-A2B7-DC6CFB29EEEC}"/>
    <cellStyle name="20% - Accent3 6 2 5" xfId="7292" xr:uid="{FDF74103-31E5-42C6-9063-D878D18404DC}"/>
    <cellStyle name="20% - Accent3 6 2 5 2" xfId="7293" xr:uid="{52E01A7D-A029-4484-9235-A1F8247E237A}"/>
    <cellStyle name="20% - Accent3 6 2 6" xfId="7294" xr:uid="{602A1A10-46E8-4FE0-B196-71845AC708CA}"/>
    <cellStyle name="20% - Accent3 6 2 6 2" xfId="7295" xr:uid="{D0C56DBE-103A-4647-9C4E-4E8AB4EC5BBA}"/>
    <cellStyle name="20% - Accent3 6 2 7" xfId="7296" xr:uid="{8DEC2E72-B33E-4522-9ACB-C141B41A2989}"/>
    <cellStyle name="20% - Accent3 6 2 7 2" xfId="7297" xr:uid="{662729BA-97A4-46C3-B2E7-5EE7E702B64D}"/>
    <cellStyle name="20% - Accent3 6 2 8" xfId="7298" xr:uid="{B3DE6467-1BB6-4AB7-9AB1-AC25DF7F4CB0}"/>
    <cellStyle name="20% - Accent3 6 2 8 2" xfId="7299" xr:uid="{90F39D5D-54C2-462A-B6DA-7E1917C94001}"/>
    <cellStyle name="20% - Accent3 6 2 9" xfId="7300" xr:uid="{E27C4D23-40EB-4823-BCC5-C5A08E8A7F81}"/>
    <cellStyle name="20% - Accent3 6 2 9 2" xfId="7301" xr:uid="{79C28877-E48B-4A05-8900-D1208AE12D3A}"/>
    <cellStyle name="20% - Accent3 6 3" xfId="7302" xr:uid="{5B68D8D0-089F-4F76-932D-3FB0BB0FCA4A}"/>
    <cellStyle name="20% - Accent3 6 3 10" xfId="7303" xr:uid="{F9BC7F32-1E7C-4EA4-ACEC-75BF9E786D96}"/>
    <cellStyle name="20% - Accent3 6 3 2" xfId="7304" xr:uid="{00E17290-0DBC-4736-A0D6-10FCE6009BEF}"/>
    <cellStyle name="20% - Accent3 6 3 2 2" xfId="7305" xr:uid="{4F70DCFD-3446-4404-B001-76CC228734F9}"/>
    <cellStyle name="20% - Accent3 6 3 2 2 2" xfId="7306" xr:uid="{1CD8D73E-08AD-47A3-9FD0-65B4286C7077}"/>
    <cellStyle name="20% - Accent3 6 3 2 2 2 2" xfId="7307" xr:uid="{312549E2-4E21-42A4-92DC-8B89EA251C90}"/>
    <cellStyle name="20% - Accent3 6 3 2 2 3" xfId="7308" xr:uid="{5B50EB4B-F6BC-4E57-BD01-E2D947F92BDE}"/>
    <cellStyle name="20% - Accent3 6 3 2 2 3 2" xfId="7309" xr:uid="{3C0C5728-4000-4874-ADB8-19400F366479}"/>
    <cellStyle name="20% - Accent3 6 3 2 2 4" xfId="7310" xr:uid="{242BD0C8-4AC9-46FD-AF7E-E8976CCC50D1}"/>
    <cellStyle name="20% - Accent3 6 3 2 3" xfId="7311" xr:uid="{56533163-21B2-42F0-8755-968279856A6D}"/>
    <cellStyle name="20% - Accent3 6 3 2 3 2" xfId="7312" xr:uid="{1D1A96C3-CE38-42C3-9CD3-B5E3229DB978}"/>
    <cellStyle name="20% - Accent3 6 3 2 4" xfId="7313" xr:uid="{5D37D85C-BC13-4C5A-99E8-FDE57708C9CA}"/>
    <cellStyle name="20% - Accent3 6 3 2 4 2" xfId="7314" xr:uid="{3107E5EF-2345-4AAD-AA93-3251D52A9A1E}"/>
    <cellStyle name="20% - Accent3 6 3 2 5" xfId="7315" xr:uid="{12B25583-BEE2-4700-AC38-1DB0D29FDAB1}"/>
    <cellStyle name="20% - Accent3 6 3 2 5 2" xfId="7316" xr:uid="{581CF7C1-9AFD-43E0-9227-4248A731BC93}"/>
    <cellStyle name="20% - Accent3 6 3 2 6" xfId="7317" xr:uid="{5FFBC808-3A22-4F15-B1EC-61B2CE6B1561}"/>
    <cellStyle name="20% - Accent3 6 3 2 6 2" xfId="7318" xr:uid="{3EF33B49-CD5E-45C3-8C64-BC2C053F7348}"/>
    <cellStyle name="20% - Accent3 6 3 2 7" xfId="7319" xr:uid="{F25FCD50-BEE6-4F27-BF48-E2D2F30A8F13}"/>
    <cellStyle name="20% - Accent3 6 3 2 7 2" xfId="7320" xr:uid="{E207EDB4-7F7D-482D-9F3A-54E9D53A0099}"/>
    <cellStyle name="20% - Accent3 6 3 2 8" xfId="7321" xr:uid="{99644A91-6505-4341-9232-629E5D993D7D}"/>
    <cellStyle name="20% - Accent3 6 3 3" xfId="7322" xr:uid="{8FA26C9D-D742-4063-821C-6D63987D3E4C}"/>
    <cellStyle name="20% - Accent3 6 3 3 2" xfId="7323" xr:uid="{B733E33E-6B3C-4946-8585-1238229E76C9}"/>
    <cellStyle name="20% - Accent3 6 3 3 2 2" xfId="7324" xr:uid="{BD80197E-231B-4B7F-9A06-2167C8196E2F}"/>
    <cellStyle name="20% - Accent3 6 3 3 2 2 2" xfId="7325" xr:uid="{3EB54B06-239A-40E3-8962-2AB8D91D0BB6}"/>
    <cellStyle name="20% - Accent3 6 3 3 2 3" xfId="7326" xr:uid="{6C744945-A3AA-403B-A00B-CB9E71F7D1D5}"/>
    <cellStyle name="20% - Accent3 6 3 3 2 3 2" xfId="7327" xr:uid="{78735D7C-A2AB-41F8-9110-D51BE18BE3E7}"/>
    <cellStyle name="20% - Accent3 6 3 3 2 4" xfId="7328" xr:uid="{19B99410-3D9C-4937-9F89-537B0AFA7E0F}"/>
    <cellStyle name="20% - Accent3 6 3 3 3" xfId="7329" xr:uid="{BA5FFBA4-23E7-4B65-AB93-A2AAF5A0C1B7}"/>
    <cellStyle name="20% - Accent3 6 3 3 3 2" xfId="7330" xr:uid="{0F318122-BE51-401A-BF4F-F8E205AB6EE7}"/>
    <cellStyle name="20% - Accent3 6 3 3 4" xfId="7331" xr:uid="{79242DBB-4757-48FB-A97F-05012FD3B7C6}"/>
    <cellStyle name="20% - Accent3 6 3 3 4 2" xfId="7332" xr:uid="{A3E14D32-02ED-4B1A-BA03-063650A561E4}"/>
    <cellStyle name="20% - Accent3 6 3 3 5" xfId="7333" xr:uid="{23F3E6FE-7B93-4EC4-85E3-0994F31024FE}"/>
    <cellStyle name="20% - Accent3 6 3 3 5 2" xfId="7334" xr:uid="{F574524C-DAFB-4DEC-B68F-DDC44A094212}"/>
    <cellStyle name="20% - Accent3 6 3 3 6" xfId="7335" xr:uid="{D09EF4FC-DEA7-478D-B261-56F50180144F}"/>
    <cellStyle name="20% - Accent3 6 3 4" xfId="7336" xr:uid="{C1CE757D-604F-403C-B58E-F1BE5A80B881}"/>
    <cellStyle name="20% - Accent3 6 3 4 2" xfId="7337" xr:uid="{A6087117-798D-48D1-8D9B-3608714F6E82}"/>
    <cellStyle name="20% - Accent3 6 3 4 2 2" xfId="7338" xr:uid="{33F08B12-2074-4A1A-B674-F8289223AA2A}"/>
    <cellStyle name="20% - Accent3 6 3 4 3" xfId="7339" xr:uid="{3C7B5180-59D6-4835-BA2F-8755ED052919}"/>
    <cellStyle name="20% - Accent3 6 3 4 3 2" xfId="7340" xr:uid="{4446BDED-8502-49EB-8004-B35C43F2B7AB}"/>
    <cellStyle name="20% - Accent3 6 3 4 4" xfId="7341" xr:uid="{4F045A83-5295-45E6-AF98-2F3C9D49B6C8}"/>
    <cellStyle name="20% - Accent3 6 3 5" xfId="7342" xr:uid="{B8B510B2-27C6-46EB-BD5F-5C4158ACEA92}"/>
    <cellStyle name="20% - Accent3 6 3 5 2" xfId="7343" xr:uid="{035CF4FF-83F6-4D72-8E0C-0602CACA0578}"/>
    <cellStyle name="20% - Accent3 6 3 6" xfId="7344" xr:uid="{04C81AD6-02D3-4A9A-9178-8364E5A7FE81}"/>
    <cellStyle name="20% - Accent3 6 3 6 2" xfId="7345" xr:uid="{34E014EE-9D71-4585-AF3B-04DDE143EBE6}"/>
    <cellStyle name="20% - Accent3 6 3 7" xfId="7346" xr:uid="{4E6F91AD-0B4C-4B38-BB8F-012EE81BFC7D}"/>
    <cellStyle name="20% - Accent3 6 3 7 2" xfId="7347" xr:uid="{DCCD1F69-1D56-469F-98AD-4CD08ED627C6}"/>
    <cellStyle name="20% - Accent3 6 3 8" xfId="7348" xr:uid="{C0A02B77-AA1B-4FC7-955A-B235457453B9}"/>
    <cellStyle name="20% - Accent3 6 3 8 2" xfId="7349" xr:uid="{20A81C8D-8333-48CA-8AE4-E3E78B3E5999}"/>
    <cellStyle name="20% - Accent3 6 3 9" xfId="7350" xr:uid="{6FD0849E-378E-4529-91B5-3FF58F381C52}"/>
    <cellStyle name="20% - Accent3 6 3 9 2" xfId="7351" xr:uid="{1A417530-898F-4623-B60A-AF8AA26471C3}"/>
    <cellStyle name="20% - Accent3 6 4" xfId="7352" xr:uid="{73B26027-B859-43C0-A722-54038B3EA58E}"/>
    <cellStyle name="20% - Accent3 6 4 10" xfId="7353" xr:uid="{7903BA79-A3B2-436A-8BCE-70ED8D34491C}"/>
    <cellStyle name="20% - Accent3 6 4 2" xfId="7354" xr:uid="{157AE4DC-4540-481C-9670-905BC1C6ECEA}"/>
    <cellStyle name="20% - Accent3 6 4 2 2" xfId="7355" xr:uid="{E126DD8C-624D-454B-94A8-051AA60778F6}"/>
    <cellStyle name="20% - Accent3 6 4 2 2 2" xfId="7356" xr:uid="{3C3C0563-A9CB-48FD-9104-5DE8DF4DC9BD}"/>
    <cellStyle name="20% - Accent3 6 4 2 2 2 2" xfId="7357" xr:uid="{BD4D17C8-3EFE-41BE-BDA6-6C628779E9D5}"/>
    <cellStyle name="20% - Accent3 6 4 2 2 3" xfId="7358" xr:uid="{657FFBE9-5566-4EBA-BFD9-396B05E39E92}"/>
    <cellStyle name="20% - Accent3 6 4 2 2 3 2" xfId="7359" xr:uid="{0CDFCD76-6D35-4F4D-9CD8-F19357787190}"/>
    <cellStyle name="20% - Accent3 6 4 2 2 4" xfId="7360" xr:uid="{85EF71BA-ED8A-472B-ADD8-A71EF7D44C2A}"/>
    <cellStyle name="20% - Accent3 6 4 2 3" xfId="7361" xr:uid="{49ED42A7-CE5C-4968-80F7-03645606E6D1}"/>
    <cellStyle name="20% - Accent3 6 4 2 3 2" xfId="7362" xr:uid="{29B3E24A-B01D-4733-A50D-2E20C52D3321}"/>
    <cellStyle name="20% - Accent3 6 4 2 4" xfId="7363" xr:uid="{7EB3B7FD-1911-4E25-A60E-B58AD71C912C}"/>
    <cellStyle name="20% - Accent3 6 4 2 4 2" xfId="7364" xr:uid="{22DD6DC0-EAF9-41BC-866C-F5B46C43EFAC}"/>
    <cellStyle name="20% - Accent3 6 4 2 5" xfId="7365" xr:uid="{188262AD-83B3-4AE8-AA18-717CCCAD1CE6}"/>
    <cellStyle name="20% - Accent3 6 4 2 5 2" xfId="7366" xr:uid="{7D64F211-E6B7-4ACE-BFED-4CAA74FBE7C1}"/>
    <cellStyle name="20% - Accent3 6 4 2 6" xfId="7367" xr:uid="{22B7B88E-DFCA-4D0D-8D61-5AA17D23CB18}"/>
    <cellStyle name="20% - Accent3 6 4 3" xfId="7368" xr:uid="{8357049B-89AD-4970-AC6D-08BA4129EFE3}"/>
    <cellStyle name="20% - Accent3 6 4 3 2" xfId="7369" xr:uid="{302CF104-4B8B-48FE-AD53-4B39400275D6}"/>
    <cellStyle name="20% - Accent3 6 4 3 2 2" xfId="7370" xr:uid="{7E81B406-616B-4BF8-8389-461E31C6E198}"/>
    <cellStyle name="20% - Accent3 6 4 3 2 2 2" xfId="7371" xr:uid="{7E8D3B8E-8C3F-48A4-B672-71F512A13472}"/>
    <cellStyle name="20% - Accent3 6 4 3 2 3" xfId="7372" xr:uid="{0F107A9D-A70D-44B7-826B-08D7A312486A}"/>
    <cellStyle name="20% - Accent3 6 4 3 2 3 2" xfId="7373" xr:uid="{21362C9A-9BD7-4446-961B-32073BB92C82}"/>
    <cellStyle name="20% - Accent3 6 4 3 2 4" xfId="7374" xr:uid="{0882EA5C-17D1-4D51-B9CB-2A75A690136B}"/>
    <cellStyle name="20% - Accent3 6 4 3 3" xfId="7375" xr:uid="{5C198E1A-E0C0-4080-BD21-1B29A2D933AE}"/>
    <cellStyle name="20% - Accent3 6 4 3 3 2" xfId="7376" xr:uid="{D478A6B3-4F29-42FF-A6AD-FB1DB2E4F953}"/>
    <cellStyle name="20% - Accent3 6 4 3 4" xfId="7377" xr:uid="{1CAA0299-EB32-40C2-8639-FF743B106DA9}"/>
    <cellStyle name="20% - Accent3 6 4 3 4 2" xfId="7378" xr:uid="{8F02C9A1-E91E-4C95-9EAF-8E2007BDAB07}"/>
    <cellStyle name="20% - Accent3 6 4 3 5" xfId="7379" xr:uid="{4608435A-5E2F-4258-94E2-C2901C59621D}"/>
    <cellStyle name="20% - Accent3 6 4 3 5 2" xfId="7380" xr:uid="{C112B90A-47D5-40B8-9EFF-EA487F6E7A41}"/>
    <cellStyle name="20% - Accent3 6 4 3 6" xfId="7381" xr:uid="{0FF18498-779A-4792-BDAE-A113B12404D4}"/>
    <cellStyle name="20% - Accent3 6 4 4" xfId="7382" xr:uid="{6446876A-CD2D-4188-ACAA-E69C1C0B4525}"/>
    <cellStyle name="20% - Accent3 6 4 4 2" xfId="7383" xr:uid="{A56C5EF4-508F-44DE-A13C-E9B21AA1D8CF}"/>
    <cellStyle name="20% - Accent3 6 4 4 2 2" xfId="7384" xr:uid="{C3B8710F-3B13-46E2-9710-8607F107EF36}"/>
    <cellStyle name="20% - Accent3 6 4 4 3" xfId="7385" xr:uid="{C26433A4-6F20-4CE1-9C2A-38C0B98D28A4}"/>
    <cellStyle name="20% - Accent3 6 4 4 3 2" xfId="7386" xr:uid="{FB686ACF-3B28-40C7-9F8F-4BCAEF8875BE}"/>
    <cellStyle name="20% - Accent3 6 4 4 4" xfId="7387" xr:uid="{7AF77B15-6910-4AB5-8230-F1227E1FED0C}"/>
    <cellStyle name="20% - Accent3 6 4 5" xfId="7388" xr:uid="{54F10D64-ED6D-46EF-9E34-52F8DE2A8FC0}"/>
    <cellStyle name="20% - Accent3 6 4 5 2" xfId="7389" xr:uid="{1D9FB5E3-1475-4B52-B10C-7850FAC68023}"/>
    <cellStyle name="20% - Accent3 6 4 6" xfId="7390" xr:uid="{A08AD1AD-ED16-4DA2-9953-CAA959EEAA88}"/>
    <cellStyle name="20% - Accent3 6 4 6 2" xfId="7391" xr:uid="{402EF97B-3AAE-4C7C-84B0-F78D6BF97FF9}"/>
    <cellStyle name="20% - Accent3 6 4 7" xfId="7392" xr:uid="{66C9520F-6284-4E76-AEA3-F4CA10CD08F8}"/>
    <cellStyle name="20% - Accent3 6 4 7 2" xfId="7393" xr:uid="{6ED278BB-FB94-41BA-9BB7-587932D212FA}"/>
    <cellStyle name="20% - Accent3 6 4 8" xfId="7394" xr:uid="{5F5BD0D9-EDC5-43CB-8206-D9A97F4A55B1}"/>
    <cellStyle name="20% - Accent3 6 4 8 2" xfId="7395" xr:uid="{9FD112CA-A36C-43CC-993B-E1CE281AD979}"/>
    <cellStyle name="20% - Accent3 6 4 9" xfId="7396" xr:uid="{A1AC573F-F564-4915-9170-70CCFFE04E70}"/>
    <cellStyle name="20% - Accent3 6 4 9 2" xfId="7397" xr:uid="{183CFB8F-EB92-450A-974A-093C209B9CE7}"/>
    <cellStyle name="20% - Accent3 6 5" xfId="7398" xr:uid="{75C4E4CE-9800-49F9-9000-5DF5A2FAA36E}"/>
    <cellStyle name="20% - Accent3 6 5 2" xfId="7399" xr:uid="{0157D8C0-51BC-4F6A-B1D4-27E281AF28CC}"/>
    <cellStyle name="20% - Accent3 6 5 2 2" xfId="7400" xr:uid="{25EF8E98-88BD-44E0-8907-ABA2F76E69A1}"/>
    <cellStyle name="20% - Accent3 6 5 2 2 2" xfId="7401" xr:uid="{50A224CA-3AAF-417E-8FA5-5673B800DA72}"/>
    <cellStyle name="20% - Accent3 6 5 2 3" xfId="7402" xr:uid="{180612CE-1C45-4CDD-B499-AC926B47345D}"/>
    <cellStyle name="20% - Accent3 6 5 2 3 2" xfId="7403" xr:uid="{317AFF58-2822-4AE1-9912-A8B0FC4F1A05}"/>
    <cellStyle name="20% - Accent3 6 5 2 4" xfId="7404" xr:uid="{A20D8BEB-5C6B-4D42-9606-F26C1F9484FD}"/>
    <cellStyle name="20% - Accent3 6 5 3" xfId="7405" xr:uid="{B46F8B63-89F8-4ED2-A446-62C248C38C27}"/>
    <cellStyle name="20% - Accent3 6 5 3 2" xfId="7406" xr:uid="{F3CE9FAD-ACE5-4773-9825-89EC084B3668}"/>
    <cellStyle name="20% - Accent3 6 5 4" xfId="7407" xr:uid="{F2BD8868-7D93-430B-BE96-2A74DD4ADC58}"/>
    <cellStyle name="20% - Accent3 6 5 4 2" xfId="7408" xr:uid="{EA47A3BA-0003-432E-ADC5-7A5FA5DD8E32}"/>
    <cellStyle name="20% - Accent3 6 5 5" xfId="7409" xr:uid="{0C9389DD-B896-4E0F-8F55-02EE9647A5BD}"/>
    <cellStyle name="20% - Accent3 6 5 5 2" xfId="7410" xr:uid="{04372A94-AB99-4B8F-953E-A9A636E72C7E}"/>
    <cellStyle name="20% - Accent3 6 5 6" xfId="7411" xr:uid="{4FF49D4E-543B-4177-9FF3-9288FEED3474}"/>
    <cellStyle name="20% - Accent3 6 6" xfId="7412" xr:uid="{7D6FAD6B-8479-4C62-A3F6-F218188B961E}"/>
    <cellStyle name="20% - Accent3 6 6 2" xfId="7413" xr:uid="{D87B15D0-5757-48D2-9B24-B45DF93B7D88}"/>
    <cellStyle name="20% - Accent3 6 6 2 2" xfId="7414" xr:uid="{15C8555E-F1D5-41D3-9970-0738CB25FA24}"/>
    <cellStyle name="20% - Accent3 6 6 2 2 2" xfId="7415" xr:uid="{0325932D-7C7D-4EC5-95CC-89D20AFF38B8}"/>
    <cellStyle name="20% - Accent3 6 6 2 3" xfId="7416" xr:uid="{087294DA-CF1E-44E8-9AF4-9391D2C07B5C}"/>
    <cellStyle name="20% - Accent3 6 6 2 3 2" xfId="7417" xr:uid="{84A0AF46-75A8-4096-8EAD-16791601B814}"/>
    <cellStyle name="20% - Accent3 6 6 2 4" xfId="7418" xr:uid="{DF7E0F7D-2387-46E7-B346-B4A12F108F19}"/>
    <cellStyle name="20% - Accent3 6 6 3" xfId="7419" xr:uid="{B5AD8FBA-F911-417C-A1B3-E934529211EE}"/>
    <cellStyle name="20% - Accent3 6 6 3 2" xfId="7420" xr:uid="{853E648A-9AFC-49F5-B9AF-97DB4315B63B}"/>
    <cellStyle name="20% - Accent3 6 6 4" xfId="7421" xr:uid="{B58CEEAB-D4FF-4987-AA33-BE4657DE7FD6}"/>
    <cellStyle name="20% - Accent3 6 6 4 2" xfId="7422" xr:uid="{3C335638-6BDF-4290-9AA7-ABA3943AC6AE}"/>
    <cellStyle name="20% - Accent3 6 6 5" xfId="7423" xr:uid="{B7A4DF2D-EB83-4390-849F-33893CA5F75A}"/>
    <cellStyle name="20% - Accent3 6 6 5 2" xfId="7424" xr:uid="{99EB7FF7-BC67-40AF-8166-591B2D0C0CF0}"/>
    <cellStyle name="20% - Accent3 6 6 6" xfId="7425" xr:uid="{DEB998AE-6961-4582-8773-D4FBE9289677}"/>
    <cellStyle name="20% - Accent3 6 7" xfId="7426" xr:uid="{EFC022A6-FC62-4D6D-BCEA-6978B04D0C52}"/>
    <cellStyle name="20% - Accent3 6 7 2" xfId="7427" xr:uid="{FFB58407-E6B6-48FD-A329-6429FC864E9C}"/>
    <cellStyle name="20% - Accent3 6 7 2 2" xfId="7428" xr:uid="{5A110C36-4E8C-48A0-B8B0-47242EE7A7F4}"/>
    <cellStyle name="20% - Accent3 6 7 3" xfId="7429" xr:uid="{6D6975E5-7A60-49D1-949A-8C24FD4CD12F}"/>
    <cellStyle name="20% - Accent3 6 7 3 2" xfId="7430" xr:uid="{EE835712-415B-4B59-BD01-DA38F8D9451F}"/>
    <cellStyle name="20% - Accent3 6 7 4" xfId="7431" xr:uid="{9098B588-3705-4ECD-A65D-09E1C47EDEF1}"/>
    <cellStyle name="20% - Accent3 6 8" xfId="7432" xr:uid="{AD0E42FC-6B58-4AAD-8006-09061D15DBD1}"/>
    <cellStyle name="20% - Accent3 6 8 2" xfId="7433" xr:uid="{F34AC5D2-6DBC-49E6-B560-7E5819134B8A}"/>
    <cellStyle name="20% - Accent3 6 9" xfId="7434" xr:uid="{C0BEC046-4206-480D-9066-153E317A8238}"/>
    <cellStyle name="20% - Accent3 6 9 2" xfId="7435" xr:uid="{5A34F2ED-0982-4315-8B5A-42FFF3196917}"/>
    <cellStyle name="20% - Accent3 7" xfId="125" xr:uid="{3AECE89B-3D1C-4B37-9CB3-5E13CAC0B49C}"/>
    <cellStyle name="20% - Accent3 7 10" xfId="7437" xr:uid="{529FCD0C-2AC0-4521-9A9C-F1D5F26E7454}"/>
    <cellStyle name="20% - Accent3 7 10 2" xfId="7438" xr:uid="{B05A162F-796B-4ED8-97ED-E6A881F16586}"/>
    <cellStyle name="20% - Accent3 7 11" xfId="7439" xr:uid="{E50957C1-AB6F-4BF0-8178-7404C282D95F}"/>
    <cellStyle name="20% - Accent3 7 11 2" xfId="7440" xr:uid="{800EBD0B-64FE-4918-A378-41F5C00D503A}"/>
    <cellStyle name="20% - Accent3 7 12" xfId="7441" xr:uid="{9D135897-B89A-4945-A212-00848C48090B}"/>
    <cellStyle name="20% - Accent3 7 13" xfId="7442" xr:uid="{CCDAFC8F-739F-4BCD-B556-8BCDE0F7679C}"/>
    <cellStyle name="20% - Accent3 7 14" xfId="7436" xr:uid="{8DA8A065-EC03-40F1-A744-9C4BC4487175}"/>
    <cellStyle name="20% - Accent3 7 2" xfId="126" xr:uid="{D34F51AF-A0AE-4C9D-90A6-BEC693580D29}"/>
    <cellStyle name="20% - Accent3 7 2 10" xfId="7444" xr:uid="{DA39416D-ABE8-4888-8B37-D3CB526D607B}"/>
    <cellStyle name="20% - Accent3 7 2 11" xfId="7443" xr:uid="{D94E6768-13B5-4F0F-B6A3-FAE13A1CBA11}"/>
    <cellStyle name="20% - Accent3 7 2 2" xfId="7445" xr:uid="{68C5C8ED-EEEF-4A47-AE35-51BCEFD52820}"/>
    <cellStyle name="20% - Accent3 7 2 2 2" xfId="7446" xr:uid="{E88F5B52-FBFD-49E3-BC5F-5C9AF9CCD084}"/>
    <cellStyle name="20% - Accent3 7 2 2 2 2" xfId="7447" xr:uid="{F1EEE361-F69B-4021-9E4D-39170B809270}"/>
    <cellStyle name="20% - Accent3 7 2 2 2 2 2" xfId="7448" xr:uid="{F803F777-9C7C-4D29-9508-C8D609106C4F}"/>
    <cellStyle name="20% - Accent3 7 2 2 2 3" xfId="7449" xr:uid="{F43EF52E-58E8-4877-9A09-78479D6A0A83}"/>
    <cellStyle name="20% - Accent3 7 2 2 2 3 2" xfId="7450" xr:uid="{6BE42BBE-0218-448A-9A67-E5538E139CB8}"/>
    <cellStyle name="20% - Accent3 7 2 2 2 4" xfId="7451" xr:uid="{572CB476-E02C-4D56-B90B-63B362810AFD}"/>
    <cellStyle name="20% - Accent3 7 2 2 3" xfId="7452" xr:uid="{C62FD390-F107-4737-91E3-341366B78D52}"/>
    <cellStyle name="20% - Accent3 7 2 2 3 2" xfId="7453" xr:uid="{7026CA25-A192-4AAA-A44A-5CF47E207817}"/>
    <cellStyle name="20% - Accent3 7 2 2 4" xfId="7454" xr:uid="{B83BB5D7-50C3-443C-A648-CAFB1215F8C4}"/>
    <cellStyle name="20% - Accent3 7 2 2 4 2" xfId="7455" xr:uid="{D5ADC335-33E2-489E-A6BD-8336FE63F54A}"/>
    <cellStyle name="20% - Accent3 7 2 2 5" xfId="7456" xr:uid="{D50F97B0-6682-455C-A797-F8C6E0B0B437}"/>
    <cellStyle name="20% - Accent3 7 2 2 5 2" xfId="7457" xr:uid="{EB67B2D0-5FD0-48BA-9786-B3B4C21853F3}"/>
    <cellStyle name="20% - Accent3 7 2 2 6" xfId="7458" xr:uid="{2F4916F5-D923-4099-9889-F49C8CEB9E5C}"/>
    <cellStyle name="20% - Accent3 7 2 2 6 2" xfId="7459" xr:uid="{969152D5-EBD3-4CB7-9364-9C808DAB6910}"/>
    <cellStyle name="20% - Accent3 7 2 2 7" xfId="7460" xr:uid="{99D77B9D-F682-4FAB-B89D-32D3034C2DF0}"/>
    <cellStyle name="20% - Accent3 7 2 2 7 2" xfId="7461" xr:uid="{6CF27E35-26EC-4454-8D27-9C7245EC7D95}"/>
    <cellStyle name="20% - Accent3 7 2 2 8" xfId="7462" xr:uid="{B93E7292-8879-4718-ADA5-B2DA7AF48A08}"/>
    <cellStyle name="20% - Accent3 7 2 3" xfId="7463" xr:uid="{B82D8DFE-2028-494E-89D6-8ABA4A2C2252}"/>
    <cellStyle name="20% - Accent3 7 2 3 2" xfId="7464" xr:uid="{46BD53F1-1C6E-42B8-98F9-63E38AB4D4DE}"/>
    <cellStyle name="20% - Accent3 7 2 3 2 2" xfId="7465" xr:uid="{CDE419AC-EA78-4266-93BC-FDE720B86ABF}"/>
    <cellStyle name="20% - Accent3 7 2 3 2 2 2" xfId="7466" xr:uid="{20F52DBA-62E9-4A09-96C1-66B377853EDE}"/>
    <cellStyle name="20% - Accent3 7 2 3 2 3" xfId="7467" xr:uid="{1051361F-BB77-4EB8-ACC0-9FC83FD8C995}"/>
    <cellStyle name="20% - Accent3 7 2 3 2 3 2" xfId="7468" xr:uid="{3323FB2C-BA23-46D5-86EF-7FDD255BCC69}"/>
    <cellStyle name="20% - Accent3 7 2 3 2 4" xfId="7469" xr:uid="{C4FA468B-A01A-4745-9E85-809DF5617FF8}"/>
    <cellStyle name="20% - Accent3 7 2 3 3" xfId="7470" xr:uid="{00A6146F-5C95-4F96-8159-F2787C93CCE9}"/>
    <cellStyle name="20% - Accent3 7 2 3 3 2" xfId="7471" xr:uid="{F0C3927C-928D-4DAA-B1D7-5B08AD9E6F08}"/>
    <cellStyle name="20% - Accent3 7 2 3 4" xfId="7472" xr:uid="{BCFD7A66-C170-44C9-9D95-D6ED55091714}"/>
    <cellStyle name="20% - Accent3 7 2 3 4 2" xfId="7473" xr:uid="{4C23A110-A979-40F9-A4DE-40D7D7901A0C}"/>
    <cellStyle name="20% - Accent3 7 2 3 5" xfId="7474" xr:uid="{A9C47A18-043A-47B7-8A3D-6304C6FF262D}"/>
    <cellStyle name="20% - Accent3 7 2 3 5 2" xfId="7475" xr:uid="{4FCD302A-6598-41F5-B122-2814919E8D13}"/>
    <cellStyle name="20% - Accent3 7 2 3 6" xfId="7476" xr:uid="{1086C0E1-0C1E-4CC5-B122-270E44356E4F}"/>
    <cellStyle name="20% - Accent3 7 2 4" xfId="7477" xr:uid="{044F1F5F-E8CB-478B-AFF9-DC2B495A24EF}"/>
    <cellStyle name="20% - Accent3 7 2 4 2" xfId="7478" xr:uid="{D2421DF4-B924-40D8-86E3-138C19062E8E}"/>
    <cellStyle name="20% - Accent3 7 2 4 2 2" xfId="7479" xr:uid="{4CA9F5E6-E4A2-4CAC-ACFD-7F27300ADFCB}"/>
    <cellStyle name="20% - Accent3 7 2 4 3" xfId="7480" xr:uid="{E88417C8-8E30-4883-AD83-26D2D0AB3393}"/>
    <cellStyle name="20% - Accent3 7 2 4 3 2" xfId="7481" xr:uid="{071E3B0F-21CC-4D83-8F82-595D11088FDB}"/>
    <cellStyle name="20% - Accent3 7 2 4 4" xfId="7482" xr:uid="{0BD029C5-EC7E-47F8-BE55-B466924279F5}"/>
    <cellStyle name="20% - Accent3 7 2 5" xfId="7483" xr:uid="{34CD47ED-30C5-42F6-AC95-BE022504367B}"/>
    <cellStyle name="20% - Accent3 7 2 5 2" xfId="7484" xr:uid="{F37E476C-414A-426F-AD60-654466BB575A}"/>
    <cellStyle name="20% - Accent3 7 2 6" xfId="7485" xr:uid="{380E8C72-9EE8-4ADF-973F-708EA069BB57}"/>
    <cellStyle name="20% - Accent3 7 2 6 2" xfId="7486" xr:uid="{4C174445-A323-455C-B04C-AA58DF350F71}"/>
    <cellStyle name="20% - Accent3 7 2 7" xfId="7487" xr:uid="{9F100036-EE6C-4344-86D3-ED12ABB2DEA5}"/>
    <cellStyle name="20% - Accent3 7 2 7 2" xfId="7488" xr:uid="{D36257F0-8CB5-4F62-BDF1-4A6557A7F2F4}"/>
    <cellStyle name="20% - Accent3 7 2 8" xfId="7489" xr:uid="{F2681735-8F00-4EDE-9FC5-F642E8635015}"/>
    <cellStyle name="20% - Accent3 7 2 8 2" xfId="7490" xr:uid="{E1F857E1-7D30-4BE3-8508-7FF0719AD39E}"/>
    <cellStyle name="20% - Accent3 7 2 9" xfId="7491" xr:uid="{D912F545-BEC3-48B5-A923-3A1A8EC1F01B}"/>
    <cellStyle name="20% - Accent3 7 2 9 2" xfId="7492" xr:uid="{25045E68-DFFD-48A3-88A8-F84EAE720BA1}"/>
    <cellStyle name="20% - Accent3 7 3" xfId="7493" xr:uid="{61BB1573-D63B-4890-9034-88483E9AD1C5}"/>
    <cellStyle name="20% - Accent3 7 3 10" xfId="7494" xr:uid="{1A857A19-35A1-4B0A-AD2D-9F17A1159432}"/>
    <cellStyle name="20% - Accent3 7 3 2" xfId="7495" xr:uid="{A4661695-3ACD-405B-A1E4-F6A551549169}"/>
    <cellStyle name="20% - Accent3 7 3 2 2" xfId="7496" xr:uid="{B9CE6B55-6482-44EF-B52E-B1C4BF0708E5}"/>
    <cellStyle name="20% - Accent3 7 3 2 2 2" xfId="7497" xr:uid="{55D59040-F5DC-41F5-BBC6-4A6EB3154DD1}"/>
    <cellStyle name="20% - Accent3 7 3 2 2 2 2" xfId="7498" xr:uid="{6EDC9C88-7223-4887-80F8-79603576B7E3}"/>
    <cellStyle name="20% - Accent3 7 3 2 2 3" xfId="7499" xr:uid="{939DA48C-8CDB-4E65-B8A1-36592036ECA8}"/>
    <cellStyle name="20% - Accent3 7 3 2 2 3 2" xfId="7500" xr:uid="{76D9B46D-8B54-464E-81BB-952F8E5DC780}"/>
    <cellStyle name="20% - Accent3 7 3 2 2 4" xfId="7501" xr:uid="{42FF924A-3779-459E-91D1-F3803BF9909B}"/>
    <cellStyle name="20% - Accent3 7 3 2 3" xfId="7502" xr:uid="{CBA329AF-DAE3-42E2-AA28-23DC85C5F282}"/>
    <cellStyle name="20% - Accent3 7 3 2 3 2" xfId="7503" xr:uid="{14670BDD-D3D8-46BD-852D-704055E6A858}"/>
    <cellStyle name="20% - Accent3 7 3 2 4" xfId="7504" xr:uid="{0196D3D8-8826-42E1-8B63-2EA9D61CB2F8}"/>
    <cellStyle name="20% - Accent3 7 3 2 4 2" xfId="7505" xr:uid="{EF22AF6A-04FD-4449-AE87-FC660BF250F8}"/>
    <cellStyle name="20% - Accent3 7 3 2 5" xfId="7506" xr:uid="{B758600C-9A95-4932-99CA-CC7A8ED0C514}"/>
    <cellStyle name="20% - Accent3 7 3 2 5 2" xfId="7507" xr:uid="{29C31A7F-DFC8-4F29-8863-3C0E79D04D59}"/>
    <cellStyle name="20% - Accent3 7 3 2 6" xfId="7508" xr:uid="{BFE9BE1C-4416-4BC0-984B-63F7FD0BF166}"/>
    <cellStyle name="20% - Accent3 7 3 2 6 2" xfId="7509" xr:uid="{B055508F-A3ED-4339-8999-0CBC809DCCEF}"/>
    <cellStyle name="20% - Accent3 7 3 2 7" xfId="7510" xr:uid="{A9523152-FB5B-4E75-9FDC-B58216ABE506}"/>
    <cellStyle name="20% - Accent3 7 3 2 7 2" xfId="7511" xr:uid="{1EA7AFE9-FF46-4904-BF4E-ED716A172086}"/>
    <cellStyle name="20% - Accent3 7 3 2 8" xfId="7512" xr:uid="{98671112-B476-4B04-B9BF-526F4E8AB0D9}"/>
    <cellStyle name="20% - Accent3 7 3 3" xfId="7513" xr:uid="{124B87B5-B622-4A59-9006-0996C3CCC6D9}"/>
    <cellStyle name="20% - Accent3 7 3 3 2" xfId="7514" xr:uid="{00192BFB-CC9B-4347-804B-27AD0B408EDA}"/>
    <cellStyle name="20% - Accent3 7 3 3 2 2" xfId="7515" xr:uid="{AB7FAB70-EC28-45FB-BE36-6907E5494FF7}"/>
    <cellStyle name="20% - Accent3 7 3 3 2 2 2" xfId="7516" xr:uid="{06150983-4E21-4171-8BD7-ABDB80BE4609}"/>
    <cellStyle name="20% - Accent3 7 3 3 2 3" xfId="7517" xr:uid="{6C378FE8-0374-45AA-930D-15A6A2B44EFE}"/>
    <cellStyle name="20% - Accent3 7 3 3 2 3 2" xfId="7518" xr:uid="{48FA97C7-1A84-4E55-B951-2761BA3ECD05}"/>
    <cellStyle name="20% - Accent3 7 3 3 2 4" xfId="7519" xr:uid="{A708EEDC-52D9-4A76-A861-9BC2FD0371A2}"/>
    <cellStyle name="20% - Accent3 7 3 3 3" xfId="7520" xr:uid="{C22E4515-B801-445F-9BB2-28D76BB77288}"/>
    <cellStyle name="20% - Accent3 7 3 3 3 2" xfId="7521" xr:uid="{5AE0696B-1743-47BD-997A-7EBF6B2F9C58}"/>
    <cellStyle name="20% - Accent3 7 3 3 4" xfId="7522" xr:uid="{59B2A2A0-C9CF-43EE-8685-78925DBF3D57}"/>
    <cellStyle name="20% - Accent3 7 3 3 4 2" xfId="7523" xr:uid="{D831184F-8995-46E9-936A-3BD7988FF9C0}"/>
    <cellStyle name="20% - Accent3 7 3 3 5" xfId="7524" xr:uid="{910E1F95-BCAA-445A-AD0D-1D39154D7EB6}"/>
    <cellStyle name="20% - Accent3 7 3 3 5 2" xfId="7525" xr:uid="{07BA9551-5AC1-4600-80F2-C2E0F33D6374}"/>
    <cellStyle name="20% - Accent3 7 3 3 6" xfId="7526" xr:uid="{39736DF4-5386-482C-BBD0-26B9CA5FB289}"/>
    <cellStyle name="20% - Accent3 7 3 4" xfId="7527" xr:uid="{2F0344B5-1607-42FF-90B1-664A59721D60}"/>
    <cellStyle name="20% - Accent3 7 3 4 2" xfId="7528" xr:uid="{4A0FC661-EEA0-4BC8-936E-8362F8232883}"/>
    <cellStyle name="20% - Accent3 7 3 4 2 2" xfId="7529" xr:uid="{68B6CF23-49C3-4416-A4CC-967E187E7EB5}"/>
    <cellStyle name="20% - Accent3 7 3 4 3" xfId="7530" xr:uid="{8DCE7A16-902C-4455-A44E-97D0C280AD1A}"/>
    <cellStyle name="20% - Accent3 7 3 4 3 2" xfId="7531" xr:uid="{1F7F2624-C38E-4F8F-B031-3B62BEEE10B1}"/>
    <cellStyle name="20% - Accent3 7 3 4 4" xfId="7532" xr:uid="{4AF49B26-4096-4E15-9079-2E64592EB99C}"/>
    <cellStyle name="20% - Accent3 7 3 5" xfId="7533" xr:uid="{7D2539AD-9996-4358-A574-99CE2341FA6C}"/>
    <cellStyle name="20% - Accent3 7 3 5 2" xfId="7534" xr:uid="{CFD7B1D0-9908-4961-8909-50041896B978}"/>
    <cellStyle name="20% - Accent3 7 3 6" xfId="7535" xr:uid="{C080DB07-8306-4C68-8CFB-C345A2F2A4E4}"/>
    <cellStyle name="20% - Accent3 7 3 6 2" xfId="7536" xr:uid="{806EDFC6-3FF3-4ACB-A792-69097CCF0465}"/>
    <cellStyle name="20% - Accent3 7 3 7" xfId="7537" xr:uid="{67BD731D-850F-45F2-B553-0C708192B663}"/>
    <cellStyle name="20% - Accent3 7 3 7 2" xfId="7538" xr:uid="{D65F82CC-28E6-4B63-8A00-8B088485D4A5}"/>
    <cellStyle name="20% - Accent3 7 3 8" xfId="7539" xr:uid="{848F1970-2F98-42FD-A0B0-ED2C97FDD7FD}"/>
    <cellStyle name="20% - Accent3 7 3 8 2" xfId="7540" xr:uid="{2E5F9843-2578-4F01-B032-C0BCDCB92B9F}"/>
    <cellStyle name="20% - Accent3 7 3 9" xfId="7541" xr:uid="{AAD46554-D315-475B-9AFC-161E11E391AB}"/>
    <cellStyle name="20% - Accent3 7 3 9 2" xfId="7542" xr:uid="{DE1F45A7-C3E7-4D61-83B5-EA0B65B54762}"/>
    <cellStyle name="20% - Accent3 7 4" xfId="7543" xr:uid="{A935AC0A-B3D4-45B4-B804-5D508A2847A2}"/>
    <cellStyle name="20% - Accent3 7 4 2" xfId="7544" xr:uid="{8D110EE9-ABCD-45FD-8456-F5F42F943EA3}"/>
    <cellStyle name="20% - Accent3 7 4 2 2" xfId="7545" xr:uid="{3DC5725F-6ABC-4347-9FC6-6BDE8CBF40BC}"/>
    <cellStyle name="20% - Accent3 7 4 2 2 2" xfId="7546" xr:uid="{402CB6F6-5B62-4FA9-83D4-79E3E3F4E075}"/>
    <cellStyle name="20% - Accent3 7 4 2 3" xfId="7547" xr:uid="{4C613208-A1E3-4E3C-98E7-BB575F410104}"/>
    <cellStyle name="20% - Accent3 7 4 2 3 2" xfId="7548" xr:uid="{B6A86D0E-5214-43C4-BFB5-1F7DA04608D2}"/>
    <cellStyle name="20% - Accent3 7 4 2 4" xfId="7549" xr:uid="{96F68E13-D34F-4DFD-A023-8A0448AF38EC}"/>
    <cellStyle name="20% - Accent3 7 4 3" xfId="7550" xr:uid="{670E24A7-698D-4080-8D90-487E458342B1}"/>
    <cellStyle name="20% - Accent3 7 4 3 2" xfId="7551" xr:uid="{CC87F3A2-F49A-41EC-9E26-2FA7FF3654A7}"/>
    <cellStyle name="20% - Accent3 7 4 4" xfId="7552" xr:uid="{510B422A-3599-417D-965C-B260B482F0C6}"/>
    <cellStyle name="20% - Accent3 7 4 4 2" xfId="7553" xr:uid="{B96C3883-6FB9-4896-9878-1346AF2FDD5E}"/>
    <cellStyle name="20% - Accent3 7 4 5" xfId="7554" xr:uid="{7F41FC2E-DF5F-48CA-9852-7BF0F78731A0}"/>
    <cellStyle name="20% - Accent3 7 4 5 2" xfId="7555" xr:uid="{B1408893-DBCD-463D-B9B5-8AF559AB20CB}"/>
    <cellStyle name="20% - Accent3 7 4 6" xfId="7556" xr:uid="{4035C73A-6EC2-4D8A-A0C1-D0474F548E8B}"/>
    <cellStyle name="20% - Accent3 7 4 6 2" xfId="7557" xr:uid="{64432195-9531-4AC3-87A1-26438C603A88}"/>
    <cellStyle name="20% - Accent3 7 4 7" xfId="7558" xr:uid="{704622B8-B63B-4366-AC48-03D8D380A80F}"/>
    <cellStyle name="20% - Accent3 7 4 7 2" xfId="7559" xr:uid="{83F402F8-9365-42E1-BFDC-A0976E0FA3C5}"/>
    <cellStyle name="20% - Accent3 7 4 8" xfId="7560" xr:uid="{CF5B3A13-B6B0-48A1-8F66-B703DAE59994}"/>
    <cellStyle name="20% - Accent3 7 5" xfId="7561" xr:uid="{7A3DF965-D3CB-48ED-883A-9A61711C6591}"/>
    <cellStyle name="20% - Accent3 7 5 2" xfId="7562" xr:uid="{7D4681C5-DD54-40A0-A5F6-AD2415DE1FC7}"/>
    <cellStyle name="20% - Accent3 7 5 2 2" xfId="7563" xr:uid="{5C0169C4-DE6F-4F02-9105-B154014B0E2B}"/>
    <cellStyle name="20% - Accent3 7 5 2 2 2" xfId="7564" xr:uid="{6C07BAB5-91CA-4F00-B878-D4215EEACA48}"/>
    <cellStyle name="20% - Accent3 7 5 2 3" xfId="7565" xr:uid="{5F417448-4899-49AA-BD42-B88A97BC8A13}"/>
    <cellStyle name="20% - Accent3 7 5 2 3 2" xfId="7566" xr:uid="{9910342B-8010-4230-B63A-960C180A99CB}"/>
    <cellStyle name="20% - Accent3 7 5 2 4" xfId="7567" xr:uid="{695B6BD3-4D48-41C8-9EE4-A92BADDDB440}"/>
    <cellStyle name="20% - Accent3 7 5 3" xfId="7568" xr:uid="{06797A79-4430-42E8-86E5-512AD11A1474}"/>
    <cellStyle name="20% - Accent3 7 5 3 2" xfId="7569" xr:uid="{F0F314B7-E58B-471C-854B-7544CA901208}"/>
    <cellStyle name="20% - Accent3 7 5 4" xfId="7570" xr:uid="{BFE389FE-C635-4A1B-ABC3-BB26A01458E0}"/>
    <cellStyle name="20% - Accent3 7 5 4 2" xfId="7571" xr:uid="{85B0F406-9938-4991-8CD8-39983D41F3E8}"/>
    <cellStyle name="20% - Accent3 7 5 5" xfId="7572" xr:uid="{5C053D79-30F2-46CF-AB20-8DEFF85638AC}"/>
    <cellStyle name="20% - Accent3 7 5 5 2" xfId="7573" xr:uid="{85AA1976-7238-4117-A14A-371BD7FCA86E}"/>
    <cellStyle name="20% - Accent3 7 5 6" xfId="7574" xr:uid="{69161B3B-2700-4244-B3CA-49401C39D98E}"/>
    <cellStyle name="20% - Accent3 7 6" xfId="7575" xr:uid="{4A7C37ED-386D-4E5C-B6E8-1ED4A688FAC2}"/>
    <cellStyle name="20% - Accent3 7 6 2" xfId="7576" xr:uid="{55EE0EB5-6CAD-4BD5-9151-43CD1CA60068}"/>
    <cellStyle name="20% - Accent3 7 6 2 2" xfId="7577" xr:uid="{4A58FFEE-1365-4EFD-B2E5-735E356461F7}"/>
    <cellStyle name="20% - Accent3 7 6 3" xfId="7578" xr:uid="{AD6ADE68-AED8-47EC-BBAE-A86D9F17AFFE}"/>
    <cellStyle name="20% - Accent3 7 6 3 2" xfId="7579" xr:uid="{77D4AA96-B089-4D21-9D64-9022617064EC}"/>
    <cellStyle name="20% - Accent3 7 6 4" xfId="7580" xr:uid="{4B2EF83F-800E-43EB-BEC4-C66D8B475E51}"/>
    <cellStyle name="20% - Accent3 7 7" xfId="7581" xr:uid="{965A4E34-A978-44DD-861E-094E8C2A82C8}"/>
    <cellStyle name="20% - Accent3 7 7 2" xfId="7582" xr:uid="{9A263ADE-469F-482A-9A3B-454D27C4DE90}"/>
    <cellStyle name="20% - Accent3 7 8" xfId="7583" xr:uid="{78CE9EAE-DB29-41E9-BF0E-4941DB6885CC}"/>
    <cellStyle name="20% - Accent3 7 8 2" xfId="7584" xr:uid="{83ECB025-A19F-4E1A-BCBD-FE8F7968C4F2}"/>
    <cellStyle name="20% - Accent3 7 9" xfId="7585" xr:uid="{3BF4BA38-B134-4F08-9C56-240D91B4757E}"/>
    <cellStyle name="20% - Accent3 7 9 2" xfId="7586" xr:uid="{825D326F-4005-4BB7-8D5D-A62F32F0B7FB}"/>
    <cellStyle name="20% - Accent3 8" xfId="7587" xr:uid="{74C55DF2-58EB-4C3E-9714-75AFA9CB2B69}"/>
    <cellStyle name="20% - Accent3 8 10" xfId="7588" xr:uid="{76420559-7E6F-4A7E-8B14-38A80372481A}"/>
    <cellStyle name="20% - Accent3 8 11" xfId="7589" xr:uid="{A28EAEFD-A030-47EF-AA8E-25BDA417B336}"/>
    <cellStyle name="20% - Accent3 8 2" xfId="7590" xr:uid="{2C067046-FA82-4452-89B3-9D47FF9B50A2}"/>
    <cellStyle name="20% - Accent3 8 2 2" xfId="7591" xr:uid="{86FE44FC-A42F-42AC-A172-FC1873DF6414}"/>
    <cellStyle name="20% - Accent3 8 2 2 2" xfId="7592" xr:uid="{6D8D6C5E-A84C-4C24-BE86-3D147037AFFD}"/>
    <cellStyle name="20% - Accent3 8 2 2 2 2" xfId="7593" xr:uid="{EAF339B9-FA06-41D9-B3C6-7AF5E6C953F4}"/>
    <cellStyle name="20% - Accent3 8 2 2 3" xfId="7594" xr:uid="{F638E96F-3851-4539-AE47-DCC94239FBC6}"/>
    <cellStyle name="20% - Accent3 8 2 2 3 2" xfId="7595" xr:uid="{20E74143-0FA8-485E-ABDA-5BC8238679CF}"/>
    <cellStyle name="20% - Accent3 8 2 2 4" xfId="7596" xr:uid="{574BE98F-6211-408E-9496-4F8C61785BAA}"/>
    <cellStyle name="20% - Accent3 8 2 2 4 2" xfId="7597" xr:uid="{2E2E4B2D-C514-451A-82F4-5DB164EDF818}"/>
    <cellStyle name="20% - Accent3 8 2 2 5" xfId="7598" xr:uid="{AF366F2C-9DC6-492E-9930-1824F20B8927}"/>
    <cellStyle name="20% - Accent3 8 2 2 5 2" xfId="7599" xr:uid="{F8758121-4865-42EA-A409-3E28260F0185}"/>
    <cellStyle name="20% - Accent3 8 2 2 6" xfId="7600" xr:uid="{07098FAC-BEBB-43DA-A552-E9ACAAECAD94}"/>
    <cellStyle name="20% - Accent3 8 2 3" xfId="7601" xr:uid="{8774D5BF-F42A-4496-8D9B-BF377F7DEDA4}"/>
    <cellStyle name="20% - Accent3 8 2 3 2" xfId="7602" xr:uid="{BD53D849-B219-4C70-B307-5AFC3773BEFD}"/>
    <cellStyle name="20% - Accent3 8 2 4" xfId="7603" xr:uid="{4956EA07-C36A-4F48-BD32-972943556E37}"/>
    <cellStyle name="20% - Accent3 8 2 4 2" xfId="7604" xr:uid="{AB0BE874-DD53-4DCB-9188-C605E357C2C9}"/>
    <cellStyle name="20% - Accent3 8 2 5" xfId="7605" xr:uid="{E4FD0166-E8AC-45E5-B7C1-D11AFBFBA57C}"/>
    <cellStyle name="20% - Accent3 8 2 5 2" xfId="7606" xr:uid="{2F076E45-F747-405A-AAD7-019788C44246}"/>
    <cellStyle name="20% - Accent3 8 2 6" xfId="7607" xr:uid="{D07B2E2E-FDDC-40DA-8051-380D967713B6}"/>
    <cellStyle name="20% - Accent3 8 2 6 2" xfId="7608" xr:uid="{29E906B0-55AF-4383-AF36-926E48F6F541}"/>
    <cellStyle name="20% - Accent3 8 2 7" xfId="7609" xr:uid="{48B0B72F-AA9E-4509-8D71-67B1BD5A13D7}"/>
    <cellStyle name="20% - Accent3 8 2 7 2" xfId="7610" xr:uid="{3058C0CA-4EBD-4670-A2AA-F8921B0F587E}"/>
    <cellStyle name="20% - Accent3 8 2 8" xfId="7611" xr:uid="{EB98296C-F48F-4A1B-B3C7-3F4BD4B69E90}"/>
    <cellStyle name="20% - Accent3 8 3" xfId="7612" xr:uid="{61A4FFD6-2E22-42B6-AF5D-7359132B5795}"/>
    <cellStyle name="20% - Accent3 8 3 2" xfId="7613" xr:uid="{AA2E1180-0339-4690-ADA8-25B6A4D82CC5}"/>
    <cellStyle name="20% - Accent3 8 3 2 2" xfId="7614" xr:uid="{2431B318-6ECB-4AA2-8729-186A013F9EF6}"/>
    <cellStyle name="20% - Accent3 8 3 2 2 2" xfId="7615" xr:uid="{8442AC66-5964-4E51-A120-6642072013C5}"/>
    <cellStyle name="20% - Accent3 8 3 2 3" xfId="7616" xr:uid="{59711A0E-14A4-4BF1-866B-BCA63B07FAF9}"/>
    <cellStyle name="20% - Accent3 8 3 2 3 2" xfId="7617" xr:uid="{BDB595DA-428B-4294-B9CB-EC449FAD4B10}"/>
    <cellStyle name="20% - Accent3 8 3 2 4" xfId="7618" xr:uid="{992B7379-7BC1-40D7-8F89-0E8B687F06E5}"/>
    <cellStyle name="20% - Accent3 8 3 2 4 2" xfId="7619" xr:uid="{23EAC4FD-AB21-4CDE-AD0C-A0A74A399901}"/>
    <cellStyle name="20% - Accent3 8 3 2 5" xfId="7620" xr:uid="{82F3B95E-A3DD-47DE-835F-172DF4A57C92}"/>
    <cellStyle name="20% - Accent3 8 3 2 5 2" xfId="7621" xr:uid="{6DE8D74E-BA6B-4963-90D9-C4A33026AECD}"/>
    <cellStyle name="20% - Accent3 8 3 2 6" xfId="7622" xr:uid="{BB4D4BC6-42B9-404E-AB6F-E743803C37A0}"/>
    <cellStyle name="20% - Accent3 8 3 3" xfId="7623" xr:uid="{848FCB58-E78E-4DC1-BE3F-2A9046F4061B}"/>
    <cellStyle name="20% - Accent3 8 3 3 2" xfId="7624" xr:uid="{5C4F102C-63DD-4BAB-968C-A04E5513CCED}"/>
    <cellStyle name="20% - Accent3 8 3 4" xfId="7625" xr:uid="{D2D49654-A370-47DC-B313-EFCB154CF2A5}"/>
    <cellStyle name="20% - Accent3 8 3 4 2" xfId="7626" xr:uid="{29BB3357-4BC5-40C6-A83C-2EF4E34C9D27}"/>
    <cellStyle name="20% - Accent3 8 3 5" xfId="7627" xr:uid="{8BC93792-0EA1-4537-85CD-96B9D73BC930}"/>
    <cellStyle name="20% - Accent3 8 3 5 2" xfId="7628" xr:uid="{C03B249F-1912-4E09-8435-50959800F3BF}"/>
    <cellStyle name="20% - Accent3 8 3 6" xfId="7629" xr:uid="{5320AEBD-D070-4351-A6EE-4CA8C5E6C4E1}"/>
    <cellStyle name="20% - Accent3 8 3 6 2" xfId="7630" xr:uid="{7F342FA4-353F-45D2-8AE1-2473A7C8CD4D}"/>
    <cellStyle name="20% - Accent3 8 3 7" xfId="7631" xr:uid="{78942186-2F26-4A6B-9C8C-2F9B01BA49AF}"/>
    <cellStyle name="20% - Accent3 8 3 7 2" xfId="7632" xr:uid="{501420A1-554E-4678-9172-183E0980CD8C}"/>
    <cellStyle name="20% - Accent3 8 3 8" xfId="7633" xr:uid="{AD605684-C28F-4815-AE20-35061B77BF8F}"/>
    <cellStyle name="20% - Accent3 8 4" xfId="7634" xr:uid="{2C85748B-FFF6-475E-A7C3-5DC5EB8F5071}"/>
    <cellStyle name="20% - Accent3 8 4 2" xfId="7635" xr:uid="{4C91FC2A-9CBD-48AB-95D8-4DEE860CD38D}"/>
    <cellStyle name="20% - Accent3 8 4 2 2" xfId="7636" xr:uid="{E6CA23ED-0448-4A83-9070-12BBD9BC0881}"/>
    <cellStyle name="20% - Accent3 8 4 3" xfId="7637" xr:uid="{6B845354-E239-416D-98D6-27C07785C7B4}"/>
    <cellStyle name="20% - Accent3 8 4 3 2" xfId="7638" xr:uid="{95345917-471A-4675-A355-3007BC484693}"/>
    <cellStyle name="20% - Accent3 8 4 4" xfId="7639" xr:uid="{761E62A7-41F0-40CA-AB8D-A08B461FAA8B}"/>
    <cellStyle name="20% - Accent3 8 4 4 2" xfId="7640" xr:uid="{2BA86587-E0FB-418D-BFF0-770892C911BE}"/>
    <cellStyle name="20% - Accent3 8 4 5" xfId="7641" xr:uid="{F487F5F8-BA57-4FF4-97A9-0AE1E53C58AF}"/>
    <cellStyle name="20% - Accent3 8 4 5 2" xfId="7642" xr:uid="{2003B175-E295-438B-8177-42A6E19F647A}"/>
    <cellStyle name="20% - Accent3 8 4 6" xfId="7643" xr:uid="{ACA14ED5-07A2-4F14-8074-909183858F52}"/>
    <cellStyle name="20% - Accent3 8 5" xfId="7644" xr:uid="{06CB28ED-C649-4D6D-92D6-23BEF95219DA}"/>
    <cellStyle name="20% - Accent3 8 5 2" xfId="7645" xr:uid="{5556108D-2E1A-4B48-84AF-C51ADCB42549}"/>
    <cellStyle name="20% - Accent3 8 6" xfId="7646" xr:uid="{5EF9E358-BE7C-48AA-A527-6111ACE69E67}"/>
    <cellStyle name="20% - Accent3 8 6 2" xfId="7647" xr:uid="{BB567B4E-E0C1-40E0-83B8-360E0F046EC5}"/>
    <cellStyle name="20% - Accent3 8 7" xfId="7648" xr:uid="{C0DA8B2A-1BED-40AA-94D7-1053ADE337FC}"/>
    <cellStyle name="20% - Accent3 8 7 2" xfId="7649" xr:uid="{DABECB7F-7516-4502-A492-A698C01426F0}"/>
    <cellStyle name="20% - Accent3 8 8" xfId="7650" xr:uid="{F5AFC7A6-F48E-4201-9347-4E86422C6F70}"/>
    <cellStyle name="20% - Accent3 8 8 2" xfId="7651" xr:uid="{8848EC78-940A-43EF-A0C0-E12679983949}"/>
    <cellStyle name="20% - Accent3 8 9" xfId="7652" xr:uid="{3DB2D2CD-85C4-48AB-B93F-8A72C8956903}"/>
    <cellStyle name="20% - Accent3 8 9 2" xfId="7653" xr:uid="{4DDF341C-C462-4324-84CA-8C056530C308}"/>
    <cellStyle name="20% - Accent3 9" xfId="7654" xr:uid="{A7F5F9FC-8030-4E09-8F96-87DDFE82CDAE}"/>
    <cellStyle name="20% - Accent3 9 10" xfId="7655" xr:uid="{5E95C884-39EC-4562-95EA-4D084C4D20E6}"/>
    <cellStyle name="20% - Accent3 9 2" xfId="7656" xr:uid="{A8A86DC2-CE91-47C0-BBB0-BAC181C3ECC4}"/>
    <cellStyle name="20% - Accent3 9 2 2" xfId="7657" xr:uid="{2D0572C1-D50C-4764-93FE-9C8E35E4A081}"/>
    <cellStyle name="20% - Accent3 9 2 2 2" xfId="7658" xr:uid="{69869D44-AE96-4657-8366-CF2C0C4495F6}"/>
    <cellStyle name="20% - Accent3 9 2 2 2 2" xfId="7659" xr:uid="{23F3AEEF-D6B9-4F7E-907D-65E15ED00A29}"/>
    <cellStyle name="20% - Accent3 9 2 2 3" xfId="7660" xr:uid="{9B5E2CEC-0CA5-401E-AE4A-11BB6D7168BE}"/>
    <cellStyle name="20% - Accent3 9 2 2 3 2" xfId="7661" xr:uid="{1A17F73F-E3D6-470D-9CD1-1FD33E843B6C}"/>
    <cellStyle name="20% - Accent3 9 2 2 4" xfId="7662" xr:uid="{B30C021F-5036-491D-B1A9-2911630EA992}"/>
    <cellStyle name="20% - Accent3 9 2 2 4 2" xfId="7663" xr:uid="{2D623A65-6D35-4904-8BBA-0A2CD50E16D3}"/>
    <cellStyle name="20% - Accent3 9 2 2 5" xfId="7664" xr:uid="{613EF323-8C3A-4FDA-922A-FC3D249CACA6}"/>
    <cellStyle name="20% - Accent3 9 2 2 5 2" xfId="7665" xr:uid="{14D59CEF-9CDC-4936-99E3-046D0D27EE13}"/>
    <cellStyle name="20% - Accent3 9 2 2 6" xfId="7666" xr:uid="{16FDA1F3-6206-419F-830A-2BF879F2432C}"/>
    <cellStyle name="20% - Accent3 9 2 3" xfId="7667" xr:uid="{200F0A96-3E4E-4FF6-A3AA-B140CE1EE31A}"/>
    <cellStyle name="20% - Accent3 9 2 3 2" xfId="7668" xr:uid="{6E87D88D-2C02-4D2C-82BC-D80DB3D34538}"/>
    <cellStyle name="20% - Accent3 9 2 4" xfId="7669" xr:uid="{024E1FC5-D7A1-4756-B3F5-752D5050EC58}"/>
    <cellStyle name="20% - Accent3 9 2 4 2" xfId="7670" xr:uid="{0FB2CBBC-97C2-4158-9EC5-6021BFDF65B5}"/>
    <cellStyle name="20% - Accent3 9 2 5" xfId="7671" xr:uid="{1FE2E3BB-756D-438C-AE34-B124F30177AA}"/>
    <cellStyle name="20% - Accent3 9 2 5 2" xfId="7672" xr:uid="{30C0D2E6-294A-40EC-B214-A9F91A8B3384}"/>
    <cellStyle name="20% - Accent3 9 2 6" xfId="7673" xr:uid="{4279AA8C-80EC-4A87-AC3E-43792A6F8134}"/>
    <cellStyle name="20% - Accent3 9 2 6 2" xfId="7674" xr:uid="{668889DD-4EFE-45FF-86F9-6158DC1D65DF}"/>
    <cellStyle name="20% - Accent3 9 2 7" xfId="7675" xr:uid="{C06B6EC7-D5C5-411C-94A5-AE193327E367}"/>
    <cellStyle name="20% - Accent3 9 2 7 2" xfId="7676" xr:uid="{B15BC31E-B515-4DF5-8BE4-CE9BA3816B55}"/>
    <cellStyle name="20% - Accent3 9 2 8" xfId="7677" xr:uid="{C86324E8-7F1E-4F90-9972-B1B762319991}"/>
    <cellStyle name="20% - Accent3 9 3" xfId="7678" xr:uid="{3C723741-11A9-4E7F-A8ED-3DDCA503B70E}"/>
    <cellStyle name="20% - Accent3 9 3 2" xfId="7679" xr:uid="{6E1F1343-04F7-4D94-B1CF-7E6579CC10B8}"/>
    <cellStyle name="20% - Accent3 9 3 2 2" xfId="7680" xr:uid="{AD2312A3-BD07-4974-A491-9CA2565CCE33}"/>
    <cellStyle name="20% - Accent3 9 3 2 2 2" xfId="7681" xr:uid="{8C5F668C-33DA-4128-A367-8EA95572E37C}"/>
    <cellStyle name="20% - Accent3 9 3 2 3" xfId="7682" xr:uid="{A8CEC6FC-D65F-426B-B080-4B675C1A8392}"/>
    <cellStyle name="20% - Accent3 9 3 2 3 2" xfId="7683" xr:uid="{641BCDFE-4482-4058-8969-120C1B8D1FB3}"/>
    <cellStyle name="20% - Accent3 9 3 2 4" xfId="7684" xr:uid="{6F6B1769-369B-4502-83F7-5CAE60CAAB32}"/>
    <cellStyle name="20% - Accent3 9 3 2 4 2" xfId="7685" xr:uid="{D349F18C-6FBE-40CD-85CF-6E4F443EAF7D}"/>
    <cellStyle name="20% - Accent3 9 3 2 5" xfId="7686" xr:uid="{F617024E-9AEE-4F45-A822-05B7038ADBDB}"/>
    <cellStyle name="20% - Accent3 9 3 2 5 2" xfId="7687" xr:uid="{EBBEECFD-4540-4E29-8AFF-84094F181FC8}"/>
    <cellStyle name="20% - Accent3 9 3 2 6" xfId="7688" xr:uid="{4AB48288-4185-463E-A1A6-094CC274246A}"/>
    <cellStyle name="20% - Accent3 9 3 3" xfId="7689" xr:uid="{46BE9BAC-65B2-47B0-B4AA-7BA7711B962A}"/>
    <cellStyle name="20% - Accent3 9 3 3 2" xfId="7690" xr:uid="{F0B124C9-FB8C-4983-B2AF-C02DFFEBCC64}"/>
    <cellStyle name="20% - Accent3 9 3 4" xfId="7691" xr:uid="{5836FC23-E189-452E-A239-95C0739B3512}"/>
    <cellStyle name="20% - Accent3 9 3 4 2" xfId="7692" xr:uid="{CF842C78-124C-4046-81F2-D6CB003C637B}"/>
    <cellStyle name="20% - Accent3 9 3 5" xfId="7693" xr:uid="{BA8712DB-C672-4262-93CC-31F719B7FFC0}"/>
    <cellStyle name="20% - Accent3 9 3 5 2" xfId="7694" xr:uid="{6C2BAC3F-C8F4-46A9-A007-A0BAD84481E9}"/>
    <cellStyle name="20% - Accent3 9 3 6" xfId="7695" xr:uid="{501E35C3-580F-4D67-870F-9F79BC1AE784}"/>
    <cellStyle name="20% - Accent3 9 3 6 2" xfId="7696" xr:uid="{F3899803-BD09-44CF-BBF3-78DE30E831C7}"/>
    <cellStyle name="20% - Accent3 9 3 7" xfId="7697" xr:uid="{F8BA4DBB-6116-4C34-906B-05C9E7D2AF1F}"/>
    <cellStyle name="20% - Accent3 9 3 7 2" xfId="7698" xr:uid="{9D478F62-8313-4C7C-A453-02F7A0D7F246}"/>
    <cellStyle name="20% - Accent3 9 3 8" xfId="7699" xr:uid="{B919CBBD-199E-4904-8BEE-EAF5F3CE183D}"/>
    <cellStyle name="20% - Accent3 9 4" xfId="7700" xr:uid="{A81C7364-04D7-40EE-8571-2EDFF7470060}"/>
    <cellStyle name="20% - Accent3 9 4 2" xfId="7701" xr:uid="{623A1345-6C24-4961-9AB0-580E212DF9C3}"/>
    <cellStyle name="20% - Accent3 9 4 2 2" xfId="7702" xr:uid="{CB18877D-08F3-4CFD-9D9C-2CF8BDC7D936}"/>
    <cellStyle name="20% - Accent3 9 4 3" xfId="7703" xr:uid="{7C4B356A-FE0E-430F-9CEF-DCAD7AD2F247}"/>
    <cellStyle name="20% - Accent3 9 4 3 2" xfId="7704" xr:uid="{28B2F20D-39F5-41A5-AD6C-C3B308714618}"/>
    <cellStyle name="20% - Accent3 9 4 4" xfId="7705" xr:uid="{C9D09D84-974E-4875-8CEE-4B3AD4A9B642}"/>
    <cellStyle name="20% - Accent3 9 4 4 2" xfId="7706" xr:uid="{D20ECA5B-5ECE-4A81-807A-1A6EDFBC7EA2}"/>
    <cellStyle name="20% - Accent3 9 4 5" xfId="7707" xr:uid="{9B4F1281-825E-4E4F-9DEB-E4A82214271B}"/>
    <cellStyle name="20% - Accent3 9 4 5 2" xfId="7708" xr:uid="{A478AFF8-EB3D-435E-9D16-279FBBEB7B01}"/>
    <cellStyle name="20% - Accent3 9 4 6" xfId="7709" xr:uid="{79C2F551-B2D5-4587-9EBB-AD52B104103F}"/>
    <cellStyle name="20% - Accent3 9 5" xfId="7710" xr:uid="{CAD41B3D-41D3-4088-A693-CE02733F1374}"/>
    <cellStyle name="20% - Accent3 9 5 2" xfId="7711" xr:uid="{A61B619D-A740-43A8-ACF9-18DEBA56DD9A}"/>
    <cellStyle name="20% - Accent3 9 6" xfId="7712" xr:uid="{BCC7F6A5-E15B-4303-B853-5CDDA1C2D310}"/>
    <cellStyle name="20% - Accent3 9 6 2" xfId="7713" xr:uid="{241C0998-8FE1-400C-B220-C68D37D352F4}"/>
    <cellStyle name="20% - Accent3 9 7" xfId="7714" xr:uid="{930B8A01-422D-416C-A60E-6146F8D2D6F8}"/>
    <cellStyle name="20% - Accent3 9 7 2" xfId="7715" xr:uid="{CF75E672-A28A-44C7-A051-79A845E4E70A}"/>
    <cellStyle name="20% - Accent3 9 8" xfId="7716" xr:uid="{C86CE411-D028-4424-9176-14E6FC791235}"/>
    <cellStyle name="20% - Accent3 9 8 2" xfId="7717" xr:uid="{583FC6DF-F6D5-4DF5-BEE3-1F120332DB74}"/>
    <cellStyle name="20% - Accent3 9 9" xfId="7718" xr:uid="{48E3B62A-F0B6-4CD4-8F66-32C6214E4ECA}"/>
    <cellStyle name="20% - Accent3 9 9 2" xfId="7719" xr:uid="{0E209DD4-1C8C-4C05-A408-FC75328BA1EA}"/>
    <cellStyle name="20% - Accent4 10" xfId="7721" xr:uid="{E3A8E57B-49F5-40E5-9844-F287AE606D40}"/>
    <cellStyle name="20% - Accent4 10 10" xfId="7722" xr:uid="{7D4B8500-D98B-44C0-B91C-B8466884AF41}"/>
    <cellStyle name="20% - Accent4 10 2" xfId="7723" xr:uid="{CAFE60D2-C594-40E5-A446-594D8B6AAFC9}"/>
    <cellStyle name="20% - Accent4 10 2 2" xfId="7724" xr:uid="{406FCEB0-84DE-449F-89F9-C87753B8BB0D}"/>
    <cellStyle name="20% - Accent4 10 2 2 2" xfId="7725" xr:uid="{C40E29CC-39B0-4AC7-867B-0B63B3A3ED16}"/>
    <cellStyle name="20% - Accent4 10 2 2 2 2" xfId="7726" xr:uid="{B8D4DCD8-A5FF-4764-BF84-3A23BDE8572F}"/>
    <cellStyle name="20% - Accent4 10 2 2 3" xfId="7727" xr:uid="{FA3C7708-19D7-4806-AC9F-500178D96CEB}"/>
    <cellStyle name="20% - Accent4 10 2 2 3 2" xfId="7728" xr:uid="{3C8CC2C4-F4FD-435B-AA0C-D6F5ADA02BC8}"/>
    <cellStyle name="20% - Accent4 10 2 2 4" xfId="7729" xr:uid="{510E171B-2D57-4E12-A780-1C0B434EB399}"/>
    <cellStyle name="20% - Accent4 10 2 3" xfId="7730" xr:uid="{EA9CDADC-CE12-4488-8342-9E4051179818}"/>
    <cellStyle name="20% - Accent4 10 2 3 2" xfId="7731" xr:uid="{059835B9-2602-4F9C-A0B7-2A192BBCF48D}"/>
    <cellStyle name="20% - Accent4 10 2 4" xfId="7732" xr:uid="{1870820B-81EE-465C-A91D-37A36BFEE6F6}"/>
    <cellStyle name="20% - Accent4 10 2 4 2" xfId="7733" xr:uid="{A759072A-E778-489D-9731-C2CB8B4D9465}"/>
    <cellStyle name="20% - Accent4 10 2 5" xfId="7734" xr:uid="{22588F3C-62F2-48DB-9E77-28D29097C17E}"/>
    <cellStyle name="20% - Accent4 10 2 5 2" xfId="7735" xr:uid="{81756510-FF18-4391-A4E8-141B1D06A607}"/>
    <cellStyle name="20% - Accent4 10 2 6" xfId="7736" xr:uid="{91B53047-E5D5-496A-AE3B-245B9631C49B}"/>
    <cellStyle name="20% - Accent4 10 2 6 2" xfId="7737" xr:uid="{ACABD497-45E9-4E9F-B0F9-99047C480383}"/>
    <cellStyle name="20% - Accent4 10 2 7" xfId="7738" xr:uid="{7B735CAD-B8D0-48E5-B2BA-1F52A51D2F9B}"/>
    <cellStyle name="20% - Accent4 10 2 7 2" xfId="7739" xr:uid="{CEF7A896-4B28-434C-981F-58EDEF8648D1}"/>
    <cellStyle name="20% - Accent4 10 2 8" xfId="7740" xr:uid="{E6703EA3-0371-4534-9A4A-4EE4A5213B9F}"/>
    <cellStyle name="20% - Accent4 10 3" xfId="7741" xr:uid="{F7DDF5DB-F158-473E-84F6-A5A8EC5CD0FD}"/>
    <cellStyle name="20% - Accent4 10 3 2" xfId="7742" xr:uid="{8DDBB190-D21E-4457-94D7-8D655A349A03}"/>
    <cellStyle name="20% - Accent4 10 3 2 2" xfId="7743" xr:uid="{CEE23E15-1D3A-4406-96A9-EDE3C40CA13C}"/>
    <cellStyle name="20% - Accent4 10 3 2 2 2" xfId="7744" xr:uid="{688E25A7-2C72-47CC-9E67-4C57F601CB67}"/>
    <cellStyle name="20% - Accent4 10 3 2 3" xfId="7745" xr:uid="{8304E56C-52B1-4DF7-B649-49113F366181}"/>
    <cellStyle name="20% - Accent4 10 3 2 3 2" xfId="7746" xr:uid="{5E11FFF7-60A4-4A94-A0C9-740D8A6ED9A4}"/>
    <cellStyle name="20% - Accent4 10 3 2 4" xfId="7747" xr:uid="{1F1DBF1E-69E8-43A9-833D-6CA9D84C17A0}"/>
    <cellStyle name="20% - Accent4 10 3 3" xfId="7748" xr:uid="{7B37B52A-A017-40EE-AE8B-2FE328153DA7}"/>
    <cellStyle name="20% - Accent4 10 3 3 2" xfId="7749" xr:uid="{F2A02E49-5709-479E-BD5A-42CD638514A7}"/>
    <cellStyle name="20% - Accent4 10 3 4" xfId="7750" xr:uid="{C25D9D89-3002-4B63-82E7-464A89A208C7}"/>
    <cellStyle name="20% - Accent4 10 3 4 2" xfId="7751" xr:uid="{720CC88F-0E7D-4E1A-925D-B77070B8EF1C}"/>
    <cellStyle name="20% - Accent4 10 3 5" xfId="7752" xr:uid="{6148DFEB-C452-4D52-92B5-9E1ED31E8D15}"/>
    <cellStyle name="20% - Accent4 10 3 5 2" xfId="7753" xr:uid="{2D353807-471F-4887-88AB-CC045585A2A5}"/>
    <cellStyle name="20% - Accent4 10 3 6" xfId="7754" xr:uid="{87D41161-383B-4E08-BF90-55E6C9514EC1}"/>
    <cellStyle name="20% - Accent4 10 4" xfId="7755" xr:uid="{9744003C-3FF7-4A0D-ACCC-22872A5469C7}"/>
    <cellStyle name="20% - Accent4 10 4 2" xfId="7756" xr:uid="{748AB2BB-E2AC-475F-8721-377F3DC63C45}"/>
    <cellStyle name="20% - Accent4 10 4 2 2" xfId="7757" xr:uid="{FBAEEB09-036D-46B2-857A-7F9A484748FB}"/>
    <cellStyle name="20% - Accent4 10 4 3" xfId="7758" xr:uid="{0449DC40-D3E4-443B-863A-116789CA03B6}"/>
    <cellStyle name="20% - Accent4 10 4 3 2" xfId="7759" xr:uid="{B41EED1A-0057-4150-A096-4C2698E15AFF}"/>
    <cellStyle name="20% - Accent4 10 4 4" xfId="7760" xr:uid="{F3EE9E6E-A7DE-4DBF-9CAF-1AAB9B44DBA8}"/>
    <cellStyle name="20% - Accent4 10 5" xfId="7761" xr:uid="{1F900E6B-3C6B-41C8-8750-BADBCCAFC919}"/>
    <cellStyle name="20% - Accent4 10 5 2" xfId="7762" xr:uid="{A8466307-9DE8-4456-9F56-F7E198AA7A77}"/>
    <cellStyle name="20% - Accent4 10 6" xfId="7763" xr:uid="{94500BAE-ECEA-4E41-9324-0CA99D42E5A9}"/>
    <cellStyle name="20% - Accent4 10 6 2" xfId="7764" xr:uid="{8ECD15E3-5E11-4026-BF50-026EB40C1AD7}"/>
    <cellStyle name="20% - Accent4 10 7" xfId="7765" xr:uid="{282A249E-B3E7-4423-BD8D-64748DBA5368}"/>
    <cellStyle name="20% - Accent4 10 7 2" xfId="7766" xr:uid="{3196EC0A-17F5-4277-8759-59EA6F5875E5}"/>
    <cellStyle name="20% - Accent4 10 8" xfId="7767" xr:uid="{B30826DF-26F4-4A23-9AAD-3D0BF43684B2}"/>
    <cellStyle name="20% - Accent4 10 8 2" xfId="7768" xr:uid="{79E925EF-E77B-4159-BD34-9DA83D493084}"/>
    <cellStyle name="20% - Accent4 10 9" xfId="7769" xr:uid="{2A979ECB-3F0C-4299-A421-BCF55D0CDA50}"/>
    <cellStyle name="20% - Accent4 10 9 2" xfId="7770" xr:uid="{B9FCA688-6315-41F5-A133-341ED4DB5ACA}"/>
    <cellStyle name="20% - Accent4 11" xfId="7771" xr:uid="{75ACB732-31BE-4D1E-893A-F4A566C98431}"/>
    <cellStyle name="20% - Accent4 11 10" xfId="7772" xr:uid="{27AC6AFF-FB7C-4FFC-89E5-082D34DA3601}"/>
    <cellStyle name="20% - Accent4 11 2" xfId="7773" xr:uid="{D6893186-3622-473A-BA72-264A350A7F84}"/>
    <cellStyle name="20% - Accent4 11 2 2" xfId="7774" xr:uid="{3952320B-6C55-4168-ABF9-9B12BE99DBFA}"/>
    <cellStyle name="20% - Accent4 11 2 2 2" xfId="7775" xr:uid="{14477A9D-FCEC-4DE6-A8A6-5F265B92199F}"/>
    <cellStyle name="20% - Accent4 11 2 2 2 2" xfId="7776" xr:uid="{C46DBA24-91C8-4B29-B0B1-E8C4ACABBAB2}"/>
    <cellStyle name="20% - Accent4 11 2 2 3" xfId="7777" xr:uid="{82D79FFB-3A2D-4CE2-BDB0-165057B78BB7}"/>
    <cellStyle name="20% - Accent4 11 2 2 3 2" xfId="7778" xr:uid="{B342CD29-771B-4525-971E-27AAE1D8B619}"/>
    <cellStyle name="20% - Accent4 11 2 2 4" xfId="7779" xr:uid="{8B0B771B-A441-494E-858E-B5EF6C08B4AF}"/>
    <cellStyle name="20% - Accent4 11 2 3" xfId="7780" xr:uid="{5475B8D9-E089-4CD2-9B57-37298D1E5F88}"/>
    <cellStyle name="20% - Accent4 11 2 3 2" xfId="7781" xr:uid="{414AA6A9-497F-4201-9B2E-88C210831A11}"/>
    <cellStyle name="20% - Accent4 11 2 4" xfId="7782" xr:uid="{4B33BE91-2438-4169-A681-AED6145502D2}"/>
    <cellStyle name="20% - Accent4 11 2 4 2" xfId="7783" xr:uid="{0CB32226-4030-4F51-B238-F7449BB8BF20}"/>
    <cellStyle name="20% - Accent4 11 2 5" xfId="7784" xr:uid="{B953D105-89F2-4D27-8F3A-ABB965DE6D45}"/>
    <cellStyle name="20% - Accent4 11 2 5 2" xfId="7785" xr:uid="{37B3EB03-96C6-4D9F-9960-FEDDFB709DFA}"/>
    <cellStyle name="20% - Accent4 11 2 6" xfId="7786" xr:uid="{02753A6D-31EF-4CFD-9E30-BCB05B1228CA}"/>
    <cellStyle name="20% - Accent4 11 2 6 2" xfId="7787" xr:uid="{68DE9BD4-E786-408B-AA32-D0AB61B5C9CF}"/>
    <cellStyle name="20% - Accent4 11 2 7" xfId="7788" xr:uid="{1F134208-C788-42C1-994B-5B43A5437081}"/>
    <cellStyle name="20% - Accent4 11 2 7 2" xfId="7789" xr:uid="{83A650AB-E502-4AD8-AF00-A88A6B029C17}"/>
    <cellStyle name="20% - Accent4 11 2 8" xfId="7790" xr:uid="{1F1FEA66-4E2B-4302-B9C2-3C9CA62BF53B}"/>
    <cellStyle name="20% - Accent4 11 3" xfId="7791" xr:uid="{7048461A-AEDF-48D3-ACB3-8C340001A7A1}"/>
    <cellStyle name="20% - Accent4 11 3 2" xfId="7792" xr:uid="{738D863F-B475-479E-B7B4-1D0B0C2BBFB5}"/>
    <cellStyle name="20% - Accent4 11 3 2 2" xfId="7793" xr:uid="{0D4454E7-9EAD-4DF9-8556-408BF33BD433}"/>
    <cellStyle name="20% - Accent4 11 3 2 2 2" xfId="7794" xr:uid="{89E66EB7-650A-4D5E-BD2C-EA33FFB41858}"/>
    <cellStyle name="20% - Accent4 11 3 2 3" xfId="7795" xr:uid="{C480F365-4509-425F-897E-6353242FDEB7}"/>
    <cellStyle name="20% - Accent4 11 3 2 3 2" xfId="7796" xr:uid="{7F3C8F84-67D8-473D-B970-8797659FF2F3}"/>
    <cellStyle name="20% - Accent4 11 3 2 4" xfId="7797" xr:uid="{295C394C-D790-48B6-A973-3320AF3B9347}"/>
    <cellStyle name="20% - Accent4 11 3 3" xfId="7798" xr:uid="{BC172E50-DD1B-4EF0-91A7-D0786DA21217}"/>
    <cellStyle name="20% - Accent4 11 3 3 2" xfId="7799" xr:uid="{2C88D8CC-B621-496A-B8EB-651B45210CF9}"/>
    <cellStyle name="20% - Accent4 11 3 4" xfId="7800" xr:uid="{7C16D914-F14D-4B91-8213-B7E028C35674}"/>
    <cellStyle name="20% - Accent4 11 3 4 2" xfId="7801" xr:uid="{BC30F218-90F3-4B40-B385-78B5A937935A}"/>
    <cellStyle name="20% - Accent4 11 3 5" xfId="7802" xr:uid="{47389B40-0C23-404C-98FF-6528B93F0247}"/>
    <cellStyle name="20% - Accent4 11 3 5 2" xfId="7803" xr:uid="{91FF4566-A254-4E3B-86F1-DA49573F8275}"/>
    <cellStyle name="20% - Accent4 11 3 6" xfId="7804" xr:uid="{310E592C-A4B9-4BE1-8E30-4A7B2D160786}"/>
    <cellStyle name="20% - Accent4 11 4" xfId="7805" xr:uid="{EE1E781F-0F34-4D3A-B01D-688524D2D261}"/>
    <cellStyle name="20% - Accent4 11 4 2" xfId="7806" xr:uid="{13301103-0B51-4D5F-BF9B-7A4800938A0C}"/>
    <cellStyle name="20% - Accent4 11 4 2 2" xfId="7807" xr:uid="{73911F1C-82DD-4F43-B4A6-6E83427F087C}"/>
    <cellStyle name="20% - Accent4 11 4 3" xfId="7808" xr:uid="{078D2310-D0C0-470F-99FC-302D8B97E917}"/>
    <cellStyle name="20% - Accent4 11 4 3 2" xfId="7809" xr:uid="{F38C0E64-E3A5-4556-9173-B89D8F76C972}"/>
    <cellStyle name="20% - Accent4 11 4 4" xfId="7810" xr:uid="{0968B206-4543-4C4B-9B7F-8478F65799C9}"/>
    <cellStyle name="20% - Accent4 11 5" xfId="7811" xr:uid="{BC95D3D6-1598-436F-94E2-1905C764C591}"/>
    <cellStyle name="20% - Accent4 11 5 2" xfId="7812" xr:uid="{361E1BFA-9DA4-4A27-B2DA-C5502FFE8BDD}"/>
    <cellStyle name="20% - Accent4 11 6" xfId="7813" xr:uid="{4D2F0A0E-F34D-481A-A621-92E87EAE5664}"/>
    <cellStyle name="20% - Accent4 11 6 2" xfId="7814" xr:uid="{1AF29961-4333-46C4-BB62-E0767FC5350D}"/>
    <cellStyle name="20% - Accent4 11 7" xfId="7815" xr:uid="{31635848-5360-449E-B555-44566F9DF15A}"/>
    <cellStyle name="20% - Accent4 11 7 2" xfId="7816" xr:uid="{1B53CDD0-272B-451E-A415-AFEE5B802AC4}"/>
    <cellStyle name="20% - Accent4 11 8" xfId="7817" xr:uid="{AD652265-D4BE-4C3E-89FD-F8563E9E681B}"/>
    <cellStyle name="20% - Accent4 11 8 2" xfId="7818" xr:uid="{6E629E48-4F50-4262-AB2F-BBFB201E9F08}"/>
    <cellStyle name="20% - Accent4 11 9" xfId="7819" xr:uid="{D07DEAFE-BA06-4D43-86A3-898067D9CE0F}"/>
    <cellStyle name="20% - Accent4 11 9 2" xfId="7820" xr:uid="{0701DD1F-C06E-41BE-9C2F-CFBE570075D3}"/>
    <cellStyle name="20% - Accent4 12" xfId="7821" xr:uid="{9CFF3D28-99FE-447D-A69E-6FA515778D39}"/>
    <cellStyle name="20% - Accent4 12 10" xfId="7822" xr:uid="{4FEF4F85-2011-4A1D-B27E-39C1CD289CFD}"/>
    <cellStyle name="20% - Accent4 12 2" xfId="7823" xr:uid="{4A37A994-2C07-446E-899B-64122407E8DC}"/>
    <cellStyle name="20% - Accent4 12 2 2" xfId="7824" xr:uid="{1AF1B8A6-E28B-4FAE-AC5A-20E78382B172}"/>
    <cellStyle name="20% - Accent4 12 2 2 2" xfId="7825" xr:uid="{34DCC70E-45D6-4422-9490-E8E89126DB3D}"/>
    <cellStyle name="20% - Accent4 12 2 2 2 2" xfId="7826" xr:uid="{6C4C37E3-A6D9-4B65-90CE-A223B90812D7}"/>
    <cellStyle name="20% - Accent4 12 2 2 3" xfId="7827" xr:uid="{68C0B59F-650F-46B6-8EFD-42DA7798A8FA}"/>
    <cellStyle name="20% - Accent4 12 2 2 3 2" xfId="7828" xr:uid="{4D66C9E5-0FF7-4A56-99A9-AC0EFC719274}"/>
    <cellStyle name="20% - Accent4 12 2 2 4" xfId="7829" xr:uid="{F2ACB2B8-F0CC-4BC2-BB4B-99A48F7B6F66}"/>
    <cellStyle name="20% - Accent4 12 2 3" xfId="7830" xr:uid="{00ADCE22-B8AD-427F-A469-61E18A68971D}"/>
    <cellStyle name="20% - Accent4 12 2 3 2" xfId="7831" xr:uid="{689BA767-29FE-4B05-8C29-E10A6BC3DDFF}"/>
    <cellStyle name="20% - Accent4 12 2 4" xfId="7832" xr:uid="{7EBEDF60-E7BB-407E-ADB5-25DC233982EB}"/>
    <cellStyle name="20% - Accent4 12 2 4 2" xfId="7833" xr:uid="{8EBE72CA-E793-4867-9DE8-806208442AAF}"/>
    <cellStyle name="20% - Accent4 12 2 5" xfId="7834" xr:uid="{DD5E2227-E087-4FA3-9E6E-9918E9CA9663}"/>
    <cellStyle name="20% - Accent4 12 2 5 2" xfId="7835" xr:uid="{5B997593-CC3B-4FAA-B682-C8F2A760B048}"/>
    <cellStyle name="20% - Accent4 12 2 6" xfId="7836" xr:uid="{265828B6-7054-4FF6-A0DC-37189716A649}"/>
    <cellStyle name="20% - Accent4 12 2 6 2" xfId="7837" xr:uid="{F7BF4AC7-388F-40B4-829F-7B279AFE5536}"/>
    <cellStyle name="20% - Accent4 12 2 7" xfId="7838" xr:uid="{B4B19CCD-23BC-4FCA-B6F7-F0CCD094A535}"/>
    <cellStyle name="20% - Accent4 12 2 7 2" xfId="7839" xr:uid="{B758D39A-D918-4CE1-9AFC-E509D394AA94}"/>
    <cellStyle name="20% - Accent4 12 2 8" xfId="7840" xr:uid="{1D121884-5273-4654-884F-68E07BF4A620}"/>
    <cellStyle name="20% - Accent4 12 3" xfId="7841" xr:uid="{5231DFF6-3460-45DB-BD3F-69181D6587E3}"/>
    <cellStyle name="20% - Accent4 12 3 2" xfId="7842" xr:uid="{700ECCD7-4F43-4CCE-BC23-15C5E2473DA8}"/>
    <cellStyle name="20% - Accent4 12 3 2 2" xfId="7843" xr:uid="{B24F4787-B9FC-475C-9A76-D210F36D5491}"/>
    <cellStyle name="20% - Accent4 12 3 2 2 2" xfId="7844" xr:uid="{353D88EC-C822-486C-BAB3-EF8197DC6DE4}"/>
    <cellStyle name="20% - Accent4 12 3 2 3" xfId="7845" xr:uid="{F21694B2-C089-4941-A2BB-0A0A66414D63}"/>
    <cellStyle name="20% - Accent4 12 3 2 3 2" xfId="7846" xr:uid="{8CB52806-CF6B-440A-A0FE-F56248625BEC}"/>
    <cellStyle name="20% - Accent4 12 3 2 4" xfId="7847" xr:uid="{2BBC2C21-CB33-43A0-838E-809300F7EF3D}"/>
    <cellStyle name="20% - Accent4 12 3 3" xfId="7848" xr:uid="{265321F2-1E6E-40D8-8A91-076A91733FBE}"/>
    <cellStyle name="20% - Accent4 12 3 3 2" xfId="7849" xr:uid="{8B932596-1396-4B75-9915-E245E87D9BC4}"/>
    <cellStyle name="20% - Accent4 12 3 4" xfId="7850" xr:uid="{E2CD9FED-EBAB-42DC-8576-69380FF5913E}"/>
    <cellStyle name="20% - Accent4 12 3 4 2" xfId="7851" xr:uid="{BECEBB36-295A-40DF-83C0-6786EA0D0E0D}"/>
    <cellStyle name="20% - Accent4 12 3 5" xfId="7852" xr:uid="{22C0D8CD-8587-4775-8842-510945DD6714}"/>
    <cellStyle name="20% - Accent4 12 3 5 2" xfId="7853" xr:uid="{927EC86F-683F-42D5-A914-6CA719E08CB2}"/>
    <cellStyle name="20% - Accent4 12 3 6" xfId="7854" xr:uid="{46FB77C7-899F-49D5-A4BE-CF4BD5DFEE6D}"/>
    <cellStyle name="20% - Accent4 12 4" xfId="7855" xr:uid="{3DAEE8F0-2C70-4DE1-82DA-DB4F73D63E07}"/>
    <cellStyle name="20% - Accent4 12 4 2" xfId="7856" xr:uid="{D6219C9E-8EBE-4956-A028-638679FDF56A}"/>
    <cellStyle name="20% - Accent4 12 4 2 2" xfId="7857" xr:uid="{656E7495-2AEE-4527-87DF-30292DC16E82}"/>
    <cellStyle name="20% - Accent4 12 4 3" xfId="7858" xr:uid="{6714AE71-E67B-4842-935D-004F71088987}"/>
    <cellStyle name="20% - Accent4 12 4 3 2" xfId="7859" xr:uid="{A342C0D2-B340-44C8-A1D9-F34B096330EA}"/>
    <cellStyle name="20% - Accent4 12 4 4" xfId="7860" xr:uid="{9F75F170-A1E9-4D4A-B753-3A1F81A8F4C8}"/>
    <cellStyle name="20% - Accent4 12 5" xfId="7861" xr:uid="{C3537374-6E9A-448E-90F2-FD0127FCFF3B}"/>
    <cellStyle name="20% - Accent4 12 5 2" xfId="7862" xr:uid="{65A028A6-1134-4BAA-A6EA-FFBDD6E7C66C}"/>
    <cellStyle name="20% - Accent4 12 6" xfId="7863" xr:uid="{13814A12-E917-4429-B1A0-6ABCAADDE5AB}"/>
    <cellStyle name="20% - Accent4 12 6 2" xfId="7864" xr:uid="{DEAE9083-7C82-469F-AF0A-359F9E396324}"/>
    <cellStyle name="20% - Accent4 12 7" xfId="7865" xr:uid="{B5CB88FD-57B5-42CE-B0A6-394F297DC787}"/>
    <cellStyle name="20% - Accent4 12 7 2" xfId="7866" xr:uid="{AA921A57-3B3E-4CA9-A770-6398E542B7A4}"/>
    <cellStyle name="20% - Accent4 12 8" xfId="7867" xr:uid="{49AA2055-87D6-4C3D-A552-EAD8A4CCD2F4}"/>
    <cellStyle name="20% - Accent4 12 8 2" xfId="7868" xr:uid="{B2926534-9AF1-465D-BAD6-EAB6F1DB737E}"/>
    <cellStyle name="20% - Accent4 12 9" xfId="7869" xr:uid="{2153E96C-13D3-46FA-AAB6-5F24AB871B83}"/>
    <cellStyle name="20% - Accent4 12 9 2" xfId="7870" xr:uid="{40630017-3992-4091-88F0-708585153401}"/>
    <cellStyle name="20% - Accent4 13" xfId="7871" xr:uid="{18A757FD-F7E1-485E-8480-35C51D735ABE}"/>
    <cellStyle name="20% - Accent4 13 10" xfId="7872" xr:uid="{F9E1D2AF-09C6-4625-BD51-3A09123A7DC0}"/>
    <cellStyle name="20% - Accent4 13 2" xfId="7873" xr:uid="{7D2CC301-C86E-40A4-9B0E-5A213ABCBC2B}"/>
    <cellStyle name="20% - Accent4 13 2 2" xfId="7874" xr:uid="{9E971A03-1634-4235-9778-7B9C33562F94}"/>
    <cellStyle name="20% - Accent4 13 2 2 2" xfId="7875" xr:uid="{E25CAC3A-C3C8-47C9-A4EF-80EAF64CC576}"/>
    <cellStyle name="20% - Accent4 13 2 2 2 2" xfId="7876" xr:uid="{BFC1F146-0AF6-413E-971A-1030CB0F637C}"/>
    <cellStyle name="20% - Accent4 13 2 2 3" xfId="7877" xr:uid="{B3AB8296-D025-4FD9-BF2A-2FA82FCC5FA6}"/>
    <cellStyle name="20% - Accent4 13 2 2 3 2" xfId="7878" xr:uid="{502564DA-9659-446D-8C46-D2948CA80276}"/>
    <cellStyle name="20% - Accent4 13 2 2 4" xfId="7879" xr:uid="{98E10ECB-8062-487E-BA8C-FAFCD3D84A0B}"/>
    <cellStyle name="20% - Accent4 13 2 3" xfId="7880" xr:uid="{D3ADB21B-B146-41B0-B3E9-96B6BF42957F}"/>
    <cellStyle name="20% - Accent4 13 2 3 2" xfId="7881" xr:uid="{FF54B85F-4782-49D5-8179-78EFF54E837F}"/>
    <cellStyle name="20% - Accent4 13 2 4" xfId="7882" xr:uid="{F923EA11-D513-4419-A757-1F8C388B37F1}"/>
    <cellStyle name="20% - Accent4 13 2 4 2" xfId="7883" xr:uid="{F5F11633-EA69-4DA7-A5C7-9F5F178DFD24}"/>
    <cellStyle name="20% - Accent4 13 2 5" xfId="7884" xr:uid="{93591624-8FB6-483D-85A1-565327B8A0D3}"/>
    <cellStyle name="20% - Accent4 13 2 5 2" xfId="7885" xr:uid="{B23566F2-D3DA-4133-BD03-6378BBE433FE}"/>
    <cellStyle name="20% - Accent4 13 2 6" xfId="7886" xr:uid="{3EEACD3A-A357-4240-9AD4-90873215881A}"/>
    <cellStyle name="20% - Accent4 13 2 6 2" xfId="7887" xr:uid="{F300052B-F3DA-45F9-942E-233F9714F92C}"/>
    <cellStyle name="20% - Accent4 13 2 7" xfId="7888" xr:uid="{CAF0EF60-C067-40EB-8567-2F388CF016FE}"/>
    <cellStyle name="20% - Accent4 13 2 7 2" xfId="7889" xr:uid="{F0300AD8-D822-4339-B53D-EB5958F4C61C}"/>
    <cellStyle name="20% - Accent4 13 2 8" xfId="7890" xr:uid="{C04EF1C0-E1DF-485B-BC8D-CF3396B3FA45}"/>
    <cellStyle name="20% - Accent4 13 3" xfId="7891" xr:uid="{39BAEEFE-7E84-4B9B-8697-499698E3DB75}"/>
    <cellStyle name="20% - Accent4 13 3 2" xfId="7892" xr:uid="{26F9E5F0-4159-494E-BB78-6CBC036353B8}"/>
    <cellStyle name="20% - Accent4 13 3 2 2" xfId="7893" xr:uid="{F5A5A504-5F75-447B-B267-9B40145A7424}"/>
    <cellStyle name="20% - Accent4 13 3 2 2 2" xfId="7894" xr:uid="{4C2E2F66-5C63-4030-802C-E71B86E6C721}"/>
    <cellStyle name="20% - Accent4 13 3 2 3" xfId="7895" xr:uid="{5D72777E-1F15-4723-9A14-A4490D2391DC}"/>
    <cellStyle name="20% - Accent4 13 3 2 3 2" xfId="7896" xr:uid="{22CCD3CB-37A0-4FFC-940F-D3EC36DDA42D}"/>
    <cellStyle name="20% - Accent4 13 3 2 4" xfId="7897" xr:uid="{0C6119B3-7816-475F-B60C-08CBAE874D9C}"/>
    <cellStyle name="20% - Accent4 13 3 3" xfId="7898" xr:uid="{780A9647-A399-4885-B2E6-60D73F5378D2}"/>
    <cellStyle name="20% - Accent4 13 3 3 2" xfId="7899" xr:uid="{B0CF5119-9C9A-4884-B19B-5FD741A16F43}"/>
    <cellStyle name="20% - Accent4 13 3 4" xfId="7900" xr:uid="{EB1F0A9D-DF67-4519-982F-09E563A78FC0}"/>
    <cellStyle name="20% - Accent4 13 3 4 2" xfId="7901" xr:uid="{1C520220-43F6-4921-A159-89D69CB8CA0D}"/>
    <cellStyle name="20% - Accent4 13 3 5" xfId="7902" xr:uid="{85953593-62E3-48E4-9723-11CC3BF8A4FF}"/>
    <cellStyle name="20% - Accent4 13 3 5 2" xfId="7903" xr:uid="{6624148D-8D7D-4852-9F3C-EC00530282BA}"/>
    <cellStyle name="20% - Accent4 13 3 6" xfId="7904" xr:uid="{CB18141E-3BA1-4036-9CB6-D3FF651514ED}"/>
    <cellStyle name="20% - Accent4 13 4" xfId="7905" xr:uid="{ADA8FA35-AA21-4D8C-BED7-550217018EAD}"/>
    <cellStyle name="20% - Accent4 13 4 2" xfId="7906" xr:uid="{E58B07E2-3E9A-41E3-9474-9B43881641D1}"/>
    <cellStyle name="20% - Accent4 13 4 2 2" xfId="7907" xr:uid="{31564729-6E56-4448-93D4-EAAA17F9C725}"/>
    <cellStyle name="20% - Accent4 13 4 3" xfId="7908" xr:uid="{2A56407C-9F8D-4A9E-B8CE-BC47978AD78A}"/>
    <cellStyle name="20% - Accent4 13 4 3 2" xfId="7909" xr:uid="{F660CF0E-78C8-43E7-9FB5-24852D82EE17}"/>
    <cellStyle name="20% - Accent4 13 4 4" xfId="7910" xr:uid="{0D06C2CC-F790-4185-AAF0-905B9C5B73A3}"/>
    <cellStyle name="20% - Accent4 13 5" xfId="7911" xr:uid="{01EACF8B-1172-4DBA-A8FE-5DB81832E44F}"/>
    <cellStyle name="20% - Accent4 13 5 2" xfId="7912" xr:uid="{FD7171C8-2262-40E6-9633-07091331E554}"/>
    <cellStyle name="20% - Accent4 13 6" xfId="7913" xr:uid="{1BCC661B-4945-4520-853E-14A0C276E9DE}"/>
    <cellStyle name="20% - Accent4 13 6 2" xfId="7914" xr:uid="{13B4BBAC-8D50-46AE-92BC-59CB0A4AAD9E}"/>
    <cellStyle name="20% - Accent4 13 7" xfId="7915" xr:uid="{9886A547-650B-4586-87C8-658DD8B612DD}"/>
    <cellStyle name="20% - Accent4 13 7 2" xfId="7916" xr:uid="{0E97E016-FEB2-4379-BF10-B46A403FC4C9}"/>
    <cellStyle name="20% - Accent4 13 8" xfId="7917" xr:uid="{521A98B0-0DB2-43F4-A234-6F66146663DA}"/>
    <cellStyle name="20% - Accent4 13 8 2" xfId="7918" xr:uid="{C7EE2E87-C278-4FC9-B4CB-9DAB7329D6CE}"/>
    <cellStyle name="20% - Accent4 13 9" xfId="7919" xr:uid="{06B5FFC8-3468-407B-B6C0-0A8343C64E59}"/>
    <cellStyle name="20% - Accent4 13 9 2" xfId="7920" xr:uid="{B42483D9-633F-4994-B57D-D7CC31141084}"/>
    <cellStyle name="20% - Accent4 14" xfId="7921" xr:uid="{0A1935B3-1417-411A-BB4E-C3E2C094E1CB}"/>
    <cellStyle name="20% - Accent4 14 10" xfId="7922" xr:uid="{A2C27098-6D62-4D1A-B951-945DF48572C0}"/>
    <cellStyle name="20% - Accent4 14 2" xfId="7923" xr:uid="{DEABF517-F38C-4A5D-A6B8-5F0B71018967}"/>
    <cellStyle name="20% - Accent4 14 2 2" xfId="7924" xr:uid="{B52ADF62-1A56-41CA-A10E-8D4259D4C80A}"/>
    <cellStyle name="20% - Accent4 14 2 2 2" xfId="7925" xr:uid="{977A5F0D-1881-4032-8A79-23C60395ACC4}"/>
    <cellStyle name="20% - Accent4 14 2 2 2 2" xfId="7926" xr:uid="{18A5DB01-CD49-4875-93D5-9620420EC1DF}"/>
    <cellStyle name="20% - Accent4 14 2 2 3" xfId="7927" xr:uid="{756A6E27-D517-468D-A852-7E775C877068}"/>
    <cellStyle name="20% - Accent4 14 2 2 3 2" xfId="7928" xr:uid="{44CB52F4-AE1E-4026-8382-3DF5E5E1222C}"/>
    <cellStyle name="20% - Accent4 14 2 2 4" xfId="7929" xr:uid="{BFA3F325-0BB3-4065-8C12-B9396449E9D0}"/>
    <cellStyle name="20% - Accent4 14 2 3" xfId="7930" xr:uid="{67307DBF-273D-41A0-AF35-03BECF595725}"/>
    <cellStyle name="20% - Accent4 14 2 3 2" xfId="7931" xr:uid="{EAB26521-DAC1-48E2-AC70-A3E59CC49D90}"/>
    <cellStyle name="20% - Accent4 14 2 4" xfId="7932" xr:uid="{A102308A-CBDC-461A-B543-5484366FDF3A}"/>
    <cellStyle name="20% - Accent4 14 2 4 2" xfId="7933" xr:uid="{FD50CBAA-2D7B-4A0B-B5FA-06918880C710}"/>
    <cellStyle name="20% - Accent4 14 2 5" xfId="7934" xr:uid="{DC567E1D-DF39-42E9-803D-A0A0199FCC82}"/>
    <cellStyle name="20% - Accent4 14 2 5 2" xfId="7935" xr:uid="{7F457243-ED8D-452F-9D85-BAD24167B090}"/>
    <cellStyle name="20% - Accent4 14 2 6" xfId="7936" xr:uid="{F4B57775-EE44-429F-B650-E629031A30EB}"/>
    <cellStyle name="20% - Accent4 14 2 6 2" xfId="7937" xr:uid="{734D3A4C-6523-4B63-AD18-E51DF96C36CC}"/>
    <cellStyle name="20% - Accent4 14 2 7" xfId="7938" xr:uid="{ADE78839-EB4C-4882-A109-869FBC60008B}"/>
    <cellStyle name="20% - Accent4 14 2 7 2" xfId="7939" xr:uid="{2A547458-CCF6-424E-8987-76DE7AC6ED89}"/>
    <cellStyle name="20% - Accent4 14 2 8" xfId="7940" xr:uid="{230AEEC2-41D9-4883-AAD8-05BD5390BBB6}"/>
    <cellStyle name="20% - Accent4 14 3" xfId="7941" xr:uid="{7F61F056-641F-4D8F-83A9-8F3801703EC0}"/>
    <cellStyle name="20% - Accent4 14 3 2" xfId="7942" xr:uid="{70C7BDFB-A3B8-4927-B5E3-279E70E468A1}"/>
    <cellStyle name="20% - Accent4 14 3 2 2" xfId="7943" xr:uid="{5C5D8B19-3337-4B02-8F55-E87289243AAF}"/>
    <cellStyle name="20% - Accent4 14 3 2 2 2" xfId="7944" xr:uid="{7EF52814-D4BB-4631-AEFA-0724E3DD4DAB}"/>
    <cellStyle name="20% - Accent4 14 3 2 3" xfId="7945" xr:uid="{1124E9DB-86C2-490D-9B03-BA0837E0EEB6}"/>
    <cellStyle name="20% - Accent4 14 3 2 3 2" xfId="7946" xr:uid="{67F4D03C-530D-4198-AF3E-5BBDCB98A71F}"/>
    <cellStyle name="20% - Accent4 14 3 2 4" xfId="7947" xr:uid="{B32D9F15-6EB2-4FF6-8A1C-EFEB71661F1B}"/>
    <cellStyle name="20% - Accent4 14 3 3" xfId="7948" xr:uid="{70327E6D-D669-443A-80DE-10C50ABB1BC5}"/>
    <cellStyle name="20% - Accent4 14 3 3 2" xfId="7949" xr:uid="{E49A2E07-61E7-4C75-9F4E-6B7E8BCFE79A}"/>
    <cellStyle name="20% - Accent4 14 3 4" xfId="7950" xr:uid="{34B68706-763B-4395-9D3D-A2B6E80C423F}"/>
    <cellStyle name="20% - Accent4 14 3 4 2" xfId="7951" xr:uid="{A0196574-B09A-4A4D-95B4-442C82FC41B6}"/>
    <cellStyle name="20% - Accent4 14 3 5" xfId="7952" xr:uid="{4D1DE347-A2C2-449D-8F3C-47CC27A90215}"/>
    <cellStyle name="20% - Accent4 14 3 5 2" xfId="7953" xr:uid="{7FC20A96-00DA-4702-9021-F59B891AF585}"/>
    <cellStyle name="20% - Accent4 14 3 6" xfId="7954" xr:uid="{B23A4C6F-4BF0-4924-BEDE-F448357415CA}"/>
    <cellStyle name="20% - Accent4 14 4" xfId="7955" xr:uid="{7E1F092D-BD98-4AB3-8EF2-084153EA8665}"/>
    <cellStyle name="20% - Accent4 14 4 2" xfId="7956" xr:uid="{7BF1EAAF-9426-40E4-9A4D-6A62F899DA64}"/>
    <cellStyle name="20% - Accent4 14 4 2 2" xfId="7957" xr:uid="{61879D22-D0F4-4E93-8D55-CB986F839250}"/>
    <cellStyle name="20% - Accent4 14 4 3" xfId="7958" xr:uid="{F14189B1-FA07-4EBD-AC91-27EB41E19BCE}"/>
    <cellStyle name="20% - Accent4 14 4 3 2" xfId="7959" xr:uid="{BB783878-92B9-49A2-ACD4-EAE5B44A2707}"/>
    <cellStyle name="20% - Accent4 14 4 4" xfId="7960" xr:uid="{BCC884DE-52D8-4AB2-AD9A-B67F99473F78}"/>
    <cellStyle name="20% - Accent4 14 5" xfId="7961" xr:uid="{5A1674AE-2545-4336-AB5B-4B35665C2638}"/>
    <cellStyle name="20% - Accent4 14 5 2" xfId="7962" xr:uid="{3AECC859-C4D8-4164-8596-41751FFF61BB}"/>
    <cellStyle name="20% - Accent4 14 6" xfId="7963" xr:uid="{1A7A02FA-D8F7-4E0A-B004-ED69A6C49120}"/>
    <cellStyle name="20% - Accent4 14 6 2" xfId="7964" xr:uid="{16163C46-DF1D-403F-A01F-D502C8D4D200}"/>
    <cellStyle name="20% - Accent4 14 7" xfId="7965" xr:uid="{7670C740-1494-41CB-924C-030BB7721BA7}"/>
    <cellStyle name="20% - Accent4 14 7 2" xfId="7966" xr:uid="{4A8C098F-88AC-4913-8464-F5D6E42BF333}"/>
    <cellStyle name="20% - Accent4 14 8" xfId="7967" xr:uid="{13972E14-802D-4DDF-B207-E31718ABB58A}"/>
    <cellStyle name="20% - Accent4 14 8 2" xfId="7968" xr:uid="{F88CDEC5-8617-4D1F-BA1D-798992B06A80}"/>
    <cellStyle name="20% - Accent4 14 9" xfId="7969" xr:uid="{F5B10043-E303-4336-831C-DF9B5CD9D332}"/>
    <cellStyle name="20% - Accent4 14 9 2" xfId="7970" xr:uid="{7C901D8E-8722-4B41-9FB7-FEAA01AB79EB}"/>
    <cellStyle name="20% - Accent4 15" xfId="7971" xr:uid="{4B37E54E-5B36-4B57-9E21-4741A875984E}"/>
    <cellStyle name="20% - Accent4 15 10" xfId="7972" xr:uid="{93F3D5C7-769E-43A9-AD34-AE7600C8C4BC}"/>
    <cellStyle name="20% - Accent4 15 2" xfId="7973" xr:uid="{03B9E51F-3525-416A-B9B6-EE0793F49811}"/>
    <cellStyle name="20% - Accent4 15 2 2" xfId="7974" xr:uid="{1F20BF76-CF70-4784-89C6-11532EA8DF73}"/>
    <cellStyle name="20% - Accent4 15 2 2 2" xfId="7975" xr:uid="{BEFCEB29-9E04-4CCC-B85B-9CED8E5337B0}"/>
    <cellStyle name="20% - Accent4 15 2 2 2 2" xfId="7976" xr:uid="{297B2FD5-2E3A-45B5-899D-37C7B706E470}"/>
    <cellStyle name="20% - Accent4 15 2 2 3" xfId="7977" xr:uid="{F4F16998-194A-4109-997C-5B840F6952DA}"/>
    <cellStyle name="20% - Accent4 15 2 2 3 2" xfId="7978" xr:uid="{9C2D579C-7C9A-4548-B9C8-6C25EFAE91A2}"/>
    <cellStyle name="20% - Accent4 15 2 2 4" xfId="7979" xr:uid="{19B07E63-AB91-4C66-94EF-596732A7459F}"/>
    <cellStyle name="20% - Accent4 15 2 3" xfId="7980" xr:uid="{142304C9-5884-4E45-8638-5D41AC627A11}"/>
    <cellStyle name="20% - Accent4 15 2 3 2" xfId="7981" xr:uid="{9B001CB6-A263-43FA-B3B9-74C9518BA197}"/>
    <cellStyle name="20% - Accent4 15 2 4" xfId="7982" xr:uid="{5070D6AE-2329-420F-BE0D-E93101652F66}"/>
    <cellStyle name="20% - Accent4 15 2 4 2" xfId="7983" xr:uid="{3CBB760D-8DCD-44CD-87A1-D7C83D9FB484}"/>
    <cellStyle name="20% - Accent4 15 2 5" xfId="7984" xr:uid="{EB5A2914-A445-4CCD-9E6F-5347D8616AE2}"/>
    <cellStyle name="20% - Accent4 15 2 5 2" xfId="7985" xr:uid="{52D46D25-667A-4F40-86B9-EC30C0AFD2AE}"/>
    <cellStyle name="20% - Accent4 15 2 6" xfId="7986" xr:uid="{DE669A36-4B3D-4BA5-9C5B-86FD155A0B0A}"/>
    <cellStyle name="20% - Accent4 15 2 6 2" xfId="7987" xr:uid="{17C723CA-5EC2-4399-BF07-30FF8401F815}"/>
    <cellStyle name="20% - Accent4 15 2 7" xfId="7988" xr:uid="{03EC23D4-B90D-45B0-B398-43D2238CCCC7}"/>
    <cellStyle name="20% - Accent4 15 2 7 2" xfId="7989" xr:uid="{2FF1D11A-F45B-4AA8-B7DB-F723B72ACDD2}"/>
    <cellStyle name="20% - Accent4 15 2 8" xfId="7990" xr:uid="{89ABAE8F-9DBA-4A64-B768-F1D24F66712D}"/>
    <cellStyle name="20% - Accent4 15 3" xfId="7991" xr:uid="{CF2EDCC7-2CB8-464D-9347-E40198139571}"/>
    <cellStyle name="20% - Accent4 15 3 2" xfId="7992" xr:uid="{1DE3D6B9-C10F-45C5-99C8-7AF4ADB8FE28}"/>
    <cellStyle name="20% - Accent4 15 3 2 2" xfId="7993" xr:uid="{87FDAED2-7A20-4C0F-B4DE-7EFCDE022434}"/>
    <cellStyle name="20% - Accent4 15 3 2 2 2" xfId="7994" xr:uid="{3A3BDFEF-C848-4A57-95F9-471F376D4A27}"/>
    <cellStyle name="20% - Accent4 15 3 2 3" xfId="7995" xr:uid="{0FEC882F-DA9C-4C79-84C6-B0B8FE240767}"/>
    <cellStyle name="20% - Accent4 15 3 2 3 2" xfId="7996" xr:uid="{B9928446-8921-43FB-B44D-7F4B2AC9AC7F}"/>
    <cellStyle name="20% - Accent4 15 3 2 4" xfId="7997" xr:uid="{BA200700-C2D9-48A4-B9F5-22FC1C4BA23D}"/>
    <cellStyle name="20% - Accent4 15 3 3" xfId="7998" xr:uid="{F8F0D0F3-115A-48FC-A3E3-85B23E4F7ED2}"/>
    <cellStyle name="20% - Accent4 15 3 3 2" xfId="7999" xr:uid="{A942E2DF-8A23-44AD-A37B-3A16E87F9931}"/>
    <cellStyle name="20% - Accent4 15 3 4" xfId="8000" xr:uid="{89B345DA-F53F-4D7E-B7DE-FB9D8D886EA8}"/>
    <cellStyle name="20% - Accent4 15 3 4 2" xfId="8001" xr:uid="{5F256439-31D4-414C-B2D8-23E4EEB8DFFD}"/>
    <cellStyle name="20% - Accent4 15 3 5" xfId="8002" xr:uid="{7544A572-DDDD-45D1-80EC-34785D3D0CDA}"/>
    <cellStyle name="20% - Accent4 15 3 5 2" xfId="8003" xr:uid="{D227DA8F-A7FC-445C-84B3-C714DA012E45}"/>
    <cellStyle name="20% - Accent4 15 3 6" xfId="8004" xr:uid="{3ADC2C28-C315-49C0-9222-601077AF8725}"/>
    <cellStyle name="20% - Accent4 15 4" xfId="8005" xr:uid="{623EC527-5D43-4E94-954D-ED66AF454259}"/>
    <cellStyle name="20% - Accent4 15 4 2" xfId="8006" xr:uid="{448F8E7C-DA42-4A76-83E5-560299205BC1}"/>
    <cellStyle name="20% - Accent4 15 4 2 2" xfId="8007" xr:uid="{98B5CD32-B526-4AC5-A319-64EC4A4C8CE0}"/>
    <cellStyle name="20% - Accent4 15 4 3" xfId="8008" xr:uid="{E3772C45-B419-464E-A320-BF7D8EABD197}"/>
    <cellStyle name="20% - Accent4 15 4 3 2" xfId="8009" xr:uid="{151257FF-5C34-4802-B888-9E5F15C44950}"/>
    <cellStyle name="20% - Accent4 15 4 4" xfId="8010" xr:uid="{68239FA2-EF06-492D-A844-B0AF08BA8E8C}"/>
    <cellStyle name="20% - Accent4 15 5" xfId="8011" xr:uid="{397983C9-BE9C-4FE2-A1BA-578BB8F5E4CF}"/>
    <cellStyle name="20% - Accent4 15 5 2" xfId="8012" xr:uid="{FC0378C9-FF49-4268-A29E-8A0EDC2B17E4}"/>
    <cellStyle name="20% - Accent4 15 6" xfId="8013" xr:uid="{F33A4DF4-3D0E-40FC-807D-33766FF8FC42}"/>
    <cellStyle name="20% - Accent4 15 6 2" xfId="8014" xr:uid="{50B8524B-8965-4301-A2B3-5C702DC14BF2}"/>
    <cellStyle name="20% - Accent4 15 7" xfId="8015" xr:uid="{C9081393-E9DA-46BC-9B72-E6CE89722688}"/>
    <cellStyle name="20% - Accent4 15 7 2" xfId="8016" xr:uid="{DFFFE466-5131-48C1-8988-F954CD701F9E}"/>
    <cellStyle name="20% - Accent4 15 8" xfId="8017" xr:uid="{16415D60-932C-45F7-8C35-06D00A4C15D9}"/>
    <cellStyle name="20% - Accent4 15 8 2" xfId="8018" xr:uid="{EC0BE69E-D785-4D41-A316-5AA1C4702EAE}"/>
    <cellStyle name="20% - Accent4 15 9" xfId="8019" xr:uid="{9B0A3417-9D14-4CDA-9065-079450B094C5}"/>
    <cellStyle name="20% - Accent4 15 9 2" xfId="8020" xr:uid="{A554B243-79DF-48C7-B08E-66CF804D659A}"/>
    <cellStyle name="20% - Accent4 16" xfId="8021" xr:uid="{085B250F-11C0-4137-8701-025F2F90DB99}"/>
    <cellStyle name="20% - Accent4 16 10" xfId="8022" xr:uid="{2EEACA4B-FFAD-4A5B-8AFA-CDE57B992C42}"/>
    <cellStyle name="20% - Accent4 16 2" xfId="8023" xr:uid="{2D2E76C6-C120-400A-B170-8013070F0FB7}"/>
    <cellStyle name="20% - Accent4 16 2 2" xfId="8024" xr:uid="{F53D79C5-C4C1-40F6-8D0F-61D1F4E55B6B}"/>
    <cellStyle name="20% - Accent4 16 2 2 2" xfId="8025" xr:uid="{951F25FE-58F3-4D9B-A8F8-0FA84070C56B}"/>
    <cellStyle name="20% - Accent4 16 2 2 2 2" xfId="8026" xr:uid="{91F4D17C-B694-4356-A781-0D5F8481CC37}"/>
    <cellStyle name="20% - Accent4 16 2 2 3" xfId="8027" xr:uid="{7521F2D5-E3B7-4703-8B82-6BDDAB43811F}"/>
    <cellStyle name="20% - Accent4 16 2 2 3 2" xfId="8028" xr:uid="{A7829790-1662-4AD6-BC18-218E7F370716}"/>
    <cellStyle name="20% - Accent4 16 2 2 4" xfId="8029" xr:uid="{2BA60978-04D1-4AD1-8F78-E0D656713A90}"/>
    <cellStyle name="20% - Accent4 16 2 3" xfId="8030" xr:uid="{AAE7E298-8A12-4DC1-8087-7E1A614A2372}"/>
    <cellStyle name="20% - Accent4 16 2 3 2" xfId="8031" xr:uid="{EC242AB4-18B8-4583-AFAD-18CC693FDD42}"/>
    <cellStyle name="20% - Accent4 16 2 4" xfId="8032" xr:uid="{7614FF80-DA20-4A5C-946D-D2ED7D68D793}"/>
    <cellStyle name="20% - Accent4 16 2 4 2" xfId="8033" xr:uid="{E52421D3-0C63-439D-99EE-9D951722C2DC}"/>
    <cellStyle name="20% - Accent4 16 2 5" xfId="8034" xr:uid="{7DC6C049-FA21-4C51-8AAE-F7E17AB9F574}"/>
    <cellStyle name="20% - Accent4 16 2 5 2" xfId="8035" xr:uid="{20C0486F-37EF-4B4E-8702-FEBFFE733FFD}"/>
    <cellStyle name="20% - Accent4 16 2 6" xfId="8036" xr:uid="{3B82A0D6-E292-40AC-9619-08ED296BD092}"/>
    <cellStyle name="20% - Accent4 16 2 6 2" xfId="8037" xr:uid="{335B84AA-F452-4D4E-B924-0CEF613050E3}"/>
    <cellStyle name="20% - Accent4 16 2 7" xfId="8038" xr:uid="{7EB358A8-6B99-4B57-99E5-F867299DF6BD}"/>
    <cellStyle name="20% - Accent4 16 2 7 2" xfId="8039" xr:uid="{63333960-9563-4E1F-9C5E-C73F19614F70}"/>
    <cellStyle name="20% - Accent4 16 2 8" xfId="8040" xr:uid="{B427BD26-F29E-47E4-A052-8553A0C8FBCD}"/>
    <cellStyle name="20% - Accent4 16 3" xfId="8041" xr:uid="{AEA708FC-A6B6-46ED-B6F4-087EE89BFCED}"/>
    <cellStyle name="20% - Accent4 16 3 2" xfId="8042" xr:uid="{EAFD86E1-84C1-447F-A203-5A76ED1E294E}"/>
    <cellStyle name="20% - Accent4 16 3 2 2" xfId="8043" xr:uid="{74F60667-704F-46E5-B823-3F03FD1B663E}"/>
    <cellStyle name="20% - Accent4 16 3 2 2 2" xfId="8044" xr:uid="{8C487327-8069-4637-B534-99432E73C37A}"/>
    <cellStyle name="20% - Accent4 16 3 2 3" xfId="8045" xr:uid="{264B16F9-BC48-48EB-975D-0F081524C6F7}"/>
    <cellStyle name="20% - Accent4 16 3 2 3 2" xfId="8046" xr:uid="{354330EE-E46D-45DE-836E-385698EEB2ED}"/>
    <cellStyle name="20% - Accent4 16 3 2 4" xfId="8047" xr:uid="{3C9EE981-70A5-4D06-91CE-934FDC76E917}"/>
    <cellStyle name="20% - Accent4 16 3 3" xfId="8048" xr:uid="{E855056C-8861-4808-8CD8-1FFB58BE5FAA}"/>
    <cellStyle name="20% - Accent4 16 3 3 2" xfId="8049" xr:uid="{0169AA64-A21C-47D4-A7D2-A7BBEFA86AD8}"/>
    <cellStyle name="20% - Accent4 16 3 4" xfId="8050" xr:uid="{D91739E7-A6DD-4BBB-8070-AC519E104F41}"/>
    <cellStyle name="20% - Accent4 16 3 4 2" xfId="8051" xr:uid="{EF7DBA22-95E9-41DE-9052-64ABDDD28854}"/>
    <cellStyle name="20% - Accent4 16 3 5" xfId="8052" xr:uid="{82AB3A46-F88B-43FF-8E7C-BCBE5D341A1E}"/>
    <cellStyle name="20% - Accent4 16 3 5 2" xfId="8053" xr:uid="{947964F0-D8F8-40BE-A198-0CB263DBF8FF}"/>
    <cellStyle name="20% - Accent4 16 3 6" xfId="8054" xr:uid="{93E179A6-9FDE-436D-8BBF-50C68411019F}"/>
    <cellStyle name="20% - Accent4 16 4" xfId="8055" xr:uid="{CEC07B91-59E2-435D-A856-42EF1A4ADFD4}"/>
    <cellStyle name="20% - Accent4 16 4 2" xfId="8056" xr:uid="{C5FA29E3-C40E-4110-8EDF-3F6C275E459E}"/>
    <cellStyle name="20% - Accent4 16 4 2 2" xfId="8057" xr:uid="{AE26F4F9-EF23-48B0-A5F8-ABF0AC302075}"/>
    <cellStyle name="20% - Accent4 16 4 3" xfId="8058" xr:uid="{C459B639-DFAA-4CA8-A185-6B7E04026FDE}"/>
    <cellStyle name="20% - Accent4 16 4 3 2" xfId="8059" xr:uid="{936BEDF8-868A-49A6-8A02-B6A47AEEB460}"/>
    <cellStyle name="20% - Accent4 16 4 4" xfId="8060" xr:uid="{282AED64-F8D5-4284-8A2C-05576741227F}"/>
    <cellStyle name="20% - Accent4 16 5" xfId="8061" xr:uid="{46B02959-88AC-4E79-A370-F908C7B08582}"/>
    <cellStyle name="20% - Accent4 16 5 2" xfId="8062" xr:uid="{008D540C-DF6B-42CF-94B8-0637424B8CE3}"/>
    <cellStyle name="20% - Accent4 16 6" xfId="8063" xr:uid="{90439118-D4AB-44A0-86FE-BB3BC54C48F6}"/>
    <cellStyle name="20% - Accent4 16 6 2" xfId="8064" xr:uid="{A3E5A5FC-E2FC-43B4-A4FC-6B524714EC09}"/>
    <cellStyle name="20% - Accent4 16 7" xfId="8065" xr:uid="{AD7667A3-EF7B-490B-9001-84418240E937}"/>
    <cellStyle name="20% - Accent4 16 7 2" xfId="8066" xr:uid="{770912EE-3081-409E-812A-8460FC23D848}"/>
    <cellStyle name="20% - Accent4 16 8" xfId="8067" xr:uid="{0A38B636-5707-4414-ADEE-230267C7B4D8}"/>
    <cellStyle name="20% - Accent4 16 8 2" xfId="8068" xr:uid="{1FB1EC62-B52B-463D-BABB-91429BF936FB}"/>
    <cellStyle name="20% - Accent4 16 9" xfId="8069" xr:uid="{7AE3FAD6-D776-41A7-9B41-D463B64D674E}"/>
    <cellStyle name="20% - Accent4 16 9 2" xfId="8070" xr:uid="{DD7BED45-0586-4DA7-BD6E-4FF724ADB611}"/>
    <cellStyle name="20% - Accent4 17" xfId="8071" xr:uid="{6449D8E6-44F8-42D8-BDDA-DBF75372ADFF}"/>
    <cellStyle name="20% - Accent4 17 2" xfId="8072" xr:uid="{C8D1C974-8839-4901-99E4-5BC8CB719C2D}"/>
    <cellStyle name="20% - Accent4 17 2 2" xfId="8073" xr:uid="{072C8E4F-22F2-4FF2-901B-AE1179185364}"/>
    <cellStyle name="20% - Accent4 17 2 2 2" xfId="8074" xr:uid="{765EA686-F16B-439D-A58E-F99A60C38124}"/>
    <cellStyle name="20% - Accent4 17 2 3" xfId="8075" xr:uid="{CCD7CD03-2C26-4228-8D42-18FC52E56B21}"/>
    <cellStyle name="20% - Accent4 17 2 3 2" xfId="8076" xr:uid="{48027CC7-74EB-43BE-9E92-AF0379E8CD86}"/>
    <cellStyle name="20% - Accent4 17 2 4" xfId="8077" xr:uid="{BED7965A-8D3D-476F-833F-84FC51C2B7E8}"/>
    <cellStyle name="20% - Accent4 17 2 4 2" xfId="8078" xr:uid="{79363150-E9FD-4EF4-AAF7-96BFE3276CB8}"/>
    <cellStyle name="20% - Accent4 17 2 5" xfId="8079" xr:uid="{832ACAFF-9665-4A9A-9EA3-6E19FE7C0D14}"/>
    <cellStyle name="20% - Accent4 17 2 5 2" xfId="8080" xr:uid="{A400C2C9-2B47-4652-BD71-83F2613E78EF}"/>
    <cellStyle name="20% - Accent4 17 2 6" xfId="8081" xr:uid="{73DABD9B-B7C0-4ADF-8E9B-4C586A2E7632}"/>
    <cellStyle name="20% - Accent4 17 3" xfId="8082" xr:uid="{F947BA07-6F9A-4690-AD99-AE464349EAE4}"/>
    <cellStyle name="20% - Accent4 17 3 2" xfId="8083" xr:uid="{A1ACF5E1-7D7C-4F93-9A79-D6485F2916CA}"/>
    <cellStyle name="20% - Accent4 17 4" xfId="8084" xr:uid="{D24EFC8B-66C5-4D16-95F6-4DB8D606EFD0}"/>
    <cellStyle name="20% - Accent4 17 4 2" xfId="8085" xr:uid="{9D984E8F-33CC-4BCD-A769-0CDCB4529E68}"/>
    <cellStyle name="20% - Accent4 17 5" xfId="8086" xr:uid="{18EEE3D4-BCAB-4A23-A716-5A4B64FB52F6}"/>
    <cellStyle name="20% - Accent4 17 5 2" xfId="8087" xr:uid="{CAF5F503-D620-42AF-A275-FBDB0277F05A}"/>
    <cellStyle name="20% - Accent4 17 6" xfId="8088" xr:uid="{8D323822-A894-4E4B-8E3E-A79FB572EDEC}"/>
    <cellStyle name="20% - Accent4 17 6 2" xfId="8089" xr:uid="{D589CDD2-E764-44CA-B841-EBDA40A73546}"/>
    <cellStyle name="20% - Accent4 17 7" xfId="8090" xr:uid="{BF5305C9-DB2E-4393-8531-872632632763}"/>
    <cellStyle name="20% - Accent4 17 7 2" xfId="8091" xr:uid="{55776F12-DC91-4A3C-807F-49173BC30233}"/>
    <cellStyle name="20% - Accent4 17 8" xfId="8092" xr:uid="{2A953EBD-B4D1-40CF-B21D-B3D15933F4C7}"/>
    <cellStyle name="20% - Accent4 18" xfId="8093" xr:uid="{EE0C7AE1-DE57-45A1-82F9-EB317DD77051}"/>
    <cellStyle name="20% - Accent4 18 2" xfId="8094" xr:uid="{0E9D8A42-7626-4A0B-A394-8753A1863D99}"/>
    <cellStyle name="20% - Accent4 18 2 2" xfId="8095" xr:uid="{626A9936-B7FC-496F-B975-1C484E67D51E}"/>
    <cellStyle name="20% - Accent4 18 2 2 2" xfId="8096" xr:uid="{50415055-913E-430F-97DB-AEEAD30B8069}"/>
    <cellStyle name="20% - Accent4 18 2 3" xfId="8097" xr:uid="{A45DFC87-BFD2-42FD-9D73-F0DBF4844800}"/>
    <cellStyle name="20% - Accent4 18 2 3 2" xfId="8098" xr:uid="{8944C072-3B47-4248-8161-B3B5C722A483}"/>
    <cellStyle name="20% - Accent4 18 2 4" xfId="8099" xr:uid="{086F84EF-E5D0-4F3F-B50D-1FFA7653E498}"/>
    <cellStyle name="20% - Accent4 18 3" xfId="8100" xr:uid="{C3F6044E-B3D4-4386-9A70-ED1AE4B9DC39}"/>
    <cellStyle name="20% - Accent4 18 3 2" xfId="8101" xr:uid="{0011D162-6BBC-4510-A943-F0E42BC464DB}"/>
    <cellStyle name="20% - Accent4 18 4" xfId="8102" xr:uid="{E381E437-AD7A-494A-943C-5FA4FE45DD4F}"/>
    <cellStyle name="20% - Accent4 18 4 2" xfId="8103" xr:uid="{E2961FF7-5E10-4793-8056-814779DC8E82}"/>
    <cellStyle name="20% - Accent4 18 5" xfId="8104" xr:uid="{6CEC5147-5C23-4B34-9667-A26D0157E813}"/>
    <cellStyle name="20% - Accent4 18 5 2" xfId="8105" xr:uid="{06039769-3D9C-4DBD-89DE-87F502098A5B}"/>
    <cellStyle name="20% - Accent4 18 6" xfId="8106" xr:uid="{18AA3028-1EE6-497B-B214-03B252527B51}"/>
    <cellStyle name="20% - Accent4 18 6 2" xfId="8107" xr:uid="{EDA43A10-7285-43FE-8C18-780C384EA7DE}"/>
    <cellStyle name="20% - Accent4 18 7" xfId="8108" xr:uid="{D4364B8C-249D-4BA0-BFFF-8DB2D1293B69}"/>
    <cellStyle name="20% - Accent4 18 7 2" xfId="8109" xr:uid="{6FF5E901-A9BF-481B-BF54-E9F506B62A9C}"/>
    <cellStyle name="20% - Accent4 18 8" xfId="8110" xr:uid="{4362D243-F334-47B1-96D1-05E55E64DE36}"/>
    <cellStyle name="20% - Accent4 19" xfId="8111" xr:uid="{0FA45EE6-307F-4FA2-8215-EC6E0092DA71}"/>
    <cellStyle name="20% - Accent4 19 2" xfId="8112" xr:uid="{860D0597-18E0-4669-8E15-5002B50BF4A1}"/>
    <cellStyle name="20% - Accent4 19 2 2" xfId="8113" xr:uid="{A027E4FD-CBD7-4EF7-B295-27E9F61084E7}"/>
    <cellStyle name="20% - Accent4 19 3" xfId="8114" xr:uid="{E59C4223-D02B-4A9D-AE53-71C968CF7F6D}"/>
    <cellStyle name="20% - Accent4 19 3 2" xfId="8115" xr:uid="{0268FA7C-747C-4C39-9D78-508EC33C946B}"/>
    <cellStyle name="20% - Accent4 19 4" xfId="8116" xr:uid="{E6A5B0AB-F24D-4683-A6C1-2D7D5C825842}"/>
    <cellStyle name="20% - Accent4 19 4 2" xfId="8117" xr:uid="{90533E3D-1116-4FE3-8C11-5E10A2C59136}"/>
    <cellStyle name="20% - Accent4 19 5" xfId="8118" xr:uid="{AA0D15F6-9078-477D-9D6D-64A43D1C3445}"/>
    <cellStyle name="20% - Accent4 19 5 2" xfId="8119" xr:uid="{1F880E43-7099-47CE-9F34-7ED70D33DB85}"/>
    <cellStyle name="20% - Accent4 19 6" xfId="8120" xr:uid="{C10D77D1-4508-48A0-8029-7F6708E1DDDC}"/>
    <cellStyle name="20% - Accent4 19 6 2" xfId="8121" xr:uid="{F26D2FA3-7FCA-45A4-890C-1C935B5A1887}"/>
    <cellStyle name="20% - Accent4 19 7" xfId="8122" xr:uid="{6DDB837B-5EE7-4402-9D50-95CD055FD6C4}"/>
    <cellStyle name="20% - Accent4 2" xfId="127" xr:uid="{6F252E6B-C1D5-4146-A7DF-AEE3465B354E}"/>
    <cellStyle name="20% - Accent4 2 10" xfId="8124" xr:uid="{9895C45A-C974-44FE-A29B-3EA276C71741}"/>
    <cellStyle name="20% - Accent4 2 10 2" xfId="8125" xr:uid="{590FDB27-E1C6-404D-9F63-45C928F0BCCD}"/>
    <cellStyle name="20% - Accent4 2 11" xfId="8126" xr:uid="{A02B04DC-D6CC-4B9F-8527-C943D2284589}"/>
    <cellStyle name="20% - Accent4 2 11 2" xfId="8127" xr:uid="{DABABA72-196E-49B4-B4D1-90BC425DA624}"/>
    <cellStyle name="20% - Accent4 2 12" xfId="8128" xr:uid="{CE626385-0DCC-4A65-9809-C25520B23C8B}"/>
    <cellStyle name="20% - Accent4 2 12 2" xfId="8129" xr:uid="{1120CDCC-CC45-4CAE-A5D2-73C945652C45}"/>
    <cellStyle name="20% - Accent4 2 13" xfId="8130" xr:uid="{83490251-A2A9-45F1-9F67-5DA33B0501C1}"/>
    <cellStyle name="20% - Accent4 2 13 2" xfId="8131" xr:uid="{9557AF3A-FE03-46E2-AC81-E71329D2CBB9}"/>
    <cellStyle name="20% - Accent4 2 14" xfId="8132" xr:uid="{5964162A-94BD-4BB0-B60D-C4C84B5B5207}"/>
    <cellStyle name="20% - Accent4 2 14 2" xfId="8133" xr:uid="{D7BD697E-ACC9-4F07-B5D9-FFFC2F1803E5}"/>
    <cellStyle name="20% - Accent4 2 15" xfId="8134" xr:uid="{998FDD6C-BEE4-4C72-9C03-3043DBC86390}"/>
    <cellStyle name="20% - Accent4 2 15 2" xfId="8135" xr:uid="{B73E1A1D-6ACC-40FC-B9EE-FEF54F1DE8B9}"/>
    <cellStyle name="20% - Accent4 2 16" xfId="8136" xr:uid="{64F0F6CE-4B0C-495B-B09D-BEC7AA645066}"/>
    <cellStyle name="20% - Accent4 2 17" xfId="8137" xr:uid="{C181DEAC-2157-4498-B8E3-472B086F8500}"/>
    <cellStyle name="20% - Accent4 2 18" xfId="8123" xr:uid="{CCC9C558-AADE-466D-B987-B3F397D88E17}"/>
    <cellStyle name="20% - Accent4 2 2" xfId="128" xr:uid="{88293C1F-DE39-4CDF-A764-F3203BB18AB7}"/>
    <cellStyle name="20% - Accent4 2 2 10" xfId="8139" xr:uid="{EDF1487A-6416-4566-92E8-40FC74893C47}"/>
    <cellStyle name="20% - Accent4 2 2 10 2" xfId="8140" xr:uid="{E2698480-BA41-4E83-A726-5AB467298291}"/>
    <cellStyle name="20% - Accent4 2 2 11" xfId="8141" xr:uid="{9358262B-2B93-4A32-9DC7-2B000E3D92FF}"/>
    <cellStyle name="20% - Accent4 2 2 11 2" xfId="8142" xr:uid="{DC2410C5-E8D0-4679-AEB7-5B207ED20E70}"/>
    <cellStyle name="20% - Accent4 2 2 12" xfId="8143" xr:uid="{0F368179-9920-4F46-B6A1-7826447E3F10}"/>
    <cellStyle name="20% - Accent4 2 2 13" xfId="8138" xr:uid="{58BABFCF-B007-4A3D-8930-6151C2D674D7}"/>
    <cellStyle name="20% - Accent4 2 2 2" xfId="129" xr:uid="{A0E9EC23-3067-4AB4-87CD-3EBCB3D46CB4}"/>
    <cellStyle name="20% - Accent4 2 2 2 10" xfId="8145" xr:uid="{B3A2E14B-B764-4528-9A23-DC59D5D1B906}"/>
    <cellStyle name="20% - Accent4 2 2 2 11" xfId="8144" xr:uid="{260A9258-F310-4B26-9F75-0898EF404846}"/>
    <cellStyle name="20% - Accent4 2 2 2 2" xfId="130" xr:uid="{8917E649-E3CF-432D-BA6E-C5AD4E0A5286}"/>
    <cellStyle name="20% - Accent4 2 2 2 2 2" xfId="131" xr:uid="{D03D68B8-F53E-48EE-A29E-4913D09A8A50}"/>
    <cellStyle name="20% - Accent4 2 2 2 2 2 2" xfId="8148" xr:uid="{04CDF5C1-025F-40BA-9762-A579FD75CA58}"/>
    <cellStyle name="20% - Accent4 2 2 2 2 2 2 2" xfId="8149" xr:uid="{BED30F67-AED8-4CC0-8A51-EA37FE7B281B}"/>
    <cellStyle name="20% - Accent4 2 2 2 2 2 3" xfId="8150" xr:uid="{729A368B-A391-4EA7-A14C-DC2894D3D4C2}"/>
    <cellStyle name="20% - Accent4 2 2 2 2 2 3 2" xfId="8151" xr:uid="{83412755-2E22-4B40-9BBE-04C064AA6D91}"/>
    <cellStyle name="20% - Accent4 2 2 2 2 2 4" xfId="8152" xr:uid="{3DC77B39-C93A-4CB5-898D-5FCDA1ED592D}"/>
    <cellStyle name="20% - Accent4 2 2 2 2 2 5" xfId="8147" xr:uid="{E1794CB5-1E2D-470C-B4D3-64944B8A9D3E}"/>
    <cellStyle name="20% - Accent4 2 2 2 2 3" xfId="8153" xr:uid="{EB646FB4-8A0F-489C-A610-8CC64E01094C}"/>
    <cellStyle name="20% - Accent4 2 2 2 2 3 2" xfId="8154" xr:uid="{6F29E5C1-CC38-4676-A137-9DB75F90CCF9}"/>
    <cellStyle name="20% - Accent4 2 2 2 2 4" xfId="8155" xr:uid="{01087EC0-D359-4F92-A96B-6224D5804CC5}"/>
    <cellStyle name="20% - Accent4 2 2 2 2 4 2" xfId="8156" xr:uid="{9FB46175-1CA9-4C79-8DBE-B3477F967BB8}"/>
    <cellStyle name="20% - Accent4 2 2 2 2 5" xfId="8157" xr:uid="{A6866575-E705-4FB8-AF5E-87484713F05E}"/>
    <cellStyle name="20% - Accent4 2 2 2 2 5 2" xfId="8158" xr:uid="{0D0E08B7-ADC3-46E3-8C7E-502184450DA9}"/>
    <cellStyle name="20% - Accent4 2 2 2 2 6" xfId="8159" xr:uid="{8245614D-5303-4E1B-AA91-4226F910B3F9}"/>
    <cellStyle name="20% - Accent4 2 2 2 2 7" xfId="8146" xr:uid="{20987965-D10A-4378-B9BC-32EDFA8537BB}"/>
    <cellStyle name="20% - Accent4 2 2 2 3" xfId="132" xr:uid="{6BF44937-4509-40C1-B364-2E1132A4C706}"/>
    <cellStyle name="20% - Accent4 2 2 2 3 2" xfId="8161" xr:uid="{AA63C738-8BAB-44C8-8662-3117C4CF196B}"/>
    <cellStyle name="20% - Accent4 2 2 2 3 2 2" xfId="8162" xr:uid="{5B7D91CC-107F-4406-8023-9B7988333E9C}"/>
    <cellStyle name="20% - Accent4 2 2 2 3 2 2 2" xfId="8163" xr:uid="{CC2A87B3-7128-4CD7-A349-5F6292762CCE}"/>
    <cellStyle name="20% - Accent4 2 2 2 3 2 3" xfId="8164" xr:uid="{C506E128-6461-469D-9EBE-DC3B249F407F}"/>
    <cellStyle name="20% - Accent4 2 2 2 3 2 3 2" xfId="8165" xr:uid="{89FDD00B-49D7-417C-B58D-698F4C337D7E}"/>
    <cellStyle name="20% - Accent4 2 2 2 3 2 4" xfId="8166" xr:uid="{822DEFA9-E5EB-40FD-9CDF-3C31308B67AD}"/>
    <cellStyle name="20% - Accent4 2 2 2 3 3" xfId="8167" xr:uid="{48DD9D3B-4F29-4717-8716-7547E8B24984}"/>
    <cellStyle name="20% - Accent4 2 2 2 3 3 2" xfId="8168" xr:uid="{8E4FE7A9-9179-4461-B8CB-4B5322BB2635}"/>
    <cellStyle name="20% - Accent4 2 2 2 3 4" xfId="8169" xr:uid="{87F042F8-062A-4E97-8A4D-97B6E2F6FB10}"/>
    <cellStyle name="20% - Accent4 2 2 2 3 4 2" xfId="8170" xr:uid="{664CD677-06D3-4B19-8D59-C40B2A2978D3}"/>
    <cellStyle name="20% - Accent4 2 2 2 3 5" xfId="8171" xr:uid="{9A932D2E-6F85-44DF-95A4-4FAC6550D5D6}"/>
    <cellStyle name="20% - Accent4 2 2 2 3 5 2" xfId="8172" xr:uid="{C3A2A8D4-9F57-4E6F-9B63-E71A041DAFF4}"/>
    <cellStyle name="20% - Accent4 2 2 2 3 6" xfId="8173" xr:uid="{DB621FAB-A2B9-4603-B712-723080E18F36}"/>
    <cellStyle name="20% - Accent4 2 2 2 3 7" xfId="8160" xr:uid="{38A868E4-6489-4E7B-BECB-4FCB191EF9C5}"/>
    <cellStyle name="20% - Accent4 2 2 2 4" xfId="8174" xr:uid="{6CBFE952-A72D-4864-8A8B-89FBC3AA6098}"/>
    <cellStyle name="20% - Accent4 2 2 2 4 2" xfId="8175" xr:uid="{FB6EC8D2-B55C-4F1D-8105-F9C8DB90D0FB}"/>
    <cellStyle name="20% - Accent4 2 2 2 4 2 2" xfId="8176" xr:uid="{6B1D954C-86B3-4B2C-99F7-88867B071455}"/>
    <cellStyle name="20% - Accent4 2 2 2 4 3" xfId="8177" xr:uid="{A1805892-FC00-4F0C-A8E3-9872548EEB62}"/>
    <cellStyle name="20% - Accent4 2 2 2 4 3 2" xfId="8178" xr:uid="{E5C2AC83-658A-4907-8D92-D79320FB4335}"/>
    <cellStyle name="20% - Accent4 2 2 2 4 4" xfId="8179" xr:uid="{B00938EE-A22C-47C0-B3A0-A909BC5E9AD5}"/>
    <cellStyle name="20% - Accent4 2 2 2 5" xfId="8180" xr:uid="{83E57615-E5CF-40D3-B5B0-A41901980ECC}"/>
    <cellStyle name="20% - Accent4 2 2 2 5 2" xfId="8181" xr:uid="{525CF3AB-86C0-4B6E-9A5E-9D5D456F1AAD}"/>
    <cellStyle name="20% - Accent4 2 2 2 6" xfId="8182" xr:uid="{2BE98898-46AB-4F29-B214-8F4B23761D02}"/>
    <cellStyle name="20% - Accent4 2 2 2 6 2" xfId="8183" xr:uid="{8599C512-C9B9-4E97-B132-F204436E3AFC}"/>
    <cellStyle name="20% - Accent4 2 2 2 7" xfId="8184" xr:uid="{2DB3CE2B-FCAD-493D-9665-D581660A4CF9}"/>
    <cellStyle name="20% - Accent4 2 2 2 7 2" xfId="8185" xr:uid="{2E491494-2FE3-463A-B83A-865D398BDB95}"/>
    <cellStyle name="20% - Accent4 2 2 2 8" xfId="8186" xr:uid="{ACEF4C46-328B-4B45-B1E1-37146D980AFF}"/>
    <cellStyle name="20% - Accent4 2 2 2 8 2" xfId="8187" xr:uid="{6035DB83-F4F2-4A81-A6A5-A618A33571E5}"/>
    <cellStyle name="20% - Accent4 2 2 2 9" xfId="8188" xr:uid="{CA782F6B-338B-4753-9692-722F98BF7794}"/>
    <cellStyle name="20% - Accent4 2 2 2 9 2" xfId="8189" xr:uid="{6F0DCE0C-F407-43A3-82DD-5892E1894528}"/>
    <cellStyle name="20% - Accent4 2 2 3" xfId="133" xr:uid="{3BBC5F0E-CADD-444A-8D75-ED294FCF82A9}"/>
    <cellStyle name="20% - Accent4 2 2 3 2" xfId="134" xr:uid="{B805CBE9-9F10-4E7A-9595-90643D01085C}"/>
    <cellStyle name="20% - Accent4 2 2 3 2 2" xfId="8192" xr:uid="{F25A2C3D-8A09-4646-81C7-720273A6D2C5}"/>
    <cellStyle name="20% - Accent4 2 2 3 2 2 2" xfId="8193" xr:uid="{58CEC3EE-1F96-4982-8864-67DC2B726B46}"/>
    <cellStyle name="20% - Accent4 2 2 3 2 2 2 2" xfId="8194" xr:uid="{24AB2129-278D-4EE7-9103-9D1E17675CCA}"/>
    <cellStyle name="20% - Accent4 2 2 3 2 2 3" xfId="8195" xr:uid="{83527F33-EDB1-4D9B-A4F4-1779303EE08D}"/>
    <cellStyle name="20% - Accent4 2 2 3 2 2 3 2" xfId="8196" xr:uid="{FF2F569B-2DE6-444A-8E21-B5443BE33CAA}"/>
    <cellStyle name="20% - Accent4 2 2 3 2 2 4" xfId="8197" xr:uid="{135716A2-B262-4928-A5CD-B09E4E6909C5}"/>
    <cellStyle name="20% - Accent4 2 2 3 2 3" xfId="8198" xr:uid="{E827303B-75AD-4834-A02C-8BC07FC2D6F8}"/>
    <cellStyle name="20% - Accent4 2 2 3 2 3 2" xfId="8199" xr:uid="{80124258-3145-4A15-AB6B-5B54FF059295}"/>
    <cellStyle name="20% - Accent4 2 2 3 2 4" xfId="8200" xr:uid="{E3472824-2E00-4BFC-9966-0E64CC01C583}"/>
    <cellStyle name="20% - Accent4 2 2 3 2 4 2" xfId="8201" xr:uid="{C869BB45-D4A8-445E-AAC4-43852F5327E0}"/>
    <cellStyle name="20% - Accent4 2 2 3 2 5" xfId="8202" xr:uid="{16385D04-1C58-4F75-8D5F-80328550197E}"/>
    <cellStyle name="20% - Accent4 2 2 3 2 5 2" xfId="8203" xr:uid="{328778B2-BA45-4AA1-ABA7-909A11D78014}"/>
    <cellStyle name="20% - Accent4 2 2 3 2 6" xfId="8204" xr:uid="{0BBE35D4-70F1-4C82-8A96-6FF37EA07CFA}"/>
    <cellStyle name="20% - Accent4 2 2 3 2 7" xfId="8191" xr:uid="{84EDE50B-0664-4FB7-8804-001770644E72}"/>
    <cellStyle name="20% - Accent4 2 2 3 3" xfId="8205" xr:uid="{47A07B57-07B8-4898-A3DA-5EC0FCA80914}"/>
    <cellStyle name="20% - Accent4 2 2 3 3 2" xfId="8206" xr:uid="{3E73AD4A-1A97-4913-AA88-43D8CB9560A3}"/>
    <cellStyle name="20% - Accent4 2 2 3 3 2 2" xfId="8207" xr:uid="{70BF31A7-FB2C-4E17-95B4-3FFAAC5D4029}"/>
    <cellStyle name="20% - Accent4 2 2 3 3 2 2 2" xfId="8208" xr:uid="{68B92026-AB9B-4E48-9CF6-3FA5ABC35335}"/>
    <cellStyle name="20% - Accent4 2 2 3 3 2 3" xfId="8209" xr:uid="{5C881C8F-670A-4CE4-9336-745F211E95BC}"/>
    <cellStyle name="20% - Accent4 2 2 3 3 2 3 2" xfId="8210" xr:uid="{4B17F4FA-4B5A-4502-B25E-DBC79175C1D8}"/>
    <cellStyle name="20% - Accent4 2 2 3 3 2 4" xfId="8211" xr:uid="{6955BC37-A68F-4BB3-9C39-2D04B340737B}"/>
    <cellStyle name="20% - Accent4 2 2 3 3 3" xfId="8212" xr:uid="{1C6C339E-8146-437A-87B4-5E4F6B77CA9B}"/>
    <cellStyle name="20% - Accent4 2 2 3 3 3 2" xfId="8213" xr:uid="{2904125D-3A1B-42B4-B067-A63A91A1E87F}"/>
    <cellStyle name="20% - Accent4 2 2 3 3 4" xfId="8214" xr:uid="{B5055C49-16EB-4DA4-A745-2632318DAD59}"/>
    <cellStyle name="20% - Accent4 2 2 3 3 4 2" xfId="8215" xr:uid="{2821C074-472B-4CAD-865E-67AAAD060980}"/>
    <cellStyle name="20% - Accent4 2 2 3 3 5" xfId="8216" xr:uid="{4F788A29-B59A-4E20-ACFA-DE91B3B603F7}"/>
    <cellStyle name="20% - Accent4 2 2 3 3 5 2" xfId="8217" xr:uid="{EC7404FD-EA54-47E0-B486-A8CC0E0D4579}"/>
    <cellStyle name="20% - Accent4 2 2 3 3 6" xfId="8218" xr:uid="{D6E07227-BE3C-464E-9E22-A70E2CA7B926}"/>
    <cellStyle name="20% - Accent4 2 2 3 4" xfId="8219" xr:uid="{7AABBC18-0B00-493C-83AE-F171137006DE}"/>
    <cellStyle name="20% - Accent4 2 2 3 4 2" xfId="8220" xr:uid="{0DCD47BF-2207-4F25-89B0-E6334A7ABA24}"/>
    <cellStyle name="20% - Accent4 2 2 3 4 2 2" xfId="8221" xr:uid="{E9981F96-9332-4DE7-94C5-FACBBA2DEA9C}"/>
    <cellStyle name="20% - Accent4 2 2 3 4 3" xfId="8222" xr:uid="{48E505EF-BF98-47A9-8126-27DF7F0DF9FB}"/>
    <cellStyle name="20% - Accent4 2 2 3 4 3 2" xfId="8223" xr:uid="{344ED074-9412-4CBD-A0BE-9823AA8AB0F4}"/>
    <cellStyle name="20% - Accent4 2 2 3 4 4" xfId="8224" xr:uid="{B1D25B7D-856D-496B-870D-14181C7DB97D}"/>
    <cellStyle name="20% - Accent4 2 2 3 5" xfId="8225" xr:uid="{DE61DB92-2D82-4AA1-B71B-C292E9B05A61}"/>
    <cellStyle name="20% - Accent4 2 2 3 5 2" xfId="8226" xr:uid="{6F8B08A1-045F-44F7-ADA1-ACE4C8CFC53B}"/>
    <cellStyle name="20% - Accent4 2 2 3 6" xfId="8227" xr:uid="{F2032735-177D-4568-AE49-E4CECDB1EFD6}"/>
    <cellStyle name="20% - Accent4 2 2 3 6 2" xfId="8228" xr:uid="{333C6B6C-2DA5-499A-B5F3-E54DCE8FA3E9}"/>
    <cellStyle name="20% - Accent4 2 2 3 7" xfId="8229" xr:uid="{253ACB55-FFA8-401D-9250-F0F017190EFF}"/>
    <cellStyle name="20% - Accent4 2 2 3 7 2" xfId="8230" xr:uid="{B59F8AE5-ACF4-490C-AC3F-3B381CFED61A}"/>
    <cellStyle name="20% - Accent4 2 2 3 8" xfId="8231" xr:uid="{F058FAB5-55A0-4AE1-BD10-92409D48F5D6}"/>
    <cellStyle name="20% - Accent4 2 2 3 9" xfId="8190" xr:uid="{9516AE0D-231B-4956-957C-E27536A32427}"/>
    <cellStyle name="20% - Accent4 2 2 4" xfId="135" xr:uid="{EAEECCD9-D7BC-4127-B19B-536027F0B459}"/>
    <cellStyle name="20% - Accent4 2 2 4 2" xfId="8233" xr:uid="{32E2CB2E-7204-4ED2-B47A-C41597E66C19}"/>
    <cellStyle name="20% - Accent4 2 2 4 2 2" xfId="8234" xr:uid="{77BA138A-36CD-454D-BEE9-7BD90E0C90B8}"/>
    <cellStyle name="20% - Accent4 2 2 4 2 2 2" xfId="8235" xr:uid="{87B332CA-87CF-464C-B18C-1F0B64CC64B1}"/>
    <cellStyle name="20% - Accent4 2 2 4 2 3" xfId="8236" xr:uid="{C6E24E55-CAB1-44C8-8E6E-F0116A62AB95}"/>
    <cellStyle name="20% - Accent4 2 2 4 2 3 2" xfId="8237" xr:uid="{E27D242E-CB29-451D-B926-8B97CF92F6DA}"/>
    <cellStyle name="20% - Accent4 2 2 4 2 4" xfId="8238" xr:uid="{F4D6FAF2-E78F-45DE-A98B-B46CD33A53E2}"/>
    <cellStyle name="20% - Accent4 2 2 4 3" xfId="8239" xr:uid="{B0DC5C36-B71E-47A0-85A0-1BD27B0BA046}"/>
    <cellStyle name="20% - Accent4 2 2 4 3 2" xfId="8240" xr:uid="{CA0B8B5C-C355-46FE-820C-11F55E139DFA}"/>
    <cellStyle name="20% - Accent4 2 2 4 4" xfId="8241" xr:uid="{D7A9DF36-C70B-443B-9715-5EE4F566A721}"/>
    <cellStyle name="20% - Accent4 2 2 4 4 2" xfId="8242" xr:uid="{989BE833-55C6-4D17-95FD-D6C2F72FA2D3}"/>
    <cellStyle name="20% - Accent4 2 2 4 5" xfId="8243" xr:uid="{B29C407B-1048-4C6F-84FA-40E8B2B7FBE3}"/>
    <cellStyle name="20% - Accent4 2 2 4 5 2" xfId="8244" xr:uid="{65F444F2-3E86-4EF4-A94B-3FB698176A74}"/>
    <cellStyle name="20% - Accent4 2 2 4 6" xfId="8245" xr:uid="{EDA19DE3-F563-43EA-9158-96254676816D}"/>
    <cellStyle name="20% - Accent4 2 2 4 7" xfId="8232" xr:uid="{4E6ABCF2-E7D4-433F-8D3C-D30BCCED8F04}"/>
    <cellStyle name="20% - Accent4 2 2 5" xfId="8246" xr:uid="{4440B3E4-FF7E-4004-8F3B-EEDA94513C45}"/>
    <cellStyle name="20% - Accent4 2 2 5 2" xfId="8247" xr:uid="{A762B1FE-C066-4EF3-B90E-C0B4E5308268}"/>
    <cellStyle name="20% - Accent4 2 2 5 2 2" xfId="8248" xr:uid="{269A98A0-13B8-4E78-98AF-30E333794811}"/>
    <cellStyle name="20% - Accent4 2 2 5 2 2 2" xfId="8249" xr:uid="{2983AC35-3747-42A7-8A6C-806FE8DF202E}"/>
    <cellStyle name="20% - Accent4 2 2 5 2 3" xfId="8250" xr:uid="{3C2E9257-4FB4-4F72-B07D-04B49ACC1F76}"/>
    <cellStyle name="20% - Accent4 2 2 5 2 3 2" xfId="8251" xr:uid="{C8F5B4FA-7A45-4558-BD72-067EA317FE48}"/>
    <cellStyle name="20% - Accent4 2 2 5 2 4" xfId="8252" xr:uid="{4472FBC1-C972-43EB-BAA1-1623688083D9}"/>
    <cellStyle name="20% - Accent4 2 2 5 3" xfId="8253" xr:uid="{D6A20852-931F-473E-AC92-9B54E9A1C706}"/>
    <cellStyle name="20% - Accent4 2 2 5 3 2" xfId="8254" xr:uid="{E71DCE21-AB3F-4DE3-B8CA-CE950ACED2E4}"/>
    <cellStyle name="20% - Accent4 2 2 5 4" xfId="8255" xr:uid="{E4DED027-6083-45E5-97D1-1253A520BC05}"/>
    <cellStyle name="20% - Accent4 2 2 5 4 2" xfId="8256" xr:uid="{87867009-716A-4CD0-BC1F-68FE8D13A945}"/>
    <cellStyle name="20% - Accent4 2 2 5 5" xfId="8257" xr:uid="{4EF4B223-6D8B-4892-AF2F-611C44510920}"/>
    <cellStyle name="20% - Accent4 2 2 5 5 2" xfId="8258" xr:uid="{D13265DE-7ED1-4D84-A76C-C67A2C1B1D24}"/>
    <cellStyle name="20% - Accent4 2 2 5 6" xfId="8259" xr:uid="{2E95B698-E289-47E5-8A11-403E859CABB6}"/>
    <cellStyle name="20% - Accent4 2 2 6" xfId="8260" xr:uid="{DA8746E5-CD35-4AF6-8FB2-E111536C235C}"/>
    <cellStyle name="20% - Accent4 2 2 6 2" xfId="8261" xr:uid="{AE1EFFC1-513A-4426-80E6-5F0DD624F575}"/>
    <cellStyle name="20% - Accent4 2 2 6 2 2" xfId="8262" xr:uid="{CD47A10C-D3C8-486C-B755-7E90C73B5D23}"/>
    <cellStyle name="20% - Accent4 2 2 6 3" xfId="8263" xr:uid="{CAC88787-E3E6-4972-AD87-D00CB06BBE6F}"/>
    <cellStyle name="20% - Accent4 2 2 6 3 2" xfId="8264" xr:uid="{0BBF188A-40AA-4F57-9749-03F501C9C4DA}"/>
    <cellStyle name="20% - Accent4 2 2 6 4" xfId="8265" xr:uid="{A32367FD-7A76-4DC3-A6D8-A4D96ECFF0BE}"/>
    <cellStyle name="20% - Accent4 2 2 7" xfId="8266" xr:uid="{56901F2A-A44C-41E5-9685-F2B74D46BA86}"/>
    <cellStyle name="20% - Accent4 2 2 7 2" xfId="8267" xr:uid="{4F9D078C-4285-42E2-ACCA-84DCD4A429BA}"/>
    <cellStyle name="20% - Accent4 2 2 8" xfId="8268" xr:uid="{0E74674A-9AEE-4C5A-B06D-FA505B24349D}"/>
    <cellStyle name="20% - Accent4 2 2 8 2" xfId="8269" xr:uid="{AF2EC008-C1C0-42B8-9A48-350E683469C2}"/>
    <cellStyle name="20% - Accent4 2 2 9" xfId="8270" xr:uid="{5A356F78-256A-46E9-AAC9-781E2B0D5ADE}"/>
    <cellStyle name="20% - Accent4 2 2 9 2" xfId="8271" xr:uid="{6B67CC4E-CCA0-4CF3-9B54-4FDF893573E0}"/>
    <cellStyle name="20% - Accent4 2 3" xfId="136" xr:uid="{0B27BFC2-E333-4E13-B640-C6190B6EA53B}"/>
    <cellStyle name="20% - Accent4 2 3 10" xfId="8273" xr:uid="{1958ECE6-A01E-4586-9F84-FE1FFBD14F26}"/>
    <cellStyle name="20% - Accent4 2 3 11" xfId="8272" xr:uid="{F11567E8-7967-4F8D-A8B8-7D6884AC20E5}"/>
    <cellStyle name="20% - Accent4 2 3 2" xfId="137" xr:uid="{E675302B-D920-4A01-A5ED-9626CE508C4E}"/>
    <cellStyle name="20% - Accent4 2 3 2 2" xfId="138" xr:uid="{02761067-9873-4EA1-9F33-A2C2C3A9FBFC}"/>
    <cellStyle name="20% - Accent4 2 3 2 2 2" xfId="8276" xr:uid="{92C07A7C-E459-4634-AF07-602EDA4B8E68}"/>
    <cellStyle name="20% - Accent4 2 3 2 2 2 2" xfId="8277" xr:uid="{4A3C0FBA-5456-4F16-9F24-7F091116D30F}"/>
    <cellStyle name="20% - Accent4 2 3 2 2 3" xfId="8278" xr:uid="{E21F3C9B-968E-4775-87FD-B886CBAD5E4E}"/>
    <cellStyle name="20% - Accent4 2 3 2 2 3 2" xfId="8279" xr:uid="{FABB7450-B0B3-41FF-A6BC-EAC2D45EB39D}"/>
    <cellStyle name="20% - Accent4 2 3 2 2 4" xfId="8280" xr:uid="{4DBC7604-5998-4833-90CE-7BB517AAC3D8}"/>
    <cellStyle name="20% - Accent4 2 3 2 2 5" xfId="8275" xr:uid="{9F302289-8D6C-4687-B0D5-9735DEA006F3}"/>
    <cellStyle name="20% - Accent4 2 3 2 3" xfId="8281" xr:uid="{4E28CC30-B368-46EB-9BE4-187A88EA012F}"/>
    <cellStyle name="20% - Accent4 2 3 2 3 2" xfId="8282" xr:uid="{1C3AAA58-0A55-41D6-91DC-EB89A62D0C3F}"/>
    <cellStyle name="20% - Accent4 2 3 2 4" xfId="8283" xr:uid="{489FFB3B-7E04-4BE9-98AC-10CAB3E25B46}"/>
    <cellStyle name="20% - Accent4 2 3 2 4 2" xfId="8284" xr:uid="{5F5F936F-CCC1-4674-8FD4-A333267CE336}"/>
    <cellStyle name="20% - Accent4 2 3 2 5" xfId="8285" xr:uid="{CCA93AE0-65DB-4FA9-9BCF-58B7E871247E}"/>
    <cellStyle name="20% - Accent4 2 3 2 5 2" xfId="8286" xr:uid="{EDBEF8A8-72FC-45CB-9821-79B610E0E02E}"/>
    <cellStyle name="20% - Accent4 2 3 2 6" xfId="8287" xr:uid="{8054546B-09EA-4B43-AC1C-0088B9F0AA2A}"/>
    <cellStyle name="20% - Accent4 2 3 2 6 2" xfId="8288" xr:uid="{473A4CB4-EC26-4B9E-92BA-EB9337EF7BFA}"/>
    <cellStyle name="20% - Accent4 2 3 2 7" xfId="8289" xr:uid="{4FA75669-A7E8-4415-8F79-5FF1B6F9503F}"/>
    <cellStyle name="20% - Accent4 2 3 2 7 2" xfId="8290" xr:uid="{270A047C-3E86-4262-9D1F-010A197137F3}"/>
    <cellStyle name="20% - Accent4 2 3 2 8" xfId="8291" xr:uid="{7981F3CB-6583-45FF-9821-3CFCEF0D0648}"/>
    <cellStyle name="20% - Accent4 2 3 2 9" xfId="8274" xr:uid="{2BCA0B28-E239-4585-A337-B0F64BC34405}"/>
    <cellStyle name="20% - Accent4 2 3 3" xfId="139" xr:uid="{65479BCD-170C-429D-B21C-9343CE2D0078}"/>
    <cellStyle name="20% - Accent4 2 3 3 2" xfId="8293" xr:uid="{00CF86B8-77F5-4A55-B5C8-9CCEB396671C}"/>
    <cellStyle name="20% - Accent4 2 3 3 2 2" xfId="8294" xr:uid="{F7B98585-22D0-4878-963E-7D7A6ED4D4AB}"/>
    <cellStyle name="20% - Accent4 2 3 3 2 2 2" xfId="8295" xr:uid="{1A9D75AC-EFDA-480F-B948-E3179AE8D934}"/>
    <cellStyle name="20% - Accent4 2 3 3 2 3" xfId="8296" xr:uid="{4630A6CA-77C2-4E92-BD1E-21F42D82532A}"/>
    <cellStyle name="20% - Accent4 2 3 3 2 3 2" xfId="8297" xr:uid="{D58FA783-0016-4442-BA5E-9445D7DB2CFD}"/>
    <cellStyle name="20% - Accent4 2 3 3 2 4" xfId="8298" xr:uid="{103702DD-5061-4A77-A730-53CE025A9E5E}"/>
    <cellStyle name="20% - Accent4 2 3 3 3" xfId="8299" xr:uid="{37749D63-0629-46C1-A731-104AFF64AFB8}"/>
    <cellStyle name="20% - Accent4 2 3 3 3 2" xfId="8300" xr:uid="{C59BEDC7-8442-42E3-B504-15C93F28D1DF}"/>
    <cellStyle name="20% - Accent4 2 3 3 4" xfId="8301" xr:uid="{E52EE490-CFB3-43A7-B8D7-5AE6C014AB2B}"/>
    <cellStyle name="20% - Accent4 2 3 3 4 2" xfId="8302" xr:uid="{5C6AD036-BBC9-435B-8FE9-EB95735832B9}"/>
    <cellStyle name="20% - Accent4 2 3 3 5" xfId="8303" xr:uid="{5F07C10D-A059-4165-9DD1-C7C60A717AAB}"/>
    <cellStyle name="20% - Accent4 2 3 3 5 2" xfId="8304" xr:uid="{C0A03D3A-9A06-4344-96B6-5CC09126FC1C}"/>
    <cellStyle name="20% - Accent4 2 3 3 6" xfId="8305" xr:uid="{E3F66408-B51C-458E-81B6-92C5DF94773C}"/>
    <cellStyle name="20% - Accent4 2 3 3 7" xfId="8292" xr:uid="{126A9F0D-40C3-46BB-AECE-ABB6DAB7510A}"/>
    <cellStyle name="20% - Accent4 2 3 4" xfId="8306" xr:uid="{E902DC85-789D-4605-BA61-8E0CE0F1C269}"/>
    <cellStyle name="20% - Accent4 2 3 4 2" xfId="8307" xr:uid="{68AE7043-2379-454A-B392-C96CC7E4C93B}"/>
    <cellStyle name="20% - Accent4 2 3 4 2 2" xfId="8308" xr:uid="{22ED5F38-03A4-4DDE-9252-72B5EA17C218}"/>
    <cellStyle name="20% - Accent4 2 3 4 3" xfId="8309" xr:uid="{23FDB689-0493-4388-A7F1-3A6083B59022}"/>
    <cellStyle name="20% - Accent4 2 3 4 3 2" xfId="8310" xr:uid="{D080AE4F-6C23-4797-BCE0-EDBB8C2C6631}"/>
    <cellStyle name="20% - Accent4 2 3 4 4" xfId="8311" xr:uid="{20E77E7E-DFE9-4BAC-9991-AABC25BFBBA1}"/>
    <cellStyle name="20% - Accent4 2 3 5" xfId="8312" xr:uid="{5212E518-12DC-46A0-938D-E1965B07ADF8}"/>
    <cellStyle name="20% - Accent4 2 3 5 2" xfId="8313" xr:uid="{480C5D34-1D59-4148-998E-4AAC97C66C03}"/>
    <cellStyle name="20% - Accent4 2 3 6" xfId="8314" xr:uid="{EDBC5E81-0152-445C-9E4E-18E6CCA42243}"/>
    <cellStyle name="20% - Accent4 2 3 6 2" xfId="8315" xr:uid="{FE55A6B5-E9D4-4E6C-952F-CEA4DAF2251F}"/>
    <cellStyle name="20% - Accent4 2 3 7" xfId="8316" xr:uid="{63E359B5-D7C0-45AF-898C-F049C3DCABAA}"/>
    <cellStyle name="20% - Accent4 2 3 7 2" xfId="8317" xr:uid="{3DBB5737-F86F-4FE8-A6A9-3E6B7C08D10F}"/>
    <cellStyle name="20% - Accent4 2 3 8" xfId="8318" xr:uid="{C14D1413-9051-42C1-8DFB-50A725F8A5C4}"/>
    <cellStyle name="20% - Accent4 2 3 8 2" xfId="8319" xr:uid="{1D5D65E8-D98B-4308-9853-89E79177A2FE}"/>
    <cellStyle name="20% - Accent4 2 3 9" xfId="8320" xr:uid="{95D9290B-FF83-46E7-BC80-D4B5BC752112}"/>
    <cellStyle name="20% - Accent4 2 3 9 2" xfId="8321" xr:uid="{71AAD50E-6943-4159-AE88-C7B26B55CAD0}"/>
    <cellStyle name="20% - Accent4 2 4" xfId="140" xr:uid="{C6792A2B-1918-4B2C-ADC5-F642BBFD791F}"/>
    <cellStyle name="20% - Accent4 2 4 10" xfId="8323" xr:uid="{64AD9ECB-FD65-4CD8-AC10-F9729C4C9B96}"/>
    <cellStyle name="20% - Accent4 2 4 11" xfId="8322" xr:uid="{64045464-AF6A-48AB-8FF7-C9EFB77C3122}"/>
    <cellStyle name="20% - Accent4 2 4 2" xfId="141" xr:uid="{0159A883-58EF-477F-AB9C-69F426E75E2C}"/>
    <cellStyle name="20% - Accent4 2 4 2 2" xfId="142" xr:uid="{C92CB41D-8B29-4B5A-B490-89488483A9CF}"/>
    <cellStyle name="20% - Accent4 2 4 2 2 2" xfId="8326" xr:uid="{43F8007F-27E6-4532-BCA4-966139B0F2A9}"/>
    <cellStyle name="20% - Accent4 2 4 2 2 2 2" xfId="8327" xr:uid="{86340345-2518-46D8-A8BB-985FEC53B6AB}"/>
    <cellStyle name="20% - Accent4 2 4 2 2 3" xfId="8328" xr:uid="{E390CECB-4C22-4710-A516-A054EA77D227}"/>
    <cellStyle name="20% - Accent4 2 4 2 2 3 2" xfId="8329" xr:uid="{6A4F4DBA-4FA7-4EFB-8C2A-6D2CE4EFC456}"/>
    <cellStyle name="20% - Accent4 2 4 2 2 4" xfId="8330" xr:uid="{4F02EF31-590A-4599-9B44-CEC3F5C3B69C}"/>
    <cellStyle name="20% - Accent4 2 4 2 2 5" xfId="8325" xr:uid="{A4F42996-357A-4D01-BB3F-8E5B5F7BAA54}"/>
    <cellStyle name="20% - Accent4 2 4 2 3" xfId="8331" xr:uid="{1260A443-85E8-4B40-9ED4-1BA4FAB139E1}"/>
    <cellStyle name="20% - Accent4 2 4 2 3 2" xfId="8332" xr:uid="{692ACB40-8039-47F3-8429-7C2BC61EACEF}"/>
    <cellStyle name="20% - Accent4 2 4 2 4" xfId="8333" xr:uid="{0180E9C2-A373-42AF-A4EE-A122FD378C23}"/>
    <cellStyle name="20% - Accent4 2 4 2 4 2" xfId="8334" xr:uid="{0B7446F9-81F5-42C4-837C-95F393B46DA1}"/>
    <cellStyle name="20% - Accent4 2 4 2 5" xfId="8335" xr:uid="{5F840240-54F0-4574-8D97-44C2202434A2}"/>
    <cellStyle name="20% - Accent4 2 4 2 5 2" xfId="8336" xr:uid="{C2D3D1FF-487A-4C9B-8F01-48B6498474BC}"/>
    <cellStyle name="20% - Accent4 2 4 2 6" xfId="8337" xr:uid="{BEDD9333-709E-4F94-994C-2B5F7C67C032}"/>
    <cellStyle name="20% - Accent4 2 4 2 7" xfId="8324" xr:uid="{53952725-5BD8-4922-BEBC-2FC1AB7521DC}"/>
    <cellStyle name="20% - Accent4 2 4 3" xfId="143" xr:uid="{96F15470-D07F-447B-A7AE-C39A098825C5}"/>
    <cellStyle name="20% - Accent4 2 4 3 2" xfId="8339" xr:uid="{3D743423-B3D7-49E5-BC2A-3B3121ED147F}"/>
    <cellStyle name="20% - Accent4 2 4 3 2 2" xfId="8340" xr:uid="{3956025B-2491-48C2-B7E3-C99173896FD6}"/>
    <cellStyle name="20% - Accent4 2 4 3 2 2 2" xfId="8341" xr:uid="{A8AAF1F1-FE51-44DA-AE37-94215F19DAA0}"/>
    <cellStyle name="20% - Accent4 2 4 3 2 3" xfId="8342" xr:uid="{7E3757F7-DC83-4798-8847-1FB23555F2AF}"/>
    <cellStyle name="20% - Accent4 2 4 3 2 3 2" xfId="8343" xr:uid="{D1840A94-F8F9-4A53-849F-17F34030F5E3}"/>
    <cellStyle name="20% - Accent4 2 4 3 2 4" xfId="8344" xr:uid="{17C2F9FB-7AB2-4643-B0FC-705AD48324B9}"/>
    <cellStyle name="20% - Accent4 2 4 3 3" xfId="8345" xr:uid="{E464F13C-E4A6-4B44-951D-B2673027FA20}"/>
    <cellStyle name="20% - Accent4 2 4 3 3 2" xfId="8346" xr:uid="{7A15E50F-DCF9-44BF-A004-45D5CE49A35F}"/>
    <cellStyle name="20% - Accent4 2 4 3 4" xfId="8347" xr:uid="{B9044C83-DC08-432B-ADFA-05533AD89924}"/>
    <cellStyle name="20% - Accent4 2 4 3 4 2" xfId="8348" xr:uid="{3DFEAE82-B1C8-45AD-B0FE-1D67BD4F778E}"/>
    <cellStyle name="20% - Accent4 2 4 3 5" xfId="8349" xr:uid="{579A4FCC-62DE-46CC-A912-AC358A0009B5}"/>
    <cellStyle name="20% - Accent4 2 4 3 5 2" xfId="8350" xr:uid="{30810E57-EF3E-4D94-993E-AC4C0522E30B}"/>
    <cellStyle name="20% - Accent4 2 4 3 6" xfId="8351" xr:uid="{FC69726E-2678-4E64-A9A4-A399426D9AD5}"/>
    <cellStyle name="20% - Accent4 2 4 3 7" xfId="8338" xr:uid="{CD10B397-CEE0-4905-BA73-50D79D46686E}"/>
    <cellStyle name="20% - Accent4 2 4 4" xfId="8352" xr:uid="{0BDAC08D-6344-48AA-A0EE-712D9F033E3A}"/>
    <cellStyle name="20% - Accent4 2 4 4 2" xfId="8353" xr:uid="{820FCB80-3ABD-481D-BECC-5B37D97B9D02}"/>
    <cellStyle name="20% - Accent4 2 4 4 2 2" xfId="8354" xr:uid="{458382EC-1291-457C-9AD8-B5E39C2478E9}"/>
    <cellStyle name="20% - Accent4 2 4 4 3" xfId="8355" xr:uid="{DE8E36CD-C8F0-470E-B90C-3DF23E78581B}"/>
    <cellStyle name="20% - Accent4 2 4 4 3 2" xfId="8356" xr:uid="{8656C812-80CE-42AD-A696-762819AA61CB}"/>
    <cellStyle name="20% - Accent4 2 4 4 4" xfId="8357" xr:uid="{CC2784E9-4F5B-4100-A9FC-8EF1E64B3D6D}"/>
    <cellStyle name="20% - Accent4 2 4 5" xfId="8358" xr:uid="{456F6813-2C96-4ED6-A181-27258EC896B5}"/>
    <cellStyle name="20% - Accent4 2 4 5 2" xfId="8359" xr:uid="{038D81CB-3004-4660-8B33-0AF99C53208F}"/>
    <cellStyle name="20% - Accent4 2 4 6" xfId="8360" xr:uid="{2D27287A-0857-4765-896F-A853DA3C94CA}"/>
    <cellStyle name="20% - Accent4 2 4 6 2" xfId="8361" xr:uid="{591BDE26-B8AB-40BD-9F7F-265378CC9388}"/>
    <cellStyle name="20% - Accent4 2 4 7" xfId="8362" xr:uid="{80B1DACA-DA39-4C36-940D-9F81FA07478D}"/>
    <cellStyle name="20% - Accent4 2 4 7 2" xfId="8363" xr:uid="{001F6E50-D016-4266-9195-4F76EF9221DA}"/>
    <cellStyle name="20% - Accent4 2 4 8" xfId="8364" xr:uid="{8FFDFAF5-B2DA-4539-92AA-0789E11D2748}"/>
    <cellStyle name="20% - Accent4 2 4 8 2" xfId="8365" xr:uid="{D87D5E4E-F01A-4731-B503-D0C70A1BF58E}"/>
    <cellStyle name="20% - Accent4 2 4 9" xfId="8366" xr:uid="{AF187607-2CBB-4D67-A40B-7228A5B99C84}"/>
    <cellStyle name="20% - Accent4 2 4 9 2" xfId="8367" xr:uid="{9D3578FC-E15B-4002-A084-D33708AA554F}"/>
    <cellStyle name="20% - Accent4 2 5" xfId="144" xr:uid="{2361583A-9289-4407-8AE8-2A4DF52DD5A4}"/>
    <cellStyle name="20% - Accent4 2 5 2" xfId="145" xr:uid="{7C5F27C5-55BE-4CCD-9A42-8BA5FE41A663}"/>
    <cellStyle name="20% - Accent4 2 5 2 2" xfId="8370" xr:uid="{84782CBA-EE49-4A76-BB8B-6849504E0F97}"/>
    <cellStyle name="20% - Accent4 2 5 2 2 2" xfId="8371" xr:uid="{72879037-B27C-4D97-849D-A576C1959568}"/>
    <cellStyle name="20% - Accent4 2 5 2 2 2 2" xfId="8372" xr:uid="{EB754149-5EE0-41C5-A5B9-BE67137D50F3}"/>
    <cellStyle name="20% - Accent4 2 5 2 2 3" xfId="8373" xr:uid="{9B274D09-6DBF-4043-B505-8E5F123E3ECB}"/>
    <cellStyle name="20% - Accent4 2 5 2 2 3 2" xfId="8374" xr:uid="{1FBA85F6-4F62-4591-AA9D-B4F9F24EB579}"/>
    <cellStyle name="20% - Accent4 2 5 2 2 4" xfId="8375" xr:uid="{5456B24E-82C7-414E-ACA7-9072D46D7A65}"/>
    <cellStyle name="20% - Accent4 2 5 2 3" xfId="8376" xr:uid="{3BDB4C57-388E-41A6-9983-63E77E4FF040}"/>
    <cellStyle name="20% - Accent4 2 5 2 3 2" xfId="8377" xr:uid="{02A7C069-ABFB-457B-B87E-C8E5F483442E}"/>
    <cellStyle name="20% - Accent4 2 5 2 4" xfId="8378" xr:uid="{0C92B6AC-D5D1-4A3C-86C2-02F3EB3F9BE0}"/>
    <cellStyle name="20% - Accent4 2 5 2 4 2" xfId="8379" xr:uid="{8255FA73-AD5C-4129-A2E1-27876F2DF83A}"/>
    <cellStyle name="20% - Accent4 2 5 2 5" xfId="8380" xr:uid="{BAFD8032-97EE-4E12-B16A-3F02641C777C}"/>
    <cellStyle name="20% - Accent4 2 5 2 5 2" xfId="8381" xr:uid="{390A0449-EC95-4B0D-BABF-AFB1EBBFCCE9}"/>
    <cellStyle name="20% - Accent4 2 5 2 6" xfId="8382" xr:uid="{E9802E6A-D554-48D5-95CD-750F77308640}"/>
    <cellStyle name="20% - Accent4 2 5 2 7" xfId="8369" xr:uid="{FFAB0378-7637-4244-A201-158DABEA1908}"/>
    <cellStyle name="20% - Accent4 2 5 3" xfId="8383" xr:uid="{B961010F-A15F-426E-9D47-A16D09FB9024}"/>
    <cellStyle name="20% - Accent4 2 5 3 2" xfId="8384" xr:uid="{83AFC68F-32B6-49D1-B32E-08FB6D7580A6}"/>
    <cellStyle name="20% - Accent4 2 5 3 2 2" xfId="8385" xr:uid="{AE05DC86-A31E-4D81-A656-8CD909202829}"/>
    <cellStyle name="20% - Accent4 2 5 3 2 2 2" xfId="8386" xr:uid="{A82A5476-AB6E-4252-B212-60418623830F}"/>
    <cellStyle name="20% - Accent4 2 5 3 2 3" xfId="8387" xr:uid="{999968E1-80FA-46EE-9582-0F27154A02A2}"/>
    <cellStyle name="20% - Accent4 2 5 3 2 3 2" xfId="8388" xr:uid="{9ECF93D1-7B73-4A08-8B18-CC3703512273}"/>
    <cellStyle name="20% - Accent4 2 5 3 2 4" xfId="8389" xr:uid="{4B341B9F-95AD-404C-952D-0B566AFDEE8A}"/>
    <cellStyle name="20% - Accent4 2 5 3 3" xfId="8390" xr:uid="{35A3FD84-98D3-4F96-A245-B1E3BA783875}"/>
    <cellStyle name="20% - Accent4 2 5 3 3 2" xfId="8391" xr:uid="{0062E12B-BB6C-428D-958F-B9BFF4E68B60}"/>
    <cellStyle name="20% - Accent4 2 5 3 4" xfId="8392" xr:uid="{472953EC-C2D6-4E03-AC08-62203D1B4A5B}"/>
    <cellStyle name="20% - Accent4 2 5 3 4 2" xfId="8393" xr:uid="{659BE88C-0AB9-4C61-B4DB-D7A9728E2556}"/>
    <cellStyle name="20% - Accent4 2 5 3 5" xfId="8394" xr:uid="{FFDF57C6-0636-44A6-A864-BFE051212DC9}"/>
    <cellStyle name="20% - Accent4 2 5 3 5 2" xfId="8395" xr:uid="{F4F8A6B8-C356-4B88-BC2E-91B4AADE935F}"/>
    <cellStyle name="20% - Accent4 2 5 3 6" xfId="8396" xr:uid="{738F2B09-0ED5-4E6C-91BB-8BB9DC5B30DF}"/>
    <cellStyle name="20% - Accent4 2 5 4" xfId="8397" xr:uid="{5A46FFA6-ACE6-4558-9FB6-FF3195A710EE}"/>
    <cellStyle name="20% - Accent4 2 5 4 2" xfId="8398" xr:uid="{BB6207C0-43FB-4BE3-A18F-3DA28E953490}"/>
    <cellStyle name="20% - Accent4 2 5 4 2 2" xfId="8399" xr:uid="{3C138C98-0445-4C9F-B76B-B32B821A5B00}"/>
    <cellStyle name="20% - Accent4 2 5 4 3" xfId="8400" xr:uid="{70CBF354-CD3C-4196-9EF0-10E64EE27E70}"/>
    <cellStyle name="20% - Accent4 2 5 4 3 2" xfId="8401" xr:uid="{26BB77BB-1044-4E31-A189-5E19FC69AAEB}"/>
    <cellStyle name="20% - Accent4 2 5 4 4" xfId="8402" xr:uid="{97D7726C-5BAC-4512-8776-A8C53BF6BACE}"/>
    <cellStyle name="20% - Accent4 2 5 5" xfId="8403" xr:uid="{E4BFA14D-39D5-4068-99CA-C94B4ADCBE07}"/>
    <cellStyle name="20% - Accent4 2 5 5 2" xfId="8404" xr:uid="{F794CB15-0B35-4B0D-9DF6-15A98151062A}"/>
    <cellStyle name="20% - Accent4 2 5 6" xfId="8405" xr:uid="{1F375CE5-765E-487D-BDD4-1BAB681BF413}"/>
    <cellStyle name="20% - Accent4 2 5 6 2" xfId="8406" xr:uid="{A2F88574-A4A8-461F-8119-8D306FCA1C94}"/>
    <cellStyle name="20% - Accent4 2 5 7" xfId="8407" xr:uid="{AC88E7B8-E1E3-4A5F-85A1-8FDC394AD97F}"/>
    <cellStyle name="20% - Accent4 2 5 7 2" xfId="8408" xr:uid="{76ED8A64-4411-4D38-B1A2-BE63FAE4189C}"/>
    <cellStyle name="20% - Accent4 2 5 8" xfId="8409" xr:uid="{68733C0A-7C35-4EE7-B9C2-8F68795573C2}"/>
    <cellStyle name="20% - Accent4 2 5 9" xfId="8368" xr:uid="{10D7358D-FFED-424F-B872-5D26D8E767F9}"/>
    <cellStyle name="20% - Accent4 2 6" xfId="146" xr:uid="{B7D85DAD-B7BE-4963-BF99-C08500D024D1}"/>
    <cellStyle name="20% - Accent4 2 6 2" xfId="147" xr:uid="{CD9F1B37-5784-4AC4-8F0D-9FC258AF452E}"/>
    <cellStyle name="20% - Accent4 2 6 2 2" xfId="8412" xr:uid="{7EF94C54-123F-4BAB-AC0F-D654DD27AC1E}"/>
    <cellStyle name="20% - Accent4 2 6 2 2 2" xfId="8413" xr:uid="{3B159FEB-11D1-4E9C-9F99-83F1F2BE0138}"/>
    <cellStyle name="20% - Accent4 2 6 2 3" xfId="8414" xr:uid="{FBABBB55-6002-4546-8C6E-AB14723BB484}"/>
    <cellStyle name="20% - Accent4 2 6 2 3 2" xfId="8415" xr:uid="{325761D7-86A5-40E0-A14D-AF651BF7F859}"/>
    <cellStyle name="20% - Accent4 2 6 2 4" xfId="8416" xr:uid="{AA9803DA-7D9B-49DA-85A2-24EA97876498}"/>
    <cellStyle name="20% - Accent4 2 6 2 5" xfId="8411" xr:uid="{15177D48-D22C-4473-B9EA-F443FB635799}"/>
    <cellStyle name="20% - Accent4 2 6 3" xfId="8417" xr:uid="{3406FCE7-D064-475D-8197-78230DBF7CC6}"/>
    <cellStyle name="20% - Accent4 2 6 3 2" xfId="8418" xr:uid="{6D9BAEEB-5739-42A9-BB02-37C25EAAD1A0}"/>
    <cellStyle name="20% - Accent4 2 6 4" xfId="8419" xr:uid="{5633B780-ABE6-4133-81E7-870342D307AF}"/>
    <cellStyle name="20% - Accent4 2 6 4 2" xfId="8420" xr:uid="{84CCB602-71EF-47D2-A4FD-FB7DCF9F17B2}"/>
    <cellStyle name="20% - Accent4 2 6 5" xfId="8421" xr:uid="{99C9F2E1-95E7-42E8-8E66-E33AD3B79F18}"/>
    <cellStyle name="20% - Accent4 2 6 5 2" xfId="8422" xr:uid="{DD81C7C4-8535-432E-A62F-51F20E32EBCA}"/>
    <cellStyle name="20% - Accent4 2 6 6" xfId="8423" xr:uid="{2FCCEED1-419C-448F-B58E-793773E7A1A4}"/>
    <cellStyle name="20% - Accent4 2 6 7" xfId="8410" xr:uid="{313A9EA3-A417-40CF-BDED-D4DE402833D6}"/>
    <cellStyle name="20% - Accent4 2 7" xfId="148" xr:uid="{13D27386-34CB-424C-BA0C-3D688808ED93}"/>
    <cellStyle name="20% - Accent4 2 7 2" xfId="8425" xr:uid="{6AB3A607-F064-4C99-80C6-5B4AB3161BE1}"/>
    <cellStyle name="20% - Accent4 2 7 2 2" xfId="8426" xr:uid="{FF324CE9-48A3-4A53-B7E5-4AC923603228}"/>
    <cellStyle name="20% - Accent4 2 7 2 2 2" xfId="8427" xr:uid="{40C26302-222F-4712-B2C6-242FF5FA8119}"/>
    <cellStyle name="20% - Accent4 2 7 2 3" xfId="8428" xr:uid="{EB3E553C-47C3-4696-BE83-20FC89A0A41D}"/>
    <cellStyle name="20% - Accent4 2 7 2 3 2" xfId="8429" xr:uid="{C770E37F-FF4B-4514-9951-E2133F3D6F19}"/>
    <cellStyle name="20% - Accent4 2 7 2 4" xfId="8430" xr:uid="{1F86259A-5F28-49DD-B8B9-3553EE2694E6}"/>
    <cellStyle name="20% - Accent4 2 7 3" xfId="8431" xr:uid="{B65B9D85-8108-488C-80E8-05570201EB0A}"/>
    <cellStyle name="20% - Accent4 2 7 3 2" xfId="8432" xr:uid="{1238FE10-DE28-4767-A841-7EBFCFF1AAFE}"/>
    <cellStyle name="20% - Accent4 2 7 4" xfId="8433" xr:uid="{7978286D-9523-43DE-8556-2A0A65331C89}"/>
    <cellStyle name="20% - Accent4 2 7 4 2" xfId="8434" xr:uid="{4A7AD493-7750-4450-9565-261F3B3F2B30}"/>
    <cellStyle name="20% - Accent4 2 7 5" xfId="8435" xr:uid="{4038B928-D8C7-4696-8AF1-7A79E3C796D9}"/>
    <cellStyle name="20% - Accent4 2 7 5 2" xfId="8436" xr:uid="{2D71806C-A3B8-4B3C-AFB4-3651791B63BC}"/>
    <cellStyle name="20% - Accent4 2 7 6" xfId="8437" xr:uid="{4C1D2178-0DE7-4A3B-9DD8-71AA2923F76F}"/>
    <cellStyle name="20% - Accent4 2 7 7" xfId="8424" xr:uid="{D67536D2-8C65-433E-869C-5E00ECFF5619}"/>
    <cellStyle name="20% - Accent4 2 8" xfId="8438" xr:uid="{E2E8B297-7114-485C-8235-FF36074A0D86}"/>
    <cellStyle name="20% - Accent4 2 8 2" xfId="8439" xr:uid="{4939DC96-232A-4650-93C2-C82B89445635}"/>
    <cellStyle name="20% - Accent4 2 8 2 2" xfId="8440" xr:uid="{33DBEFFB-0975-49BE-81B2-E945EC70BEA2}"/>
    <cellStyle name="20% - Accent4 2 8 3" xfId="8441" xr:uid="{CEDF8B72-AD30-479D-BF5D-207F5408A35A}"/>
    <cellStyle name="20% - Accent4 2 8 3 2" xfId="8442" xr:uid="{321986EE-5CF2-4934-BD8D-377266475974}"/>
    <cellStyle name="20% - Accent4 2 8 4" xfId="8443" xr:uid="{131357AC-C6D4-4744-A2F5-48A8CA958493}"/>
    <cellStyle name="20% - Accent4 2 9" xfId="8444" xr:uid="{2979923E-91B3-4B50-9ACE-186E3AB1E650}"/>
    <cellStyle name="20% - Accent4 2 9 2" xfId="8445" xr:uid="{7341D565-0657-4E1C-898E-24B182A3C37E}"/>
    <cellStyle name="20% - Accent4 20" xfId="8446" xr:uid="{0F45AC99-E11E-4E58-B7A5-1358F1D2C67D}"/>
    <cellStyle name="20% - Accent4 20 2" xfId="8447" xr:uid="{9CAD5FC4-485D-40F9-BD28-372F6C88B13F}"/>
    <cellStyle name="20% - Accent4 20 2 2" xfId="8448" xr:uid="{E186FF37-9249-4648-898E-BF919850DFD4}"/>
    <cellStyle name="20% - Accent4 20 3" xfId="8449" xr:uid="{35639343-B605-4C1A-B668-6C27E6F8D286}"/>
    <cellStyle name="20% - Accent4 20 3 2" xfId="8450" xr:uid="{65C7FF3F-2D2A-480D-9602-9BC98427C287}"/>
    <cellStyle name="20% - Accent4 20 4" xfId="8451" xr:uid="{539ED71D-4C6B-4AD9-B2C2-98FE5EF97122}"/>
    <cellStyle name="20% - Accent4 21" xfId="8452" xr:uid="{57002982-C2EC-4BF6-98DF-F53C67F7578C}"/>
    <cellStyle name="20% - Accent4 21 2" xfId="8453" xr:uid="{96213CF4-7346-4330-958F-71A1B3632178}"/>
    <cellStyle name="20% - Accent4 21 2 2" xfId="8454" xr:uid="{FFEE74B6-F57D-4C4D-99AD-BC5905C44936}"/>
    <cellStyle name="20% - Accent4 21 3" xfId="8455" xr:uid="{A60B5D68-93F6-48E7-96D6-DB9010EA98F6}"/>
    <cellStyle name="20% - Accent4 21 3 2" xfId="8456" xr:uid="{F518B891-A3E2-4527-B241-B301B94F7448}"/>
    <cellStyle name="20% - Accent4 21 4" xfId="8457" xr:uid="{4FE86279-C8AA-45D0-B85B-2CF413AE6BB9}"/>
    <cellStyle name="20% - Accent4 22" xfId="8458" xr:uid="{31E6A768-8232-4F76-9FBE-23CA6653BD0D}"/>
    <cellStyle name="20% - Accent4 22 2" xfId="8459" xr:uid="{6A0B2D35-1712-4E9A-BBBB-9499CCE7D26B}"/>
    <cellStyle name="20% - Accent4 22 2 2" xfId="8460" xr:uid="{18972902-C3AC-4E43-A8CB-C6FAA0EBC3CC}"/>
    <cellStyle name="20% - Accent4 22 3" xfId="8461" xr:uid="{11D5DAD4-8C8D-4756-B4C7-DC180FFEDA66}"/>
    <cellStyle name="20% - Accent4 22 3 2" xfId="8462" xr:uid="{5B23E6C6-89AB-4BED-AA74-7AE2FBF89A3E}"/>
    <cellStyle name="20% - Accent4 22 4" xfId="8463" xr:uid="{E8D2EFEB-5183-4C3C-AE79-7AF7F28BB47E}"/>
    <cellStyle name="20% - Accent4 23" xfId="8464" xr:uid="{B0F31C31-AAB5-4E43-9317-42E387DF1B93}"/>
    <cellStyle name="20% - Accent4 23 2" xfId="8465" xr:uid="{AA225092-38F4-4B7B-8B6C-50B99BCDBC3D}"/>
    <cellStyle name="20% - Accent4 23 3" xfId="8466" xr:uid="{8E54658E-3FFB-4FE1-BA44-FB8C46D299CC}"/>
    <cellStyle name="20% - Accent4 24" xfId="8467" xr:uid="{67D06A90-9FBA-43FA-AED7-DF25D266B282}"/>
    <cellStyle name="20% - Accent4 24 2" xfId="8468" xr:uid="{F9FB8AE8-4CC2-455E-ABAD-E18C98DF63ED}"/>
    <cellStyle name="20% - Accent4 25" xfId="8469" xr:uid="{951176EE-9EE6-4773-9D0F-95016CCD2A7D}"/>
    <cellStyle name="20% - Accent4 25 2" xfId="8470" xr:uid="{4DEE5491-F708-4FFE-88C2-E7D62C46D9AF}"/>
    <cellStyle name="20% - Accent4 26" xfId="8471" xr:uid="{F5527DB0-6C0F-4240-BC75-DFBFE0DB9297}"/>
    <cellStyle name="20% - Accent4 26 2" xfId="8472" xr:uid="{BACC9542-45EE-48FB-BC6B-6B5930D35CC6}"/>
    <cellStyle name="20% - Accent4 27" xfId="8473" xr:uid="{C21223EA-AF6F-4741-8947-3AB54CFC9729}"/>
    <cellStyle name="20% - Accent4 27 2" xfId="8474" xr:uid="{28ED29D2-F937-4892-9314-A24ADD655BE2}"/>
    <cellStyle name="20% - Accent4 28" xfId="8475" xr:uid="{357360A0-2045-45A5-A4D5-F1C755478C59}"/>
    <cellStyle name="20% - Accent4 28 2" xfId="8476" xr:uid="{A4A5959F-3561-4F96-9208-CAAB9927D086}"/>
    <cellStyle name="20% - Accent4 29" xfId="8477" xr:uid="{6038623A-724E-434E-BD52-C248200BBD79}"/>
    <cellStyle name="20% - Accent4 29 2" xfId="8478" xr:uid="{1E651763-09A2-4DAE-8394-6356B1B84CB2}"/>
    <cellStyle name="20% - Accent4 3" xfId="149" xr:uid="{EB1E9B12-B1D5-4FC5-A09E-FF55A4171E23}"/>
    <cellStyle name="20% - Accent4 3 10" xfId="8480" xr:uid="{94CFB906-6FD8-4550-B3B3-CC8A78509D7F}"/>
    <cellStyle name="20% - Accent4 3 10 2" xfId="8481" xr:uid="{CDAFC22C-F0AC-442C-80E2-D7CE1B0DE20C}"/>
    <cellStyle name="20% - Accent4 3 11" xfId="8482" xr:uid="{F28FF305-DEE2-4D9F-9831-97C3FE17C0C8}"/>
    <cellStyle name="20% - Accent4 3 11 2" xfId="8483" xr:uid="{BC7972BB-C0B0-4857-80CE-EE6E74962145}"/>
    <cellStyle name="20% - Accent4 3 12" xfId="8484" xr:uid="{BF4A6144-A9D8-4992-9ED2-D7BA2AC27181}"/>
    <cellStyle name="20% - Accent4 3 13" xfId="8485" xr:uid="{3D004484-C50F-4D09-8E19-163B8B4C17B1}"/>
    <cellStyle name="20% - Accent4 3 13 2" xfId="8486" xr:uid="{00B19941-683F-409B-84A1-31068BD760A4}"/>
    <cellStyle name="20% - Accent4 3 14" xfId="8487" xr:uid="{E3939E79-47F8-4004-BDE3-12F1CD79ED8A}"/>
    <cellStyle name="20% - Accent4 3 14 2" xfId="8488" xr:uid="{88BC9F65-35C2-4BB8-966B-565C1ED3303E}"/>
    <cellStyle name="20% - Accent4 3 15" xfId="8489" xr:uid="{B72E2EF1-2282-4C83-8D7A-894B94F7774D}"/>
    <cellStyle name="20% - Accent4 3 16" xfId="8490" xr:uid="{920E3D94-6B06-4EEA-B5B8-1620FEF27A59}"/>
    <cellStyle name="20% - Accent4 3 17" xfId="8491" xr:uid="{D22882AA-2321-46BA-A207-D4BBA1EF50B1}"/>
    <cellStyle name="20% - Accent4 3 18" xfId="8492" xr:uid="{94BC0E82-DA4F-4C96-89BD-2730C81C7D08}"/>
    <cellStyle name="20% - Accent4 3 19" xfId="8479" xr:uid="{15C2ED33-9344-4D45-BC39-6F3EA5950764}"/>
    <cellStyle name="20% - Accent4 3 2" xfId="150" xr:uid="{38CF7E5D-E3BC-48D0-95EA-38C11C3F895F}"/>
    <cellStyle name="20% - Accent4 3 2 10" xfId="8494" xr:uid="{9D3AD095-17C7-44A4-A9F5-5AA05EDAFEF4}"/>
    <cellStyle name="20% - Accent4 3 2 10 2" xfId="8495" xr:uid="{CBF49D93-AC3D-4348-9A21-B4E03A82F870}"/>
    <cellStyle name="20% - Accent4 3 2 11" xfId="8496" xr:uid="{CACF168A-DF1A-42CB-8763-58B0B4E11313}"/>
    <cellStyle name="20% - Accent4 3 2 11 2" xfId="8497" xr:uid="{2733427B-E6DA-4410-8644-1D1B595AFF75}"/>
    <cellStyle name="20% - Accent4 3 2 12" xfId="8498" xr:uid="{AF42035A-C8AC-4DA8-A34C-B5FEDBB82EF0}"/>
    <cellStyle name="20% - Accent4 3 2 13" xfId="8499" xr:uid="{D7F89159-71CC-4E83-BB6E-BE0A178E854C}"/>
    <cellStyle name="20% - Accent4 3 2 14" xfId="8500" xr:uid="{42C24656-9EDE-4815-95E6-8951EFC0FE8F}"/>
    <cellStyle name="20% - Accent4 3 2 15" xfId="8493" xr:uid="{A9C20DC7-ADCB-4B46-A283-C403594D13DF}"/>
    <cellStyle name="20% - Accent4 3 2 2" xfId="151" xr:uid="{09B139EC-6A77-4F1B-8E29-1C66216265D6}"/>
    <cellStyle name="20% - Accent4 3 2 2 10" xfId="8502" xr:uid="{9A23AF9A-9DB3-45E6-9E4B-C0A87CE12E20}"/>
    <cellStyle name="20% - Accent4 3 2 2 11" xfId="8503" xr:uid="{4907BFF7-8143-422E-B4E1-00E55A619603}"/>
    <cellStyle name="20% - Accent4 3 2 2 12" xfId="8501" xr:uid="{0C5D7A60-E0ED-410C-9539-A23ECF38A450}"/>
    <cellStyle name="20% - Accent4 3 2 2 2" xfId="152" xr:uid="{50376CC9-4476-4A12-93CD-7A4A09CB9314}"/>
    <cellStyle name="20% - Accent4 3 2 2 2 2" xfId="8505" xr:uid="{37440331-DEA8-42ED-8430-0CDB0A469B66}"/>
    <cellStyle name="20% - Accent4 3 2 2 2 2 2" xfId="8506" xr:uid="{47F24022-6EFD-4D74-A90E-2136B39356F1}"/>
    <cellStyle name="20% - Accent4 3 2 2 2 2 2 2" xfId="8507" xr:uid="{1C66CB3B-8076-4C5F-9993-BEEFB4837900}"/>
    <cellStyle name="20% - Accent4 3 2 2 2 2 3" xfId="8508" xr:uid="{4945CEA6-A957-4B64-AA0E-79C9117A09D0}"/>
    <cellStyle name="20% - Accent4 3 2 2 2 2 3 2" xfId="8509" xr:uid="{781C0C09-E171-402C-B3F6-2625CBBE1768}"/>
    <cellStyle name="20% - Accent4 3 2 2 2 2 4" xfId="8510" xr:uid="{2B86A20A-EE98-44FD-B743-52CFFB01597E}"/>
    <cellStyle name="20% - Accent4 3 2 2 2 3" xfId="8511" xr:uid="{968738E9-1F87-482D-BD67-584550078374}"/>
    <cellStyle name="20% - Accent4 3 2 2 2 3 2" xfId="8512" xr:uid="{593A248E-CBE4-46A0-85B7-FF37BE84D6C5}"/>
    <cellStyle name="20% - Accent4 3 2 2 2 4" xfId="8513" xr:uid="{6BC5C7FE-5F49-450E-980F-C4D06FA040DA}"/>
    <cellStyle name="20% - Accent4 3 2 2 2 4 2" xfId="8514" xr:uid="{34AC9362-6491-4BB6-8302-78992D90C516}"/>
    <cellStyle name="20% - Accent4 3 2 2 2 5" xfId="8515" xr:uid="{7ADFF164-48A6-4196-ACAB-956157189899}"/>
    <cellStyle name="20% - Accent4 3 2 2 2 5 2" xfId="8516" xr:uid="{907D8415-7528-494C-8F5F-4B31C8AE2475}"/>
    <cellStyle name="20% - Accent4 3 2 2 2 6" xfId="8517" xr:uid="{618B3F65-240B-432D-A1BE-FE63D4511F82}"/>
    <cellStyle name="20% - Accent4 3 2 2 2 7" xfId="8518" xr:uid="{96500F94-1F40-4BCF-AECA-3CC7710E2E2B}"/>
    <cellStyle name="20% - Accent4 3 2 2 2 8" xfId="8504" xr:uid="{FEBFCDC1-4676-454E-BC16-DD627BCBD7AB}"/>
    <cellStyle name="20% - Accent4 3 2 2 3" xfId="8519" xr:uid="{5FB4AFB1-74EA-49A5-8210-7C1AD87174EC}"/>
    <cellStyle name="20% - Accent4 3 2 2 3 2" xfId="8520" xr:uid="{8BABFD82-6B73-4B19-89BD-B262EE5F1693}"/>
    <cellStyle name="20% - Accent4 3 2 2 3 2 2" xfId="8521" xr:uid="{FD74B607-6FFC-4055-AC1F-039F463F1E1C}"/>
    <cellStyle name="20% - Accent4 3 2 2 3 2 2 2" xfId="8522" xr:uid="{611C12C2-4EAF-4F13-BA82-FB5B55886460}"/>
    <cellStyle name="20% - Accent4 3 2 2 3 2 3" xfId="8523" xr:uid="{B3825CCB-F395-4A1C-87CE-EFF51B61F977}"/>
    <cellStyle name="20% - Accent4 3 2 2 3 2 3 2" xfId="8524" xr:uid="{218F7E3D-68A4-4469-9548-13976F17D29F}"/>
    <cellStyle name="20% - Accent4 3 2 2 3 2 4" xfId="8525" xr:uid="{1C3BE9C2-71A5-4702-81AD-3B50DD45A58E}"/>
    <cellStyle name="20% - Accent4 3 2 2 3 3" xfId="8526" xr:uid="{524B3671-7D65-4377-86E1-08966DB089E4}"/>
    <cellStyle name="20% - Accent4 3 2 2 3 3 2" xfId="8527" xr:uid="{6CC41A9E-F17F-475B-9BF7-E549DE9F57C3}"/>
    <cellStyle name="20% - Accent4 3 2 2 3 4" xfId="8528" xr:uid="{6F87EFFE-AD89-4584-B40F-20767E92FC99}"/>
    <cellStyle name="20% - Accent4 3 2 2 3 4 2" xfId="8529" xr:uid="{EFE041EA-0371-486B-A2DB-7443F5554232}"/>
    <cellStyle name="20% - Accent4 3 2 2 3 5" xfId="8530" xr:uid="{834C55FE-F5F7-4EA8-9D4B-3428BF1D8256}"/>
    <cellStyle name="20% - Accent4 3 2 2 3 5 2" xfId="8531" xr:uid="{E2F61D14-8E6D-498D-A56E-481E05BBC4C1}"/>
    <cellStyle name="20% - Accent4 3 2 2 3 6" xfId="8532" xr:uid="{2A4CF8E0-CF6C-4A14-91F5-44E27F7479EE}"/>
    <cellStyle name="20% - Accent4 3 2 2 4" xfId="8533" xr:uid="{C22B1EB6-E704-4CC2-8A0F-DA537B46FEBC}"/>
    <cellStyle name="20% - Accent4 3 2 2 4 2" xfId="8534" xr:uid="{ED7A1C7C-95A7-48A6-8894-BCEFC9D018B9}"/>
    <cellStyle name="20% - Accent4 3 2 2 4 2 2" xfId="8535" xr:uid="{73331C84-FF61-4C63-BB82-B94D758C85DB}"/>
    <cellStyle name="20% - Accent4 3 2 2 4 3" xfId="8536" xr:uid="{67E7E7D2-9A71-4C7C-B2F2-3BE0BE582163}"/>
    <cellStyle name="20% - Accent4 3 2 2 4 3 2" xfId="8537" xr:uid="{5A7B5F1F-1242-4BF1-B9C2-8C0836E311AF}"/>
    <cellStyle name="20% - Accent4 3 2 2 4 4" xfId="8538" xr:uid="{057A8911-F415-4A58-B5DC-261B2E35983D}"/>
    <cellStyle name="20% - Accent4 3 2 2 5" xfId="8539" xr:uid="{3924A838-9195-47C8-8F6C-F6AD157D1941}"/>
    <cellStyle name="20% - Accent4 3 2 2 5 2" xfId="8540" xr:uid="{CCB81B76-E529-44A8-9530-32C9A93ECF1D}"/>
    <cellStyle name="20% - Accent4 3 2 2 6" xfId="8541" xr:uid="{005F88F3-B6AE-4561-B088-DFE6557B3AD6}"/>
    <cellStyle name="20% - Accent4 3 2 2 6 2" xfId="8542" xr:uid="{0FFB946B-00BF-47AF-B91D-5EC4E740D5BC}"/>
    <cellStyle name="20% - Accent4 3 2 2 7" xfId="8543" xr:uid="{02E7DCD2-4750-4886-ACAF-7D3BDC2C7C08}"/>
    <cellStyle name="20% - Accent4 3 2 2 7 2" xfId="8544" xr:uid="{930FB8CE-84E3-4F65-8B56-6AFFE948AADD}"/>
    <cellStyle name="20% - Accent4 3 2 2 8" xfId="8545" xr:uid="{52670C3F-7DCF-40B3-A51D-DD30AC077BD8}"/>
    <cellStyle name="20% - Accent4 3 2 2 8 2" xfId="8546" xr:uid="{DA59AD71-0CC4-451D-83F2-F3305D857EE2}"/>
    <cellStyle name="20% - Accent4 3 2 2 9" xfId="8547" xr:uid="{7B2454EC-BDCD-401E-86B6-496FC740C41F}"/>
    <cellStyle name="20% - Accent4 3 2 2 9 2" xfId="8548" xr:uid="{267110B5-23D2-47B9-92AA-F9639796D337}"/>
    <cellStyle name="20% - Accent4 3 2 3" xfId="153" xr:uid="{D1EC1766-09BC-4965-BC68-547AF19AC6E3}"/>
    <cellStyle name="20% - Accent4 3 2 3 10" xfId="8549" xr:uid="{4483762D-163A-4CCA-82F2-169BBEE8A3E0}"/>
    <cellStyle name="20% - Accent4 3 2 3 2" xfId="8550" xr:uid="{13EECC11-8097-4FD3-9110-6CBD9277031E}"/>
    <cellStyle name="20% - Accent4 3 2 3 2 2" xfId="8551" xr:uid="{AA53ADC0-D401-4246-9988-1B943376C834}"/>
    <cellStyle name="20% - Accent4 3 2 3 2 2 2" xfId="8552" xr:uid="{9FF237EB-EDBA-4DA8-A0D7-A72ACCF3EBC4}"/>
    <cellStyle name="20% - Accent4 3 2 3 2 2 2 2" xfId="8553" xr:uid="{95982ACF-7322-4F86-9012-F02B6C17FC1F}"/>
    <cellStyle name="20% - Accent4 3 2 3 2 2 3" xfId="8554" xr:uid="{18497451-AA54-4CE6-A746-EEF212EF1309}"/>
    <cellStyle name="20% - Accent4 3 2 3 2 2 3 2" xfId="8555" xr:uid="{0FB7453F-CDA9-4156-9FAB-634BC6810F52}"/>
    <cellStyle name="20% - Accent4 3 2 3 2 2 4" xfId="8556" xr:uid="{24C51C4D-CE04-47A6-8101-CD0EC474DDFB}"/>
    <cellStyle name="20% - Accent4 3 2 3 2 3" xfId="8557" xr:uid="{9DD2E605-28CA-4730-9647-2B744699E869}"/>
    <cellStyle name="20% - Accent4 3 2 3 2 3 2" xfId="8558" xr:uid="{D4DD4600-912E-4507-8D16-A7AEBC5E1EAB}"/>
    <cellStyle name="20% - Accent4 3 2 3 2 4" xfId="8559" xr:uid="{B6796503-1E54-475C-984D-F0B40E11FC26}"/>
    <cellStyle name="20% - Accent4 3 2 3 2 4 2" xfId="8560" xr:uid="{A972A22D-905C-4417-8C3C-E059416EB8DF}"/>
    <cellStyle name="20% - Accent4 3 2 3 2 5" xfId="8561" xr:uid="{C4789527-5E25-4D80-8F76-6AEDC1F45ED5}"/>
    <cellStyle name="20% - Accent4 3 2 3 2 5 2" xfId="8562" xr:uid="{0DC98C50-6AAB-4F2B-96D5-57DA4476804D}"/>
    <cellStyle name="20% - Accent4 3 2 3 2 6" xfId="8563" xr:uid="{6102D4E1-620A-4350-947D-00E45ECE092C}"/>
    <cellStyle name="20% - Accent4 3 2 3 3" xfId="8564" xr:uid="{8A763052-25BE-4C02-BC8C-872C0C49E564}"/>
    <cellStyle name="20% - Accent4 3 2 3 3 2" xfId="8565" xr:uid="{9D9E292E-1188-45ED-AE91-007F9EAD4AE4}"/>
    <cellStyle name="20% - Accent4 3 2 3 3 2 2" xfId="8566" xr:uid="{46A54E38-C932-4BE3-8669-E0516888F0FB}"/>
    <cellStyle name="20% - Accent4 3 2 3 3 2 2 2" xfId="8567" xr:uid="{B0284C74-0D9B-4E1F-BA15-397B68A05FF8}"/>
    <cellStyle name="20% - Accent4 3 2 3 3 2 3" xfId="8568" xr:uid="{79260ED2-440A-4412-B285-F0AF8CB523F3}"/>
    <cellStyle name="20% - Accent4 3 2 3 3 2 3 2" xfId="8569" xr:uid="{4BFB1B50-A753-4D63-8402-4D4FD629E40D}"/>
    <cellStyle name="20% - Accent4 3 2 3 3 2 4" xfId="8570" xr:uid="{360A35DA-CC22-4A4A-BC8C-C05FAEBA990A}"/>
    <cellStyle name="20% - Accent4 3 2 3 3 3" xfId="8571" xr:uid="{ECFD338E-C52A-4ABB-89A3-0442FF286464}"/>
    <cellStyle name="20% - Accent4 3 2 3 3 3 2" xfId="8572" xr:uid="{89E90945-EA92-4626-9390-F2AD5F6D1648}"/>
    <cellStyle name="20% - Accent4 3 2 3 3 4" xfId="8573" xr:uid="{0CA5F250-1E7A-4D93-ADD3-A6E74CFB87A5}"/>
    <cellStyle name="20% - Accent4 3 2 3 3 4 2" xfId="8574" xr:uid="{69EA34E1-97E0-45EA-9F07-3CFEEDA577AB}"/>
    <cellStyle name="20% - Accent4 3 2 3 3 5" xfId="8575" xr:uid="{7E6B8C16-1FCC-48B1-BCE7-6C2306546B22}"/>
    <cellStyle name="20% - Accent4 3 2 3 3 5 2" xfId="8576" xr:uid="{0475C65C-248C-4B1A-AB3A-3D08665D568B}"/>
    <cellStyle name="20% - Accent4 3 2 3 3 6" xfId="8577" xr:uid="{D9BABE31-CCD5-47DF-ABD0-6FB6D2A94985}"/>
    <cellStyle name="20% - Accent4 3 2 3 4" xfId="8578" xr:uid="{E3C18907-406E-483E-8F43-2EEE6AA5717E}"/>
    <cellStyle name="20% - Accent4 3 2 3 4 2" xfId="8579" xr:uid="{06F4C35C-8BB4-46FE-9EA5-D63107E21939}"/>
    <cellStyle name="20% - Accent4 3 2 3 4 2 2" xfId="8580" xr:uid="{BA775D43-E073-4208-9C4B-4791E7A2B5DD}"/>
    <cellStyle name="20% - Accent4 3 2 3 4 3" xfId="8581" xr:uid="{3093CD76-8432-4559-81F8-1CCD0B814577}"/>
    <cellStyle name="20% - Accent4 3 2 3 4 3 2" xfId="8582" xr:uid="{E8A5B909-0793-4E2B-85A1-03B0CC65B8AE}"/>
    <cellStyle name="20% - Accent4 3 2 3 4 4" xfId="8583" xr:uid="{CD2B58BB-5837-4561-9832-77A792F7D640}"/>
    <cellStyle name="20% - Accent4 3 2 3 5" xfId="8584" xr:uid="{C7C6E409-6C2B-4CD1-ADD8-C21D4F02E157}"/>
    <cellStyle name="20% - Accent4 3 2 3 5 2" xfId="8585" xr:uid="{4A6822FC-D698-4255-8A4B-BD660782358B}"/>
    <cellStyle name="20% - Accent4 3 2 3 6" xfId="8586" xr:uid="{7B3587CF-09FC-42D9-91B1-F5C373B10E5D}"/>
    <cellStyle name="20% - Accent4 3 2 3 6 2" xfId="8587" xr:uid="{469C4DA7-685A-40AE-8142-405DC63BC942}"/>
    <cellStyle name="20% - Accent4 3 2 3 7" xfId="8588" xr:uid="{BB9BA652-9977-41D0-89BC-FE0AE892BDA0}"/>
    <cellStyle name="20% - Accent4 3 2 3 7 2" xfId="8589" xr:uid="{EEA005B2-133B-4F74-9167-0A77D6593E50}"/>
    <cellStyle name="20% - Accent4 3 2 3 8" xfId="8590" xr:uid="{754498AD-BACF-4935-A6B7-0C3D12EEE6D9}"/>
    <cellStyle name="20% - Accent4 3 2 3 9" xfId="8591" xr:uid="{F185EED8-2EC8-4A79-BBB5-862839880707}"/>
    <cellStyle name="20% - Accent4 3 2 4" xfId="8592" xr:uid="{45B27B9A-F982-4E17-9294-80184DD9C2BF}"/>
    <cellStyle name="20% - Accent4 3 2 4 2" xfId="8593" xr:uid="{6E193A81-541C-47D4-B42F-CECA1CAF62CE}"/>
    <cellStyle name="20% - Accent4 3 2 4 2 2" xfId="8594" xr:uid="{43744635-5800-4AC2-98C0-15B3161D1D8B}"/>
    <cellStyle name="20% - Accent4 3 2 4 2 2 2" xfId="8595" xr:uid="{E0FC7A90-1615-44DB-AD67-E9569652E674}"/>
    <cellStyle name="20% - Accent4 3 2 4 2 3" xfId="8596" xr:uid="{0C6C7286-C2CF-4F9E-916F-5CB3F75618C1}"/>
    <cellStyle name="20% - Accent4 3 2 4 2 3 2" xfId="8597" xr:uid="{2AA94CED-7839-49D3-8DE0-5C74CB95FA8B}"/>
    <cellStyle name="20% - Accent4 3 2 4 2 4" xfId="8598" xr:uid="{EAFA320E-EA3F-4710-B5F2-08B8F5EC3C01}"/>
    <cellStyle name="20% - Accent4 3 2 4 3" xfId="8599" xr:uid="{7CE7D053-A122-4CF0-8FA0-DCE1A9733521}"/>
    <cellStyle name="20% - Accent4 3 2 4 3 2" xfId="8600" xr:uid="{427B48E7-40BA-40B9-BEAF-72302EA2C692}"/>
    <cellStyle name="20% - Accent4 3 2 4 4" xfId="8601" xr:uid="{31834789-74F1-442F-ADE2-CB75D50B1F30}"/>
    <cellStyle name="20% - Accent4 3 2 4 4 2" xfId="8602" xr:uid="{F01E9763-9CCB-4EEB-B005-F571688CBCAB}"/>
    <cellStyle name="20% - Accent4 3 2 4 5" xfId="8603" xr:uid="{3A1E6875-5E26-48D9-BC58-A714005B18DB}"/>
    <cellStyle name="20% - Accent4 3 2 4 5 2" xfId="8604" xr:uid="{A08D25EF-1770-4386-B8E1-C64AC86E0D62}"/>
    <cellStyle name="20% - Accent4 3 2 4 6" xfId="8605" xr:uid="{2473DA82-2E6D-4108-88AC-84BDDBABF452}"/>
    <cellStyle name="20% - Accent4 3 2 5" xfId="8606" xr:uid="{2794EA8A-3B30-42A6-8798-991F5C8E2E42}"/>
    <cellStyle name="20% - Accent4 3 2 5 2" xfId="8607" xr:uid="{1D3CB231-5C60-4AFB-BB29-3B04397F5D37}"/>
    <cellStyle name="20% - Accent4 3 2 5 2 2" xfId="8608" xr:uid="{32F1D4B5-3DE2-4F14-B2A1-F202EE004346}"/>
    <cellStyle name="20% - Accent4 3 2 5 2 2 2" xfId="8609" xr:uid="{A9D617A5-04F9-4E8F-8973-DA856D09C595}"/>
    <cellStyle name="20% - Accent4 3 2 5 2 3" xfId="8610" xr:uid="{5A4CA578-E10F-41AF-934C-F1548C63CB1B}"/>
    <cellStyle name="20% - Accent4 3 2 5 2 3 2" xfId="8611" xr:uid="{C4607B4F-9781-42B5-9127-4611DD3160A2}"/>
    <cellStyle name="20% - Accent4 3 2 5 2 4" xfId="8612" xr:uid="{A5B0DB07-B660-45A8-B752-17CC18D2D403}"/>
    <cellStyle name="20% - Accent4 3 2 5 3" xfId="8613" xr:uid="{7E99728E-9D60-47C1-B643-1FBDEEE8537B}"/>
    <cellStyle name="20% - Accent4 3 2 5 3 2" xfId="8614" xr:uid="{7CBD7D09-DC31-42AC-B690-2A075CB1F806}"/>
    <cellStyle name="20% - Accent4 3 2 5 4" xfId="8615" xr:uid="{DD41E01B-FEE6-48C5-92E6-1705A1104DA7}"/>
    <cellStyle name="20% - Accent4 3 2 5 4 2" xfId="8616" xr:uid="{2B6863FE-2D0C-4E71-AA1E-FED4EC0017E6}"/>
    <cellStyle name="20% - Accent4 3 2 5 5" xfId="8617" xr:uid="{DD0347BC-DD3E-40AE-8D1F-6E76DE0AB285}"/>
    <cellStyle name="20% - Accent4 3 2 5 5 2" xfId="8618" xr:uid="{BD4B0902-E552-45EA-9B47-B9F4C1D8D3B4}"/>
    <cellStyle name="20% - Accent4 3 2 5 6" xfId="8619" xr:uid="{5B67CC75-F871-4B62-ADA6-8943AB5BA27B}"/>
    <cellStyle name="20% - Accent4 3 2 6" xfId="8620" xr:uid="{B1749381-88C4-4CC3-A790-5EEB51593693}"/>
    <cellStyle name="20% - Accent4 3 2 6 2" xfId="8621" xr:uid="{96941452-F865-4BC3-B65F-A703963B64CB}"/>
    <cellStyle name="20% - Accent4 3 2 6 2 2" xfId="8622" xr:uid="{AF89FA20-864D-4B2B-915E-C8412627CA9D}"/>
    <cellStyle name="20% - Accent4 3 2 6 3" xfId="8623" xr:uid="{4D88CDBD-721E-438D-8511-FDD104118BE8}"/>
    <cellStyle name="20% - Accent4 3 2 6 3 2" xfId="8624" xr:uid="{476C75DF-1AE0-46ED-8D65-AE8DBCF9C2CC}"/>
    <cellStyle name="20% - Accent4 3 2 6 4" xfId="8625" xr:uid="{A4F4D938-07FE-454C-8761-E10CD7461979}"/>
    <cellStyle name="20% - Accent4 3 2 7" xfId="8626" xr:uid="{E93AE03D-19E3-4704-986F-CCDAD6AFE464}"/>
    <cellStyle name="20% - Accent4 3 2 7 2" xfId="8627" xr:uid="{B9FBDF7E-7901-47D4-B9D8-1B4945F3156C}"/>
    <cellStyle name="20% - Accent4 3 2 8" xfId="8628" xr:uid="{EA955557-2C10-4134-BC20-99AC4340E2B3}"/>
    <cellStyle name="20% - Accent4 3 2 8 2" xfId="8629" xr:uid="{22A4D1D3-A803-4D69-BE63-3D8BF046032E}"/>
    <cellStyle name="20% - Accent4 3 2 9" xfId="8630" xr:uid="{2DE63AED-13EB-44BB-9110-45250A0C9CBC}"/>
    <cellStyle name="20% - Accent4 3 2 9 2" xfId="8631" xr:uid="{1783059A-F881-4503-B735-4E105CEF61DF}"/>
    <cellStyle name="20% - Accent4 3 3" xfId="154" xr:uid="{BD53A6F4-6246-4A40-8E09-3116F6D7607E}"/>
    <cellStyle name="20% - Accent4 3 3 10" xfId="8633" xr:uid="{964ED93D-C550-4D16-8AC3-7F23CAA655E2}"/>
    <cellStyle name="20% - Accent4 3 3 11" xfId="8634" xr:uid="{F25505AF-53BF-4071-B959-5605F120B44C}"/>
    <cellStyle name="20% - Accent4 3 3 12" xfId="8635" xr:uid="{D172A845-B475-4809-A43E-986861A49764}"/>
    <cellStyle name="20% - Accent4 3 3 13" xfId="8632" xr:uid="{1D43DEB6-5419-424B-A51E-D26611DBD589}"/>
    <cellStyle name="20% - Accent4 3 3 2" xfId="155" xr:uid="{04B5C08A-9BF6-4A73-B132-630C4CF3A406}"/>
    <cellStyle name="20% - Accent4 3 3 2 10" xfId="8636" xr:uid="{59A43472-8BE9-49E9-9EA7-976448619327}"/>
    <cellStyle name="20% - Accent4 3 3 2 2" xfId="8637" xr:uid="{7A3033E9-C425-4D64-9048-61FD84B6E261}"/>
    <cellStyle name="20% - Accent4 3 3 2 2 2" xfId="8638" xr:uid="{BDA47439-6735-4EAC-92C5-3182A9E85F76}"/>
    <cellStyle name="20% - Accent4 3 3 2 2 2 2" xfId="8639" xr:uid="{00664340-25F3-4FC4-A3DB-48BCD09DA728}"/>
    <cellStyle name="20% - Accent4 3 3 2 2 3" xfId="8640" xr:uid="{F6927ADC-4409-4619-BC0A-D1B50B004EE0}"/>
    <cellStyle name="20% - Accent4 3 3 2 2 3 2" xfId="8641" xr:uid="{20C13962-981F-4663-A71B-D5CD9DBFDE69}"/>
    <cellStyle name="20% - Accent4 3 3 2 2 4" xfId="8642" xr:uid="{7A597CD8-166C-4E38-B709-2356E11E6AF0}"/>
    <cellStyle name="20% - Accent4 3 3 2 3" xfId="8643" xr:uid="{D24ABA93-A839-45B1-B477-83AFB20A49A5}"/>
    <cellStyle name="20% - Accent4 3 3 2 3 2" xfId="8644" xr:uid="{E06C96FE-D41F-4846-A20D-77825F9E606C}"/>
    <cellStyle name="20% - Accent4 3 3 2 4" xfId="8645" xr:uid="{0709AD20-2ED3-4361-A09F-6A0F6A38367E}"/>
    <cellStyle name="20% - Accent4 3 3 2 4 2" xfId="8646" xr:uid="{341A4892-D0EA-4C26-8C04-4DB01B03041E}"/>
    <cellStyle name="20% - Accent4 3 3 2 5" xfId="8647" xr:uid="{E8F2ECF3-EB48-4520-B1D8-E7D8CD807713}"/>
    <cellStyle name="20% - Accent4 3 3 2 5 2" xfId="8648" xr:uid="{522C198D-6AB4-42EF-A0E2-8B25EBCAB731}"/>
    <cellStyle name="20% - Accent4 3 3 2 6" xfId="8649" xr:uid="{32EF2E99-EB53-4420-B344-5234E00FFB0A}"/>
    <cellStyle name="20% - Accent4 3 3 2 6 2" xfId="8650" xr:uid="{5EBF5441-F61E-48E6-9EED-066E08603269}"/>
    <cellStyle name="20% - Accent4 3 3 2 7" xfId="8651" xr:uid="{A08B7798-C4E7-4BE4-B1A9-52A1C4091A28}"/>
    <cellStyle name="20% - Accent4 3 3 2 7 2" xfId="8652" xr:uid="{580BC51D-C067-44DE-9E51-F03F8D86AD36}"/>
    <cellStyle name="20% - Accent4 3 3 2 8" xfId="8653" xr:uid="{19E54D4C-23D1-4754-978A-284AF9444971}"/>
    <cellStyle name="20% - Accent4 3 3 2 9" xfId="8654" xr:uid="{70F2B844-D82E-474D-BD9D-5FF1575A409D}"/>
    <cellStyle name="20% - Accent4 3 3 3" xfId="8655" xr:uid="{08CE1907-859B-4100-BCBE-987AEEBE4A3B}"/>
    <cellStyle name="20% - Accent4 3 3 3 2" xfId="8656" xr:uid="{BF9A83AE-02E0-42BB-B496-1CC37BA8ECE8}"/>
    <cellStyle name="20% - Accent4 3 3 3 2 2" xfId="8657" xr:uid="{5B983D18-77B5-4359-84A4-0C0D7484925E}"/>
    <cellStyle name="20% - Accent4 3 3 3 2 2 2" xfId="8658" xr:uid="{9DEFBA9C-164D-4723-BD9D-A0F4B532FE9E}"/>
    <cellStyle name="20% - Accent4 3 3 3 2 3" xfId="8659" xr:uid="{E85FCA7D-6E75-4CC7-BDFC-32869FABD873}"/>
    <cellStyle name="20% - Accent4 3 3 3 2 3 2" xfId="8660" xr:uid="{1CD150B2-ED80-42CB-86AD-5EBC33992B86}"/>
    <cellStyle name="20% - Accent4 3 3 3 2 4" xfId="8661" xr:uid="{F269E5EF-87F9-4C0F-8B86-E3D9BD57EB87}"/>
    <cellStyle name="20% - Accent4 3 3 3 3" xfId="8662" xr:uid="{60046A45-F70B-4DA5-8463-4FCD5A2E0271}"/>
    <cellStyle name="20% - Accent4 3 3 3 3 2" xfId="8663" xr:uid="{CE9A702C-CF0C-40D9-9366-6743814F6827}"/>
    <cellStyle name="20% - Accent4 3 3 3 4" xfId="8664" xr:uid="{AC21F691-635E-4761-A72E-43BD11C14015}"/>
    <cellStyle name="20% - Accent4 3 3 3 4 2" xfId="8665" xr:uid="{90F537FF-021A-4A32-8824-CC44C172A9D9}"/>
    <cellStyle name="20% - Accent4 3 3 3 5" xfId="8666" xr:uid="{0E9C45C9-88A3-4E42-A414-E88111F7CFA6}"/>
    <cellStyle name="20% - Accent4 3 3 3 5 2" xfId="8667" xr:uid="{F7E8964A-4AFC-4335-BD9F-9B9875889476}"/>
    <cellStyle name="20% - Accent4 3 3 3 6" xfId="8668" xr:uid="{B05BFC90-89C1-4404-B2A1-4E283988C7FB}"/>
    <cellStyle name="20% - Accent4 3 3 4" xfId="8669" xr:uid="{6E99459B-A923-4167-8179-E98F614666FC}"/>
    <cellStyle name="20% - Accent4 3 3 4 2" xfId="8670" xr:uid="{886BB60D-D838-4273-A30A-22A30C0A1950}"/>
    <cellStyle name="20% - Accent4 3 3 4 2 2" xfId="8671" xr:uid="{F5F61D0E-1B3C-47A7-9776-82D90B936A8D}"/>
    <cellStyle name="20% - Accent4 3 3 4 3" xfId="8672" xr:uid="{DC4F857B-DA49-46DF-8D96-7501AB1328F6}"/>
    <cellStyle name="20% - Accent4 3 3 4 3 2" xfId="8673" xr:uid="{36838860-5B35-46A2-BE08-F65E30D5D74E}"/>
    <cellStyle name="20% - Accent4 3 3 4 4" xfId="8674" xr:uid="{6700699A-E160-419A-ACB2-E4AD945B7DEC}"/>
    <cellStyle name="20% - Accent4 3 3 5" xfId="8675" xr:uid="{92335913-E389-463D-B8C2-D01571D23B75}"/>
    <cellStyle name="20% - Accent4 3 3 5 2" xfId="8676" xr:uid="{E96B146E-22A3-4231-9D86-279C756B2D99}"/>
    <cellStyle name="20% - Accent4 3 3 6" xfId="8677" xr:uid="{6F821C64-6EFB-4300-8150-BAEF7EC23829}"/>
    <cellStyle name="20% - Accent4 3 3 6 2" xfId="8678" xr:uid="{A1833C5A-B1B2-41DC-8715-8BC1D225E898}"/>
    <cellStyle name="20% - Accent4 3 3 7" xfId="8679" xr:uid="{8A47BD0E-D38D-4D27-996E-569D71790A9E}"/>
    <cellStyle name="20% - Accent4 3 3 7 2" xfId="8680" xr:uid="{58635C25-BF95-4F8C-8C52-9535C8FBDFA2}"/>
    <cellStyle name="20% - Accent4 3 3 8" xfId="8681" xr:uid="{73C6217A-1CC3-455F-AA75-8D11505B096A}"/>
    <cellStyle name="20% - Accent4 3 3 8 2" xfId="8682" xr:uid="{FCBE7841-53E1-4774-BE23-401DDC3970A5}"/>
    <cellStyle name="20% - Accent4 3 3 9" xfId="8683" xr:uid="{66A78E91-8F1A-4849-BCFD-0A7699795559}"/>
    <cellStyle name="20% - Accent4 3 3 9 2" xfId="8684" xr:uid="{F6C296B0-1B84-4989-83F5-190022AEEB41}"/>
    <cellStyle name="20% - Accent4 3 4" xfId="156" xr:uid="{6AD688DC-1241-44F8-88F5-FB0F738D0BB4}"/>
    <cellStyle name="20% - Accent4 3 4 10" xfId="8686" xr:uid="{66EB2128-C38B-446A-9CC5-BAA85D11FEA3}"/>
    <cellStyle name="20% - Accent4 3 4 11" xfId="8687" xr:uid="{88B65423-5758-4AC9-952F-D6A4D8D1A763}"/>
    <cellStyle name="20% - Accent4 3 4 12" xfId="8688" xr:uid="{8CD497C3-C36E-40DE-8F15-C03033FA289E}"/>
    <cellStyle name="20% - Accent4 3 4 13" xfId="8685" xr:uid="{E44AAFB3-70F9-4FA5-BF63-04194403DBDF}"/>
    <cellStyle name="20% - Accent4 3 4 2" xfId="8689" xr:uid="{788B332E-73F3-4B9A-B31B-5F27EAC5D57C}"/>
    <cellStyle name="20% - Accent4 3 4 2 2" xfId="8690" xr:uid="{6F8887B7-56A4-4519-A8AD-F94E771971F6}"/>
    <cellStyle name="20% - Accent4 3 4 2 2 2" xfId="8691" xr:uid="{B662C821-615F-4110-8F99-B873BA9FB3AD}"/>
    <cellStyle name="20% - Accent4 3 4 2 2 2 2" xfId="8692" xr:uid="{2944EA53-8CCE-4C0E-B5E5-2836351D165C}"/>
    <cellStyle name="20% - Accent4 3 4 2 2 3" xfId="8693" xr:uid="{64F2D1AD-83ED-4850-848E-A46788A394C9}"/>
    <cellStyle name="20% - Accent4 3 4 2 2 3 2" xfId="8694" xr:uid="{9EEE832A-4A99-46BA-BB5A-755C04BEDD9D}"/>
    <cellStyle name="20% - Accent4 3 4 2 2 4" xfId="8695" xr:uid="{FC6FC29A-51B9-4148-A73E-CE41734821ED}"/>
    <cellStyle name="20% - Accent4 3 4 2 3" xfId="8696" xr:uid="{5C52D7BA-A385-4EEF-8AC3-D1EB4FF40B80}"/>
    <cellStyle name="20% - Accent4 3 4 2 3 2" xfId="8697" xr:uid="{0CD99CC9-AED4-4672-9436-8F5361640E4B}"/>
    <cellStyle name="20% - Accent4 3 4 2 4" xfId="8698" xr:uid="{84D55208-4580-4B1E-BB1C-22ED607469C3}"/>
    <cellStyle name="20% - Accent4 3 4 2 4 2" xfId="8699" xr:uid="{F9FD708C-C44B-4DBC-B68D-D1A7A87495F6}"/>
    <cellStyle name="20% - Accent4 3 4 2 5" xfId="8700" xr:uid="{FDC41434-5420-4421-9E2A-0AFE3E7CE58D}"/>
    <cellStyle name="20% - Accent4 3 4 2 5 2" xfId="8701" xr:uid="{AC808214-FA3F-4007-AEED-08E33BC2F266}"/>
    <cellStyle name="20% - Accent4 3 4 2 6" xfId="8702" xr:uid="{907B70C4-45F8-4358-AEDF-F902EF89685A}"/>
    <cellStyle name="20% - Accent4 3 4 3" xfId="8703" xr:uid="{B5BF27BD-8887-453F-9DF0-88F796834885}"/>
    <cellStyle name="20% - Accent4 3 4 3 2" xfId="8704" xr:uid="{67A8C3AA-8CB8-4EE6-9354-DF3841899254}"/>
    <cellStyle name="20% - Accent4 3 4 3 2 2" xfId="8705" xr:uid="{6912611D-9110-4991-BD8F-FFCCEB2B9FD8}"/>
    <cellStyle name="20% - Accent4 3 4 3 2 2 2" xfId="8706" xr:uid="{C621E999-3032-4962-82A6-6C67CFC2FD44}"/>
    <cellStyle name="20% - Accent4 3 4 3 2 3" xfId="8707" xr:uid="{E40E93F9-4881-49A5-B90A-6CA424655AAC}"/>
    <cellStyle name="20% - Accent4 3 4 3 2 3 2" xfId="8708" xr:uid="{A9E6E584-E04E-444B-9BD9-4752ACD3E18D}"/>
    <cellStyle name="20% - Accent4 3 4 3 2 4" xfId="8709" xr:uid="{A2AD53C4-8BF1-48B3-83C4-DD1A87F0AC7A}"/>
    <cellStyle name="20% - Accent4 3 4 3 3" xfId="8710" xr:uid="{220B5E1C-DB7C-4970-9106-AF84A50CC651}"/>
    <cellStyle name="20% - Accent4 3 4 3 3 2" xfId="8711" xr:uid="{8F722FC0-9101-4A12-8A85-F6E199018060}"/>
    <cellStyle name="20% - Accent4 3 4 3 4" xfId="8712" xr:uid="{FAF114A5-6D2E-4574-ACD1-281C3C770547}"/>
    <cellStyle name="20% - Accent4 3 4 3 4 2" xfId="8713" xr:uid="{7026DFCA-CC43-4CA3-A374-1BCFC9FF6B44}"/>
    <cellStyle name="20% - Accent4 3 4 3 5" xfId="8714" xr:uid="{F42B1FFD-3049-4B27-AEB2-41F64C64CFC1}"/>
    <cellStyle name="20% - Accent4 3 4 3 5 2" xfId="8715" xr:uid="{2490A76B-B8BE-4B31-A526-D5505F86D2E5}"/>
    <cellStyle name="20% - Accent4 3 4 3 6" xfId="8716" xr:uid="{32751253-EFE3-4103-BCD0-C49ADFA19982}"/>
    <cellStyle name="20% - Accent4 3 4 4" xfId="8717" xr:uid="{38396D9D-4E94-4B2F-B05F-9C4BD0477DAA}"/>
    <cellStyle name="20% - Accent4 3 4 4 2" xfId="8718" xr:uid="{1F0B6B11-4E17-486B-9913-529F3E27EEE5}"/>
    <cellStyle name="20% - Accent4 3 4 4 2 2" xfId="8719" xr:uid="{362712D6-AD19-44F8-961F-64CA943878F4}"/>
    <cellStyle name="20% - Accent4 3 4 4 3" xfId="8720" xr:uid="{9B18448A-3ACE-4B17-8398-72850CC9665B}"/>
    <cellStyle name="20% - Accent4 3 4 4 3 2" xfId="8721" xr:uid="{30FB13EF-ABA6-4AA0-A6A1-D6BE726FC5F8}"/>
    <cellStyle name="20% - Accent4 3 4 4 4" xfId="8722" xr:uid="{4F8003BA-D3F7-440F-8FE1-17FC747FE18B}"/>
    <cellStyle name="20% - Accent4 3 4 5" xfId="8723" xr:uid="{1C89187E-D65B-487E-8623-4A6347A8B338}"/>
    <cellStyle name="20% - Accent4 3 4 5 2" xfId="8724" xr:uid="{E83E3186-1208-445E-B1E2-E522D34ACCF7}"/>
    <cellStyle name="20% - Accent4 3 4 6" xfId="8725" xr:uid="{54B95DC3-38F7-4B96-8A11-723E8FE851A7}"/>
    <cellStyle name="20% - Accent4 3 4 6 2" xfId="8726" xr:uid="{C88C61A9-5E49-4B3D-B187-81A0CD144DFB}"/>
    <cellStyle name="20% - Accent4 3 4 7" xfId="8727" xr:uid="{AA9A17D5-13D4-4D63-8205-A6770F2FDF8F}"/>
    <cellStyle name="20% - Accent4 3 4 7 2" xfId="8728" xr:uid="{24E6BEE8-35B0-4E13-B29F-73DE08FA0966}"/>
    <cellStyle name="20% - Accent4 3 4 8" xfId="8729" xr:uid="{7CA5DC69-D3ED-43F1-874D-AA2B4ABD183F}"/>
    <cellStyle name="20% - Accent4 3 4 8 2" xfId="8730" xr:uid="{99101A82-6AF2-472B-9198-BA5DE78B392A}"/>
    <cellStyle name="20% - Accent4 3 4 9" xfId="8731" xr:uid="{B94A4ECF-0F31-4C36-8641-4286B598E96E}"/>
    <cellStyle name="20% - Accent4 3 4 9 2" xfId="8732" xr:uid="{A34A3D25-9352-41F3-B653-B15C9F5396B4}"/>
    <cellStyle name="20% - Accent4 3 5" xfId="8733" xr:uid="{49AC7410-3272-4693-AC37-6FC43A7FA507}"/>
    <cellStyle name="20% - Accent4 3 5 10" xfId="8734" xr:uid="{7D1AF15B-4584-4312-A14D-2696C4FFFFC1}"/>
    <cellStyle name="20% - Accent4 3 5 2" xfId="8735" xr:uid="{CC4752A3-2778-4DF5-9183-749C82365C99}"/>
    <cellStyle name="20% - Accent4 3 5 2 2" xfId="8736" xr:uid="{DAA2C207-4698-4918-B88F-9B71F7A57648}"/>
    <cellStyle name="20% - Accent4 3 5 2 2 2" xfId="8737" xr:uid="{B064E1AF-0F6B-4574-BA1D-EF6AE83DAF18}"/>
    <cellStyle name="20% - Accent4 3 5 2 2 2 2" xfId="8738" xr:uid="{92B052FC-3E55-4C36-8A7A-F3B36A21C61D}"/>
    <cellStyle name="20% - Accent4 3 5 2 2 3" xfId="8739" xr:uid="{802973F9-48F5-4B71-B455-AAA0F0198A28}"/>
    <cellStyle name="20% - Accent4 3 5 2 2 3 2" xfId="8740" xr:uid="{80C7D9EE-DC2F-4166-BB3A-4F9D664FE1FC}"/>
    <cellStyle name="20% - Accent4 3 5 2 2 4" xfId="8741" xr:uid="{C4C19963-D753-4F21-AD99-FEEEFBACF94A}"/>
    <cellStyle name="20% - Accent4 3 5 2 3" xfId="8742" xr:uid="{37CE29F8-EDFD-4AA0-9AD2-2CB4A0F02AA7}"/>
    <cellStyle name="20% - Accent4 3 5 2 3 2" xfId="8743" xr:uid="{BBAE9ECE-06E0-49A0-BA81-040AD608484D}"/>
    <cellStyle name="20% - Accent4 3 5 2 4" xfId="8744" xr:uid="{3B721126-71D5-4A04-954C-B10E6511F11B}"/>
    <cellStyle name="20% - Accent4 3 5 2 4 2" xfId="8745" xr:uid="{907A57D2-774C-442E-9B7B-F178B4DF1F68}"/>
    <cellStyle name="20% - Accent4 3 5 2 5" xfId="8746" xr:uid="{F39A5508-9CBF-4D67-AD97-EF06E85665E0}"/>
    <cellStyle name="20% - Accent4 3 5 2 5 2" xfId="8747" xr:uid="{B482C695-BD2D-4345-B373-948C4B8ECD51}"/>
    <cellStyle name="20% - Accent4 3 5 2 6" xfId="8748" xr:uid="{44A3387D-DA91-4AD1-B2C9-F6E769C32271}"/>
    <cellStyle name="20% - Accent4 3 5 3" xfId="8749" xr:uid="{793EB1B7-24D4-4155-B538-980B5353C84B}"/>
    <cellStyle name="20% - Accent4 3 5 3 2" xfId="8750" xr:uid="{96F2FF4C-F36A-406F-9AA1-A5F297F545B3}"/>
    <cellStyle name="20% - Accent4 3 5 3 2 2" xfId="8751" xr:uid="{0BC5F272-AE23-4F79-8426-F13B43091152}"/>
    <cellStyle name="20% - Accent4 3 5 3 2 2 2" xfId="8752" xr:uid="{A7E7A69D-E5A1-4BCD-B406-0CE144EB54D9}"/>
    <cellStyle name="20% - Accent4 3 5 3 2 3" xfId="8753" xr:uid="{0FC10736-0D59-46EE-96D1-DBD16DC08238}"/>
    <cellStyle name="20% - Accent4 3 5 3 2 3 2" xfId="8754" xr:uid="{7171BD26-2BCA-44F2-9894-A746AF2E399E}"/>
    <cellStyle name="20% - Accent4 3 5 3 2 4" xfId="8755" xr:uid="{CCA86692-CEBB-4B66-AA05-E1086F5E76A7}"/>
    <cellStyle name="20% - Accent4 3 5 3 3" xfId="8756" xr:uid="{EF269CE9-5C1E-4FBD-BD83-33808EE32C48}"/>
    <cellStyle name="20% - Accent4 3 5 3 3 2" xfId="8757" xr:uid="{BFE380E6-6862-4B0C-96F2-BDFFB87A18AC}"/>
    <cellStyle name="20% - Accent4 3 5 3 4" xfId="8758" xr:uid="{7C6019E0-A086-415A-9BA8-4B435198E02A}"/>
    <cellStyle name="20% - Accent4 3 5 3 4 2" xfId="8759" xr:uid="{4DDC1EF7-9075-492E-9994-B6B621263ED3}"/>
    <cellStyle name="20% - Accent4 3 5 3 5" xfId="8760" xr:uid="{3E755B03-1F94-4685-AC8A-F74ECD677F69}"/>
    <cellStyle name="20% - Accent4 3 5 3 5 2" xfId="8761" xr:uid="{9DC86DDF-ED4B-4316-944F-5A00B58F80EC}"/>
    <cellStyle name="20% - Accent4 3 5 3 6" xfId="8762" xr:uid="{28C67F17-A01B-4B61-87E7-CB5E460B05E8}"/>
    <cellStyle name="20% - Accent4 3 5 4" xfId="8763" xr:uid="{A28C84AD-996B-4EBD-8F5C-B9D8BE964019}"/>
    <cellStyle name="20% - Accent4 3 5 4 2" xfId="8764" xr:uid="{B0870E85-3544-49D4-9B91-172CA8796A35}"/>
    <cellStyle name="20% - Accent4 3 5 4 2 2" xfId="8765" xr:uid="{3E7AA044-8EAA-468D-BB9F-08C3A3D90060}"/>
    <cellStyle name="20% - Accent4 3 5 4 3" xfId="8766" xr:uid="{D8BFA548-93C7-487F-8651-34CC97F17E0C}"/>
    <cellStyle name="20% - Accent4 3 5 4 3 2" xfId="8767" xr:uid="{25523652-8990-4DD3-B3F8-B70403F68976}"/>
    <cellStyle name="20% - Accent4 3 5 4 4" xfId="8768" xr:uid="{FEFB8045-A53B-42B3-BE4D-44E66DD2BC36}"/>
    <cellStyle name="20% - Accent4 3 5 5" xfId="8769" xr:uid="{6DDD32AB-FB78-4CA7-B98D-E0F11EBCE7BD}"/>
    <cellStyle name="20% - Accent4 3 5 5 2" xfId="8770" xr:uid="{8AC3CFE6-CA08-4CC5-91B4-24D0E2BBD262}"/>
    <cellStyle name="20% - Accent4 3 5 6" xfId="8771" xr:uid="{1FC4F4CB-3037-46A5-A4A8-692CFC739A0B}"/>
    <cellStyle name="20% - Accent4 3 5 6 2" xfId="8772" xr:uid="{156E41B6-616E-41DD-9F1F-1D08AB4E5CE5}"/>
    <cellStyle name="20% - Accent4 3 5 7" xfId="8773" xr:uid="{4AA044B3-3101-48CD-A43C-B06A222877D7}"/>
    <cellStyle name="20% - Accent4 3 5 7 2" xfId="8774" xr:uid="{3FB82E4C-2F02-406D-8AE1-AD3B677DFE60}"/>
    <cellStyle name="20% - Accent4 3 5 8" xfId="8775" xr:uid="{58E223AE-C061-451A-BAFD-54BF60BD94A9}"/>
    <cellStyle name="20% - Accent4 3 5 9" xfId="8776" xr:uid="{08025143-0DAB-428A-B72C-5CEC425C4E9B}"/>
    <cellStyle name="20% - Accent4 3 6" xfId="8777" xr:uid="{34700297-EF41-4945-A3E4-6FCE97B17857}"/>
    <cellStyle name="20% - Accent4 3 6 2" xfId="8778" xr:uid="{0FD86C2C-E5AC-4890-B5DA-9EA8AA1E1FA3}"/>
    <cellStyle name="20% - Accent4 3 6 2 2" xfId="8779" xr:uid="{3250AEC2-C868-4670-BB1E-EBEF4D5C7038}"/>
    <cellStyle name="20% - Accent4 3 6 2 2 2" xfId="8780" xr:uid="{47604206-C5CE-4727-9CEB-A9D4EC556F2F}"/>
    <cellStyle name="20% - Accent4 3 6 2 3" xfId="8781" xr:uid="{541F0C0B-0722-489E-9035-BD81D032CD7A}"/>
    <cellStyle name="20% - Accent4 3 6 2 3 2" xfId="8782" xr:uid="{DF8B4D06-B133-47B0-B054-C9DC0D59254E}"/>
    <cellStyle name="20% - Accent4 3 6 2 4" xfId="8783" xr:uid="{3902563E-BBC7-4077-B1C9-34000968BB99}"/>
    <cellStyle name="20% - Accent4 3 6 3" xfId="8784" xr:uid="{50C8DE33-9B5A-48DC-AF00-9BF991817308}"/>
    <cellStyle name="20% - Accent4 3 6 3 2" xfId="8785" xr:uid="{4AA783AA-D75E-4458-B2A5-AACD53732D59}"/>
    <cellStyle name="20% - Accent4 3 6 4" xfId="8786" xr:uid="{8AD56FBD-5FCA-4D19-A5F1-3C3850A1B2C9}"/>
    <cellStyle name="20% - Accent4 3 6 4 2" xfId="8787" xr:uid="{AE54A13B-44AC-4914-B977-78D12F88EC2F}"/>
    <cellStyle name="20% - Accent4 3 6 5" xfId="8788" xr:uid="{C451033D-F868-4053-A672-FD0DA5E6E24D}"/>
    <cellStyle name="20% - Accent4 3 6 5 2" xfId="8789" xr:uid="{BC9777E3-F0A2-49B8-9E21-AE22323BD09B}"/>
    <cellStyle name="20% - Accent4 3 6 6" xfId="8790" xr:uid="{017AAC6E-DAB6-422D-B4A8-A501D0A3D6B0}"/>
    <cellStyle name="20% - Accent4 3 6 6 2" xfId="8791" xr:uid="{59576D09-3556-4A83-BA1A-7ED02C98A305}"/>
    <cellStyle name="20% - Accent4 3 7" xfId="8792" xr:uid="{19A7B9A6-3F8C-4FC5-8D3C-4E1865FF8D05}"/>
    <cellStyle name="20% - Accent4 3 7 2" xfId="8793" xr:uid="{80300E34-D428-4367-8494-DF5088EAAAC7}"/>
    <cellStyle name="20% - Accent4 3 7 2 2" xfId="8794" xr:uid="{47DFECCB-A159-453B-B6A6-F0A50A51C556}"/>
    <cellStyle name="20% - Accent4 3 7 2 2 2" xfId="8795" xr:uid="{68CE493E-5562-4EAB-839E-35A4A34E94F6}"/>
    <cellStyle name="20% - Accent4 3 7 2 3" xfId="8796" xr:uid="{DABF3458-8F19-4CE6-8524-133C08A8FE2E}"/>
    <cellStyle name="20% - Accent4 3 7 2 3 2" xfId="8797" xr:uid="{519A3707-8EDD-4A9E-AB0C-E39818271C45}"/>
    <cellStyle name="20% - Accent4 3 7 2 4" xfId="8798" xr:uid="{3A78F41A-8F53-435A-A92F-AE8061E9D9CD}"/>
    <cellStyle name="20% - Accent4 3 7 3" xfId="8799" xr:uid="{CAEF42E7-8F44-40AC-BB7B-6B2550DE8D1A}"/>
    <cellStyle name="20% - Accent4 3 7 3 2" xfId="8800" xr:uid="{F002919F-BE09-4E1D-B5C8-2F273B6E6865}"/>
    <cellStyle name="20% - Accent4 3 7 4" xfId="8801" xr:uid="{C86DAF04-8A43-41C8-B732-316E4A12B51F}"/>
    <cellStyle name="20% - Accent4 3 7 4 2" xfId="8802" xr:uid="{EF57A56F-27FB-4E3C-AC23-47CA3049853D}"/>
    <cellStyle name="20% - Accent4 3 7 5" xfId="8803" xr:uid="{1754C2A5-0295-4ACD-9EFF-C829501F83ED}"/>
    <cellStyle name="20% - Accent4 3 7 5 2" xfId="8804" xr:uid="{5DE918CA-8B1B-43BF-ACCC-294F937E69D1}"/>
    <cellStyle name="20% - Accent4 3 7 6" xfId="8805" xr:uid="{5FEA2D3F-9903-49F5-B3E4-A5B99AE8E1E6}"/>
    <cellStyle name="20% - Accent4 3 8" xfId="8806" xr:uid="{45A35240-BF23-482D-A5FA-0628B910F9C0}"/>
    <cellStyle name="20% - Accent4 3 8 2" xfId="8807" xr:uid="{B94152DE-2898-42AC-B98F-51663DF2D014}"/>
    <cellStyle name="20% - Accent4 3 8 2 2" xfId="8808" xr:uid="{5AEC0340-6444-4C18-8B9C-D0AB30AB6814}"/>
    <cellStyle name="20% - Accent4 3 8 3" xfId="8809" xr:uid="{0FA29105-BC49-4561-9D58-DF7C7A3872BE}"/>
    <cellStyle name="20% - Accent4 3 8 3 2" xfId="8810" xr:uid="{D36E5B06-D072-4308-8184-3B5B69DDCE59}"/>
    <cellStyle name="20% - Accent4 3 8 4" xfId="8811" xr:uid="{365E26AE-834A-4FF7-8780-8A3F554C34FA}"/>
    <cellStyle name="20% - Accent4 3 9" xfId="8812" xr:uid="{0DA9E399-1D4D-48A1-B250-E12673D91BA1}"/>
    <cellStyle name="20% - Accent4 3 9 2" xfId="8813" xr:uid="{2EC571E0-4AFE-43FD-8AC5-A070AEF8BC71}"/>
    <cellStyle name="20% - Accent4 30" xfId="8814" xr:uid="{0B016127-B821-4CAF-9DE5-9F961F145E90}"/>
    <cellStyle name="20% - Accent4 30 2" xfId="8815" xr:uid="{42F33784-ACAB-40ED-AF16-AB2827EF64FA}"/>
    <cellStyle name="20% - Accent4 31" xfId="8816" xr:uid="{58970536-F4F7-4487-8EED-EC6A4893AE26}"/>
    <cellStyle name="20% - Accent4 31 2" xfId="8817" xr:uid="{3D47CE21-EFDC-4495-B0C3-A127BBD67C4E}"/>
    <cellStyle name="20% - Accent4 32" xfId="8818" xr:uid="{28A96056-FDF4-468D-8654-A18DA0CE57A2}"/>
    <cellStyle name="20% - Accent4 32 2" xfId="8819" xr:uid="{9E7D0CAA-F46F-41CD-90D2-8CE2F3FD4BEC}"/>
    <cellStyle name="20% - Accent4 33" xfId="8820" xr:uid="{FA50C546-EC43-4617-BA65-0C6931EA699D}"/>
    <cellStyle name="20% - Accent4 33 2" xfId="8821" xr:uid="{FB2A739B-E807-4133-BE23-D26882BA9DB0}"/>
    <cellStyle name="20% - Accent4 34" xfId="8822" xr:uid="{6F55D7D5-C97C-4340-AC1C-FA3D2DE8A8BC}"/>
    <cellStyle name="20% - Accent4 34 2" xfId="8823" xr:uid="{39E6B825-DA35-4AF2-AF74-54031D0176C4}"/>
    <cellStyle name="20% - Accent4 35" xfId="8824" xr:uid="{B32CFEE0-076D-4026-86A4-C6FE476AA485}"/>
    <cellStyle name="20% - Accent4 35 2" xfId="8825" xr:uid="{A2842DAC-0405-4F52-8410-70BF4E830D91}"/>
    <cellStyle name="20% - Accent4 36" xfId="8826" xr:uid="{6E028E82-B404-46E9-AAB1-BE8CCCCCCAF1}"/>
    <cellStyle name="20% - Accent4 36 2" xfId="8827" xr:uid="{E2FF7FAB-6D04-4FE5-8187-2AD98523BEAB}"/>
    <cellStyle name="20% - Accent4 37" xfId="8828" xr:uid="{20CA4E2F-9881-4644-A808-9B2FF41E8052}"/>
    <cellStyle name="20% - Accent4 37 2" xfId="8829" xr:uid="{4C151D84-564A-44FB-9539-985A8A3B8D96}"/>
    <cellStyle name="20% - Accent4 38" xfId="8830" xr:uid="{2FBC7E0B-8B1A-418E-A155-E955DB848B07}"/>
    <cellStyle name="20% - Accent4 39" xfId="8831" xr:uid="{B50750EC-4452-4221-9C93-F181F8BAE658}"/>
    <cellStyle name="20% - Accent4 4" xfId="157" xr:uid="{2D5E0A58-409B-47AD-AC7C-BB5B381FCEF1}"/>
    <cellStyle name="20% - Accent4 4 10" xfId="8833" xr:uid="{72B026D4-0CA9-4ED6-8BC6-0A91591D849F}"/>
    <cellStyle name="20% - Accent4 4 10 2" xfId="8834" xr:uid="{C482D0F1-A022-47A4-9CEA-498BF162F536}"/>
    <cellStyle name="20% - Accent4 4 11" xfId="8835" xr:uid="{FC5EF4A0-3539-4A4E-88E3-8BB36BC1E217}"/>
    <cellStyle name="20% - Accent4 4 11 2" xfId="8836" xr:uid="{EFD6E553-FD50-4197-9A27-AB30EC14158A}"/>
    <cellStyle name="20% - Accent4 4 12" xfId="8837" xr:uid="{0BCAA544-7755-4CD3-B5C8-B0AC1D1987F8}"/>
    <cellStyle name="20% - Accent4 4 12 2" xfId="8838" xr:uid="{5660569A-392A-4413-BA42-352AD1B00048}"/>
    <cellStyle name="20% - Accent4 4 13" xfId="8839" xr:uid="{D86F9BCF-0141-40CD-8A62-828F7AA61BC2}"/>
    <cellStyle name="20% - Accent4 4 13 2" xfId="8840" xr:uid="{52459A00-2F5E-4807-9ADF-A959AA0B924F}"/>
    <cellStyle name="20% - Accent4 4 14" xfId="8841" xr:uid="{3A98BFD4-BE86-41E3-BF7E-3EEBD62F1323}"/>
    <cellStyle name="20% - Accent4 4 15" xfId="8842" xr:uid="{FE7F1643-B859-46F8-BDFE-6548687C1073}"/>
    <cellStyle name="20% - Accent4 4 16" xfId="8832" xr:uid="{ED0976F0-F6A3-4399-BE44-DD040E52360D}"/>
    <cellStyle name="20% - Accent4 4 2" xfId="158" xr:uid="{D1F6FDA0-1947-405E-98A9-537650429209}"/>
    <cellStyle name="20% - Accent4 4 2 10" xfId="8844" xr:uid="{B1AE0EC1-A0D6-45DD-AA9E-4D10E42B91D1}"/>
    <cellStyle name="20% - Accent4 4 2 10 2" xfId="8845" xr:uid="{4CA298B4-ADE2-4A9A-B1E3-7F2BFA6FA269}"/>
    <cellStyle name="20% - Accent4 4 2 11" xfId="8846" xr:uid="{65D1E20B-6066-4E4C-8CD6-07FB61333E5B}"/>
    <cellStyle name="20% - Accent4 4 2 11 2" xfId="8847" xr:uid="{BE6E56B4-E9A2-47E3-957D-89058A92B4EB}"/>
    <cellStyle name="20% - Accent4 4 2 12" xfId="8848" xr:uid="{15D75353-D988-40F5-8BD7-49E65D1DDAB6}"/>
    <cellStyle name="20% - Accent4 4 2 13" xfId="8849" xr:uid="{CDCDDB8E-5332-4F23-99AA-6BACB637A276}"/>
    <cellStyle name="20% - Accent4 4 2 14" xfId="8843" xr:uid="{7C5619E4-84E1-4D49-B8E2-5C4919A527D6}"/>
    <cellStyle name="20% - Accent4 4 2 2" xfId="159" xr:uid="{BFBD9B19-E3AD-47AA-A372-17A31E6560A4}"/>
    <cellStyle name="20% - Accent4 4 2 2 10" xfId="8851" xr:uid="{3DF61265-B7EF-4FF6-AC26-3FF7075C1951}"/>
    <cellStyle name="20% - Accent4 4 2 2 11" xfId="8852" xr:uid="{484FCB09-7246-4C1D-A1E3-9AEF39062331}"/>
    <cellStyle name="20% - Accent4 4 2 2 12" xfId="8850" xr:uid="{816DDE67-7C0B-45FA-B879-3459D881FD50}"/>
    <cellStyle name="20% - Accent4 4 2 2 2" xfId="8853" xr:uid="{8ADD9618-3537-4261-9DEA-407830730C75}"/>
    <cellStyle name="20% - Accent4 4 2 2 2 2" xfId="8854" xr:uid="{A7C86411-2694-4F4A-92CB-2C02178611ED}"/>
    <cellStyle name="20% - Accent4 4 2 2 2 2 2" xfId="8855" xr:uid="{C91E6636-9CF0-4419-B209-3A66A91E82E1}"/>
    <cellStyle name="20% - Accent4 4 2 2 2 2 2 2" xfId="8856" xr:uid="{D0338618-4BBA-4705-AA86-9CA502E42BE6}"/>
    <cellStyle name="20% - Accent4 4 2 2 2 2 3" xfId="8857" xr:uid="{9F86650D-C02A-4C20-BE18-1A857C9D5773}"/>
    <cellStyle name="20% - Accent4 4 2 2 2 2 3 2" xfId="8858" xr:uid="{6E4411F3-2A24-4ED9-82A0-82611AEC87E4}"/>
    <cellStyle name="20% - Accent4 4 2 2 2 2 4" xfId="8859" xr:uid="{F9FFD3BE-1CB9-4974-A8B3-245DEEC98C24}"/>
    <cellStyle name="20% - Accent4 4 2 2 2 3" xfId="8860" xr:uid="{F9836583-5026-4BA3-8705-3FDB76FBC48C}"/>
    <cellStyle name="20% - Accent4 4 2 2 2 3 2" xfId="8861" xr:uid="{2443881E-ACE7-4B5A-9952-5D9019AF374D}"/>
    <cellStyle name="20% - Accent4 4 2 2 2 4" xfId="8862" xr:uid="{5F371868-2C85-46DE-82C7-7E3F924B6021}"/>
    <cellStyle name="20% - Accent4 4 2 2 2 4 2" xfId="8863" xr:uid="{13416CD3-E8C2-4B30-8645-4AB2710E04ED}"/>
    <cellStyle name="20% - Accent4 4 2 2 2 5" xfId="8864" xr:uid="{A15327B5-AE4F-44EE-BD02-0668CAB8612B}"/>
    <cellStyle name="20% - Accent4 4 2 2 2 5 2" xfId="8865" xr:uid="{EA3114EF-88A2-4FFC-943E-36A3096137E6}"/>
    <cellStyle name="20% - Accent4 4 2 2 2 6" xfId="8866" xr:uid="{A93576D5-D1A7-473B-AD1F-CA5991BE19E2}"/>
    <cellStyle name="20% - Accent4 4 2 2 3" xfId="8867" xr:uid="{04299147-6764-4669-864F-9D1EF4AF1265}"/>
    <cellStyle name="20% - Accent4 4 2 2 3 2" xfId="8868" xr:uid="{245CA942-2231-431C-93F8-0985C470E3C0}"/>
    <cellStyle name="20% - Accent4 4 2 2 3 2 2" xfId="8869" xr:uid="{5D06474B-8648-43D0-9827-637AE369A5D0}"/>
    <cellStyle name="20% - Accent4 4 2 2 3 2 2 2" xfId="8870" xr:uid="{09C5BA2B-18C9-43EB-8E4E-CC3E5DBE4AFF}"/>
    <cellStyle name="20% - Accent4 4 2 2 3 2 3" xfId="8871" xr:uid="{DC99DD6A-A5BF-4363-A55F-007D81F0BE5B}"/>
    <cellStyle name="20% - Accent4 4 2 2 3 2 3 2" xfId="8872" xr:uid="{7B4AD503-E65B-4D04-A87D-CFECDD64E8BF}"/>
    <cellStyle name="20% - Accent4 4 2 2 3 2 4" xfId="8873" xr:uid="{19C8EE42-40AD-4D45-9F1B-0331A90365B5}"/>
    <cellStyle name="20% - Accent4 4 2 2 3 3" xfId="8874" xr:uid="{08F731C7-16F0-4CA9-BCC7-8CBFF42ABB52}"/>
    <cellStyle name="20% - Accent4 4 2 2 3 3 2" xfId="8875" xr:uid="{893DB4F4-89C3-4A22-86F6-457FE6E98273}"/>
    <cellStyle name="20% - Accent4 4 2 2 3 4" xfId="8876" xr:uid="{086605AE-C60D-4B40-A26A-D797888643C6}"/>
    <cellStyle name="20% - Accent4 4 2 2 3 4 2" xfId="8877" xr:uid="{D6B2A551-E8E0-4C2A-BCC0-2C83569189C9}"/>
    <cellStyle name="20% - Accent4 4 2 2 3 5" xfId="8878" xr:uid="{C3BBC3E9-D4CD-41E4-9E41-6C74163350F4}"/>
    <cellStyle name="20% - Accent4 4 2 2 3 5 2" xfId="8879" xr:uid="{A3F2F955-E1E6-4151-814B-97CA37550FA6}"/>
    <cellStyle name="20% - Accent4 4 2 2 3 6" xfId="8880" xr:uid="{5C5ECE9F-54C1-4FBE-924F-17133DC9AE5F}"/>
    <cellStyle name="20% - Accent4 4 2 2 4" xfId="8881" xr:uid="{B28F77B2-D10D-42F5-AE62-D2D39235B1DC}"/>
    <cellStyle name="20% - Accent4 4 2 2 4 2" xfId="8882" xr:uid="{84C4A5D5-92DB-4B68-BB53-6251EC6185C8}"/>
    <cellStyle name="20% - Accent4 4 2 2 4 2 2" xfId="8883" xr:uid="{B7015D14-E34C-45F2-92D1-64A3F3C49377}"/>
    <cellStyle name="20% - Accent4 4 2 2 4 3" xfId="8884" xr:uid="{542C1FB6-5A32-4675-BF7A-5594C9F72CD6}"/>
    <cellStyle name="20% - Accent4 4 2 2 4 3 2" xfId="8885" xr:uid="{0C7BC29C-4B7E-41EC-B6DA-1DDE677766AA}"/>
    <cellStyle name="20% - Accent4 4 2 2 4 4" xfId="8886" xr:uid="{5C30A4D5-05A6-4798-B21D-AF1EC07DAB3F}"/>
    <cellStyle name="20% - Accent4 4 2 2 5" xfId="8887" xr:uid="{B41BCC70-564E-48F7-86BD-D6F9731BE6FB}"/>
    <cellStyle name="20% - Accent4 4 2 2 5 2" xfId="8888" xr:uid="{5AB42F23-7B73-4E76-A8C9-DECB93553887}"/>
    <cellStyle name="20% - Accent4 4 2 2 6" xfId="8889" xr:uid="{D733DD03-21DD-4034-9F4B-8A0FBF52E82B}"/>
    <cellStyle name="20% - Accent4 4 2 2 6 2" xfId="8890" xr:uid="{D93027B1-C210-4A5C-8FA2-A6604629EACC}"/>
    <cellStyle name="20% - Accent4 4 2 2 7" xfId="8891" xr:uid="{409C793C-D1E3-4E55-A6DA-5A5083C50ABE}"/>
    <cellStyle name="20% - Accent4 4 2 2 7 2" xfId="8892" xr:uid="{A969746B-E7FF-4F9C-BE59-AE36D0144653}"/>
    <cellStyle name="20% - Accent4 4 2 2 8" xfId="8893" xr:uid="{724F016A-340C-4ADF-8E67-50F82A75A253}"/>
    <cellStyle name="20% - Accent4 4 2 2 8 2" xfId="8894" xr:uid="{F806B2AB-8AC9-4181-BA3D-4C0809A3C906}"/>
    <cellStyle name="20% - Accent4 4 2 2 9" xfId="8895" xr:uid="{87316D9C-7E2A-496E-8EDB-2FCA8D9458EA}"/>
    <cellStyle name="20% - Accent4 4 2 2 9 2" xfId="8896" xr:uid="{05946BE2-B528-47D9-834D-0274B23BC78A}"/>
    <cellStyle name="20% - Accent4 4 2 3" xfId="8897" xr:uid="{461E4936-A607-471C-8520-DBC46BDA72D1}"/>
    <cellStyle name="20% - Accent4 4 2 3 2" xfId="8898" xr:uid="{6115FB4A-1A09-4C05-B582-79392148878E}"/>
    <cellStyle name="20% - Accent4 4 2 3 2 2" xfId="8899" xr:uid="{5CB3EF12-5745-423E-92C3-844408D52EB0}"/>
    <cellStyle name="20% - Accent4 4 2 3 2 2 2" xfId="8900" xr:uid="{6C2A5777-08F4-4B3E-B9D3-3972659ED93D}"/>
    <cellStyle name="20% - Accent4 4 2 3 2 2 2 2" xfId="8901" xr:uid="{71970902-93F8-47F1-A193-5E1C31D61FDB}"/>
    <cellStyle name="20% - Accent4 4 2 3 2 2 3" xfId="8902" xr:uid="{025439E1-75DB-4053-B7CB-0DB42E7ED75A}"/>
    <cellStyle name="20% - Accent4 4 2 3 2 2 3 2" xfId="8903" xr:uid="{CCA358FF-FC49-467C-94AF-008CF940587F}"/>
    <cellStyle name="20% - Accent4 4 2 3 2 2 4" xfId="8904" xr:uid="{BC5DA0AA-5702-4A99-B3BD-2916548E7E81}"/>
    <cellStyle name="20% - Accent4 4 2 3 2 3" xfId="8905" xr:uid="{DFF323CF-0DC5-4810-81A3-0C5DCD99DAA7}"/>
    <cellStyle name="20% - Accent4 4 2 3 2 3 2" xfId="8906" xr:uid="{EEF0233C-6E06-44FF-9FEF-D6395EA6A460}"/>
    <cellStyle name="20% - Accent4 4 2 3 2 4" xfId="8907" xr:uid="{D566EFA7-749B-4AC5-92DE-EB11B7DE6F1C}"/>
    <cellStyle name="20% - Accent4 4 2 3 2 4 2" xfId="8908" xr:uid="{FC23E2BB-BCD0-4D2C-8274-B2BACED00325}"/>
    <cellStyle name="20% - Accent4 4 2 3 2 5" xfId="8909" xr:uid="{BAD8E055-92B4-4222-B08D-81C41D2AD34F}"/>
    <cellStyle name="20% - Accent4 4 2 3 2 5 2" xfId="8910" xr:uid="{1A0B2B25-B4FA-47ED-9302-BA7BA042AFA4}"/>
    <cellStyle name="20% - Accent4 4 2 3 2 6" xfId="8911" xr:uid="{C8053C25-3786-40E4-8F75-66A557C95FB3}"/>
    <cellStyle name="20% - Accent4 4 2 3 3" xfId="8912" xr:uid="{3EC9AF2D-4924-4C51-99B3-84853668CF9C}"/>
    <cellStyle name="20% - Accent4 4 2 3 3 2" xfId="8913" xr:uid="{A03EC2E8-3C10-444B-8913-CCA16AF464CA}"/>
    <cellStyle name="20% - Accent4 4 2 3 3 2 2" xfId="8914" xr:uid="{73491E2E-E833-4699-AEF9-A0D251007B3E}"/>
    <cellStyle name="20% - Accent4 4 2 3 3 2 2 2" xfId="8915" xr:uid="{AADEB916-EBA5-4905-A459-B1E4E5B9579B}"/>
    <cellStyle name="20% - Accent4 4 2 3 3 2 3" xfId="8916" xr:uid="{9CC97B11-4B5A-45C4-A00C-16A34ADA7698}"/>
    <cellStyle name="20% - Accent4 4 2 3 3 2 3 2" xfId="8917" xr:uid="{90A30AA8-E3A0-43F1-9E22-6A1205D620D2}"/>
    <cellStyle name="20% - Accent4 4 2 3 3 2 4" xfId="8918" xr:uid="{314FC76A-932A-4D06-9249-186A66D8C37F}"/>
    <cellStyle name="20% - Accent4 4 2 3 3 3" xfId="8919" xr:uid="{9E4695E2-90FC-45A7-A327-EE812D98152A}"/>
    <cellStyle name="20% - Accent4 4 2 3 3 3 2" xfId="8920" xr:uid="{50F032B0-38F4-4178-94D6-1DB6FA55A205}"/>
    <cellStyle name="20% - Accent4 4 2 3 3 4" xfId="8921" xr:uid="{F6FD84A2-388D-4CDD-9943-6AAD6788F0FA}"/>
    <cellStyle name="20% - Accent4 4 2 3 3 4 2" xfId="8922" xr:uid="{F6F28F81-289A-432D-99B8-6ED37108D471}"/>
    <cellStyle name="20% - Accent4 4 2 3 3 5" xfId="8923" xr:uid="{22270A45-E75E-4E3F-A1B2-D724D84F1EA7}"/>
    <cellStyle name="20% - Accent4 4 2 3 3 5 2" xfId="8924" xr:uid="{716E670E-66BD-4CB6-9D86-41F978EC163A}"/>
    <cellStyle name="20% - Accent4 4 2 3 3 6" xfId="8925" xr:uid="{5C3F2C7E-5C5A-4071-A790-C6B523FECBA2}"/>
    <cellStyle name="20% - Accent4 4 2 3 4" xfId="8926" xr:uid="{78DDDFEB-7AA6-452F-9362-47FE83759592}"/>
    <cellStyle name="20% - Accent4 4 2 3 4 2" xfId="8927" xr:uid="{1C63D172-B917-40D6-BCAE-B3B4FAEB6029}"/>
    <cellStyle name="20% - Accent4 4 2 3 4 2 2" xfId="8928" xr:uid="{7C4A6494-0708-4B39-A0AB-4C77FCE4FE0C}"/>
    <cellStyle name="20% - Accent4 4 2 3 4 3" xfId="8929" xr:uid="{2C310A06-216E-43DA-9970-17340D8E16C3}"/>
    <cellStyle name="20% - Accent4 4 2 3 4 3 2" xfId="8930" xr:uid="{E83D024D-F90E-4C25-9C89-CA0F780DC792}"/>
    <cellStyle name="20% - Accent4 4 2 3 4 4" xfId="8931" xr:uid="{E9E811E5-EECC-495A-97E5-98D8FF73E07C}"/>
    <cellStyle name="20% - Accent4 4 2 3 5" xfId="8932" xr:uid="{0BDB3D55-01E4-4449-9D1E-23D6C566FA1A}"/>
    <cellStyle name="20% - Accent4 4 2 3 5 2" xfId="8933" xr:uid="{C5FD8C44-F239-4EDD-9520-55565122F4FE}"/>
    <cellStyle name="20% - Accent4 4 2 3 6" xfId="8934" xr:uid="{972914C4-F358-49D4-A75D-EC42AC41B0FE}"/>
    <cellStyle name="20% - Accent4 4 2 3 6 2" xfId="8935" xr:uid="{92C0FB71-C0EB-4662-A8D6-C71DC83DB80E}"/>
    <cellStyle name="20% - Accent4 4 2 3 7" xfId="8936" xr:uid="{333E14A5-AF4C-40E8-B7C2-5A2F096303E8}"/>
    <cellStyle name="20% - Accent4 4 2 3 7 2" xfId="8937" xr:uid="{B5E361FB-16FF-4AE6-9411-76A6FD4AF4D4}"/>
    <cellStyle name="20% - Accent4 4 2 3 8" xfId="8938" xr:uid="{B0824E92-3E5C-45FF-8B46-7E2373B3FD70}"/>
    <cellStyle name="20% - Accent4 4 2 4" xfId="8939" xr:uid="{F5A4AF37-E45D-4447-A7FD-FAE41A9B30A2}"/>
    <cellStyle name="20% - Accent4 4 2 4 2" xfId="8940" xr:uid="{7B85CA00-18D1-4CB8-86D6-F92F74D47AC8}"/>
    <cellStyle name="20% - Accent4 4 2 4 2 2" xfId="8941" xr:uid="{2B61EF8D-A0DE-4313-91CC-E7C80924CB93}"/>
    <cellStyle name="20% - Accent4 4 2 4 2 2 2" xfId="8942" xr:uid="{DCD31F73-1B0F-49B3-B96E-B7017BDA0AE9}"/>
    <cellStyle name="20% - Accent4 4 2 4 2 3" xfId="8943" xr:uid="{A12EDD7A-98C0-4BE5-A262-942F0EEE5A6B}"/>
    <cellStyle name="20% - Accent4 4 2 4 2 3 2" xfId="8944" xr:uid="{546E8B6F-38C0-4115-A865-4FAEB8E705D0}"/>
    <cellStyle name="20% - Accent4 4 2 4 2 4" xfId="8945" xr:uid="{263472C5-0F45-495A-BC8B-3D6E3D9234E3}"/>
    <cellStyle name="20% - Accent4 4 2 4 3" xfId="8946" xr:uid="{6CD95C0D-024D-4107-BF9B-08B2C53B7573}"/>
    <cellStyle name="20% - Accent4 4 2 4 3 2" xfId="8947" xr:uid="{B17EB18D-D76E-42D8-8BD7-ED2391D13358}"/>
    <cellStyle name="20% - Accent4 4 2 4 4" xfId="8948" xr:uid="{CB9C34FA-EEB5-450C-A467-697D5AEF192B}"/>
    <cellStyle name="20% - Accent4 4 2 4 4 2" xfId="8949" xr:uid="{5DA40BA9-2DC8-4999-B8EC-2A74D9294863}"/>
    <cellStyle name="20% - Accent4 4 2 4 5" xfId="8950" xr:uid="{962B534A-71CE-4C3B-8C66-D69C376E069E}"/>
    <cellStyle name="20% - Accent4 4 2 4 5 2" xfId="8951" xr:uid="{8AA8D039-0DE9-4350-BA85-474ABE648160}"/>
    <cellStyle name="20% - Accent4 4 2 4 6" xfId="8952" xr:uid="{15D9C77D-5C6E-4700-A851-3AC392D196E8}"/>
    <cellStyle name="20% - Accent4 4 2 5" xfId="8953" xr:uid="{2D110061-4650-4D1F-8F0C-EE37DF743AE5}"/>
    <cellStyle name="20% - Accent4 4 2 5 2" xfId="8954" xr:uid="{05E454A2-78C6-4DB6-AC83-32AF0E1CE9ED}"/>
    <cellStyle name="20% - Accent4 4 2 5 2 2" xfId="8955" xr:uid="{2EB764E1-5C92-4E68-BC87-E14247A2B64C}"/>
    <cellStyle name="20% - Accent4 4 2 5 2 2 2" xfId="8956" xr:uid="{4262BDAC-F6A1-4E4F-B6C2-8F5AFCF1FCAA}"/>
    <cellStyle name="20% - Accent4 4 2 5 2 3" xfId="8957" xr:uid="{94EAD72C-9754-4F71-A708-283EBEF3ACD0}"/>
    <cellStyle name="20% - Accent4 4 2 5 2 3 2" xfId="8958" xr:uid="{79DE83D6-0985-4001-8990-453BF48CD44F}"/>
    <cellStyle name="20% - Accent4 4 2 5 2 4" xfId="8959" xr:uid="{DEECC990-F448-4596-84D5-53AD3BD46D97}"/>
    <cellStyle name="20% - Accent4 4 2 5 3" xfId="8960" xr:uid="{FE20ED25-0CE3-44CA-9A57-CDD5828F4CF4}"/>
    <cellStyle name="20% - Accent4 4 2 5 3 2" xfId="8961" xr:uid="{624390F5-321E-4995-98E2-5BB30CB9D108}"/>
    <cellStyle name="20% - Accent4 4 2 5 4" xfId="8962" xr:uid="{19FB9606-3A49-4ECD-B040-8014488CBA61}"/>
    <cellStyle name="20% - Accent4 4 2 5 4 2" xfId="8963" xr:uid="{70BB3472-7916-4A01-AE98-F773A554E4D9}"/>
    <cellStyle name="20% - Accent4 4 2 5 5" xfId="8964" xr:uid="{E6057534-CC41-459B-8628-87A6326405C5}"/>
    <cellStyle name="20% - Accent4 4 2 5 5 2" xfId="8965" xr:uid="{1C399FBD-3A1E-4B41-8770-40E9F96149D6}"/>
    <cellStyle name="20% - Accent4 4 2 5 6" xfId="8966" xr:uid="{00E15669-2FBD-481B-8C1F-B7A8D148458F}"/>
    <cellStyle name="20% - Accent4 4 2 6" xfId="8967" xr:uid="{365B7456-4C2F-45F5-8B34-9305C4178C97}"/>
    <cellStyle name="20% - Accent4 4 2 6 2" xfId="8968" xr:uid="{04E49BA1-3F81-4052-A8D2-C73826B883C3}"/>
    <cellStyle name="20% - Accent4 4 2 6 2 2" xfId="8969" xr:uid="{D05A47AB-25F2-4238-B4EB-CC5DAF982505}"/>
    <cellStyle name="20% - Accent4 4 2 6 3" xfId="8970" xr:uid="{52411C71-EB4A-4B83-B1F7-90BC309221D4}"/>
    <cellStyle name="20% - Accent4 4 2 6 3 2" xfId="8971" xr:uid="{34256CB5-C690-4120-9AED-65B7B9A23AD1}"/>
    <cellStyle name="20% - Accent4 4 2 6 4" xfId="8972" xr:uid="{B626F587-D16F-4110-908D-468D9BF6FB77}"/>
    <cellStyle name="20% - Accent4 4 2 7" xfId="8973" xr:uid="{F0250DBF-97B7-4FFE-A15D-A40ED96B0115}"/>
    <cellStyle name="20% - Accent4 4 2 7 2" xfId="8974" xr:uid="{334BFF1D-2BB0-45C6-8DF4-9CD3DB8336D1}"/>
    <cellStyle name="20% - Accent4 4 2 8" xfId="8975" xr:uid="{5B7C8A38-5331-41B2-9872-175BEDFAA6FF}"/>
    <cellStyle name="20% - Accent4 4 2 8 2" xfId="8976" xr:uid="{8CF61780-345E-47C5-B031-1A321321B45C}"/>
    <cellStyle name="20% - Accent4 4 2 9" xfId="8977" xr:uid="{EBD096A9-62CE-4E58-8CB0-C2D67D489034}"/>
    <cellStyle name="20% - Accent4 4 2 9 2" xfId="8978" xr:uid="{061205D0-9B03-4FB9-8959-709E8743FDEC}"/>
    <cellStyle name="20% - Accent4 4 3" xfId="160" xr:uid="{8468E94A-49EF-4D76-B755-9667CA20DFD4}"/>
    <cellStyle name="20% - Accent4 4 3 10" xfId="8980" xr:uid="{AA7078BC-3A2C-4EA5-B194-A619AF698924}"/>
    <cellStyle name="20% - Accent4 4 3 11" xfId="8981" xr:uid="{702A5F84-7BB4-4ADE-9750-5114CC48D324}"/>
    <cellStyle name="20% - Accent4 4 3 12" xfId="8979" xr:uid="{73F64B3C-AF58-4161-88ED-4290AFC42E5B}"/>
    <cellStyle name="20% - Accent4 4 3 2" xfId="8982" xr:uid="{A0C35ECE-3BC0-4429-8B67-3361762E393B}"/>
    <cellStyle name="20% - Accent4 4 3 2 2" xfId="8983" xr:uid="{C8938B28-7ED0-4AA7-BAC2-035FE7E5B2DA}"/>
    <cellStyle name="20% - Accent4 4 3 2 2 2" xfId="8984" xr:uid="{9322199F-26B3-4179-9F1C-D322898877C9}"/>
    <cellStyle name="20% - Accent4 4 3 2 2 2 2" xfId="8985" xr:uid="{D94F3127-0119-40C8-8A31-D414413CA0A3}"/>
    <cellStyle name="20% - Accent4 4 3 2 2 3" xfId="8986" xr:uid="{8FB2CA6C-5858-49C1-80A7-E90D9E3D5720}"/>
    <cellStyle name="20% - Accent4 4 3 2 2 3 2" xfId="8987" xr:uid="{911E48A8-93B9-4321-A0BA-5FAC9E85EAC3}"/>
    <cellStyle name="20% - Accent4 4 3 2 2 4" xfId="8988" xr:uid="{B94CF1F3-CC1B-4312-94EC-1FA7AC5CF5D6}"/>
    <cellStyle name="20% - Accent4 4 3 2 3" xfId="8989" xr:uid="{79D96D3C-6BA0-407A-9364-84B3B37F546B}"/>
    <cellStyle name="20% - Accent4 4 3 2 3 2" xfId="8990" xr:uid="{3ACBAD88-B9E0-429C-9C04-4FD277C87E45}"/>
    <cellStyle name="20% - Accent4 4 3 2 4" xfId="8991" xr:uid="{E876F7DA-C8A6-4AB4-921E-1418C681A20C}"/>
    <cellStyle name="20% - Accent4 4 3 2 4 2" xfId="8992" xr:uid="{237B5B3B-E9F3-4D50-BAC7-E8B396B36363}"/>
    <cellStyle name="20% - Accent4 4 3 2 5" xfId="8993" xr:uid="{9B638C9F-2CA0-49ED-B8F3-97B317B1EEDE}"/>
    <cellStyle name="20% - Accent4 4 3 2 5 2" xfId="8994" xr:uid="{27FC78B8-D805-451D-929B-4052C7AB1B65}"/>
    <cellStyle name="20% - Accent4 4 3 2 6" xfId="8995" xr:uid="{B0F871B4-4175-4196-AB4A-11814466F6B1}"/>
    <cellStyle name="20% - Accent4 4 3 2 6 2" xfId="8996" xr:uid="{B654ADCF-502E-450A-B122-05ADB28A1ABA}"/>
    <cellStyle name="20% - Accent4 4 3 2 7" xfId="8997" xr:uid="{5C73F184-BF9E-43C0-9FCE-7CD3E01D415F}"/>
    <cellStyle name="20% - Accent4 4 3 2 7 2" xfId="8998" xr:uid="{B5B462B5-F2CE-4326-9E5A-3783D9CF0009}"/>
    <cellStyle name="20% - Accent4 4 3 2 8" xfId="8999" xr:uid="{B162B8EB-A2F5-4963-A9D4-0CD2A94B184B}"/>
    <cellStyle name="20% - Accent4 4 3 3" xfId="9000" xr:uid="{26830399-1EBA-4E6F-9BD5-187C8F1E7C2A}"/>
    <cellStyle name="20% - Accent4 4 3 3 2" xfId="9001" xr:uid="{63EE2EAC-877C-4529-BB6B-0A34343B0BB4}"/>
    <cellStyle name="20% - Accent4 4 3 3 2 2" xfId="9002" xr:uid="{8C28C9B5-A80B-4FE9-BC14-7FB8C3262A75}"/>
    <cellStyle name="20% - Accent4 4 3 3 2 2 2" xfId="9003" xr:uid="{E6144B88-B06B-4234-B089-8D002EA5D10B}"/>
    <cellStyle name="20% - Accent4 4 3 3 2 3" xfId="9004" xr:uid="{2A7C91CF-E793-4B31-985D-4EBB284E9CE0}"/>
    <cellStyle name="20% - Accent4 4 3 3 2 3 2" xfId="9005" xr:uid="{3B591F31-AE64-4DE8-9949-8C6385496321}"/>
    <cellStyle name="20% - Accent4 4 3 3 2 4" xfId="9006" xr:uid="{AF56B94F-921C-4FA3-AE6A-5DF1F6BAA8D9}"/>
    <cellStyle name="20% - Accent4 4 3 3 3" xfId="9007" xr:uid="{06ECE646-7602-4680-A3A1-71D97CCAC52B}"/>
    <cellStyle name="20% - Accent4 4 3 3 3 2" xfId="9008" xr:uid="{390C9A1B-7E11-4160-A478-C9C01D66A47E}"/>
    <cellStyle name="20% - Accent4 4 3 3 4" xfId="9009" xr:uid="{0D84083F-4706-4262-B7C8-ED6A786BDCB3}"/>
    <cellStyle name="20% - Accent4 4 3 3 4 2" xfId="9010" xr:uid="{77481BDF-AB52-434B-B5BE-63D63A18F512}"/>
    <cellStyle name="20% - Accent4 4 3 3 5" xfId="9011" xr:uid="{EA36C61D-FD18-42C3-AEDD-D26335399994}"/>
    <cellStyle name="20% - Accent4 4 3 3 5 2" xfId="9012" xr:uid="{909FAF9E-8158-46A1-8CB7-30591AD1C250}"/>
    <cellStyle name="20% - Accent4 4 3 3 6" xfId="9013" xr:uid="{C2A4A939-1ED2-4E71-ACBC-2174F7BAC4C9}"/>
    <cellStyle name="20% - Accent4 4 3 4" xfId="9014" xr:uid="{454F456E-04B1-4A85-8590-6CA0CF7F79F9}"/>
    <cellStyle name="20% - Accent4 4 3 4 2" xfId="9015" xr:uid="{898A95F5-F188-487D-9825-FFA1EE698A5E}"/>
    <cellStyle name="20% - Accent4 4 3 4 2 2" xfId="9016" xr:uid="{EE1E6A63-91CC-4C8C-AED9-4276DE7233ED}"/>
    <cellStyle name="20% - Accent4 4 3 4 3" xfId="9017" xr:uid="{D51F2927-437F-4189-B8C5-23FD3B77AA95}"/>
    <cellStyle name="20% - Accent4 4 3 4 3 2" xfId="9018" xr:uid="{805F616E-9D2A-4E87-A088-FF02455675AD}"/>
    <cellStyle name="20% - Accent4 4 3 4 4" xfId="9019" xr:uid="{1FFD2ADE-F219-4EBE-96D0-4F1F3B2498F8}"/>
    <cellStyle name="20% - Accent4 4 3 5" xfId="9020" xr:uid="{9CC5BB64-063D-4FAD-9F63-4AF708C6D065}"/>
    <cellStyle name="20% - Accent4 4 3 5 2" xfId="9021" xr:uid="{ECB2C569-52C4-4D2A-8EAE-9FD3BCE166AB}"/>
    <cellStyle name="20% - Accent4 4 3 6" xfId="9022" xr:uid="{A75FBFF8-FA1F-4E5D-AA62-35C5430FAA42}"/>
    <cellStyle name="20% - Accent4 4 3 6 2" xfId="9023" xr:uid="{215E4D85-4016-4DA3-8FE7-69E2B4EBCBAF}"/>
    <cellStyle name="20% - Accent4 4 3 7" xfId="9024" xr:uid="{58E4AC6B-46AF-4BDF-8EA3-5A23DDC68715}"/>
    <cellStyle name="20% - Accent4 4 3 7 2" xfId="9025" xr:uid="{F15F5F48-223C-4111-B0FF-D6330A86A252}"/>
    <cellStyle name="20% - Accent4 4 3 8" xfId="9026" xr:uid="{4A088F54-3F08-4889-8FD5-15478B63B7FE}"/>
    <cellStyle name="20% - Accent4 4 3 8 2" xfId="9027" xr:uid="{FDBB7CDF-61B1-42E4-AAFE-8AA53D3E33C4}"/>
    <cellStyle name="20% - Accent4 4 3 9" xfId="9028" xr:uid="{379948A3-66EE-4276-827C-CD7B72DF79CA}"/>
    <cellStyle name="20% - Accent4 4 3 9 2" xfId="9029" xr:uid="{71CA6242-84B2-4013-B61C-490B1C1BC4F1}"/>
    <cellStyle name="20% - Accent4 4 4" xfId="9030" xr:uid="{1B8A6C78-F94E-4E25-890E-014FC0C8867C}"/>
    <cellStyle name="20% - Accent4 4 4 10" xfId="9031" xr:uid="{50EF4ADF-FD84-4B95-8267-DFC42344CE42}"/>
    <cellStyle name="20% - Accent4 4 4 2" xfId="9032" xr:uid="{B81175CE-78EB-43D9-B0A5-BA96149589B8}"/>
    <cellStyle name="20% - Accent4 4 4 2 2" xfId="9033" xr:uid="{2CAB9FAD-5F09-404C-AA84-4D7DE3DF8827}"/>
    <cellStyle name="20% - Accent4 4 4 2 2 2" xfId="9034" xr:uid="{E2D0ABF8-151A-4068-B19C-9D2966330821}"/>
    <cellStyle name="20% - Accent4 4 4 2 2 2 2" xfId="9035" xr:uid="{290D26E2-64AC-4026-AED6-087024CF727F}"/>
    <cellStyle name="20% - Accent4 4 4 2 2 3" xfId="9036" xr:uid="{C0827062-1BAD-4C18-B997-50B4470E80F8}"/>
    <cellStyle name="20% - Accent4 4 4 2 2 3 2" xfId="9037" xr:uid="{6C13F2A4-A04F-4851-9F49-9B5FB44774E5}"/>
    <cellStyle name="20% - Accent4 4 4 2 2 4" xfId="9038" xr:uid="{61578314-F460-4F69-998F-0472133188EE}"/>
    <cellStyle name="20% - Accent4 4 4 2 3" xfId="9039" xr:uid="{F9049613-90D6-44FD-B2DE-A22C69CC91F3}"/>
    <cellStyle name="20% - Accent4 4 4 2 3 2" xfId="9040" xr:uid="{DDAFA022-5C15-4A73-A018-91D8D7B72737}"/>
    <cellStyle name="20% - Accent4 4 4 2 4" xfId="9041" xr:uid="{291AA5D4-C97A-437E-A45A-06E7FB3FB0CC}"/>
    <cellStyle name="20% - Accent4 4 4 2 4 2" xfId="9042" xr:uid="{32DBB613-3E26-4118-A745-D73E6AE23EFD}"/>
    <cellStyle name="20% - Accent4 4 4 2 5" xfId="9043" xr:uid="{AF306926-68BC-4D3F-9D2F-B41828D172BA}"/>
    <cellStyle name="20% - Accent4 4 4 2 5 2" xfId="9044" xr:uid="{AC135F58-99FF-4ECA-AC31-A8510783528D}"/>
    <cellStyle name="20% - Accent4 4 4 2 6" xfId="9045" xr:uid="{C9F5DE2B-D35C-43B1-A9A1-BD2DADE9362E}"/>
    <cellStyle name="20% - Accent4 4 4 3" xfId="9046" xr:uid="{DBFBA7FC-D0DE-47B4-ACF2-3CB743DBBEF6}"/>
    <cellStyle name="20% - Accent4 4 4 3 2" xfId="9047" xr:uid="{8435FA60-7D8C-47E7-B9B3-0D273970F537}"/>
    <cellStyle name="20% - Accent4 4 4 3 2 2" xfId="9048" xr:uid="{BFF17E30-480C-4188-8D14-422189B97AAD}"/>
    <cellStyle name="20% - Accent4 4 4 3 2 2 2" xfId="9049" xr:uid="{164090CF-A0DD-4F1B-961A-6279B676091E}"/>
    <cellStyle name="20% - Accent4 4 4 3 2 3" xfId="9050" xr:uid="{7FBCE81C-C1C1-4ADE-996E-8EF88ACC7A36}"/>
    <cellStyle name="20% - Accent4 4 4 3 2 3 2" xfId="9051" xr:uid="{3C7F2E63-B9C2-4B40-A08B-7306B2394C47}"/>
    <cellStyle name="20% - Accent4 4 4 3 2 4" xfId="9052" xr:uid="{A7F73382-AE65-4CFC-9187-F576C3E77B5C}"/>
    <cellStyle name="20% - Accent4 4 4 3 3" xfId="9053" xr:uid="{F43BD6D7-AFB6-4B5C-88CF-A0BC8FBA0FF9}"/>
    <cellStyle name="20% - Accent4 4 4 3 3 2" xfId="9054" xr:uid="{A4CA9654-BA1B-4916-8139-9A8B842C0478}"/>
    <cellStyle name="20% - Accent4 4 4 3 4" xfId="9055" xr:uid="{CFD1111F-E5A2-48C4-8067-F4B06464C94E}"/>
    <cellStyle name="20% - Accent4 4 4 3 4 2" xfId="9056" xr:uid="{3D6B58AA-5387-42A7-8277-3DCB00E3A7EA}"/>
    <cellStyle name="20% - Accent4 4 4 3 5" xfId="9057" xr:uid="{B50757D2-3352-4515-ACFE-0A630133D5FA}"/>
    <cellStyle name="20% - Accent4 4 4 3 5 2" xfId="9058" xr:uid="{0F14D996-E890-45A5-B681-EAC3CBC8CA01}"/>
    <cellStyle name="20% - Accent4 4 4 3 6" xfId="9059" xr:uid="{C460087B-5CE6-4052-8139-FB2535D352BF}"/>
    <cellStyle name="20% - Accent4 4 4 4" xfId="9060" xr:uid="{4355D2C4-D0A1-4361-A0C5-6F2395B90FB2}"/>
    <cellStyle name="20% - Accent4 4 4 4 2" xfId="9061" xr:uid="{ECF6345D-D5C8-4964-AD5D-F46881001FFF}"/>
    <cellStyle name="20% - Accent4 4 4 4 2 2" xfId="9062" xr:uid="{34FECD28-113C-4EEC-8898-152BD524BBFA}"/>
    <cellStyle name="20% - Accent4 4 4 4 3" xfId="9063" xr:uid="{5E904631-CC67-4CCE-A349-56D3D565D3FD}"/>
    <cellStyle name="20% - Accent4 4 4 4 3 2" xfId="9064" xr:uid="{7703D3C8-0643-4037-86EB-045B1C22E4E4}"/>
    <cellStyle name="20% - Accent4 4 4 4 4" xfId="9065" xr:uid="{7E4BF55E-8D9D-476E-A9D4-6CC75538E7BA}"/>
    <cellStyle name="20% - Accent4 4 4 5" xfId="9066" xr:uid="{6B04B741-8FEE-4933-B67C-604C4C7B4BA4}"/>
    <cellStyle name="20% - Accent4 4 4 5 2" xfId="9067" xr:uid="{8778C2AD-7A93-4787-85E7-0ACA9F7B5CF6}"/>
    <cellStyle name="20% - Accent4 4 4 6" xfId="9068" xr:uid="{FB321A87-668A-4FDA-BA92-75ED714BEC65}"/>
    <cellStyle name="20% - Accent4 4 4 6 2" xfId="9069" xr:uid="{3E50A712-3724-4A0F-989E-1A5CF456D06D}"/>
    <cellStyle name="20% - Accent4 4 4 7" xfId="9070" xr:uid="{CA0D898A-97AB-464A-96FF-919921D37944}"/>
    <cellStyle name="20% - Accent4 4 4 7 2" xfId="9071" xr:uid="{F5A62971-36B5-489A-9711-11A4D6E47232}"/>
    <cellStyle name="20% - Accent4 4 4 8" xfId="9072" xr:uid="{C1D7EA65-92DB-4CD9-A6D5-8107C4E1F9ED}"/>
    <cellStyle name="20% - Accent4 4 4 8 2" xfId="9073" xr:uid="{67678771-9CAF-4959-AD7B-DAEDB5617BC2}"/>
    <cellStyle name="20% - Accent4 4 4 9" xfId="9074" xr:uid="{A4C53C0B-8EB0-409A-AEAB-31E793341670}"/>
    <cellStyle name="20% - Accent4 4 4 9 2" xfId="9075" xr:uid="{C2385F26-3B12-4B08-BDAC-5D4FEEC9F6B2}"/>
    <cellStyle name="20% - Accent4 4 5" xfId="9076" xr:uid="{F383B610-C415-42DE-9F7A-A121C1AAF719}"/>
    <cellStyle name="20% - Accent4 4 5 2" xfId="9077" xr:uid="{9442737D-2B7B-40C3-9FF5-44B88D193157}"/>
    <cellStyle name="20% - Accent4 4 5 2 2" xfId="9078" xr:uid="{9EB73169-C5F5-4DC4-867C-C860D444DD12}"/>
    <cellStyle name="20% - Accent4 4 5 2 2 2" xfId="9079" xr:uid="{8168704A-B8CF-4F09-9095-31688E10C1DA}"/>
    <cellStyle name="20% - Accent4 4 5 2 2 2 2" xfId="9080" xr:uid="{C55424FA-9D4B-4938-97FB-75D346D54B6B}"/>
    <cellStyle name="20% - Accent4 4 5 2 2 3" xfId="9081" xr:uid="{178620F9-AAB5-4127-9B5C-0217A138425F}"/>
    <cellStyle name="20% - Accent4 4 5 2 2 3 2" xfId="9082" xr:uid="{856AAE70-6DD9-46C5-B85D-93F26FAA546E}"/>
    <cellStyle name="20% - Accent4 4 5 2 2 4" xfId="9083" xr:uid="{DC66916B-4C7C-4A1A-BE37-A2C8AD83A803}"/>
    <cellStyle name="20% - Accent4 4 5 2 3" xfId="9084" xr:uid="{C4F3D10D-0D29-4275-A43A-AB6BC386062E}"/>
    <cellStyle name="20% - Accent4 4 5 2 3 2" xfId="9085" xr:uid="{390334A1-725A-478A-91C5-BA455D9AB954}"/>
    <cellStyle name="20% - Accent4 4 5 2 4" xfId="9086" xr:uid="{B575ACB4-314A-4A88-862B-430D8507FA98}"/>
    <cellStyle name="20% - Accent4 4 5 2 4 2" xfId="9087" xr:uid="{84576CFB-4111-49D8-BAE7-58ED117E5239}"/>
    <cellStyle name="20% - Accent4 4 5 2 5" xfId="9088" xr:uid="{FC9B34EC-B135-42F5-9633-4443225C317D}"/>
    <cellStyle name="20% - Accent4 4 5 2 5 2" xfId="9089" xr:uid="{2E26233A-A80C-42DA-82AD-1EE97BF8EF2E}"/>
    <cellStyle name="20% - Accent4 4 5 2 6" xfId="9090" xr:uid="{64EDA5AB-FCDF-4C68-B0FC-421E21C1707E}"/>
    <cellStyle name="20% - Accent4 4 5 3" xfId="9091" xr:uid="{EC61A93F-4AEC-4B8C-B5AA-7A6F84B3EC98}"/>
    <cellStyle name="20% - Accent4 4 5 3 2" xfId="9092" xr:uid="{607AFE77-93DC-4872-AB8E-4FB40254D7FB}"/>
    <cellStyle name="20% - Accent4 4 5 3 2 2" xfId="9093" xr:uid="{027DF585-B0C8-4DB1-A99F-1E53BA658FA1}"/>
    <cellStyle name="20% - Accent4 4 5 3 2 2 2" xfId="9094" xr:uid="{C0CB0524-6FC5-4D8E-86E3-616CABC99E67}"/>
    <cellStyle name="20% - Accent4 4 5 3 2 3" xfId="9095" xr:uid="{E267FD24-2329-474B-906F-E0EBDDD85F19}"/>
    <cellStyle name="20% - Accent4 4 5 3 2 3 2" xfId="9096" xr:uid="{C2EB616C-0549-4AC0-AE07-9902955AB2FE}"/>
    <cellStyle name="20% - Accent4 4 5 3 2 4" xfId="9097" xr:uid="{0EE4F6B8-522C-46EC-92C4-112F4032D8CE}"/>
    <cellStyle name="20% - Accent4 4 5 3 3" xfId="9098" xr:uid="{E4A94235-C96C-43B9-9AED-CC0CF1E6B534}"/>
    <cellStyle name="20% - Accent4 4 5 3 3 2" xfId="9099" xr:uid="{C5C37141-A9F0-4964-9BB6-E0FF11C67838}"/>
    <cellStyle name="20% - Accent4 4 5 3 4" xfId="9100" xr:uid="{F85FA899-3011-4C46-9F67-D1214D8F670E}"/>
    <cellStyle name="20% - Accent4 4 5 3 4 2" xfId="9101" xr:uid="{7029CCD8-CDEB-491B-B06C-02D16F75A930}"/>
    <cellStyle name="20% - Accent4 4 5 3 5" xfId="9102" xr:uid="{C8D39FFB-7BB1-46B4-BCAD-828180D9855D}"/>
    <cellStyle name="20% - Accent4 4 5 3 5 2" xfId="9103" xr:uid="{E66CE015-CE94-4572-AF6E-7FE5AC3709C7}"/>
    <cellStyle name="20% - Accent4 4 5 3 6" xfId="9104" xr:uid="{BD91D7EE-3289-428A-A8E2-7C9444976F50}"/>
    <cellStyle name="20% - Accent4 4 5 4" xfId="9105" xr:uid="{64F715A7-EF86-465F-8DAE-50BC4C180D8D}"/>
    <cellStyle name="20% - Accent4 4 5 4 2" xfId="9106" xr:uid="{3F71E5FA-6E1A-477C-A76A-83140F2DEEC1}"/>
    <cellStyle name="20% - Accent4 4 5 4 2 2" xfId="9107" xr:uid="{ECA1AA79-D85A-4C3E-812F-090CF69414E3}"/>
    <cellStyle name="20% - Accent4 4 5 4 3" xfId="9108" xr:uid="{1D6EE4B3-2826-48C5-AFF8-F5A0BC65EC35}"/>
    <cellStyle name="20% - Accent4 4 5 4 3 2" xfId="9109" xr:uid="{16B33A0D-BC95-4E0A-AB44-8480018ECF7C}"/>
    <cellStyle name="20% - Accent4 4 5 4 4" xfId="9110" xr:uid="{D6804352-38C2-48AC-BA0A-9FCFE4C622F8}"/>
    <cellStyle name="20% - Accent4 4 5 5" xfId="9111" xr:uid="{89F3B4D8-4B56-4574-BC96-2D3FB554A7A6}"/>
    <cellStyle name="20% - Accent4 4 5 5 2" xfId="9112" xr:uid="{9EE79525-7DB5-4ED2-8EE1-CCAE06BBE181}"/>
    <cellStyle name="20% - Accent4 4 5 6" xfId="9113" xr:uid="{E0E6578A-582B-4481-A887-1E0F58BB9C74}"/>
    <cellStyle name="20% - Accent4 4 5 6 2" xfId="9114" xr:uid="{270F2C40-5BAF-4C19-A515-18807DA647CF}"/>
    <cellStyle name="20% - Accent4 4 5 7" xfId="9115" xr:uid="{BED4565E-878E-42B2-B17D-FD3C8370B2B5}"/>
    <cellStyle name="20% - Accent4 4 5 7 2" xfId="9116" xr:uid="{5D12C02C-82B1-4043-8ABB-697DDEE853CC}"/>
    <cellStyle name="20% - Accent4 4 5 8" xfId="9117" xr:uid="{1844A77D-58D6-44CD-97FF-BC4880D92914}"/>
    <cellStyle name="20% - Accent4 4 6" xfId="9118" xr:uid="{A205B8D8-A8A7-4D95-A453-DB9FA827EDB0}"/>
    <cellStyle name="20% - Accent4 4 6 2" xfId="9119" xr:uid="{92BAC0BE-921C-4273-9F47-FF21813A6FD2}"/>
    <cellStyle name="20% - Accent4 4 6 2 2" xfId="9120" xr:uid="{B8EA8C17-2D7A-427B-8F10-A2828830D5FB}"/>
    <cellStyle name="20% - Accent4 4 6 2 2 2" xfId="9121" xr:uid="{465EFF19-20D7-464D-B4CF-85B58EF23EAD}"/>
    <cellStyle name="20% - Accent4 4 6 2 3" xfId="9122" xr:uid="{6B3C6B07-4A13-4064-B9C3-FCBFCBA2EDDF}"/>
    <cellStyle name="20% - Accent4 4 6 2 3 2" xfId="9123" xr:uid="{076F4A75-5311-41F6-AE78-A5568801659E}"/>
    <cellStyle name="20% - Accent4 4 6 2 4" xfId="9124" xr:uid="{292D8B2D-33A6-411D-97F1-9AC477F30DB4}"/>
    <cellStyle name="20% - Accent4 4 6 3" xfId="9125" xr:uid="{75DA3604-8399-434F-88E3-1A76A446DBCE}"/>
    <cellStyle name="20% - Accent4 4 6 3 2" xfId="9126" xr:uid="{2CEAA874-AA79-4729-8B35-07D64A78F16F}"/>
    <cellStyle name="20% - Accent4 4 6 4" xfId="9127" xr:uid="{A7118D2E-5691-4D37-891B-47C875CE48D0}"/>
    <cellStyle name="20% - Accent4 4 6 4 2" xfId="9128" xr:uid="{9E2E9253-7BD9-4DF9-BA47-8A7252FEEC9B}"/>
    <cellStyle name="20% - Accent4 4 6 5" xfId="9129" xr:uid="{A179783C-966F-400D-9982-BEA7C9921838}"/>
    <cellStyle name="20% - Accent4 4 6 5 2" xfId="9130" xr:uid="{C79C3887-D2F6-4DF1-BBC4-97FE5EC6C3B2}"/>
    <cellStyle name="20% - Accent4 4 6 6" xfId="9131" xr:uid="{25ED20B5-22B6-4B97-BC18-8EA7241C73ED}"/>
    <cellStyle name="20% - Accent4 4 7" xfId="9132" xr:uid="{D3B0EDAF-AF82-4CFA-A73C-3DE7758064C6}"/>
    <cellStyle name="20% - Accent4 4 7 2" xfId="9133" xr:uid="{916E1770-49CB-4059-AE7A-EF3D86133F66}"/>
    <cellStyle name="20% - Accent4 4 7 2 2" xfId="9134" xr:uid="{A09292F3-431A-4ED8-BCE0-3C33C421B43A}"/>
    <cellStyle name="20% - Accent4 4 7 2 2 2" xfId="9135" xr:uid="{0D531F86-FEED-4F27-A99B-F14715A689B3}"/>
    <cellStyle name="20% - Accent4 4 7 2 3" xfId="9136" xr:uid="{774D688A-9F78-4017-8DB1-6D0040AFA248}"/>
    <cellStyle name="20% - Accent4 4 7 2 3 2" xfId="9137" xr:uid="{21B1F3D2-E9A4-4FE8-A0F6-4AE285A06E2C}"/>
    <cellStyle name="20% - Accent4 4 7 2 4" xfId="9138" xr:uid="{9A542134-9659-4185-AF6E-11289D3520D7}"/>
    <cellStyle name="20% - Accent4 4 7 3" xfId="9139" xr:uid="{0F072FD2-B118-41CC-918E-A71DDC079284}"/>
    <cellStyle name="20% - Accent4 4 7 3 2" xfId="9140" xr:uid="{A8B4C7BA-A517-48E4-8D8B-20C5C3D10F5C}"/>
    <cellStyle name="20% - Accent4 4 7 4" xfId="9141" xr:uid="{CED38F9F-ACA7-428A-9566-B67C81C63906}"/>
    <cellStyle name="20% - Accent4 4 7 4 2" xfId="9142" xr:uid="{B7DF348D-ED04-4DBE-9EEA-C443D30E7C2A}"/>
    <cellStyle name="20% - Accent4 4 7 5" xfId="9143" xr:uid="{79A5FAD6-9A6A-4880-A99E-CA5AA8618A5C}"/>
    <cellStyle name="20% - Accent4 4 7 5 2" xfId="9144" xr:uid="{0D6DFAFA-0AA5-4B45-873B-7476714C4F25}"/>
    <cellStyle name="20% - Accent4 4 7 6" xfId="9145" xr:uid="{CC3E1E60-C0D8-4B6C-8920-5D32D8173D66}"/>
    <cellStyle name="20% - Accent4 4 8" xfId="9146" xr:uid="{B81F0CE1-4697-4216-8FBF-01A9C004A873}"/>
    <cellStyle name="20% - Accent4 4 8 2" xfId="9147" xr:uid="{8BFD2727-C689-4C14-98D6-3720BB4BB8F3}"/>
    <cellStyle name="20% - Accent4 4 8 2 2" xfId="9148" xr:uid="{7EAAD87B-89E6-4A21-8F35-609996A8AD47}"/>
    <cellStyle name="20% - Accent4 4 8 3" xfId="9149" xr:uid="{24BF1850-93BA-4B98-8A4B-9CA299A0438B}"/>
    <cellStyle name="20% - Accent4 4 8 3 2" xfId="9150" xr:uid="{8B58D3A2-2066-4DE1-8AC9-FA6A961198EB}"/>
    <cellStyle name="20% - Accent4 4 8 4" xfId="9151" xr:uid="{F9792667-1901-400C-BB7C-525628981253}"/>
    <cellStyle name="20% - Accent4 4 9" xfId="9152" xr:uid="{FC8102CC-3725-46D4-A1D9-14925E472475}"/>
    <cellStyle name="20% - Accent4 4 9 2" xfId="9153" xr:uid="{1A1D5A6D-65F9-48AD-9B67-7D6C4C7DEB4E}"/>
    <cellStyle name="20% - Accent4 40" xfId="7720" xr:uid="{182E92E1-F124-4974-BD20-B2ACE8C248E5}"/>
    <cellStyle name="20% - Accent4 5" xfId="161" xr:uid="{7DA221F3-38BC-48D5-A22B-155CB06FA8C7}"/>
    <cellStyle name="20% - Accent4 5 10" xfId="9155" xr:uid="{302449C4-AEBC-460C-B06C-B1118D5F6B07}"/>
    <cellStyle name="20% - Accent4 5 10 2" xfId="9156" xr:uid="{D0DD3D5A-9B0C-4610-8071-1F8F702E2E2D}"/>
    <cellStyle name="20% - Accent4 5 11" xfId="9157" xr:uid="{D08B4A9B-95D5-424B-8764-72C654B0E6A2}"/>
    <cellStyle name="20% - Accent4 5 11 2" xfId="9158" xr:uid="{6E66427D-CE4A-46D4-ADFA-742448BBFD3E}"/>
    <cellStyle name="20% - Accent4 5 12" xfId="9159" xr:uid="{FD901A94-229E-4F2F-8069-6762D8806CEC}"/>
    <cellStyle name="20% - Accent4 5 12 2" xfId="9160" xr:uid="{EB7B1D23-F44C-4783-BFB7-3251627A372D}"/>
    <cellStyle name="20% - Accent4 5 13" xfId="9161" xr:uid="{A5E965F2-39E9-425E-B804-CEB54CA73BAF}"/>
    <cellStyle name="20% - Accent4 5 13 2" xfId="9162" xr:uid="{6008B657-EDFC-471A-92BC-A5373BA03F87}"/>
    <cellStyle name="20% - Accent4 5 14" xfId="9163" xr:uid="{7B8099A1-669D-4C19-B19D-2731D5696F2C}"/>
    <cellStyle name="20% - Accent4 5 15" xfId="9164" xr:uid="{E3069727-03CD-4870-B013-35F6A84EDA56}"/>
    <cellStyle name="20% - Accent4 5 16" xfId="9154" xr:uid="{F226B830-E4E3-4439-AE0B-FC60BF6327DC}"/>
    <cellStyle name="20% - Accent4 5 2" xfId="162" xr:uid="{587C705C-983F-4269-945B-2EED7CA19A3A}"/>
    <cellStyle name="20% - Accent4 5 2 10" xfId="9166" xr:uid="{C58111B1-7EDE-4331-BBE6-E95282D765C8}"/>
    <cellStyle name="20% - Accent4 5 2 10 2" xfId="9167" xr:uid="{BD547B77-9835-4DE3-BF65-D0011275F820}"/>
    <cellStyle name="20% - Accent4 5 2 11" xfId="9168" xr:uid="{2B5555A7-5F0E-4C30-91E9-0069AC771F2C}"/>
    <cellStyle name="20% - Accent4 5 2 11 2" xfId="9169" xr:uid="{41DEDCFD-86D9-4018-9CCD-DEB754E951D5}"/>
    <cellStyle name="20% - Accent4 5 2 12" xfId="9170" xr:uid="{74B99AC7-81E1-42C6-93B5-8F05E4B1921A}"/>
    <cellStyle name="20% - Accent4 5 2 13" xfId="9171" xr:uid="{C09F5866-C347-4D5C-9FC7-289F039E5177}"/>
    <cellStyle name="20% - Accent4 5 2 14" xfId="9165" xr:uid="{E2B7CBFD-116F-4942-8311-FBBB6411BC7A}"/>
    <cellStyle name="20% - Accent4 5 2 2" xfId="163" xr:uid="{5CED2DEC-28BC-4854-974D-B38D42E20FD5}"/>
    <cellStyle name="20% - Accent4 5 2 2 10" xfId="9173" xr:uid="{E8DE296A-D1DE-448A-842C-B1DA80DDC00C}"/>
    <cellStyle name="20% - Accent4 5 2 2 11" xfId="9174" xr:uid="{79D279DB-10D1-431A-B146-6B132BB77651}"/>
    <cellStyle name="20% - Accent4 5 2 2 12" xfId="9172" xr:uid="{DEB265FD-FB61-4998-94FA-4E4C921C66EA}"/>
    <cellStyle name="20% - Accent4 5 2 2 2" xfId="9175" xr:uid="{DB706A91-8A96-4D15-8D48-3A8DAA657913}"/>
    <cellStyle name="20% - Accent4 5 2 2 2 2" xfId="9176" xr:uid="{AD1727EC-E894-4E40-8813-CE6EC6A6F974}"/>
    <cellStyle name="20% - Accent4 5 2 2 2 2 2" xfId="9177" xr:uid="{60B97B63-FD07-47D4-B7E9-F8CB93E12299}"/>
    <cellStyle name="20% - Accent4 5 2 2 2 2 2 2" xfId="9178" xr:uid="{4C215BF0-0DB3-4CA1-8C91-7F08A504BA29}"/>
    <cellStyle name="20% - Accent4 5 2 2 2 2 3" xfId="9179" xr:uid="{5735B2B7-2E01-4164-BC05-24ABC0B4DC7E}"/>
    <cellStyle name="20% - Accent4 5 2 2 2 2 3 2" xfId="9180" xr:uid="{AE9B7176-E39C-4395-9B85-275F0821DD81}"/>
    <cellStyle name="20% - Accent4 5 2 2 2 2 4" xfId="9181" xr:uid="{24C7117B-F280-4990-A748-E63AF963028A}"/>
    <cellStyle name="20% - Accent4 5 2 2 2 3" xfId="9182" xr:uid="{AA2BBDB9-966B-4976-A886-7CB4D44D3270}"/>
    <cellStyle name="20% - Accent4 5 2 2 2 3 2" xfId="9183" xr:uid="{A99BC1D8-1F51-4260-9D9F-F9CA83730B74}"/>
    <cellStyle name="20% - Accent4 5 2 2 2 4" xfId="9184" xr:uid="{B8671F8F-5543-4BC5-84F0-23193D396983}"/>
    <cellStyle name="20% - Accent4 5 2 2 2 4 2" xfId="9185" xr:uid="{BDA7BFD6-12A8-481B-A7DF-DA6FF0B0E420}"/>
    <cellStyle name="20% - Accent4 5 2 2 2 5" xfId="9186" xr:uid="{2FD90070-E634-4FA9-A87A-75D621929B25}"/>
    <cellStyle name="20% - Accent4 5 2 2 2 5 2" xfId="9187" xr:uid="{07BBFF96-A239-40DB-B7FB-97485A2CDAE9}"/>
    <cellStyle name="20% - Accent4 5 2 2 2 6" xfId="9188" xr:uid="{09D16FB3-C487-4B00-B95D-30C96F3ED3E6}"/>
    <cellStyle name="20% - Accent4 5 2 2 3" xfId="9189" xr:uid="{343412B2-94EA-45D0-B112-B9B78EA0B153}"/>
    <cellStyle name="20% - Accent4 5 2 2 3 2" xfId="9190" xr:uid="{5AD1E68B-985A-4918-84CB-1C685710460E}"/>
    <cellStyle name="20% - Accent4 5 2 2 3 2 2" xfId="9191" xr:uid="{1DC030CC-250F-434A-BB47-412ABA55901C}"/>
    <cellStyle name="20% - Accent4 5 2 2 3 2 2 2" xfId="9192" xr:uid="{CB6CFA70-24C0-40E5-86B6-CCBE5D872D94}"/>
    <cellStyle name="20% - Accent4 5 2 2 3 2 3" xfId="9193" xr:uid="{4F028B91-679C-43EE-AAD1-CEC5D6F8462F}"/>
    <cellStyle name="20% - Accent4 5 2 2 3 2 3 2" xfId="9194" xr:uid="{B702EE2E-F0ED-4C2B-BE2F-079D513F8BFB}"/>
    <cellStyle name="20% - Accent4 5 2 2 3 2 4" xfId="9195" xr:uid="{5CC6ADBA-B49D-47F6-A9D4-E3A13D60046A}"/>
    <cellStyle name="20% - Accent4 5 2 2 3 3" xfId="9196" xr:uid="{647B934C-89BA-4D5D-9B7F-BA87F19DE1C7}"/>
    <cellStyle name="20% - Accent4 5 2 2 3 3 2" xfId="9197" xr:uid="{9E4A9EF1-A51C-4253-BA2A-9A918474395F}"/>
    <cellStyle name="20% - Accent4 5 2 2 3 4" xfId="9198" xr:uid="{9801517A-70A5-44C1-82B6-B7352C9F9ED7}"/>
    <cellStyle name="20% - Accent4 5 2 2 3 4 2" xfId="9199" xr:uid="{BE4B1BA3-1B6E-4399-A6CD-61FC52F1AC6F}"/>
    <cellStyle name="20% - Accent4 5 2 2 3 5" xfId="9200" xr:uid="{93B4928F-4B82-430B-8820-EB2793C40680}"/>
    <cellStyle name="20% - Accent4 5 2 2 3 5 2" xfId="9201" xr:uid="{EF036DAE-C20A-4E88-9F31-18BFE8096317}"/>
    <cellStyle name="20% - Accent4 5 2 2 3 6" xfId="9202" xr:uid="{B4DCE641-63C9-4BEA-A41B-FA166F650513}"/>
    <cellStyle name="20% - Accent4 5 2 2 4" xfId="9203" xr:uid="{5F8F05D1-D46D-4446-8047-405E98FF66DF}"/>
    <cellStyle name="20% - Accent4 5 2 2 4 2" xfId="9204" xr:uid="{CC382CBA-4450-4F17-96D0-E19995C0C09C}"/>
    <cellStyle name="20% - Accent4 5 2 2 4 2 2" xfId="9205" xr:uid="{213D0684-1EE3-4588-B427-8C38A8D6D7F1}"/>
    <cellStyle name="20% - Accent4 5 2 2 4 3" xfId="9206" xr:uid="{ACBEAA49-2424-4041-A3C4-9BF0C9FA9615}"/>
    <cellStyle name="20% - Accent4 5 2 2 4 3 2" xfId="9207" xr:uid="{CE1C868D-49E1-455D-BB85-2A30F7EAD641}"/>
    <cellStyle name="20% - Accent4 5 2 2 4 4" xfId="9208" xr:uid="{45EA29DE-5368-49E2-9471-B2CE67F50B50}"/>
    <cellStyle name="20% - Accent4 5 2 2 5" xfId="9209" xr:uid="{3BF0CFCB-1CCB-4435-9B67-E6457BD39356}"/>
    <cellStyle name="20% - Accent4 5 2 2 5 2" xfId="9210" xr:uid="{161A8C8B-B1FF-42A5-9B62-FCB0ABACD881}"/>
    <cellStyle name="20% - Accent4 5 2 2 6" xfId="9211" xr:uid="{7F063F79-B903-4004-BBB7-994C9AB74660}"/>
    <cellStyle name="20% - Accent4 5 2 2 6 2" xfId="9212" xr:uid="{2B9E6FFE-3DA2-4AF2-80F4-FE7799D49A42}"/>
    <cellStyle name="20% - Accent4 5 2 2 7" xfId="9213" xr:uid="{06D786ED-9471-4CEB-AC81-0584E80B1C87}"/>
    <cellStyle name="20% - Accent4 5 2 2 7 2" xfId="9214" xr:uid="{7C0E0C55-8F7B-48FF-9874-5B427CDA8FA5}"/>
    <cellStyle name="20% - Accent4 5 2 2 8" xfId="9215" xr:uid="{F7C571A3-AF27-4C07-989E-9646DE4217A8}"/>
    <cellStyle name="20% - Accent4 5 2 2 8 2" xfId="9216" xr:uid="{7B167787-50F7-4643-BD33-3C793072A636}"/>
    <cellStyle name="20% - Accent4 5 2 2 9" xfId="9217" xr:uid="{39B5ACBE-0AA9-460E-811A-F0A47308DC9D}"/>
    <cellStyle name="20% - Accent4 5 2 2 9 2" xfId="9218" xr:uid="{3CA75E87-F0FF-4EE3-88CB-12D2E83BADD2}"/>
    <cellStyle name="20% - Accent4 5 2 3" xfId="9219" xr:uid="{BF1D2236-8347-49F5-B616-4350985009E0}"/>
    <cellStyle name="20% - Accent4 5 2 3 2" xfId="9220" xr:uid="{FEE7F343-F7B0-438E-8945-39775740CBD9}"/>
    <cellStyle name="20% - Accent4 5 2 3 2 2" xfId="9221" xr:uid="{638B235E-838F-49CC-A68F-D49EB7684BBD}"/>
    <cellStyle name="20% - Accent4 5 2 3 2 2 2" xfId="9222" xr:uid="{ACB45F91-0562-48C3-A1A1-F565B74D564C}"/>
    <cellStyle name="20% - Accent4 5 2 3 2 2 2 2" xfId="9223" xr:uid="{25993615-4993-40EF-B471-69D9855E702D}"/>
    <cellStyle name="20% - Accent4 5 2 3 2 2 3" xfId="9224" xr:uid="{06326D12-656D-4FF2-A14C-8F31E5116E4F}"/>
    <cellStyle name="20% - Accent4 5 2 3 2 2 3 2" xfId="9225" xr:uid="{F56FD500-AA1F-4569-8BBD-651F6D633412}"/>
    <cellStyle name="20% - Accent4 5 2 3 2 2 4" xfId="9226" xr:uid="{387C9752-AD19-47ED-8458-945CAC248564}"/>
    <cellStyle name="20% - Accent4 5 2 3 2 3" xfId="9227" xr:uid="{ABE256C5-4CA8-44A2-BCF8-9AED57EC65EF}"/>
    <cellStyle name="20% - Accent4 5 2 3 2 3 2" xfId="9228" xr:uid="{77B35E22-E34E-406F-B7FC-4D90A10FCA2D}"/>
    <cellStyle name="20% - Accent4 5 2 3 2 4" xfId="9229" xr:uid="{094640F8-7CE2-45FF-8D7B-89D10F162471}"/>
    <cellStyle name="20% - Accent4 5 2 3 2 4 2" xfId="9230" xr:uid="{69F27299-E4AC-46D0-B0E9-CCD46C5D0B18}"/>
    <cellStyle name="20% - Accent4 5 2 3 2 5" xfId="9231" xr:uid="{789AEA0B-2165-4965-8E1E-EB8BB90C27DB}"/>
    <cellStyle name="20% - Accent4 5 2 3 2 5 2" xfId="9232" xr:uid="{40BA0D54-A266-4E38-B0AE-C9AD63F7B395}"/>
    <cellStyle name="20% - Accent4 5 2 3 2 6" xfId="9233" xr:uid="{D9030122-D5D5-4A7D-B4C9-B5B719E8E875}"/>
    <cellStyle name="20% - Accent4 5 2 3 3" xfId="9234" xr:uid="{BBB6E546-64C3-430A-8A42-5B0FBFB5F778}"/>
    <cellStyle name="20% - Accent4 5 2 3 3 2" xfId="9235" xr:uid="{4BD7629D-5A62-46A1-BFFA-B186CE39EFE2}"/>
    <cellStyle name="20% - Accent4 5 2 3 3 2 2" xfId="9236" xr:uid="{3BA0DD94-6536-44FD-B934-5EDADB83401F}"/>
    <cellStyle name="20% - Accent4 5 2 3 3 2 2 2" xfId="9237" xr:uid="{2C70162A-B0EE-42AB-964A-41CCD14D57F6}"/>
    <cellStyle name="20% - Accent4 5 2 3 3 2 3" xfId="9238" xr:uid="{53AEB78B-05A2-48C7-8194-0A150DE5611F}"/>
    <cellStyle name="20% - Accent4 5 2 3 3 2 3 2" xfId="9239" xr:uid="{D11777D2-8479-46EF-979D-5858AA88AC89}"/>
    <cellStyle name="20% - Accent4 5 2 3 3 2 4" xfId="9240" xr:uid="{7448827A-A6D5-4CA9-9FCD-1C0DF4571A78}"/>
    <cellStyle name="20% - Accent4 5 2 3 3 3" xfId="9241" xr:uid="{2E59629F-70D3-42A5-9F90-5F9F70EB2D1F}"/>
    <cellStyle name="20% - Accent4 5 2 3 3 3 2" xfId="9242" xr:uid="{347CC900-205C-4362-B45B-6A73CAB0D61D}"/>
    <cellStyle name="20% - Accent4 5 2 3 3 4" xfId="9243" xr:uid="{A516AFBF-5D81-496B-8820-B2125E1643EE}"/>
    <cellStyle name="20% - Accent4 5 2 3 3 4 2" xfId="9244" xr:uid="{35FD72EB-7172-4B4B-A529-AD3A01DFD7F8}"/>
    <cellStyle name="20% - Accent4 5 2 3 3 5" xfId="9245" xr:uid="{26D58487-6458-4A40-8CFE-C573272DE236}"/>
    <cellStyle name="20% - Accent4 5 2 3 3 5 2" xfId="9246" xr:uid="{2A0A754A-EB48-42CE-A5FB-0FB90B221F6B}"/>
    <cellStyle name="20% - Accent4 5 2 3 3 6" xfId="9247" xr:uid="{479F3932-882B-49C8-B5FF-26EF8BE1C95A}"/>
    <cellStyle name="20% - Accent4 5 2 3 4" xfId="9248" xr:uid="{1C065293-55EE-4DB5-9319-2ED60F1D7750}"/>
    <cellStyle name="20% - Accent4 5 2 3 4 2" xfId="9249" xr:uid="{BCFCFAB2-AFA9-406B-B3B7-BC269C29BB67}"/>
    <cellStyle name="20% - Accent4 5 2 3 4 2 2" xfId="9250" xr:uid="{CD789A79-39F8-4C73-9725-AE324A859099}"/>
    <cellStyle name="20% - Accent4 5 2 3 4 3" xfId="9251" xr:uid="{778AA8E2-DC2D-4594-AAE8-309CF000A50A}"/>
    <cellStyle name="20% - Accent4 5 2 3 4 3 2" xfId="9252" xr:uid="{5CED29B4-365C-4050-A233-3406C617CCDE}"/>
    <cellStyle name="20% - Accent4 5 2 3 4 4" xfId="9253" xr:uid="{398505BF-8ED0-4E4E-80B6-07F52E63EC6A}"/>
    <cellStyle name="20% - Accent4 5 2 3 5" xfId="9254" xr:uid="{6BFD4C10-08C8-4A45-B420-7A668ED389A6}"/>
    <cellStyle name="20% - Accent4 5 2 3 5 2" xfId="9255" xr:uid="{F820DE8A-0C09-46AB-899B-F4BD559E425D}"/>
    <cellStyle name="20% - Accent4 5 2 3 6" xfId="9256" xr:uid="{255DA9CD-2FC4-48C9-B594-AB4873E92456}"/>
    <cellStyle name="20% - Accent4 5 2 3 6 2" xfId="9257" xr:uid="{FFE97D4A-6068-4800-9793-EC170F921FBB}"/>
    <cellStyle name="20% - Accent4 5 2 3 7" xfId="9258" xr:uid="{FF433CF4-8895-46A5-9F16-45A8A6911BB2}"/>
    <cellStyle name="20% - Accent4 5 2 3 7 2" xfId="9259" xr:uid="{27FD72D6-FEB9-424D-81DE-F25298959567}"/>
    <cellStyle name="20% - Accent4 5 2 3 8" xfId="9260" xr:uid="{6062A423-422D-4EC7-8C35-6C0AFC66858F}"/>
    <cellStyle name="20% - Accent4 5 2 4" xfId="9261" xr:uid="{B1F1862D-2941-4641-A42F-A6BDCA0138EB}"/>
    <cellStyle name="20% - Accent4 5 2 4 2" xfId="9262" xr:uid="{D52BC4D2-4E37-4DAF-85A8-FF8CC1B70F14}"/>
    <cellStyle name="20% - Accent4 5 2 4 2 2" xfId="9263" xr:uid="{811269CA-DD2C-418A-B10C-1DFE27621844}"/>
    <cellStyle name="20% - Accent4 5 2 4 2 2 2" xfId="9264" xr:uid="{7CD00FFA-1183-4BA6-A715-BEC3190F408F}"/>
    <cellStyle name="20% - Accent4 5 2 4 2 3" xfId="9265" xr:uid="{0FDBFE0A-CC22-4B25-AE1E-CA27AEF38B5D}"/>
    <cellStyle name="20% - Accent4 5 2 4 2 3 2" xfId="9266" xr:uid="{8AD5D0BC-4C31-48A4-97E6-C0D05D5A38AC}"/>
    <cellStyle name="20% - Accent4 5 2 4 2 4" xfId="9267" xr:uid="{9E9C3452-A102-40C4-B8EA-567C5B5DBF8B}"/>
    <cellStyle name="20% - Accent4 5 2 4 3" xfId="9268" xr:uid="{957EC26A-5E9D-47E1-8389-1476C7F98E21}"/>
    <cellStyle name="20% - Accent4 5 2 4 3 2" xfId="9269" xr:uid="{8EF4D8F7-4F89-444F-8B99-CC59710AC96F}"/>
    <cellStyle name="20% - Accent4 5 2 4 4" xfId="9270" xr:uid="{3E79605E-1077-4FAB-BC88-94DB431EFF98}"/>
    <cellStyle name="20% - Accent4 5 2 4 4 2" xfId="9271" xr:uid="{EE079ACA-EE4A-49FD-B29B-9089F44D6C7A}"/>
    <cellStyle name="20% - Accent4 5 2 4 5" xfId="9272" xr:uid="{D9D6B1B6-17C5-4D69-94AA-8506458C73DA}"/>
    <cellStyle name="20% - Accent4 5 2 4 5 2" xfId="9273" xr:uid="{631C523E-30AE-4216-9718-E5F6CEA7ECE2}"/>
    <cellStyle name="20% - Accent4 5 2 4 6" xfId="9274" xr:uid="{7D136152-513B-417B-8374-1D0EAFC9CE44}"/>
    <cellStyle name="20% - Accent4 5 2 5" xfId="9275" xr:uid="{84C4DBD2-FDCA-4A62-8E1B-59FA829FF94A}"/>
    <cellStyle name="20% - Accent4 5 2 5 2" xfId="9276" xr:uid="{4A8F16E9-C0CF-44A5-BFA8-2B0FF999CD86}"/>
    <cellStyle name="20% - Accent4 5 2 5 2 2" xfId="9277" xr:uid="{4D3526A7-0526-4851-9F62-4A34732B237D}"/>
    <cellStyle name="20% - Accent4 5 2 5 2 2 2" xfId="9278" xr:uid="{0E0BD0CD-C562-40D2-A357-40AC07F74D06}"/>
    <cellStyle name="20% - Accent4 5 2 5 2 3" xfId="9279" xr:uid="{018BC03D-DE0B-413F-8363-DC3DF61FA63B}"/>
    <cellStyle name="20% - Accent4 5 2 5 2 3 2" xfId="9280" xr:uid="{FF3E8D16-0DF3-488A-9E52-2D2138567D49}"/>
    <cellStyle name="20% - Accent4 5 2 5 2 4" xfId="9281" xr:uid="{E495D655-4D5E-4E4D-9C00-5CD0978061F9}"/>
    <cellStyle name="20% - Accent4 5 2 5 3" xfId="9282" xr:uid="{BEDAC182-8B68-45CE-B8A0-C65B90DC9D87}"/>
    <cellStyle name="20% - Accent4 5 2 5 3 2" xfId="9283" xr:uid="{781675D0-C964-4B34-997F-EE1BB809751B}"/>
    <cellStyle name="20% - Accent4 5 2 5 4" xfId="9284" xr:uid="{6B5B4607-2857-45DC-9E3E-DE785640F990}"/>
    <cellStyle name="20% - Accent4 5 2 5 4 2" xfId="9285" xr:uid="{4BC532B4-2625-4517-B49D-DF4E887C49D0}"/>
    <cellStyle name="20% - Accent4 5 2 5 5" xfId="9286" xr:uid="{18DA4150-3DCC-4CFB-B997-09B0A4F206CF}"/>
    <cellStyle name="20% - Accent4 5 2 5 5 2" xfId="9287" xr:uid="{E5638AF3-7800-418B-9F42-7D3B4FBB9FD9}"/>
    <cellStyle name="20% - Accent4 5 2 5 6" xfId="9288" xr:uid="{C39D93FF-C6EF-4B28-9DA6-AD76D0A22887}"/>
    <cellStyle name="20% - Accent4 5 2 6" xfId="9289" xr:uid="{3F26BF87-F79E-49B6-B667-C83683D6A9F0}"/>
    <cellStyle name="20% - Accent4 5 2 6 2" xfId="9290" xr:uid="{D60868A8-AB32-4AFC-9108-EC6AFA61D02C}"/>
    <cellStyle name="20% - Accent4 5 2 6 2 2" xfId="9291" xr:uid="{208952E2-D8D1-4FA4-BEFE-AFB8E0C9D1BA}"/>
    <cellStyle name="20% - Accent4 5 2 6 3" xfId="9292" xr:uid="{E42C161A-40C6-403B-823F-8940D6967616}"/>
    <cellStyle name="20% - Accent4 5 2 6 3 2" xfId="9293" xr:uid="{0CA0F0FE-88B4-4E24-93ED-3926EBEEC4E9}"/>
    <cellStyle name="20% - Accent4 5 2 6 4" xfId="9294" xr:uid="{CFE6F1C4-D748-4506-A465-740D1175A393}"/>
    <cellStyle name="20% - Accent4 5 2 7" xfId="9295" xr:uid="{5B0FAA68-E422-4D77-A8A5-02D9C15B2B7B}"/>
    <cellStyle name="20% - Accent4 5 2 7 2" xfId="9296" xr:uid="{51799E84-150C-44E0-83C5-15F272B20C25}"/>
    <cellStyle name="20% - Accent4 5 2 8" xfId="9297" xr:uid="{9CF64724-8BB0-4A99-B1A2-314A84286F64}"/>
    <cellStyle name="20% - Accent4 5 2 8 2" xfId="9298" xr:uid="{935691A7-A877-4F46-AFE8-5C6756786E5F}"/>
    <cellStyle name="20% - Accent4 5 2 9" xfId="9299" xr:uid="{FFEED753-7C5C-4072-9562-EE70109BC5A9}"/>
    <cellStyle name="20% - Accent4 5 2 9 2" xfId="9300" xr:uid="{659CC17F-A97C-4AE9-A721-25B99E3C1269}"/>
    <cellStyle name="20% - Accent4 5 3" xfId="164" xr:uid="{36A8BD4A-1F35-40FD-9630-854D3A3E164E}"/>
    <cellStyle name="20% - Accent4 5 3 10" xfId="9302" xr:uid="{6E9A3A40-78F4-4DB8-8DEA-16D5608CC761}"/>
    <cellStyle name="20% - Accent4 5 3 11" xfId="9303" xr:uid="{53A05514-F6C6-4AB8-9AB7-06706ADF3E83}"/>
    <cellStyle name="20% - Accent4 5 3 12" xfId="9301" xr:uid="{82054093-B400-4863-ABDC-89E5D4801FDF}"/>
    <cellStyle name="20% - Accent4 5 3 2" xfId="9304" xr:uid="{BF31592E-7373-4E88-90DC-5F553A7F2DE1}"/>
    <cellStyle name="20% - Accent4 5 3 2 2" xfId="9305" xr:uid="{4D296547-72BC-4C77-81FE-64C0FB75E2B2}"/>
    <cellStyle name="20% - Accent4 5 3 2 2 2" xfId="9306" xr:uid="{D2C4FF1A-666D-48B2-98C2-531B9C0B395C}"/>
    <cellStyle name="20% - Accent4 5 3 2 2 2 2" xfId="9307" xr:uid="{AD0FFB9A-A162-4648-8E44-5D1326FE1B36}"/>
    <cellStyle name="20% - Accent4 5 3 2 2 3" xfId="9308" xr:uid="{3C537E83-CB03-4973-92E4-8BC1AEB75291}"/>
    <cellStyle name="20% - Accent4 5 3 2 2 3 2" xfId="9309" xr:uid="{2B335B21-2BA5-4D06-BC97-56C15B2EFD2C}"/>
    <cellStyle name="20% - Accent4 5 3 2 2 4" xfId="9310" xr:uid="{B9294A1B-EE1C-4C01-A703-75BFE136FBF3}"/>
    <cellStyle name="20% - Accent4 5 3 2 3" xfId="9311" xr:uid="{EB7B7C17-45DC-4F18-BD3C-634B18F5E380}"/>
    <cellStyle name="20% - Accent4 5 3 2 3 2" xfId="9312" xr:uid="{77D05C71-10C5-4313-86F7-44A9FC02B7D6}"/>
    <cellStyle name="20% - Accent4 5 3 2 4" xfId="9313" xr:uid="{D0C3E9FB-4437-4186-A59D-B417EF6809CF}"/>
    <cellStyle name="20% - Accent4 5 3 2 4 2" xfId="9314" xr:uid="{E6EB37B0-9A95-415C-9AAD-F1D91EA44832}"/>
    <cellStyle name="20% - Accent4 5 3 2 5" xfId="9315" xr:uid="{B0CF2279-31AC-42FF-9DA8-38A9F067BFFD}"/>
    <cellStyle name="20% - Accent4 5 3 2 5 2" xfId="9316" xr:uid="{8664D6B3-FBE7-4D3E-BDF1-3CA10083AB6F}"/>
    <cellStyle name="20% - Accent4 5 3 2 6" xfId="9317" xr:uid="{964D5861-4803-41C8-8600-83380B1B26EE}"/>
    <cellStyle name="20% - Accent4 5 3 2 6 2" xfId="9318" xr:uid="{1F16AF99-AD8E-4D4C-B2E6-CC811664B93F}"/>
    <cellStyle name="20% - Accent4 5 3 2 7" xfId="9319" xr:uid="{77ECE714-4C87-4AA4-9B48-D12252F16F4C}"/>
    <cellStyle name="20% - Accent4 5 3 2 7 2" xfId="9320" xr:uid="{26283ACF-D65C-4302-89C2-8DB1BCA8D698}"/>
    <cellStyle name="20% - Accent4 5 3 2 8" xfId="9321" xr:uid="{C6B8A18B-9D92-4733-98F8-5BCD7B54C189}"/>
    <cellStyle name="20% - Accent4 5 3 3" xfId="9322" xr:uid="{D84416E4-7138-40A6-935B-9F69610A664B}"/>
    <cellStyle name="20% - Accent4 5 3 3 2" xfId="9323" xr:uid="{F26874A5-ED62-40DB-A8F4-786BC338738E}"/>
    <cellStyle name="20% - Accent4 5 3 3 2 2" xfId="9324" xr:uid="{FA07FEEF-5695-4C77-8E88-35E0511FB8A9}"/>
    <cellStyle name="20% - Accent4 5 3 3 2 2 2" xfId="9325" xr:uid="{4493320D-1052-4AA2-856C-D482D1D8AC22}"/>
    <cellStyle name="20% - Accent4 5 3 3 2 3" xfId="9326" xr:uid="{A7BE23BE-0FF7-4710-8C83-646687ED22E2}"/>
    <cellStyle name="20% - Accent4 5 3 3 2 3 2" xfId="9327" xr:uid="{5E21A373-51E9-4F01-8F37-961D6EE9EC57}"/>
    <cellStyle name="20% - Accent4 5 3 3 2 4" xfId="9328" xr:uid="{69351F1E-25B7-4B37-A0C7-DD02E7F5C57F}"/>
    <cellStyle name="20% - Accent4 5 3 3 3" xfId="9329" xr:uid="{B28A185F-1BA2-47A9-9656-70F15AA20F23}"/>
    <cellStyle name="20% - Accent4 5 3 3 3 2" xfId="9330" xr:uid="{6567A5EC-A1AA-4DE8-9A62-BCA435C17494}"/>
    <cellStyle name="20% - Accent4 5 3 3 4" xfId="9331" xr:uid="{ECA6739A-A5F5-4584-94DA-638AFB0C8A50}"/>
    <cellStyle name="20% - Accent4 5 3 3 4 2" xfId="9332" xr:uid="{686B336A-7F88-4323-B457-C7FC2F2C8EA1}"/>
    <cellStyle name="20% - Accent4 5 3 3 5" xfId="9333" xr:uid="{818430DC-94D5-4F86-AAEF-EBE8DBA66F66}"/>
    <cellStyle name="20% - Accent4 5 3 3 5 2" xfId="9334" xr:uid="{3C54B92A-EAB3-4D63-A6D9-A17000161F75}"/>
    <cellStyle name="20% - Accent4 5 3 3 6" xfId="9335" xr:uid="{63F7E4D2-C720-4ECB-92E8-D6AF02D2FB08}"/>
    <cellStyle name="20% - Accent4 5 3 4" xfId="9336" xr:uid="{33D5B332-9245-4235-A7B0-6EC7D54F275A}"/>
    <cellStyle name="20% - Accent4 5 3 4 2" xfId="9337" xr:uid="{4CAC333E-81BF-4B24-85A8-56D6E8072BF2}"/>
    <cellStyle name="20% - Accent4 5 3 4 2 2" xfId="9338" xr:uid="{0FA5ED1C-4C03-45B1-A684-EDB9C3D5B1E3}"/>
    <cellStyle name="20% - Accent4 5 3 4 3" xfId="9339" xr:uid="{EE5B28BB-080B-4D8B-8655-FDEF45172C54}"/>
    <cellStyle name="20% - Accent4 5 3 4 3 2" xfId="9340" xr:uid="{458F752B-FF84-4766-8EEF-C71CDE9CF492}"/>
    <cellStyle name="20% - Accent4 5 3 4 4" xfId="9341" xr:uid="{AAE307CD-112E-4BD6-801D-453B7BED4308}"/>
    <cellStyle name="20% - Accent4 5 3 5" xfId="9342" xr:uid="{B7E64D06-DBDA-4540-99F3-6618C1E055D1}"/>
    <cellStyle name="20% - Accent4 5 3 5 2" xfId="9343" xr:uid="{4C602F60-BC9F-439A-BC1C-76177A4E5BF8}"/>
    <cellStyle name="20% - Accent4 5 3 6" xfId="9344" xr:uid="{7AA79E77-CDDC-4F7C-B071-FA74E24E6C52}"/>
    <cellStyle name="20% - Accent4 5 3 6 2" xfId="9345" xr:uid="{EE5A0078-FCDC-4E66-A466-548A10B3BFB8}"/>
    <cellStyle name="20% - Accent4 5 3 7" xfId="9346" xr:uid="{28C3394E-44F6-47F0-B713-35EA919D372A}"/>
    <cellStyle name="20% - Accent4 5 3 7 2" xfId="9347" xr:uid="{DFFEC0F7-2C59-41B7-A8F8-04B4B238F068}"/>
    <cellStyle name="20% - Accent4 5 3 8" xfId="9348" xr:uid="{770B73B1-9944-426E-A747-F99AD1071384}"/>
    <cellStyle name="20% - Accent4 5 3 8 2" xfId="9349" xr:uid="{5FAD66D1-F089-4693-B84B-913AF5A0037C}"/>
    <cellStyle name="20% - Accent4 5 3 9" xfId="9350" xr:uid="{7B8B5286-9CA9-47A7-9022-FC40DE915564}"/>
    <cellStyle name="20% - Accent4 5 3 9 2" xfId="9351" xr:uid="{3BFD7116-8220-4C2E-91A3-A30BB4BB7A0F}"/>
    <cellStyle name="20% - Accent4 5 4" xfId="9352" xr:uid="{14B04735-09C1-4690-84B7-9FFF6551C8C6}"/>
    <cellStyle name="20% - Accent4 5 4 10" xfId="9353" xr:uid="{6A7C43BD-DB4F-41B5-8F7B-62982A859512}"/>
    <cellStyle name="20% - Accent4 5 4 2" xfId="9354" xr:uid="{2AE9B163-8891-4E01-BED4-4E6E0CE2F01A}"/>
    <cellStyle name="20% - Accent4 5 4 2 2" xfId="9355" xr:uid="{F3FD4F14-2306-4818-94CF-BE8D45866D72}"/>
    <cellStyle name="20% - Accent4 5 4 2 2 2" xfId="9356" xr:uid="{D074D453-C559-47C3-8D39-4EC65CEAE21A}"/>
    <cellStyle name="20% - Accent4 5 4 2 2 2 2" xfId="9357" xr:uid="{8315BEF7-C62E-46DC-8AB5-DB89D2E521C3}"/>
    <cellStyle name="20% - Accent4 5 4 2 2 3" xfId="9358" xr:uid="{6F42C3B8-3540-4B11-ACC1-F782B8EEAC21}"/>
    <cellStyle name="20% - Accent4 5 4 2 2 3 2" xfId="9359" xr:uid="{2ED4440E-7BBB-4E43-8624-27A044D3B02E}"/>
    <cellStyle name="20% - Accent4 5 4 2 2 4" xfId="9360" xr:uid="{1B068A99-EC0A-4B6C-BED9-8F291A9CAB77}"/>
    <cellStyle name="20% - Accent4 5 4 2 3" xfId="9361" xr:uid="{90E56331-7E41-4A67-A078-0718C8FA27EA}"/>
    <cellStyle name="20% - Accent4 5 4 2 3 2" xfId="9362" xr:uid="{DD29C569-846C-414B-8DD4-FB5449645E9C}"/>
    <cellStyle name="20% - Accent4 5 4 2 4" xfId="9363" xr:uid="{283CC921-7DF2-4BF9-BF32-00C501D085C2}"/>
    <cellStyle name="20% - Accent4 5 4 2 4 2" xfId="9364" xr:uid="{46E1AB0E-392E-4A64-A129-64AE0494CA1A}"/>
    <cellStyle name="20% - Accent4 5 4 2 5" xfId="9365" xr:uid="{496EA94C-F2F2-4545-A8BE-2CBC6513E819}"/>
    <cellStyle name="20% - Accent4 5 4 2 5 2" xfId="9366" xr:uid="{685DC433-80A8-402C-B04F-A3BC9A518A16}"/>
    <cellStyle name="20% - Accent4 5 4 2 6" xfId="9367" xr:uid="{CD55F18B-2129-417A-91B4-EC9F47778342}"/>
    <cellStyle name="20% - Accent4 5 4 3" xfId="9368" xr:uid="{CA7EDA12-4EE2-49A9-8835-A7741CB4332C}"/>
    <cellStyle name="20% - Accent4 5 4 3 2" xfId="9369" xr:uid="{AC42D189-2545-418C-B33C-C6A01E48F30C}"/>
    <cellStyle name="20% - Accent4 5 4 3 2 2" xfId="9370" xr:uid="{CB63BDC0-A62D-43D8-BACE-4A88BA101A33}"/>
    <cellStyle name="20% - Accent4 5 4 3 2 2 2" xfId="9371" xr:uid="{C651C29E-3474-4991-8B29-20E897E1F261}"/>
    <cellStyle name="20% - Accent4 5 4 3 2 3" xfId="9372" xr:uid="{330B324F-E933-466A-ABAE-AC20D85869CB}"/>
    <cellStyle name="20% - Accent4 5 4 3 2 3 2" xfId="9373" xr:uid="{B75AE611-2C5E-443B-81D2-64245588D62D}"/>
    <cellStyle name="20% - Accent4 5 4 3 2 4" xfId="9374" xr:uid="{53A86F00-A8EE-4062-8994-FA23F6B88D7B}"/>
    <cellStyle name="20% - Accent4 5 4 3 3" xfId="9375" xr:uid="{6FA2F676-7904-4AAB-B1E0-3CE3854BDE8F}"/>
    <cellStyle name="20% - Accent4 5 4 3 3 2" xfId="9376" xr:uid="{2B5B05DB-80F4-4E42-BB6D-BD6F527A3EE4}"/>
    <cellStyle name="20% - Accent4 5 4 3 4" xfId="9377" xr:uid="{89633499-869E-4334-9DE4-E830DCBFD8E4}"/>
    <cellStyle name="20% - Accent4 5 4 3 4 2" xfId="9378" xr:uid="{B1C743C0-67B8-4E54-85A9-2860389F97DC}"/>
    <cellStyle name="20% - Accent4 5 4 3 5" xfId="9379" xr:uid="{9A447F81-FE02-45F8-8E8F-985824DC7376}"/>
    <cellStyle name="20% - Accent4 5 4 3 5 2" xfId="9380" xr:uid="{45AA2A22-D3EC-4287-8962-D24B2A0A80AD}"/>
    <cellStyle name="20% - Accent4 5 4 3 6" xfId="9381" xr:uid="{2FB83332-5547-4AE9-B07B-841911BC75DF}"/>
    <cellStyle name="20% - Accent4 5 4 4" xfId="9382" xr:uid="{646B1EA2-72CC-4759-8A77-68FEB0247721}"/>
    <cellStyle name="20% - Accent4 5 4 4 2" xfId="9383" xr:uid="{9E1315F1-AD57-437E-9936-E87FE3CD21E3}"/>
    <cellStyle name="20% - Accent4 5 4 4 2 2" xfId="9384" xr:uid="{E5F8922F-EB67-4E91-9528-0B78BF9075CA}"/>
    <cellStyle name="20% - Accent4 5 4 4 3" xfId="9385" xr:uid="{A94F30DB-BDE5-4B0C-B281-8B2E422C92AA}"/>
    <cellStyle name="20% - Accent4 5 4 4 3 2" xfId="9386" xr:uid="{D31246EC-3243-4C46-A57A-0327BC70A127}"/>
    <cellStyle name="20% - Accent4 5 4 4 4" xfId="9387" xr:uid="{19BD2266-BDC6-488C-9024-40D69659A424}"/>
    <cellStyle name="20% - Accent4 5 4 5" xfId="9388" xr:uid="{30C83486-DD1D-4EB0-85D3-C602EBEEF68D}"/>
    <cellStyle name="20% - Accent4 5 4 5 2" xfId="9389" xr:uid="{FE5CF812-192C-4C78-9929-D4A4B6600A5E}"/>
    <cellStyle name="20% - Accent4 5 4 6" xfId="9390" xr:uid="{9E7C0B61-8523-4525-9D53-8B494D3EFDAA}"/>
    <cellStyle name="20% - Accent4 5 4 6 2" xfId="9391" xr:uid="{7D582400-495E-4466-9473-F080E43DB80D}"/>
    <cellStyle name="20% - Accent4 5 4 7" xfId="9392" xr:uid="{65123609-B6B6-48AC-956E-0EE7E71F830B}"/>
    <cellStyle name="20% - Accent4 5 4 7 2" xfId="9393" xr:uid="{CC1844F9-0CF3-4953-83D5-6249EF848962}"/>
    <cellStyle name="20% - Accent4 5 4 8" xfId="9394" xr:uid="{AADD5A04-4B95-462B-B2BF-A6EC1D6EB002}"/>
    <cellStyle name="20% - Accent4 5 4 8 2" xfId="9395" xr:uid="{C4DD9593-AC26-485F-9399-1D08854D60E3}"/>
    <cellStyle name="20% - Accent4 5 4 9" xfId="9396" xr:uid="{9E3859DA-7BBD-40D7-B16A-98DC4E022DEE}"/>
    <cellStyle name="20% - Accent4 5 4 9 2" xfId="9397" xr:uid="{67CBF411-B4C2-4806-A088-CC043E03FABD}"/>
    <cellStyle name="20% - Accent4 5 5" xfId="9398" xr:uid="{4C2FD314-70C0-4062-A906-58167133623E}"/>
    <cellStyle name="20% - Accent4 5 5 2" xfId="9399" xr:uid="{30992887-A9B4-41D1-9566-1F23118D4E83}"/>
    <cellStyle name="20% - Accent4 5 5 2 2" xfId="9400" xr:uid="{74BEA1D4-0FE3-41C9-B68A-F8384F3B5BBC}"/>
    <cellStyle name="20% - Accent4 5 5 2 2 2" xfId="9401" xr:uid="{C37E0BA7-8837-4FD9-ABA6-F020570E046D}"/>
    <cellStyle name="20% - Accent4 5 5 2 2 2 2" xfId="9402" xr:uid="{A723959E-5C0F-43F6-A15B-5C9BCE3A5D96}"/>
    <cellStyle name="20% - Accent4 5 5 2 2 3" xfId="9403" xr:uid="{A11DE797-F4C6-43A7-A3B8-7A83AAC0FBC4}"/>
    <cellStyle name="20% - Accent4 5 5 2 2 3 2" xfId="9404" xr:uid="{80F85E0D-BC0A-44D8-A598-14A37B67C21D}"/>
    <cellStyle name="20% - Accent4 5 5 2 2 4" xfId="9405" xr:uid="{BFCD5447-64A0-4F0D-B7F3-2AB2D6213BC9}"/>
    <cellStyle name="20% - Accent4 5 5 2 3" xfId="9406" xr:uid="{A665E087-9B40-45B1-BED2-4E4C3B365123}"/>
    <cellStyle name="20% - Accent4 5 5 2 3 2" xfId="9407" xr:uid="{78EFED0D-9527-4D75-8E8A-43CE0F6BB72C}"/>
    <cellStyle name="20% - Accent4 5 5 2 4" xfId="9408" xr:uid="{AECBED97-4C98-4FAD-BBB9-AA30B7852DF0}"/>
    <cellStyle name="20% - Accent4 5 5 2 4 2" xfId="9409" xr:uid="{7F15627E-C58E-45B6-A857-31DDB2B737E2}"/>
    <cellStyle name="20% - Accent4 5 5 2 5" xfId="9410" xr:uid="{7CE22EAE-506A-4333-80BA-79294D034951}"/>
    <cellStyle name="20% - Accent4 5 5 2 5 2" xfId="9411" xr:uid="{4C7FF92E-3488-49F2-944D-FAEB6C6F651B}"/>
    <cellStyle name="20% - Accent4 5 5 2 6" xfId="9412" xr:uid="{B482C448-C1D4-4A0A-BC95-2ED21410C670}"/>
    <cellStyle name="20% - Accent4 5 5 3" xfId="9413" xr:uid="{8221446B-B426-4B80-B6ED-AB4560011081}"/>
    <cellStyle name="20% - Accent4 5 5 3 2" xfId="9414" xr:uid="{999DB7F0-C998-426D-A272-DC61972145B1}"/>
    <cellStyle name="20% - Accent4 5 5 3 2 2" xfId="9415" xr:uid="{936CEB53-6625-49B6-AD3A-1C37669F8408}"/>
    <cellStyle name="20% - Accent4 5 5 3 2 2 2" xfId="9416" xr:uid="{E4FB381C-94B0-47F2-B3B7-0D013A191482}"/>
    <cellStyle name="20% - Accent4 5 5 3 2 3" xfId="9417" xr:uid="{970BA14E-B2D1-4A35-A76A-6BAE6D5519D0}"/>
    <cellStyle name="20% - Accent4 5 5 3 2 3 2" xfId="9418" xr:uid="{CBBF68E2-3396-4926-B4FC-CF9E6B01C087}"/>
    <cellStyle name="20% - Accent4 5 5 3 2 4" xfId="9419" xr:uid="{99E3590A-DC35-4C0B-9A79-6F730E35F104}"/>
    <cellStyle name="20% - Accent4 5 5 3 3" xfId="9420" xr:uid="{51F463E9-061B-4677-B26E-933DAEED0A05}"/>
    <cellStyle name="20% - Accent4 5 5 3 3 2" xfId="9421" xr:uid="{00B76A26-2456-48CA-B2CF-E98BD8561AB2}"/>
    <cellStyle name="20% - Accent4 5 5 3 4" xfId="9422" xr:uid="{87F69233-404C-405B-9B8B-67F00A7F6DDD}"/>
    <cellStyle name="20% - Accent4 5 5 3 4 2" xfId="9423" xr:uid="{38598AB9-C22E-4A67-9C08-B129979057D7}"/>
    <cellStyle name="20% - Accent4 5 5 3 5" xfId="9424" xr:uid="{BF6A9DE9-F885-40DF-83BC-2E9382F8DEC2}"/>
    <cellStyle name="20% - Accent4 5 5 3 5 2" xfId="9425" xr:uid="{6C992A48-1BED-45E7-B509-C5A874DF3B0D}"/>
    <cellStyle name="20% - Accent4 5 5 3 6" xfId="9426" xr:uid="{6FEE64AC-E6FE-41AC-8FC7-E9C0A383C005}"/>
    <cellStyle name="20% - Accent4 5 5 4" xfId="9427" xr:uid="{94C094BB-2EEF-4174-B362-13D3581D580B}"/>
    <cellStyle name="20% - Accent4 5 5 4 2" xfId="9428" xr:uid="{A00AB1F1-4532-48A1-A8D7-5139C896A4F8}"/>
    <cellStyle name="20% - Accent4 5 5 4 2 2" xfId="9429" xr:uid="{3DBD6B67-E107-4493-848C-341AEBE970B5}"/>
    <cellStyle name="20% - Accent4 5 5 4 3" xfId="9430" xr:uid="{9D281BAE-C122-42D9-A91F-BD3FB9EE9935}"/>
    <cellStyle name="20% - Accent4 5 5 4 3 2" xfId="9431" xr:uid="{59195A4F-116A-4461-BD0D-53EB22F602EC}"/>
    <cellStyle name="20% - Accent4 5 5 4 4" xfId="9432" xr:uid="{F64C1A99-83B2-4C97-AC9A-DA49130EE7C0}"/>
    <cellStyle name="20% - Accent4 5 5 5" xfId="9433" xr:uid="{9EBF924D-DD11-41AA-8068-B68DD7DA282B}"/>
    <cellStyle name="20% - Accent4 5 5 5 2" xfId="9434" xr:uid="{2012CF21-3822-49B7-A9AC-9C2585539FA0}"/>
    <cellStyle name="20% - Accent4 5 5 6" xfId="9435" xr:uid="{7F1ED1F4-FDC6-4129-A88A-B726B18F2910}"/>
    <cellStyle name="20% - Accent4 5 5 6 2" xfId="9436" xr:uid="{78402789-116F-4023-8653-07EA19DD862E}"/>
    <cellStyle name="20% - Accent4 5 5 7" xfId="9437" xr:uid="{D83BE254-C42E-4CAE-BE3A-90E042587B1C}"/>
    <cellStyle name="20% - Accent4 5 5 7 2" xfId="9438" xr:uid="{BD9E3BC9-E30C-4B1F-9D68-E128652277C8}"/>
    <cellStyle name="20% - Accent4 5 5 8" xfId="9439" xr:uid="{8ADEBB23-032A-447A-803C-A90A72F14B17}"/>
    <cellStyle name="20% - Accent4 5 6" xfId="9440" xr:uid="{A9E5128C-ED7E-4B13-9EDC-D13F152DFB3A}"/>
    <cellStyle name="20% - Accent4 5 6 2" xfId="9441" xr:uid="{49B44DC7-65C0-43D8-A4E1-CD898D9A56D1}"/>
    <cellStyle name="20% - Accent4 5 6 2 2" xfId="9442" xr:uid="{A03BFA27-8261-4C4E-B2D0-D9C2EE64042B}"/>
    <cellStyle name="20% - Accent4 5 6 2 2 2" xfId="9443" xr:uid="{BE6865A8-FABD-4391-A715-497747152F31}"/>
    <cellStyle name="20% - Accent4 5 6 2 3" xfId="9444" xr:uid="{0B282969-4B8B-42D7-A8D8-14C9684F6B08}"/>
    <cellStyle name="20% - Accent4 5 6 2 3 2" xfId="9445" xr:uid="{7C1BF113-07E2-4A3E-9D56-A53E76C0FE0B}"/>
    <cellStyle name="20% - Accent4 5 6 2 4" xfId="9446" xr:uid="{855F10E4-C511-4D3B-BB7B-288BA2DEBC09}"/>
    <cellStyle name="20% - Accent4 5 6 3" xfId="9447" xr:uid="{3BB29BC9-3976-41F8-8619-0C622B047003}"/>
    <cellStyle name="20% - Accent4 5 6 3 2" xfId="9448" xr:uid="{35065C19-6DA4-4BC3-9817-7D3335A42EEB}"/>
    <cellStyle name="20% - Accent4 5 6 4" xfId="9449" xr:uid="{804AFEFD-0128-4717-ADAE-7F5650E07E08}"/>
    <cellStyle name="20% - Accent4 5 6 4 2" xfId="9450" xr:uid="{7FB5A39B-A483-47DD-8924-32089A6BC27B}"/>
    <cellStyle name="20% - Accent4 5 6 5" xfId="9451" xr:uid="{8F6EFF77-F96C-4AAE-82AD-DE6DC53628A4}"/>
    <cellStyle name="20% - Accent4 5 6 5 2" xfId="9452" xr:uid="{ACF79BBD-BAD4-40F9-B862-36DB4DC95D79}"/>
    <cellStyle name="20% - Accent4 5 6 6" xfId="9453" xr:uid="{4809D584-C660-4E82-8323-C3065BDCD178}"/>
    <cellStyle name="20% - Accent4 5 7" xfId="9454" xr:uid="{52AB02A5-F04E-4480-9867-95E021A8CA0F}"/>
    <cellStyle name="20% - Accent4 5 7 2" xfId="9455" xr:uid="{64196835-A77B-4C98-BFB5-04ADDEBF91B1}"/>
    <cellStyle name="20% - Accent4 5 7 2 2" xfId="9456" xr:uid="{1266A2EC-E53D-402A-8FFF-61A7FA44F4B9}"/>
    <cellStyle name="20% - Accent4 5 7 2 2 2" xfId="9457" xr:uid="{61D68859-3797-4F05-B61A-E397B06B6597}"/>
    <cellStyle name="20% - Accent4 5 7 2 3" xfId="9458" xr:uid="{A06A16F6-9707-4B4C-9908-0B39A794A0ED}"/>
    <cellStyle name="20% - Accent4 5 7 2 3 2" xfId="9459" xr:uid="{E267B010-63E0-43C0-ABB0-B8725241F5A1}"/>
    <cellStyle name="20% - Accent4 5 7 2 4" xfId="9460" xr:uid="{4D9015FD-57C0-45B2-8966-956661C680F9}"/>
    <cellStyle name="20% - Accent4 5 7 3" xfId="9461" xr:uid="{0E8EC816-EF37-4146-937C-9DEAE3D82929}"/>
    <cellStyle name="20% - Accent4 5 7 3 2" xfId="9462" xr:uid="{C54BFEB8-1924-4F81-B72F-7A8ECDCDB362}"/>
    <cellStyle name="20% - Accent4 5 7 4" xfId="9463" xr:uid="{05DEA97E-039C-4F24-A0F2-92BAB4D5B19A}"/>
    <cellStyle name="20% - Accent4 5 7 4 2" xfId="9464" xr:uid="{9197F284-5090-4A75-971B-22CA387A580F}"/>
    <cellStyle name="20% - Accent4 5 7 5" xfId="9465" xr:uid="{1EBB2FA8-69D8-499F-8115-FF391A15EC45}"/>
    <cellStyle name="20% - Accent4 5 7 5 2" xfId="9466" xr:uid="{FDC93D16-7B24-43E8-9A86-57EC7DF0B2FF}"/>
    <cellStyle name="20% - Accent4 5 7 6" xfId="9467" xr:uid="{A5B2ACF9-21C4-4B4C-AC64-CE2BAB041E7F}"/>
    <cellStyle name="20% - Accent4 5 8" xfId="9468" xr:uid="{724C21E1-794A-4B9C-9778-552171348006}"/>
    <cellStyle name="20% - Accent4 5 8 2" xfId="9469" xr:uid="{E1D9F29B-985A-4B32-9C2F-6A6CCD7FF0B9}"/>
    <cellStyle name="20% - Accent4 5 8 2 2" xfId="9470" xr:uid="{92FFA1DB-700D-4D92-8890-4006D0A38D6A}"/>
    <cellStyle name="20% - Accent4 5 8 3" xfId="9471" xr:uid="{10BFB5E2-6DE5-4780-984F-81E00E00AE42}"/>
    <cellStyle name="20% - Accent4 5 8 3 2" xfId="9472" xr:uid="{6156F18A-61E1-41F6-88CA-958F2C03FA55}"/>
    <cellStyle name="20% - Accent4 5 8 4" xfId="9473" xr:uid="{58E58295-D18A-49A4-A2F8-D2D2F43762C9}"/>
    <cellStyle name="20% - Accent4 5 9" xfId="9474" xr:uid="{302CAF9D-3CAA-4D81-918F-30D02DDDEBB2}"/>
    <cellStyle name="20% - Accent4 5 9 2" xfId="9475" xr:uid="{D8A6A58D-00B8-4B72-A750-535E03972756}"/>
    <cellStyle name="20% - Accent4 6" xfId="165" xr:uid="{7C12A55B-0156-41AD-AC65-AB142561D03F}"/>
    <cellStyle name="20% - Accent4 6 10" xfId="9477" xr:uid="{FA0E038D-40A7-43E4-B45E-C29F205E6E0C}"/>
    <cellStyle name="20% - Accent4 6 10 2" xfId="9478" xr:uid="{7F991D95-F990-4E56-BD33-2AD0688EF9F5}"/>
    <cellStyle name="20% - Accent4 6 11" xfId="9479" xr:uid="{314B68BC-5C84-43B4-89E4-BFFD16149C27}"/>
    <cellStyle name="20% - Accent4 6 11 2" xfId="9480" xr:uid="{C1D94FEA-BB4A-4000-B6F8-A3BE484A75E4}"/>
    <cellStyle name="20% - Accent4 6 12" xfId="9481" xr:uid="{B837801E-A9F2-46CB-8A75-CAC2AB6BB3B2}"/>
    <cellStyle name="20% - Accent4 6 12 2" xfId="9482" xr:uid="{8CCD4A05-E605-40FD-832A-230A52133EDC}"/>
    <cellStyle name="20% - Accent4 6 13" xfId="9483" xr:uid="{7FC2C796-CB7D-47A2-82D4-2F518AE084A0}"/>
    <cellStyle name="20% - Accent4 6 14" xfId="9484" xr:uid="{0AC1E60B-62BF-4B10-A44A-B78FBF62F730}"/>
    <cellStyle name="20% - Accent4 6 15" xfId="9476" xr:uid="{A528AF04-D4BA-424E-BE0D-BCEA1E938BC1}"/>
    <cellStyle name="20% - Accent4 6 2" xfId="166" xr:uid="{5757D283-FAE5-439F-B3D9-AF1B42CAD711}"/>
    <cellStyle name="20% - Accent4 6 2 10" xfId="9486" xr:uid="{E2046F6B-7B84-498A-852E-C9048218E77F}"/>
    <cellStyle name="20% - Accent4 6 2 11" xfId="9487" xr:uid="{84AC5569-6CDC-4ED3-9E39-7BD9B25212CD}"/>
    <cellStyle name="20% - Accent4 6 2 12" xfId="9485" xr:uid="{2C33CD96-63FC-4790-9377-E7D026B35C38}"/>
    <cellStyle name="20% - Accent4 6 2 2" xfId="9488" xr:uid="{75DD426D-DCE7-4CCA-8B32-47D79C2FB074}"/>
    <cellStyle name="20% - Accent4 6 2 2 2" xfId="9489" xr:uid="{D8A44686-2DFB-4EB9-A11B-8560C22CF0C3}"/>
    <cellStyle name="20% - Accent4 6 2 2 2 2" xfId="9490" xr:uid="{77599631-F393-4E72-800F-A722CD553E7E}"/>
    <cellStyle name="20% - Accent4 6 2 2 2 2 2" xfId="9491" xr:uid="{4571BA6A-1E57-420C-A127-F9A6E84DDD2E}"/>
    <cellStyle name="20% - Accent4 6 2 2 2 3" xfId="9492" xr:uid="{BB5A5A64-63A5-43F0-A1EB-5874488F6B5D}"/>
    <cellStyle name="20% - Accent4 6 2 2 2 3 2" xfId="9493" xr:uid="{36DC0778-1A3A-4141-86DD-E788A163EFA9}"/>
    <cellStyle name="20% - Accent4 6 2 2 2 4" xfId="9494" xr:uid="{377AA2E1-8A3F-4B61-86C1-95A5C9F69242}"/>
    <cellStyle name="20% - Accent4 6 2 2 3" xfId="9495" xr:uid="{3D86992D-290D-4CE2-944C-137DA1E429DC}"/>
    <cellStyle name="20% - Accent4 6 2 2 3 2" xfId="9496" xr:uid="{6F812152-7AB2-426C-8BAC-05F9EB1EFC58}"/>
    <cellStyle name="20% - Accent4 6 2 2 4" xfId="9497" xr:uid="{5259DD5C-1FC9-4C99-87E6-CBEF4A85DE05}"/>
    <cellStyle name="20% - Accent4 6 2 2 4 2" xfId="9498" xr:uid="{5C7D6729-E12A-453B-9D04-411ABEB5B960}"/>
    <cellStyle name="20% - Accent4 6 2 2 5" xfId="9499" xr:uid="{7EB28D1A-FED5-4382-95F6-7BCD06BF2AD5}"/>
    <cellStyle name="20% - Accent4 6 2 2 5 2" xfId="9500" xr:uid="{EFACDE32-8A8A-4A33-9542-EF597218854A}"/>
    <cellStyle name="20% - Accent4 6 2 2 6" xfId="9501" xr:uid="{1CF0C89A-0208-47B7-99B4-57B87ABE7576}"/>
    <cellStyle name="20% - Accent4 6 2 2 6 2" xfId="9502" xr:uid="{C5A70CA5-C83C-425D-8F8B-93310D01C1A9}"/>
    <cellStyle name="20% - Accent4 6 2 2 7" xfId="9503" xr:uid="{551E225F-6C79-4781-A261-1546FE2B6296}"/>
    <cellStyle name="20% - Accent4 6 2 2 7 2" xfId="9504" xr:uid="{A9EF756A-72AD-4B32-99E9-3E32FBA0BC8B}"/>
    <cellStyle name="20% - Accent4 6 2 2 8" xfId="9505" xr:uid="{63C4AC77-635E-4FCB-9665-639E67B36010}"/>
    <cellStyle name="20% - Accent4 6 2 3" xfId="9506" xr:uid="{96254DB6-C7E0-4032-8F43-DEC053B9BC7C}"/>
    <cellStyle name="20% - Accent4 6 2 3 2" xfId="9507" xr:uid="{A4CE130F-7BAB-4FC5-A682-25B4C098BBC0}"/>
    <cellStyle name="20% - Accent4 6 2 3 2 2" xfId="9508" xr:uid="{7E078E5E-3999-4D21-A6A3-879ED75D4AF6}"/>
    <cellStyle name="20% - Accent4 6 2 3 2 2 2" xfId="9509" xr:uid="{DCEFC8C5-5DA3-4B27-8123-B7E585529D4E}"/>
    <cellStyle name="20% - Accent4 6 2 3 2 3" xfId="9510" xr:uid="{1E390561-93D6-4EC5-B475-D480558365B4}"/>
    <cellStyle name="20% - Accent4 6 2 3 2 3 2" xfId="9511" xr:uid="{E6D65735-287E-4594-9E9B-CCA1EFF6EC04}"/>
    <cellStyle name="20% - Accent4 6 2 3 2 4" xfId="9512" xr:uid="{28528E21-8AAD-4E70-A0A4-17715B64A33F}"/>
    <cellStyle name="20% - Accent4 6 2 3 3" xfId="9513" xr:uid="{7DE955F9-979F-4675-B259-66804FAA9DB0}"/>
    <cellStyle name="20% - Accent4 6 2 3 3 2" xfId="9514" xr:uid="{B2445D6F-96BD-4F49-9346-D1A6899156A9}"/>
    <cellStyle name="20% - Accent4 6 2 3 4" xfId="9515" xr:uid="{00BDCC2C-07C3-48EF-AA4F-9697AEC45A38}"/>
    <cellStyle name="20% - Accent4 6 2 3 4 2" xfId="9516" xr:uid="{10224610-F38F-437C-A9B7-5F3441B41FE2}"/>
    <cellStyle name="20% - Accent4 6 2 3 5" xfId="9517" xr:uid="{0D7E2CEA-35E4-4708-87CF-FE165D61817A}"/>
    <cellStyle name="20% - Accent4 6 2 3 5 2" xfId="9518" xr:uid="{7FE26A8B-C977-4847-9862-0FE795A12B58}"/>
    <cellStyle name="20% - Accent4 6 2 3 6" xfId="9519" xr:uid="{89504FD0-D1D7-40A6-B5D0-04CB9F98D229}"/>
    <cellStyle name="20% - Accent4 6 2 4" xfId="9520" xr:uid="{1B8A5CB8-7F2A-4782-8C84-98F0D846B8E8}"/>
    <cellStyle name="20% - Accent4 6 2 4 2" xfId="9521" xr:uid="{0A5AA428-3933-4091-A099-9C3A23AF1CE5}"/>
    <cellStyle name="20% - Accent4 6 2 4 2 2" xfId="9522" xr:uid="{8DE18FE2-BC86-4AB4-83FF-0CAA930ABFAF}"/>
    <cellStyle name="20% - Accent4 6 2 4 3" xfId="9523" xr:uid="{358E0D62-3980-4C03-A407-AAF500192E23}"/>
    <cellStyle name="20% - Accent4 6 2 4 3 2" xfId="9524" xr:uid="{D62E1587-529C-49A2-A967-F833CED9A15B}"/>
    <cellStyle name="20% - Accent4 6 2 4 4" xfId="9525" xr:uid="{C8346681-B7DA-452D-A640-26E2C7B4BA2C}"/>
    <cellStyle name="20% - Accent4 6 2 5" xfId="9526" xr:uid="{3DA5457F-56D7-40FD-B493-8BB3A34B8749}"/>
    <cellStyle name="20% - Accent4 6 2 5 2" xfId="9527" xr:uid="{7F5EE888-3D6C-4066-9C46-B024DE21B114}"/>
    <cellStyle name="20% - Accent4 6 2 6" xfId="9528" xr:uid="{6721CFCD-06EB-4D61-A1A2-6F480E465658}"/>
    <cellStyle name="20% - Accent4 6 2 6 2" xfId="9529" xr:uid="{0A389A61-801B-4233-8A75-FC831351C956}"/>
    <cellStyle name="20% - Accent4 6 2 7" xfId="9530" xr:uid="{B22FC5E9-F3BF-45DE-B64F-D016D2A5B76A}"/>
    <cellStyle name="20% - Accent4 6 2 7 2" xfId="9531" xr:uid="{402BA09E-989D-48DC-B93E-66F4468BB99C}"/>
    <cellStyle name="20% - Accent4 6 2 8" xfId="9532" xr:uid="{A9BCB82B-1312-4379-899A-9DD00DC88D6D}"/>
    <cellStyle name="20% - Accent4 6 2 8 2" xfId="9533" xr:uid="{CABBE02B-A452-4C3E-A198-EA79F5481BDF}"/>
    <cellStyle name="20% - Accent4 6 2 9" xfId="9534" xr:uid="{CA147385-7968-4665-B8B3-CEA116AD7CF4}"/>
    <cellStyle name="20% - Accent4 6 2 9 2" xfId="9535" xr:uid="{4CD659AB-C390-44F0-A630-C00C11664BE5}"/>
    <cellStyle name="20% - Accent4 6 3" xfId="9536" xr:uid="{27F4AF6A-DE75-4972-BC73-24D02633409A}"/>
    <cellStyle name="20% - Accent4 6 3 10" xfId="9537" xr:uid="{B61AD9BD-2CE2-4D2F-B19F-47A547C11D58}"/>
    <cellStyle name="20% - Accent4 6 3 2" xfId="9538" xr:uid="{1A31D3C5-9FBE-44EC-9A74-61292080A0D5}"/>
    <cellStyle name="20% - Accent4 6 3 2 2" xfId="9539" xr:uid="{81FF9E59-3472-4799-B8F4-52E1836FF544}"/>
    <cellStyle name="20% - Accent4 6 3 2 2 2" xfId="9540" xr:uid="{010F0F26-D263-4425-AE7B-4673BD5EB3DB}"/>
    <cellStyle name="20% - Accent4 6 3 2 2 2 2" xfId="9541" xr:uid="{A11C0A4C-F548-4149-8F00-C5748F8F5922}"/>
    <cellStyle name="20% - Accent4 6 3 2 2 3" xfId="9542" xr:uid="{31525077-1A25-4361-86DA-8270FE61DFF4}"/>
    <cellStyle name="20% - Accent4 6 3 2 2 3 2" xfId="9543" xr:uid="{3A2147A3-9959-4BBC-887A-9699A7A8E86F}"/>
    <cellStyle name="20% - Accent4 6 3 2 2 4" xfId="9544" xr:uid="{DD8FC672-5F9A-4159-A392-7F03044F9DB7}"/>
    <cellStyle name="20% - Accent4 6 3 2 3" xfId="9545" xr:uid="{B6C819AC-6D97-4AA1-9546-C3E6027D3EB8}"/>
    <cellStyle name="20% - Accent4 6 3 2 3 2" xfId="9546" xr:uid="{5809BB0A-895B-471B-A8EE-73F48F470E3C}"/>
    <cellStyle name="20% - Accent4 6 3 2 4" xfId="9547" xr:uid="{46AD9CCF-9D92-4F05-A036-7AEA07599B7C}"/>
    <cellStyle name="20% - Accent4 6 3 2 4 2" xfId="9548" xr:uid="{085DE557-5279-40FC-BE95-66C5E801A42D}"/>
    <cellStyle name="20% - Accent4 6 3 2 5" xfId="9549" xr:uid="{829C3223-F7EF-4905-84DC-0936D52861CC}"/>
    <cellStyle name="20% - Accent4 6 3 2 5 2" xfId="9550" xr:uid="{858BBD05-0603-42EB-AD5A-6FDE98339147}"/>
    <cellStyle name="20% - Accent4 6 3 2 6" xfId="9551" xr:uid="{69B81248-B089-4D05-9825-6CC940E0C1A3}"/>
    <cellStyle name="20% - Accent4 6 3 2 6 2" xfId="9552" xr:uid="{0C3BC6B7-8E9F-4A86-BFF2-7FCA629FADA2}"/>
    <cellStyle name="20% - Accent4 6 3 2 7" xfId="9553" xr:uid="{30DCA50C-C015-4F18-A68E-7E5D493378DE}"/>
    <cellStyle name="20% - Accent4 6 3 2 7 2" xfId="9554" xr:uid="{E95221F0-DE10-43BF-AE74-B4DAC4DBB956}"/>
    <cellStyle name="20% - Accent4 6 3 2 8" xfId="9555" xr:uid="{54F387F2-60CE-4CE9-8FA3-ACB563444279}"/>
    <cellStyle name="20% - Accent4 6 3 3" xfId="9556" xr:uid="{1233C617-9FF7-48FB-B7C0-F4A3A5BCE890}"/>
    <cellStyle name="20% - Accent4 6 3 3 2" xfId="9557" xr:uid="{4919BA15-DC5B-42C0-900E-535B8671570E}"/>
    <cellStyle name="20% - Accent4 6 3 3 2 2" xfId="9558" xr:uid="{EA0406E9-B3F7-4360-8635-8558CC64005A}"/>
    <cellStyle name="20% - Accent4 6 3 3 2 2 2" xfId="9559" xr:uid="{263F21AB-1748-40E5-9EB8-0F84DEE92937}"/>
    <cellStyle name="20% - Accent4 6 3 3 2 3" xfId="9560" xr:uid="{9922A550-F324-443C-9FEC-CCC4FABA0CFC}"/>
    <cellStyle name="20% - Accent4 6 3 3 2 3 2" xfId="9561" xr:uid="{16B268AA-FF7E-4B87-842B-A96598C2E810}"/>
    <cellStyle name="20% - Accent4 6 3 3 2 4" xfId="9562" xr:uid="{D55C6F19-B760-403D-B747-C9834BB90CDC}"/>
    <cellStyle name="20% - Accent4 6 3 3 3" xfId="9563" xr:uid="{46A2FBB8-646B-43B8-A0F9-C76537C0B2AA}"/>
    <cellStyle name="20% - Accent4 6 3 3 3 2" xfId="9564" xr:uid="{4891BA92-1139-4A4E-A206-B73F297DB4E5}"/>
    <cellStyle name="20% - Accent4 6 3 3 4" xfId="9565" xr:uid="{F4AA9398-C655-49DF-9794-AECB8093C611}"/>
    <cellStyle name="20% - Accent4 6 3 3 4 2" xfId="9566" xr:uid="{1FA28544-A7EB-44D1-A1BB-75D6B7C52CBF}"/>
    <cellStyle name="20% - Accent4 6 3 3 5" xfId="9567" xr:uid="{435A38B5-F931-46A5-AB57-25D7708FF5D1}"/>
    <cellStyle name="20% - Accent4 6 3 3 5 2" xfId="9568" xr:uid="{597909D7-E994-49FE-A035-64FE26C5275B}"/>
    <cellStyle name="20% - Accent4 6 3 3 6" xfId="9569" xr:uid="{C777302B-2FEF-4CD3-9B00-B790EDE721BE}"/>
    <cellStyle name="20% - Accent4 6 3 4" xfId="9570" xr:uid="{141916A9-6AC2-4EC7-875F-9F760AEAC9F8}"/>
    <cellStyle name="20% - Accent4 6 3 4 2" xfId="9571" xr:uid="{8757E1D3-3B65-4B49-9BC9-BEC1FAFD5B9E}"/>
    <cellStyle name="20% - Accent4 6 3 4 2 2" xfId="9572" xr:uid="{FF755F7F-F5FC-4955-B3FB-94C894032A6E}"/>
    <cellStyle name="20% - Accent4 6 3 4 3" xfId="9573" xr:uid="{2951F1AB-9207-4A38-A6FC-261FD67E40F3}"/>
    <cellStyle name="20% - Accent4 6 3 4 3 2" xfId="9574" xr:uid="{C8900DA2-70D9-4793-B776-1AA6901A7597}"/>
    <cellStyle name="20% - Accent4 6 3 4 4" xfId="9575" xr:uid="{947BAD63-0296-4586-A608-497EC23DF0EC}"/>
    <cellStyle name="20% - Accent4 6 3 5" xfId="9576" xr:uid="{2FF654CB-55CE-49A9-B5F6-07997141E780}"/>
    <cellStyle name="20% - Accent4 6 3 5 2" xfId="9577" xr:uid="{39C7F74F-60E0-4625-B1D3-98A486D30DFD}"/>
    <cellStyle name="20% - Accent4 6 3 6" xfId="9578" xr:uid="{23756756-F4CC-4DDD-9061-D5403E32CF65}"/>
    <cellStyle name="20% - Accent4 6 3 6 2" xfId="9579" xr:uid="{B73A5217-2F67-4712-A54B-EB9C6899BCFF}"/>
    <cellStyle name="20% - Accent4 6 3 7" xfId="9580" xr:uid="{36875974-441A-4A35-8CCB-69D98A2CCC1E}"/>
    <cellStyle name="20% - Accent4 6 3 7 2" xfId="9581" xr:uid="{8C202286-F0C3-4104-8A84-0FA1E7D1CB26}"/>
    <cellStyle name="20% - Accent4 6 3 8" xfId="9582" xr:uid="{762168FF-4E2B-4BF2-A9D2-87AF6E3587A5}"/>
    <cellStyle name="20% - Accent4 6 3 8 2" xfId="9583" xr:uid="{3DDA8901-908E-48FB-BC74-9B7BEC67C672}"/>
    <cellStyle name="20% - Accent4 6 3 9" xfId="9584" xr:uid="{0676B5D2-B667-4762-B95E-31AE2B47CCA0}"/>
    <cellStyle name="20% - Accent4 6 3 9 2" xfId="9585" xr:uid="{8EEDFC55-4647-4854-B7B8-DA88758BA026}"/>
    <cellStyle name="20% - Accent4 6 4" xfId="9586" xr:uid="{5C284B7E-BE65-450C-BB91-D2FCF470ACEF}"/>
    <cellStyle name="20% - Accent4 6 4 10" xfId="9587" xr:uid="{08BE333A-3249-45FF-A6A2-6493CF27FB98}"/>
    <cellStyle name="20% - Accent4 6 4 2" xfId="9588" xr:uid="{A8F1C3AC-1560-4E1A-8630-8D17A023B870}"/>
    <cellStyle name="20% - Accent4 6 4 2 2" xfId="9589" xr:uid="{81C819F7-04CB-4AA5-82D1-02BB320ED451}"/>
    <cellStyle name="20% - Accent4 6 4 2 2 2" xfId="9590" xr:uid="{A1D414FD-819C-42F2-A252-5C511B3F6B40}"/>
    <cellStyle name="20% - Accent4 6 4 2 2 2 2" xfId="9591" xr:uid="{9A77E4D5-9034-42B8-A9EF-A3675EE9AEF2}"/>
    <cellStyle name="20% - Accent4 6 4 2 2 3" xfId="9592" xr:uid="{2477221B-67A0-4CF8-89A0-1E4BC83DB213}"/>
    <cellStyle name="20% - Accent4 6 4 2 2 3 2" xfId="9593" xr:uid="{627B81F2-BC84-4718-BB92-2EB7CE08D78A}"/>
    <cellStyle name="20% - Accent4 6 4 2 2 4" xfId="9594" xr:uid="{0CD79125-FFE4-465A-B68C-B466EBF1A0C9}"/>
    <cellStyle name="20% - Accent4 6 4 2 3" xfId="9595" xr:uid="{CE43ABD9-5A3A-42DC-88CD-EDFA8653C5E5}"/>
    <cellStyle name="20% - Accent4 6 4 2 3 2" xfId="9596" xr:uid="{30CBE1E7-A4CE-4610-BA8E-BAD747A5D778}"/>
    <cellStyle name="20% - Accent4 6 4 2 4" xfId="9597" xr:uid="{B5C6870B-8E26-48AB-A27E-C38DF99642F5}"/>
    <cellStyle name="20% - Accent4 6 4 2 4 2" xfId="9598" xr:uid="{65CBD556-2531-401B-92D8-5FC916B07A87}"/>
    <cellStyle name="20% - Accent4 6 4 2 5" xfId="9599" xr:uid="{6C0DAAB9-24D5-47B4-BE00-01F95D4786E3}"/>
    <cellStyle name="20% - Accent4 6 4 2 5 2" xfId="9600" xr:uid="{2BF85C4F-2F81-4343-AC54-B0AD8E3F4A0F}"/>
    <cellStyle name="20% - Accent4 6 4 2 6" xfId="9601" xr:uid="{EE9E812E-9A4B-48EC-B0BF-3D5787E89B0F}"/>
    <cellStyle name="20% - Accent4 6 4 3" xfId="9602" xr:uid="{751A73E9-DDA9-4EFC-8DC8-A9B8017D3E0D}"/>
    <cellStyle name="20% - Accent4 6 4 3 2" xfId="9603" xr:uid="{1890DE7D-2643-482A-AE17-9DEC6AB90A87}"/>
    <cellStyle name="20% - Accent4 6 4 3 2 2" xfId="9604" xr:uid="{0E7D14FF-1EEA-4531-90A0-C1F5591A12AC}"/>
    <cellStyle name="20% - Accent4 6 4 3 2 2 2" xfId="9605" xr:uid="{5B034A9B-B449-401B-82F9-5B9B81DC0C56}"/>
    <cellStyle name="20% - Accent4 6 4 3 2 3" xfId="9606" xr:uid="{7FD2F8EA-AD4F-4FAF-B7E6-54CC9DAEB01D}"/>
    <cellStyle name="20% - Accent4 6 4 3 2 3 2" xfId="9607" xr:uid="{550276D1-0CD9-4DB9-887F-7C7AF9622DCF}"/>
    <cellStyle name="20% - Accent4 6 4 3 2 4" xfId="9608" xr:uid="{08E9A99E-0B7C-45A9-A152-1005ADA5F77B}"/>
    <cellStyle name="20% - Accent4 6 4 3 3" xfId="9609" xr:uid="{2A38DA19-75A2-4518-B417-B1A031B684C8}"/>
    <cellStyle name="20% - Accent4 6 4 3 3 2" xfId="9610" xr:uid="{041D6CA4-6F62-4C8D-8E4C-2D7BBC458A46}"/>
    <cellStyle name="20% - Accent4 6 4 3 4" xfId="9611" xr:uid="{6F23CAC5-F0E3-49D3-85A9-A61084D6ECDA}"/>
    <cellStyle name="20% - Accent4 6 4 3 4 2" xfId="9612" xr:uid="{1176E790-40E3-491C-A836-BADFF8B9EAAF}"/>
    <cellStyle name="20% - Accent4 6 4 3 5" xfId="9613" xr:uid="{157F5DCF-6871-4CFB-9AD5-2CD58A869817}"/>
    <cellStyle name="20% - Accent4 6 4 3 5 2" xfId="9614" xr:uid="{97B30D11-AF6E-4692-AD31-3F2DA118CFA6}"/>
    <cellStyle name="20% - Accent4 6 4 3 6" xfId="9615" xr:uid="{F5A7B006-45EC-48CA-BC50-4238732BE3CC}"/>
    <cellStyle name="20% - Accent4 6 4 4" xfId="9616" xr:uid="{0878D2A1-36F0-451C-9F1C-D5DD8B90583C}"/>
    <cellStyle name="20% - Accent4 6 4 4 2" xfId="9617" xr:uid="{CAF9C5AA-12F1-4662-B0A1-DB196DD3C60D}"/>
    <cellStyle name="20% - Accent4 6 4 4 2 2" xfId="9618" xr:uid="{8DD5EE11-3437-4C30-A8A1-F954C4B15360}"/>
    <cellStyle name="20% - Accent4 6 4 4 3" xfId="9619" xr:uid="{689EC7CC-5CE6-4B5C-A4BB-5DEA99689157}"/>
    <cellStyle name="20% - Accent4 6 4 4 3 2" xfId="9620" xr:uid="{61BE4EFC-7AEC-4ED0-B882-036D41BBFC10}"/>
    <cellStyle name="20% - Accent4 6 4 4 4" xfId="9621" xr:uid="{9A49FA85-C61C-4AC1-A794-119060813A12}"/>
    <cellStyle name="20% - Accent4 6 4 5" xfId="9622" xr:uid="{35A2FAB2-1833-48C9-9877-DA1C4E72D666}"/>
    <cellStyle name="20% - Accent4 6 4 5 2" xfId="9623" xr:uid="{34213C90-19C2-4B6B-9CEF-44DD32603C86}"/>
    <cellStyle name="20% - Accent4 6 4 6" xfId="9624" xr:uid="{0B12AF8B-82D1-41BF-AC96-06CB35FB1AB6}"/>
    <cellStyle name="20% - Accent4 6 4 6 2" xfId="9625" xr:uid="{BFFB3ED7-4851-4BC6-BBC7-A58942CD9B34}"/>
    <cellStyle name="20% - Accent4 6 4 7" xfId="9626" xr:uid="{046BB916-375E-41DB-B7D8-AD71F03803F4}"/>
    <cellStyle name="20% - Accent4 6 4 7 2" xfId="9627" xr:uid="{47C949F8-72E8-4248-BE43-BC02CEFF4FDB}"/>
    <cellStyle name="20% - Accent4 6 4 8" xfId="9628" xr:uid="{A2C1ECF4-FF16-47E5-8EDA-2C35109D1EE8}"/>
    <cellStyle name="20% - Accent4 6 4 8 2" xfId="9629" xr:uid="{5C86CEF0-7F00-42C1-9F77-C871214293EB}"/>
    <cellStyle name="20% - Accent4 6 4 9" xfId="9630" xr:uid="{2ED9AB8B-C353-45ED-AE62-30F275EF9B58}"/>
    <cellStyle name="20% - Accent4 6 4 9 2" xfId="9631" xr:uid="{031A35D6-2FF1-4C8D-990E-1BC703B16295}"/>
    <cellStyle name="20% - Accent4 6 5" xfId="9632" xr:uid="{445D9F5B-B4C4-4E30-AE63-5AB2562F52B9}"/>
    <cellStyle name="20% - Accent4 6 5 2" xfId="9633" xr:uid="{35DB6000-6BC5-4061-B226-0EFEFA8B12AF}"/>
    <cellStyle name="20% - Accent4 6 5 2 2" xfId="9634" xr:uid="{9E09374F-DF52-463E-836D-975274845F4F}"/>
    <cellStyle name="20% - Accent4 6 5 2 2 2" xfId="9635" xr:uid="{5A4F4384-F4DD-4930-ABF2-A2B24ABCFBB5}"/>
    <cellStyle name="20% - Accent4 6 5 2 3" xfId="9636" xr:uid="{720F7F80-A02C-49F1-B1AD-6E53A1117419}"/>
    <cellStyle name="20% - Accent4 6 5 2 3 2" xfId="9637" xr:uid="{702B54C3-AC01-4E15-A3E9-3055CC868515}"/>
    <cellStyle name="20% - Accent4 6 5 2 4" xfId="9638" xr:uid="{026BB65F-DB06-4F51-9859-53CD2E1A8B7E}"/>
    <cellStyle name="20% - Accent4 6 5 3" xfId="9639" xr:uid="{DA31A6B3-68D2-4D20-9E6A-C97B523B7739}"/>
    <cellStyle name="20% - Accent4 6 5 3 2" xfId="9640" xr:uid="{F8DFAED3-5037-4B11-8A27-CA97002CD981}"/>
    <cellStyle name="20% - Accent4 6 5 4" xfId="9641" xr:uid="{4B2EA9A2-2147-486F-AC54-E31243CEAA52}"/>
    <cellStyle name="20% - Accent4 6 5 4 2" xfId="9642" xr:uid="{A73FCE3A-4F35-4406-BDB9-0F10CA1790B6}"/>
    <cellStyle name="20% - Accent4 6 5 5" xfId="9643" xr:uid="{ECAA768E-739B-40DF-81CD-63AECD54A81E}"/>
    <cellStyle name="20% - Accent4 6 5 5 2" xfId="9644" xr:uid="{C1397B17-3B07-48F1-928D-727311640EC8}"/>
    <cellStyle name="20% - Accent4 6 5 6" xfId="9645" xr:uid="{343E7B53-61AE-4A5E-A098-A8604A7A7382}"/>
    <cellStyle name="20% - Accent4 6 6" xfId="9646" xr:uid="{E79A1A77-FA94-4F1B-B748-4B6CAC3FAB45}"/>
    <cellStyle name="20% - Accent4 6 6 2" xfId="9647" xr:uid="{3080C574-AA1D-4796-B608-F01CAD9844AC}"/>
    <cellStyle name="20% - Accent4 6 6 2 2" xfId="9648" xr:uid="{7FA2C914-AF7E-4AEB-8305-6B91042192DB}"/>
    <cellStyle name="20% - Accent4 6 6 2 2 2" xfId="9649" xr:uid="{7CCBBE72-9CA5-4F90-8118-7064300C10AF}"/>
    <cellStyle name="20% - Accent4 6 6 2 3" xfId="9650" xr:uid="{08AE5980-EA5F-4D7D-9DC8-4C85C6C7CA96}"/>
    <cellStyle name="20% - Accent4 6 6 2 3 2" xfId="9651" xr:uid="{87679BD8-D3E3-41FC-9D07-B1200A2597BE}"/>
    <cellStyle name="20% - Accent4 6 6 2 4" xfId="9652" xr:uid="{CDDDBE3B-1771-4D12-B512-9ECDBB2AD487}"/>
    <cellStyle name="20% - Accent4 6 6 3" xfId="9653" xr:uid="{7805B9C2-8BAF-4326-9191-58A1945B010F}"/>
    <cellStyle name="20% - Accent4 6 6 3 2" xfId="9654" xr:uid="{875E9F09-E30C-47B0-87A7-22BF28F9CFF8}"/>
    <cellStyle name="20% - Accent4 6 6 4" xfId="9655" xr:uid="{EFC1C4E6-E932-4968-ACC2-58419165505C}"/>
    <cellStyle name="20% - Accent4 6 6 4 2" xfId="9656" xr:uid="{C3B588FE-BEAA-41F6-8F56-01000AD58CC1}"/>
    <cellStyle name="20% - Accent4 6 6 5" xfId="9657" xr:uid="{183745FA-A10A-42AE-A61D-EA8709587E5C}"/>
    <cellStyle name="20% - Accent4 6 6 5 2" xfId="9658" xr:uid="{623BE616-FF2C-4A3B-A4DF-80B7CFDC9A8E}"/>
    <cellStyle name="20% - Accent4 6 6 6" xfId="9659" xr:uid="{750268B6-1BEF-418B-BC13-4A5EA122E081}"/>
    <cellStyle name="20% - Accent4 6 7" xfId="9660" xr:uid="{6CA25809-4496-47D5-8436-C37EEE71A14A}"/>
    <cellStyle name="20% - Accent4 6 7 2" xfId="9661" xr:uid="{3ADDCCE4-EFC8-4264-A088-B99E95ACE8BC}"/>
    <cellStyle name="20% - Accent4 6 7 2 2" xfId="9662" xr:uid="{C383847E-2E65-41B1-8071-D51C5EFF45D5}"/>
    <cellStyle name="20% - Accent4 6 7 3" xfId="9663" xr:uid="{315EC99B-9270-408E-9027-CAF18F704413}"/>
    <cellStyle name="20% - Accent4 6 7 3 2" xfId="9664" xr:uid="{92BD374E-EAD9-43C1-90C2-388BA482810A}"/>
    <cellStyle name="20% - Accent4 6 7 4" xfId="9665" xr:uid="{1EE3BF3B-8FF4-4449-9737-2B06F9CDD366}"/>
    <cellStyle name="20% - Accent4 6 8" xfId="9666" xr:uid="{0658BB03-9A6C-4A48-B770-C6A000A39DFD}"/>
    <cellStyle name="20% - Accent4 6 8 2" xfId="9667" xr:uid="{388891D7-8A45-437D-BF45-41031E3452EB}"/>
    <cellStyle name="20% - Accent4 6 9" xfId="9668" xr:uid="{1323AF86-5B41-4E84-9C9C-1A02EEE97D98}"/>
    <cellStyle name="20% - Accent4 6 9 2" xfId="9669" xr:uid="{EB190CE0-2D32-4E7C-A92C-EEFEAFA526BE}"/>
    <cellStyle name="20% - Accent4 7" xfId="167" xr:uid="{383F3CBF-C2A4-4980-97D2-65758AF9B8FA}"/>
    <cellStyle name="20% - Accent4 7 10" xfId="9671" xr:uid="{E736B8FA-2E9F-4F8C-9EA4-FFE22CC37247}"/>
    <cellStyle name="20% - Accent4 7 10 2" xfId="9672" xr:uid="{B3E4973F-9CDE-4AFF-A9AC-48FECD41E353}"/>
    <cellStyle name="20% - Accent4 7 11" xfId="9673" xr:uid="{7340C28D-B79F-4D66-9FA9-2DC27DEE387C}"/>
    <cellStyle name="20% - Accent4 7 11 2" xfId="9674" xr:uid="{C024E79C-E33E-4432-8F27-50FB7789C36E}"/>
    <cellStyle name="20% - Accent4 7 12" xfId="9675" xr:uid="{CBCA803C-85AD-4CFE-840D-F2AFDCE135BB}"/>
    <cellStyle name="20% - Accent4 7 13" xfId="9676" xr:uid="{0B0CDD60-BA33-4A90-BC1D-C617AD7A95DD}"/>
    <cellStyle name="20% - Accent4 7 14" xfId="9670" xr:uid="{A6CC2B8E-A126-44E5-89AD-62F27064C27A}"/>
    <cellStyle name="20% - Accent4 7 2" xfId="168" xr:uid="{EE6224D7-EC37-46FC-90EA-9F50E45172AC}"/>
    <cellStyle name="20% - Accent4 7 2 10" xfId="9678" xr:uid="{CC0C78B1-5DB7-4D59-9B6F-D48B157CFB7E}"/>
    <cellStyle name="20% - Accent4 7 2 11" xfId="9677" xr:uid="{1EDEE2F9-F6B7-42A1-AE42-30C6385879A1}"/>
    <cellStyle name="20% - Accent4 7 2 2" xfId="9679" xr:uid="{2129DF12-64B3-46DF-97E7-767BB6C3397A}"/>
    <cellStyle name="20% - Accent4 7 2 2 2" xfId="9680" xr:uid="{8D0E2C23-96B1-4031-AC16-AC03F625176F}"/>
    <cellStyle name="20% - Accent4 7 2 2 2 2" xfId="9681" xr:uid="{45C5A139-31C4-474D-B7F8-76138A2D0D0E}"/>
    <cellStyle name="20% - Accent4 7 2 2 2 2 2" xfId="9682" xr:uid="{69F3D646-6EC4-4796-AC07-D07F3D105EE3}"/>
    <cellStyle name="20% - Accent4 7 2 2 2 3" xfId="9683" xr:uid="{5E422FAB-9488-4376-97E6-864C9E25377D}"/>
    <cellStyle name="20% - Accent4 7 2 2 2 3 2" xfId="9684" xr:uid="{797036C6-7734-433E-9515-6F8C371C8635}"/>
    <cellStyle name="20% - Accent4 7 2 2 2 4" xfId="9685" xr:uid="{4814B0BA-6F46-4E12-8D64-8CAD5D3F46D6}"/>
    <cellStyle name="20% - Accent4 7 2 2 3" xfId="9686" xr:uid="{361F4BDD-4305-41D3-B443-9C8FB51ABB7B}"/>
    <cellStyle name="20% - Accent4 7 2 2 3 2" xfId="9687" xr:uid="{67A2BDF8-F515-4A5F-B550-3FC1E5188E03}"/>
    <cellStyle name="20% - Accent4 7 2 2 4" xfId="9688" xr:uid="{594E6EF1-00FC-4FF3-BA06-1F8F13B9EF9D}"/>
    <cellStyle name="20% - Accent4 7 2 2 4 2" xfId="9689" xr:uid="{DA2325E2-3F1A-4E43-AD9A-EE33950F28C2}"/>
    <cellStyle name="20% - Accent4 7 2 2 5" xfId="9690" xr:uid="{58C3C79F-134C-4A0B-BE12-A20B393BC689}"/>
    <cellStyle name="20% - Accent4 7 2 2 5 2" xfId="9691" xr:uid="{3AF84A96-023E-4981-8487-5DEEB795ECE8}"/>
    <cellStyle name="20% - Accent4 7 2 2 6" xfId="9692" xr:uid="{021369DA-3E03-4547-8808-C4251BE77D45}"/>
    <cellStyle name="20% - Accent4 7 2 2 6 2" xfId="9693" xr:uid="{748F7957-355D-4C04-ADBB-E2A06D67DD9C}"/>
    <cellStyle name="20% - Accent4 7 2 2 7" xfId="9694" xr:uid="{DE1965B0-54D2-42B1-BF6E-EFB9C364CE93}"/>
    <cellStyle name="20% - Accent4 7 2 2 7 2" xfId="9695" xr:uid="{F6D78425-FF60-4A2C-BD18-79924D0FC240}"/>
    <cellStyle name="20% - Accent4 7 2 2 8" xfId="9696" xr:uid="{840F9167-167F-4420-9B58-826D694E5466}"/>
    <cellStyle name="20% - Accent4 7 2 3" xfId="9697" xr:uid="{E0F957D7-FC44-4B84-A11C-9CC3B32D2500}"/>
    <cellStyle name="20% - Accent4 7 2 3 2" xfId="9698" xr:uid="{1B53ABB6-DA2E-41CC-9C91-12F3B44D6E86}"/>
    <cellStyle name="20% - Accent4 7 2 3 2 2" xfId="9699" xr:uid="{C9D56A3B-61C2-438E-97D0-693FBF953AC2}"/>
    <cellStyle name="20% - Accent4 7 2 3 2 2 2" xfId="9700" xr:uid="{6EA063A8-7718-44AE-BC53-7B3AEBBAF9D0}"/>
    <cellStyle name="20% - Accent4 7 2 3 2 3" xfId="9701" xr:uid="{BA0EE524-0EEB-4C78-AF88-22EE0D0CBE80}"/>
    <cellStyle name="20% - Accent4 7 2 3 2 3 2" xfId="9702" xr:uid="{8E0681B8-BA4D-497E-BBEF-4CCF5D925FC6}"/>
    <cellStyle name="20% - Accent4 7 2 3 2 4" xfId="9703" xr:uid="{60505860-5787-4B64-B722-E75064BD2D88}"/>
    <cellStyle name="20% - Accent4 7 2 3 3" xfId="9704" xr:uid="{B9B72E4A-3A54-4B85-B442-3705E90DB857}"/>
    <cellStyle name="20% - Accent4 7 2 3 3 2" xfId="9705" xr:uid="{EC07CCB6-331B-48B5-B03A-822AE9A17E1E}"/>
    <cellStyle name="20% - Accent4 7 2 3 4" xfId="9706" xr:uid="{2B726713-D523-48CB-917D-45E954110282}"/>
    <cellStyle name="20% - Accent4 7 2 3 4 2" xfId="9707" xr:uid="{3D76BD1D-6B7A-48A3-B79D-3DD44A248C4A}"/>
    <cellStyle name="20% - Accent4 7 2 3 5" xfId="9708" xr:uid="{6B2F3D8C-B04F-4F5E-BAD2-F421254BCD5C}"/>
    <cellStyle name="20% - Accent4 7 2 3 5 2" xfId="9709" xr:uid="{9E1EEC9D-40FA-4ABC-980C-07177BEF9CFA}"/>
    <cellStyle name="20% - Accent4 7 2 3 6" xfId="9710" xr:uid="{6D541E5E-DFE9-4D32-B384-4BFBF45A567C}"/>
    <cellStyle name="20% - Accent4 7 2 4" xfId="9711" xr:uid="{457CC658-7CDF-46F4-BEAF-FE81FF418272}"/>
    <cellStyle name="20% - Accent4 7 2 4 2" xfId="9712" xr:uid="{265B4624-5CB9-4174-8107-DF60E26C3882}"/>
    <cellStyle name="20% - Accent4 7 2 4 2 2" xfId="9713" xr:uid="{8EDBA462-5027-4B6D-9143-5950CD09F477}"/>
    <cellStyle name="20% - Accent4 7 2 4 3" xfId="9714" xr:uid="{1DAAAAF3-2D8A-49A1-A321-4F6D0825C304}"/>
    <cellStyle name="20% - Accent4 7 2 4 3 2" xfId="9715" xr:uid="{3E2B1D86-C80A-4427-ADE2-9FFBA66B59C7}"/>
    <cellStyle name="20% - Accent4 7 2 4 4" xfId="9716" xr:uid="{DAD07007-09F8-44D6-949D-444AD1F0DD26}"/>
    <cellStyle name="20% - Accent4 7 2 5" xfId="9717" xr:uid="{FA7520CE-3106-49F3-ADB8-52A2F9C3A464}"/>
    <cellStyle name="20% - Accent4 7 2 5 2" xfId="9718" xr:uid="{E6BB9A8F-D695-4B6C-A0D9-60C9FB111A68}"/>
    <cellStyle name="20% - Accent4 7 2 6" xfId="9719" xr:uid="{24229298-5004-4394-B49A-42497091A0A8}"/>
    <cellStyle name="20% - Accent4 7 2 6 2" xfId="9720" xr:uid="{07AE4B46-22DD-42EE-9E75-C6495C45C209}"/>
    <cellStyle name="20% - Accent4 7 2 7" xfId="9721" xr:uid="{39E016B8-0B42-4F67-A8DB-18B3A2878C1E}"/>
    <cellStyle name="20% - Accent4 7 2 7 2" xfId="9722" xr:uid="{D5AFDD6A-966C-4014-954A-D2719CD2192B}"/>
    <cellStyle name="20% - Accent4 7 2 8" xfId="9723" xr:uid="{7709862C-F1BF-4D77-B6B7-6A81D7BDF7A7}"/>
    <cellStyle name="20% - Accent4 7 2 8 2" xfId="9724" xr:uid="{6A2BF2E4-8BC8-4215-B4E6-610DCC1A80BF}"/>
    <cellStyle name="20% - Accent4 7 2 9" xfId="9725" xr:uid="{E3E35387-C572-4C8C-ABB2-3B20C16BE90D}"/>
    <cellStyle name="20% - Accent4 7 2 9 2" xfId="9726" xr:uid="{8EADE338-E612-4FE5-A813-F3BC34F1BF56}"/>
    <cellStyle name="20% - Accent4 7 3" xfId="9727" xr:uid="{3598F148-4D9B-4239-A51E-8524DA1895A1}"/>
    <cellStyle name="20% - Accent4 7 3 10" xfId="9728" xr:uid="{A1284967-8362-4D61-B8E4-B5A27D9CFFDC}"/>
    <cellStyle name="20% - Accent4 7 3 2" xfId="9729" xr:uid="{5CC16BF4-B334-4B71-8B24-44B5A6000FD9}"/>
    <cellStyle name="20% - Accent4 7 3 2 2" xfId="9730" xr:uid="{62DB68FE-586D-41E8-8BDB-68FCA8C0CCB2}"/>
    <cellStyle name="20% - Accent4 7 3 2 2 2" xfId="9731" xr:uid="{E46D44FF-255D-4645-8924-0562D642F475}"/>
    <cellStyle name="20% - Accent4 7 3 2 2 2 2" xfId="9732" xr:uid="{D819E6CD-605F-4944-B213-EBD7E3827C63}"/>
    <cellStyle name="20% - Accent4 7 3 2 2 3" xfId="9733" xr:uid="{BECF9951-314B-4EDA-954B-9CAE1EAC7D24}"/>
    <cellStyle name="20% - Accent4 7 3 2 2 3 2" xfId="9734" xr:uid="{8207B45E-2401-46D1-88B8-666180EFB44B}"/>
    <cellStyle name="20% - Accent4 7 3 2 2 4" xfId="9735" xr:uid="{BD2D535B-4005-459D-961A-633E6876DF02}"/>
    <cellStyle name="20% - Accent4 7 3 2 3" xfId="9736" xr:uid="{903E614E-14B9-4C08-B6ED-7947C8558D25}"/>
    <cellStyle name="20% - Accent4 7 3 2 3 2" xfId="9737" xr:uid="{40A9276D-7C18-4DB3-A960-35D925BF10D8}"/>
    <cellStyle name="20% - Accent4 7 3 2 4" xfId="9738" xr:uid="{AC206F15-071C-4A75-899A-DAFE568EC161}"/>
    <cellStyle name="20% - Accent4 7 3 2 4 2" xfId="9739" xr:uid="{0019FA20-1D42-4073-8002-573483DBC0B9}"/>
    <cellStyle name="20% - Accent4 7 3 2 5" xfId="9740" xr:uid="{1606E52B-9168-44BD-A14D-1AEA1E33693B}"/>
    <cellStyle name="20% - Accent4 7 3 2 5 2" xfId="9741" xr:uid="{3B8D8366-BCE8-4CF1-92F0-CEEA6D83AF86}"/>
    <cellStyle name="20% - Accent4 7 3 2 6" xfId="9742" xr:uid="{0F62A9D3-D926-41F8-886C-7B8B7DB2A153}"/>
    <cellStyle name="20% - Accent4 7 3 2 6 2" xfId="9743" xr:uid="{BDA9F900-21B7-4148-B3DC-EB1CEE5CE53B}"/>
    <cellStyle name="20% - Accent4 7 3 2 7" xfId="9744" xr:uid="{15B83FE8-A19C-478B-96AB-3291BF831011}"/>
    <cellStyle name="20% - Accent4 7 3 2 7 2" xfId="9745" xr:uid="{E3613D8B-E0BF-4B3D-B82A-9CD130A4F0E8}"/>
    <cellStyle name="20% - Accent4 7 3 2 8" xfId="9746" xr:uid="{7A6C674B-D03F-46FE-9DA9-38C0ED204C04}"/>
    <cellStyle name="20% - Accent4 7 3 3" xfId="9747" xr:uid="{6EA58434-F895-4676-8DFE-DC622C09D15B}"/>
    <cellStyle name="20% - Accent4 7 3 3 2" xfId="9748" xr:uid="{00FAF193-68D3-4405-8BA6-1E4424837540}"/>
    <cellStyle name="20% - Accent4 7 3 3 2 2" xfId="9749" xr:uid="{35DC0670-418A-4E3C-9E16-71EC4814F8E7}"/>
    <cellStyle name="20% - Accent4 7 3 3 2 2 2" xfId="9750" xr:uid="{01C249F1-63E2-4452-B84C-710C3E5B6FA7}"/>
    <cellStyle name="20% - Accent4 7 3 3 2 3" xfId="9751" xr:uid="{188B3A13-B979-4556-BB83-522CEE003B7C}"/>
    <cellStyle name="20% - Accent4 7 3 3 2 3 2" xfId="9752" xr:uid="{02BB2E62-5737-4A2E-ADA3-6FB009BC9D49}"/>
    <cellStyle name="20% - Accent4 7 3 3 2 4" xfId="9753" xr:uid="{B2D32409-4E17-4B2F-ABD1-73DBF30992FB}"/>
    <cellStyle name="20% - Accent4 7 3 3 3" xfId="9754" xr:uid="{EA42AA1E-66AF-47A6-BEA2-0A85E4D6E364}"/>
    <cellStyle name="20% - Accent4 7 3 3 3 2" xfId="9755" xr:uid="{C030630E-936E-4D74-A62C-E88355B31F14}"/>
    <cellStyle name="20% - Accent4 7 3 3 4" xfId="9756" xr:uid="{160EA67D-B031-44C9-869C-7A722D966AE5}"/>
    <cellStyle name="20% - Accent4 7 3 3 4 2" xfId="9757" xr:uid="{8383F95F-D0DB-4EA9-90D3-16F0BF245D01}"/>
    <cellStyle name="20% - Accent4 7 3 3 5" xfId="9758" xr:uid="{4B66C7AA-3A4F-4FA5-8BC6-D105038F6B27}"/>
    <cellStyle name="20% - Accent4 7 3 3 5 2" xfId="9759" xr:uid="{9E55A489-910C-4FF1-B159-76BA6131DE2C}"/>
    <cellStyle name="20% - Accent4 7 3 3 6" xfId="9760" xr:uid="{862DF64A-E53A-454F-A79D-CFA8BDAE7BB1}"/>
    <cellStyle name="20% - Accent4 7 3 4" xfId="9761" xr:uid="{CB070494-4F9A-4E5C-B06A-43A831201BEB}"/>
    <cellStyle name="20% - Accent4 7 3 4 2" xfId="9762" xr:uid="{A8523DBA-A446-44B4-81E1-0624D2C74775}"/>
    <cellStyle name="20% - Accent4 7 3 4 2 2" xfId="9763" xr:uid="{874D06C2-6E58-42FD-A8C3-2F22BD52246E}"/>
    <cellStyle name="20% - Accent4 7 3 4 3" xfId="9764" xr:uid="{61FB54D0-D7D4-4CBD-A222-C9CDF41B30F6}"/>
    <cellStyle name="20% - Accent4 7 3 4 3 2" xfId="9765" xr:uid="{7C15E3F4-D086-4614-8AF6-1642D95E3233}"/>
    <cellStyle name="20% - Accent4 7 3 4 4" xfId="9766" xr:uid="{24531822-0E06-404B-887B-C3E6D859FF10}"/>
    <cellStyle name="20% - Accent4 7 3 5" xfId="9767" xr:uid="{42EBC153-2CB8-4AA0-8D19-237A768BAE2D}"/>
    <cellStyle name="20% - Accent4 7 3 5 2" xfId="9768" xr:uid="{7445D4F5-DDD8-4664-813A-6B2C519E62F4}"/>
    <cellStyle name="20% - Accent4 7 3 6" xfId="9769" xr:uid="{71757A46-65A2-44CB-8132-DE6EB6B36B46}"/>
    <cellStyle name="20% - Accent4 7 3 6 2" xfId="9770" xr:uid="{BE7F2D2C-3425-4843-AFB6-65EDD4093B30}"/>
    <cellStyle name="20% - Accent4 7 3 7" xfId="9771" xr:uid="{D10F9215-5026-4953-85AA-83A5D5514DF6}"/>
    <cellStyle name="20% - Accent4 7 3 7 2" xfId="9772" xr:uid="{1CFC4951-5B8B-4CD7-9141-A297B6D3C09B}"/>
    <cellStyle name="20% - Accent4 7 3 8" xfId="9773" xr:uid="{1F833B03-C3B2-4E49-BB12-267038BBD809}"/>
    <cellStyle name="20% - Accent4 7 3 8 2" xfId="9774" xr:uid="{C52CCCB3-B6FC-4A3C-BB0E-9135B9FACFDD}"/>
    <cellStyle name="20% - Accent4 7 3 9" xfId="9775" xr:uid="{F6EE37D0-4743-4A8F-B76E-75AED1A86D5A}"/>
    <cellStyle name="20% - Accent4 7 3 9 2" xfId="9776" xr:uid="{B0E9D925-590D-4FA6-9BDB-901EBAF954C7}"/>
    <cellStyle name="20% - Accent4 7 4" xfId="9777" xr:uid="{B4D9110F-6435-4EEC-94B9-CC3D38869168}"/>
    <cellStyle name="20% - Accent4 7 4 2" xfId="9778" xr:uid="{83AB61E9-D594-4ED1-AD54-B903A9DEEECD}"/>
    <cellStyle name="20% - Accent4 7 4 2 2" xfId="9779" xr:uid="{4C79CD07-56CF-4A9B-82A6-A3A5E908AA13}"/>
    <cellStyle name="20% - Accent4 7 4 2 2 2" xfId="9780" xr:uid="{5E5D9054-267F-48CD-90EF-DB41E6002A81}"/>
    <cellStyle name="20% - Accent4 7 4 2 3" xfId="9781" xr:uid="{98E9F1B4-9D2B-4E0C-ADDC-B7636B17ECED}"/>
    <cellStyle name="20% - Accent4 7 4 2 3 2" xfId="9782" xr:uid="{801A2EDE-1EE2-436F-ABEF-8EC6AA18185C}"/>
    <cellStyle name="20% - Accent4 7 4 2 4" xfId="9783" xr:uid="{FBF8CE56-A94C-475A-82F4-D7D75371F901}"/>
    <cellStyle name="20% - Accent4 7 4 3" xfId="9784" xr:uid="{62DEA2BE-C474-481F-864A-F376FB714282}"/>
    <cellStyle name="20% - Accent4 7 4 3 2" xfId="9785" xr:uid="{C7C0DC4F-5BBF-4DF2-B2B3-17B5C1591ED1}"/>
    <cellStyle name="20% - Accent4 7 4 4" xfId="9786" xr:uid="{EE932A80-6F62-42B7-BE85-AFF3945B2301}"/>
    <cellStyle name="20% - Accent4 7 4 4 2" xfId="9787" xr:uid="{3626FBF5-0AC4-42D2-9254-D3FEC8FDFB5D}"/>
    <cellStyle name="20% - Accent4 7 4 5" xfId="9788" xr:uid="{F9961282-6D8A-4479-B7C7-F022C259F7EF}"/>
    <cellStyle name="20% - Accent4 7 4 5 2" xfId="9789" xr:uid="{0F91D233-A94C-41B5-B40A-D240E7E6328B}"/>
    <cellStyle name="20% - Accent4 7 4 6" xfId="9790" xr:uid="{53274A6D-DE33-4696-8768-A934161C88B2}"/>
    <cellStyle name="20% - Accent4 7 4 6 2" xfId="9791" xr:uid="{33BD0162-C70B-41F6-962D-C7838DDFB146}"/>
    <cellStyle name="20% - Accent4 7 4 7" xfId="9792" xr:uid="{1FE6CFFB-3233-422D-A916-AA42C656B6BE}"/>
    <cellStyle name="20% - Accent4 7 4 7 2" xfId="9793" xr:uid="{9D39691F-C9F7-4113-A9D5-6497558DEA39}"/>
    <cellStyle name="20% - Accent4 7 4 8" xfId="9794" xr:uid="{28253737-6E90-4601-B9F0-1483EF0F3786}"/>
    <cellStyle name="20% - Accent4 7 5" xfId="9795" xr:uid="{39A04E10-386A-4866-8857-082434F5B13A}"/>
    <cellStyle name="20% - Accent4 7 5 2" xfId="9796" xr:uid="{6F359633-3D41-40EB-AAB2-BC2AC71288FF}"/>
    <cellStyle name="20% - Accent4 7 5 2 2" xfId="9797" xr:uid="{A90ABEFF-FC00-40DA-B91A-A9B89A7D97C1}"/>
    <cellStyle name="20% - Accent4 7 5 2 2 2" xfId="9798" xr:uid="{7B58C4AD-A7A5-4A16-A36F-5F00B4699AF9}"/>
    <cellStyle name="20% - Accent4 7 5 2 3" xfId="9799" xr:uid="{A58F74D5-5339-4C25-B62E-D373D446B38A}"/>
    <cellStyle name="20% - Accent4 7 5 2 3 2" xfId="9800" xr:uid="{06204E5D-3A46-43F8-8030-6683EAE9FCFF}"/>
    <cellStyle name="20% - Accent4 7 5 2 4" xfId="9801" xr:uid="{F138029D-76EE-4F4A-ADB9-893A7A2883A2}"/>
    <cellStyle name="20% - Accent4 7 5 3" xfId="9802" xr:uid="{B3807776-3F7F-42AE-ACB4-7E7593C866BF}"/>
    <cellStyle name="20% - Accent4 7 5 3 2" xfId="9803" xr:uid="{2E31966A-3C5B-4D7A-9603-141A53CA3517}"/>
    <cellStyle name="20% - Accent4 7 5 4" xfId="9804" xr:uid="{008922CA-FFF8-4F8F-B8DF-1233D59ED319}"/>
    <cellStyle name="20% - Accent4 7 5 4 2" xfId="9805" xr:uid="{7187D7AE-5D18-4FE2-BAA5-FDD898C39F5B}"/>
    <cellStyle name="20% - Accent4 7 5 5" xfId="9806" xr:uid="{5D098346-167D-492A-B5CC-91E482ADE73C}"/>
    <cellStyle name="20% - Accent4 7 5 5 2" xfId="9807" xr:uid="{FDCEBAEC-D3A5-40DA-99F7-A7DABEC4BC7F}"/>
    <cellStyle name="20% - Accent4 7 5 6" xfId="9808" xr:uid="{D9581FB9-B093-4D5F-85FF-021C247A5020}"/>
    <cellStyle name="20% - Accent4 7 6" xfId="9809" xr:uid="{2501D0EE-D3BA-4794-A2E6-6443786FDBE3}"/>
    <cellStyle name="20% - Accent4 7 6 2" xfId="9810" xr:uid="{B6F922B0-FD41-49A9-B2DD-B25937A38832}"/>
    <cellStyle name="20% - Accent4 7 6 2 2" xfId="9811" xr:uid="{5CA796FA-D70A-41B0-A0C3-17C225C13E97}"/>
    <cellStyle name="20% - Accent4 7 6 3" xfId="9812" xr:uid="{85F937A6-6E7E-4D87-A8F1-1627F7C5401D}"/>
    <cellStyle name="20% - Accent4 7 6 3 2" xfId="9813" xr:uid="{87818202-CB1E-47FF-8F18-6A2DB81B2C94}"/>
    <cellStyle name="20% - Accent4 7 6 4" xfId="9814" xr:uid="{9733351F-C268-4B41-80BD-AC26963E46AD}"/>
    <cellStyle name="20% - Accent4 7 7" xfId="9815" xr:uid="{F57797B6-C7B4-4F33-87EC-E0787B7BF49C}"/>
    <cellStyle name="20% - Accent4 7 7 2" xfId="9816" xr:uid="{65BE3B1C-0980-49E6-A7F3-467421203007}"/>
    <cellStyle name="20% - Accent4 7 8" xfId="9817" xr:uid="{B72F04A7-E150-4DF3-9592-D3EE4E488B5D}"/>
    <cellStyle name="20% - Accent4 7 8 2" xfId="9818" xr:uid="{8B841F06-EEF7-43FA-92F4-99B240948B31}"/>
    <cellStyle name="20% - Accent4 7 9" xfId="9819" xr:uid="{4C12FE7E-D70E-44EC-A4CE-70E6ECDE9340}"/>
    <cellStyle name="20% - Accent4 7 9 2" xfId="9820" xr:uid="{2FEBA2D9-1206-4B6B-A1C8-5748E8AE7C13}"/>
    <cellStyle name="20% - Accent4 8" xfId="9821" xr:uid="{152CE8D9-4FCD-4AA7-9D66-AADC4759D9E3}"/>
    <cellStyle name="20% - Accent4 8 10" xfId="9822" xr:uid="{7FF983E3-64B1-4D0B-A053-75C7B0AFE55A}"/>
    <cellStyle name="20% - Accent4 8 11" xfId="9823" xr:uid="{68A090CB-9B0E-4BDF-A71D-4C510C8E8886}"/>
    <cellStyle name="20% - Accent4 8 2" xfId="9824" xr:uid="{A1E28A0E-2670-4386-94DC-DA1506700707}"/>
    <cellStyle name="20% - Accent4 8 2 2" xfId="9825" xr:uid="{DF615328-E00A-4BBF-BB65-B7E83BA59567}"/>
    <cellStyle name="20% - Accent4 8 2 2 2" xfId="9826" xr:uid="{08F95D8E-0A3B-41CA-A5C5-49A06E76987D}"/>
    <cellStyle name="20% - Accent4 8 2 2 2 2" xfId="9827" xr:uid="{67EE44DB-25E6-4BEA-AD59-177D869DA57B}"/>
    <cellStyle name="20% - Accent4 8 2 2 3" xfId="9828" xr:uid="{810E8055-BC99-4700-8FD5-8E7802747AA3}"/>
    <cellStyle name="20% - Accent4 8 2 2 3 2" xfId="9829" xr:uid="{723212E9-176C-44AE-BB58-54D6E4AE7F4F}"/>
    <cellStyle name="20% - Accent4 8 2 2 4" xfId="9830" xr:uid="{0EC3674E-C1E6-4DB4-A59C-84DDAAC3FE04}"/>
    <cellStyle name="20% - Accent4 8 2 2 4 2" xfId="9831" xr:uid="{C7A9B210-5E00-4DE5-ACC3-972D63E1624F}"/>
    <cellStyle name="20% - Accent4 8 2 2 5" xfId="9832" xr:uid="{35D88ADF-E414-44AB-AC7E-73CF2DBDC86F}"/>
    <cellStyle name="20% - Accent4 8 2 2 5 2" xfId="9833" xr:uid="{BD988213-A9E9-4A63-BAB4-2C90F88E929B}"/>
    <cellStyle name="20% - Accent4 8 2 2 6" xfId="9834" xr:uid="{0CDBAF48-F383-454E-B076-35908CA75F44}"/>
    <cellStyle name="20% - Accent4 8 2 3" xfId="9835" xr:uid="{F60522FD-4907-422F-9B03-5827403B8C00}"/>
    <cellStyle name="20% - Accent4 8 2 3 2" xfId="9836" xr:uid="{9526AE27-3013-4532-BD5B-02698C47443E}"/>
    <cellStyle name="20% - Accent4 8 2 4" xfId="9837" xr:uid="{846A52EE-585D-43C0-A283-35E5292CD733}"/>
    <cellStyle name="20% - Accent4 8 2 4 2" xfId="9838" xr:uid="{3F9565E3-72EE-46C3-ACF0-CA5FE6F4C440}"/>
    <cellStyle name="20% - Accent4 8 2 5" xfId="9839" xr:uid="{B8624F1E-7356-41A9-954B-87B239A63BA8}"/>
    <cellStyle name="20% - Accent4 8 2 5 2" xfId="9840" xr:uid="{72F46351-3AC0-4793-8FFD-530B89BEF5D8}"/>
    <cellStyle name="20% - Accent4 8 2 6" xfId="9841" xr:uid="{AD10E207-DAA6-4A75-B18E-2BA2259352E7}"/>
    <cellStyle name="20% - Accent4 8 2 6 2" xfId="9842" xr:uid="{0C0720DD-D30A-4275-BBF6-C1E7CB10A6F4}"/>
    <cellStyle name="20% - Accent4 8 2 7" xfId="9843" xr:uid="{DB68069F-A168-45D5-AFFF-557C9E7A05B4}"/>
    <cellStyle name="20% - Accent4 8 2 7 2" xfId="9844" xr:uid="{8E532081-3AF3-404C-8F7B-7C17B5FFC436}"/>
    <cellStyle name="20% - Accent4 8 2 8" xfId="9845" xr:uid="{A9AB9981-74B1-4081-9FBA-52109BC872D2}"/>
    <cellStyle name="20% - Accent4 8 3" xfId="9846" xr:uid="{4B175A35-62B3-448E-A1BA-08C95547B8D4}"/>
    <cellStyle name="20% - Accent4 8 3 2" xfId="9847" xr:uid="{8FCF50E6-4572-4CEE-9302-39ECBA547888}"/>
    <cellStyle name="20% - Accent4 8 3 2 2" xfId="9848" xr:uid="{FCD41AE2-2A64-4107-87C0-225FAE860DB7}"/>
    <cellStyle name="20% - Accent4 8 3 2 2 2" xfId="9849" xr:uid="{898FC9BD-E8CB-4954-B53F-9EBCED03F604}"/>
    <cellStyle name="20% - Accent4 8 3 2 3" xfId="9850" xr:uid="{1ACF72A6-AE85-4060-B8C2-25D15B7672F2}"/>
    <cellStyle name="20% - Accent4 8 3 2 3 2" xfId="9851" xr:uid="{1F97D3C4-49F4-4C15-BD29-AA053D7BE143}"/>
    <cellStyle name="20% - Accent4 8 3 2 4" xfId="9852" xr:uid="{EA5985A5-90C1-4EAB-8E3A-27A21D698FFB}"/>
    <cellStyle name="20% - Accent4 8 3 2 4 2" xfId="9853" xr:uid="{B951326B-11EE-480E-945A-B2DFFF76F707}"/>
    <cellStyle name="20% - Accent4 8 3 2 5" xfId="9854" xr:uid="{8C36C31B-ABC6-4AAC-94BC-666D3E9077B5}"/>
    <cellStyle name="20% - Accent4 8 3 2 5 2" xfId="9855" xr:uid="{97B48936-9A8F-4F46-B2AF-26FC589FD04D}"/>
    <cellStyle name="20% - Accent4 8 3 2 6" xfId="9856" xr:uid="{A953A459-8A71-485F-8C0F-66B7F3E06EF5}"/>
    <cellStyle name="20% - Accent4 8 3 3" xfId="9857" xr:uid="{4B56A919-6DC8-409D-A543-BF9225007839}"/>
    <cellStyle name="20% - Accent4 8 3 3 2" xfId="9858" xr:uid="{B2384739-6470-4B0B-B4C7-E2F4F0FC5C96}"/>
    <cellStyle name="20% - Accent4 8 3 4" xfId="9859" xr:uid="{3BD26E94-7D59-4FB9-8902-EE40B974099C}"/>
    <cellStyle name="20% - Accent4 8 3 4 2" xfId="9860" xr:uid="{8C550CFF-84EC-46D2-B60D-F85C4AA9C085}"/>
    <cellStyle name="20% - Accent4 8 3 5" xfId="9861" xr:uid="{D5467616-95B4-4E8A-BCAD-BB11F87022F0}"/>
    <cellStyle name="20% - Accent4 8 3 5 2" xfId="9862" xr:uid="{5DB849F5-8841-42D1-BA1A-93E2CF2B1194}"/>
    <cellStyle name="20% - Accent4 8 3 6" xfId="9863" xr:uid="{15CF9B20-822F-4D32-A182-A1DC1D85D56D}"/>
    <cellStyle name="20% - Accent4 8 3 6 2" xfId="9864" xr:uid="{8D014C96-7A08-471C-960B-BB69A5885250}"/>
    <cellStyle name="20% - Accent4 8 3 7" xfId="9865" xr:uid="{821A5E09-4AF7-4AF0-85AD-B1A4243029C8}"/>
    <cellStyle name="20% - Accent4 8 3 7 2" xfId="9866" xr:uid="{5152C570-E319-4DC5-B284-16A1FDFAE1DC}"/>
    <cellStyle name="20% - Accent4 8 3 8" xfId="9867" xr:uid="{D0C68B37-0BEF-45C8-9840-D82BF208202E}"/>
    <cellStyle name="20% - Accent4 8 4" xfId="9868" xr:uid="{AA83291E-9378-4DFC-90EC-C79A6BC06372}"/>
    <cellStyle name="20% - Accent4 8 4 2" xfId="9869" xr:uid="{127FA236-D79D-4D67-9E59-A36BFEE543D6}"/>
    <cellStyle name="20% - Accent4 8 4 2 2" xfId="9870" xr:uid="{EC33CA0D-4716-4F0E-BA83-A437641F4FB0}"/>
    <cellStyle name="20% - Accent4 8 4 3" xfId="9871" xr:uid="{607996FD-F3F5-4B3B-BD42-BE83B4C2078F}"/>
    <cellStyle name="20% - Accent4 8 4 3 2" xfId="9872" xr:uid="{4534A28B-F2F7-4DC5-80EB-9B910BCCCD3E}"/>
    <cellStyle name="20% - Accent4 8 4 4" xfId="9873" xr:uid="{B3D102C7-9FFB-491F-8CD4-F3F51A93CE2E}"/>
    <cellStyle name="20% - Accent4 8 4 4 2" xfId="9874" xr:uid="{A95D13EB-94A0-4977-8005-311D1D354F23}"/>
    <cellStyle name="20% - Accent4 8 4 5" xfId="9875" xr:uid="{5E7EA019-1DC4-4BEA-96AE-C38D08B59DEE}"/>
    <cellStyle name="20% - Accent4 8 4 5 2" xfId="9876" xr:uid="{201AD267-88C9-4363-81A1-007676166E56}"/>
    <cellStyle name="20% - Accent4 8 4 6" xfId="9877" xr:uid="{1129125D-3937-4B5F-9915-27B72C311E7E}"/>
    <cellStyle name="20% - Accent4 8 5" xfId="9878" xr:uid="{04FDB2C4-5E73-41FA-A1BA-F2A5D356EE81}"/>
    <cellStyle name="20% - Accent4 8 5 2" xfId="9879" xr:uid="{2F84C9BB-4ED9-42C5-86CA-E8DDDFA37132}"/>
    <cellStyle name="20% - Accent4 8 6" xfId="9880" xr:uid="{96626B99-3305-4EF9-975E-5C285DE9B534}"/>
    <cellStyle name="20% - Accent4 8 6 2" xfId="9881" xr:uid="{4CE877DF-3ABF-443B-B78B-8A1F52F51775}"/>
    <cellStyle name="20% - Accent4 8 7" xfId="9882" xr:uid="{81D79D1B-B0AE-4851-BC56-A8AB8EE5D0C7}"/>
    <cellStyle name="20% - Accent4 8 7 2" xfId="9883" xr:uid="{F472D2EB-8FD2-4965-8D9C-C08927DD73AE}"/>
    <cellStyle name="20% - Accent4 8 8" xfId="9884" xr:uid="{52489D51-8513-41DF-944B-BC7DE6EE218B}"/>
    <cellStyle name="20% - Accent4 8 8 2" xfId="9885" xr:uid="{3B502ADF-A98C-4229-94AE-0F8ACAF4A6DB}"/>
    <cellStyle name="20% - Accent4 8 9" xfId="9886" xr:uid="{FD3A4153-3742-4914-9D23-D9C7EE152597}"/>
    <cellStyle name="20% - Accent4 8 9 2" xfId="9887" xr:uid="{05C42C09-0F94-49E9-9D5A-4E721CB4FFE9}"/>
    <cellStyle name="20% - Accent4 9" xfId="9888" xr:uid="{E8229E76-449D-4334-A0C6-935CA8F6A7D4}"/>
    <cellStyle name="20% - Accent4 9 10" xfId="9889" xr:uid="{B93CD959-830F-4BD3-99F3-00678D030604}"/>
    <cellStyle name="20% - Accent4 9 2" xfId="9890" xr:uid="{B1FF7F25-5182-42CE-ADA5-F4C8AE417C3F}"/>
    <cellStyle name="20% - Accent4 9 2 2" xfId="9891" xr:uid="{4CA650C9-FF03-4955-A1DC-AF200ED0FE38}"/>
    <cellStyle name="20% - Accent4 9 2 2 2" xfId="9892" xr:uid="{C7933A94-70FD-4AA0-B8B3-42F1F8DDE3A3}"/>
    <cellStyle name="20% - Accent4 9 2 2 2 2" xfId="9893" xr:uid="{BEDDF269-6A19-495F-A4DA-991F71962D0D}"/>
    <cellStyle name="20% - Accent4 9 2 2 3" xfId="9894" xr:uid="{C6942341-1808-421B-B75C-DC1165BD45FD}"/>
    <cellStyle name="20% - Accent4 9 2 2 3 2" xfId="9895" xr:uid="{BECEF372-AA1D-4EE4-B4C3-265944CB78AC}"/>
    <cellStyle name="20% - Accent4 9 2 2 4" xfId="9896" xr:uid="{F5841713-3EE9-4CDD-A594-741E65836EC6}"/>
    <cellStyle name="20% - Accent4 9 2 2 4 2" xfId="9897" xr:uid="{349B1198-A16D-4F2E-BFDC-45F39E29FD66}"/>
    <cellStyle name="20% - Accent4 9 2 2 5" xfId="9898" xr:uid="{5C86F57D-FB20-4510-8F9B-AB821AEFCB58}"/>
    <cellStyle name="20% - Accent4 9 2 2 5 2" xfId="9899" xr:uid="{75C2B5D8-774D-46D1-86B5-63F4D66399E2}"/>
    <cellStyle name="20% - Accent4 9 2 2 6" xfId="9900" xr:uid="{E5AEE788-54D4-44DD-86C9-2F0A0DB1A3B6}"/>
    <cellStyle name="20% - Accent4 9 2 3" xfId="9901" xr:uid="{80C98117-AAE5-4309-99C0-30CDBF3F16A5}"/>
    <cellStyle name="20% - Accent4 9 2 3 2" xfId="9902" xr:uid="{7ADA2523-35DC-4F01-AA81-3D350D2913B5}"/>
    <cellStyle name="20% - Accent4 9 2 4" xfId="9903" xr:uid="{F39BC834-C140-4633-A427-FD1FC51E4C5A}"/>
    <cellStyle name="20% - Accent4 9 2 4 2" xfId="9904" xr:uid="{3245FEFD-AA05-4146-AA62-0A5C55C65AFD}"/>
    <cellStyle name="20% - Accent4 9 2 5" xfId="9905" xr:uid="{9052B982-E9C7-4044-AFC2-38FC104F81A0}"/>
    <cellStyle name="20% - Accent4 9 2 5 2" xfId="9906" xr:uid="{255AD4AD-E7A7-4439-9488-0E4B1377101A}"/>
    <cellStyle name="20% - Accent4 9 2 6" xfId="9907" xr:uid="{8001656C-A221-4118-A67C-64944DE3B505}"/>
    <cellStyle name="20% - Accent4 9 2 6 2" xfId="9908" xr:uid="{82D8332B-A180-4A7F-A75F-8B6D483C5FDD}"/>
    <cellStyle name="20% - Accent4 9 2 7" xfId="9909" xr:uid="{2D62F68E-8CDB-40E6-AC50-E3C3EA714469}"/>
    <cellStyle name="20% - Accent4 9 2 7 2" xfId="9910" xr:uid="{F4A8DD57-D03A-4C65-A65C-44B9D089EB40}"/>
    <cellStyle name="20% - Accent4 9 2 8" xfId="9911" xr:uid="{9D116448-8009-462B-8642-30289B8EA0D8}"/>
    <cellStyle name="20% - Accent4 9 3" xfId="9912" xr:uid="{18DFE677-1207-47FA-907C-B0B22EF63B4F}"/>
    <cellStyle name="20% - Accent4 9 3 2" xfId="9913" xr:uid="{41D1E498-6526-44C8-864E-5F372D6FFA84}"/>
    <cellStyle name="20% - Accent4 9 3 2 2" xfId="9914" xr:uid="{280E1F55-EA3A-4FEF-ACFA-64254417CF8A}"/>
    <cellStyle name="20% - Accent4 9 3 2 2 2" xfId="9915" xr:uid="{843EBA98-7078-49CA-9A01-EDF53588F119}"/>
    <cellStyle name="20% - Accent4 9 3 2 3" xfId="9916" xr:uid="{033DBDBE-2405-443F-80F9-EC870D07337F}"/>
    <cellStyle name="20% - Accent4 9 3 2 3 2" xfId="9917" xr:uid="{B6D41056-25E5-4CE7-8BF0-542F8CFBA5F1}"/>
    <cellStyle name="20% - Accent4 9 3 2 4" xfId="9918" xr:uid="{1B527F55-14C8-419E-BD4C-148A5AC3ADE7}"/>
    <cellStyle name="20% - Accent4 9 3 2 4 2" xfId="9919" xr:uid="{0B3CD459-C4C2-4B62-BF83-F3136F061F32}"/>
    <cellStyle name="20% - Accent4 9 3 2 5" xfId="9920" xr:uid="{63968006-6344-4579-89B5-E95E47AA1BA1}"/>
    <cellStyle name="20% - Accent4 9 3 2 5 2" xfId="9921" xr:uid="{41239E11-AB0C-42CC-B683-B2956A11685B}"/>
    <cellStyle name="20% - Accent4 9 3 2 6" xfId="9922" xr:uid="{DB82B4EA-F3CD-4F15-B684-EA8D2B4BE562}"/>
    <cellStyle name="20% - Accent4 9 3 3" xfId="9923" xr:uid="{B6613E7A-E33F-4959-BBF7-FC1C0E0D6E3E}"/>
    <cellStyle name="20% - Accent4 9 3 3 2" xfId="9924" xr:uid="{6CC514B2-53A0-4C76-9C8C-DBEA6E35BD8B}"/>
    <cellStyle name="20% - Accent4 9 3 4" xfId="9925" xr:uid="{2B814393-44A9-4039-BA59-BA987834CBF3}"/>
    <cellStyle name="20% - Accent4 9 3 4 2" xfId="9926" xr:uid="{874CE280-177D-4299-B188-155BEA71402A}"/>
    <cellStyle name="20% - Accent4 9 3 5" xfId="9927" xr:uid="{89888614-5964-4409-8224-BC1CDFA2A9B8}"/>
    <cellStyle name="20% - Accent4 9 3 5 2" xfId="9928" xr:uid="{BF3090C2-A35E-4756-95FF-D8304B50E69D}"/>
    <cellStyle name="20% - Accent4 9 3 6" xfId="9929" xr:uid="{021E3651-3090-4145-939F-892924CF357B}"/>
    <cellStyle name="20% - Accent4 9 3 6 2" xfId="9930" xr:uid="{FA081418-0402-45BE-A3FD-5B01389BB826}"/>
    <cellStyle name="20% - Accent4 9 3 7" xfId="9931" xr:uid="{47A5F168-C020-40E6-833D-E1C13897D163}"/>
    <cellStyle name="20% - Accent4 9 3 7 2" xfId="9932" xr:uid="{FB09D323-5C7D-411C-944F-A6B25E74A022}"/>
    <cellStyle name="20% - Accent4 9 3 8" xfId="9933" xr:uid="{33882033-0056-4286-B97E-AC9869E447C7}"/>
    <cellStyle name="20% - Accent4 9 4" xfId="9934" xr:uid="{317A370C-057A-4F47-A8F8-E55C6AE1D46D}"/>
    <cellStyle name="20% - Accent4 9 4 2" xfId="9935" xr:uid="{CABE14A2-55C5-437B-BB9A-9CF0808F3A5F}"/>
    <cellStyle name="20% - Accent4 9 4 2 2" xfId="9936" xr:uid="{B321C0DF-207D-473D-9150-5574C2EC0A08}"/>
    <cellStyle name="20% - Accent4 9 4 3" xfId="9937" xr:uid="{C514FF69-A7C3-4AAD-A5EE-31E093DCB231}"/>
    <cellStyle name="20% - Accent4 9 4 3 2" xfId="9938" xr:uid="{67CD77E2-6254-4F0C-B8F9-56853280D8A7}"/>
    <cellStyle name="20% - Accent4 9 4 4" xfId="9939" xr:uid="{EF3B1962-447B-438D-95C0-E020387DB2B9}"/>
    <cellStyle name="20% - Accent4 9 4 4 2" xfId="9940" xr:uid="{BAE74CD2-59E1-421A-A962-4799392E6991}"/>
    <cellStyle name="20% - Accent4 9 4 5" xfId="9941" xr:uid="{8F54FD14-5F31-460F-9585-47E1782DA2FB}"/>
    <cellStyle name="20% - Accent4 9 4 5 2" xfId="9942" xr:uid="{327411E4-3254-4C4A-9A33-30EB693D0DF5}"/>
    <cellStyle name="20% - Accent4 9 4 6" xfId="9943" xr:uid="{CD6EC2CC-4B12-43C6-B46F-B5C45119BFE2}"/>
    <cellStyle name="20% - Accent4 9 5" xfId="9944" xr:uid="{C727CCF8-7E40-4FB9-8A89-C0DD4203124A}"/>
    <cellStyle name="20% - Accent4 9 5 2" xfId="9945" xr:uid="{16895EE9-C0F0-40B1-8801-7BCF951C10A2}"/>
    <cellStyle name="20% - Accent4 9 6" xfId="9946" xr:uid="{B508A13E-25D4-427B-BF8A-CF55175AE746}"/>
    <cellStyle name="20% - Accent4 9 6 2" xfId="9947" xr:uid="{107A5DC0-BC9E-409E-93B2-D23FB7910928}"/>
    <cellStyle name="20% - Accent4 9 7" xfId="9948" xr:uid="{935B7508-D466-498F-AAB4-1518CA102599}"/>
    <cellStyle name="20% - Accent4 9 7 2" xfId="9949" xr:uid="{5D570FFF-AAC5-46F3-A0E4-9C9DE45BDE4D}"/>
    <cellStyle name="20% - Accent4 9 8" xfId="9950" xr:uid="{FCFD7F48-2F7F-4BAF-9336-FBB61E59BB85}"/>
    <cellStyle name="20% - Accent4 9 8 2" xfId="9951" xr:uid="{15968BE0-D7C7-4610-90B3-7EE42A488E8B}"/>
    <cellStyle name="20% - Accent4 9 9" xfId="9952" xr:uid="{952F1AFC-A213-4465-9947-6BCE60340FFF}"/>
    <cellStyle name="20% - Accent4 9 9 2" xfId="9953" xr:uid="{2FAFDB6E-A929-4339-8FA5-DAB76CCD3F1F}"/>
    <cellStyle name="20% - Accent5 10" xfId="9955" xr:uid="{424F24E8-DD1A-4862-9DC6-67697DE00DBF}"/>
    <cellStyle name="20% - Accent5 10 2" xfId="9956" xr:uid="{617B0281-8E45-402C-A49D-7791F046914F}"/>
    <cellStyle name="20% - Accent5 10 2 2" xfId="9957" xr:uid="{A4616A83-9DFD-4D9A-AD5B-341BC60477DC}"/>
    <cellStyle name="20% - Accent5 10 2 2 2" xfId="9958" xr:uid="{F13FC18B-85CD-4906-8AF5-8308B5724586}"/>
    <cellStyle name="20% - Accent5 10 2 2 2 2" xfId="9959" xr:uid="{DFC3A0E2-BD82-4082-A7AE-A076CA1BDDF1}"/>
    <cellStyle name="20% - Accent5 10 2 2 3" xfId="9960" xr:uid="{7C453DD0-0E8F-403D-B313-B9AE4407E50C}"/>
    <cellStyle name="20% - Accent5 10 2 2 3 2" xfId="9961" xr:uid="{A5559645-89ED-4DB8-BFC2-C0AF958642D6}"/>
    <cellStyle name="20% - Accent5 10 2 2 4" xfId="9962" xr:uid="{EE68FB66-6175-427D-BE43-2E8CF1546E35}"/>
    <cellStyle name="20% - Accent5 10 2 3" xfId="9963" xr:uid="{360631CF-C77D-4B8A-A326-66A2F9242A60}"/>
    <cellStyle name="20% - Accent5 10 2 3 2" xfId="9964" xr:uid="{546CF56D-54E2-4B66-BC24-89AC68E12AE1}"/>
    <cellStyle name="20% - Accent5 10 2 4" xfId="9965" xr:uid="{8445E25E-6644-452A-AA01-C7EBD2F0EB98}"/>
    <cellStyle name="20% - Accent5 10 2 4 2" xfId="9966" xr:uid="{95246FC1-9B02-4C84-8AB7-A71452293C2E}"/>
    <cellStyle name="20% - Accent5 10 2 5" xfId="9967" xr:uid="{BFF42B21-60F4-4198-ACBA-436DF0FAB2A8}"/>
    <cellStyle name="20% - Accent5 10 2 5 2" xfId="9968" xr:uid="{E23BEFBF-674E-4FE7-91DC-F9BE63AB97C8}"/>
    <cellStyle name="20% - Accent5 10 2 6" xfId="9969" xr:uid="{EBDCDD81-50E0-495F-BAB1-8BA2C59955DB}"/>
    <cellStyle name="20% - Accent5 10 2 7" xfId="9970" xr:uid="{28BFE686-872F-4A6B-BD44-CC4DF3C5DF10}"/>
    <cellStyle name="20% - Accent5 10 3" xfId="9971" xr:uid="{B7C18D44-5ADA-4164-ACC5-57A4DC738098}"/>
    <cellStyle name="20% - Accent5 10 3 2" xfId="9972" xr:uid="{E3BCD2BA-F034-45C7-97B9-C8430C38600E}"/>
    <cellStyle name="20% - Accent5 10 3 2 2" xfId="9973" xr:uid="{11EDEA8B-92D2-4D55-87C3-7FC1ED514120}"/>
    <cellStyle name="20% - Accent5 10 3 2 2 2" xfId="9974" xr:uid="{AD51D154-E018-438C-B487-74DD112AED69}"/>
    <cellStyle name="20% - Accent5 10 3 2 3" xfId="9975" xr:uid="{E046A2EA-103C-4F5F-96EA-5040D2C9900C}"/>
    <cellStyle name="20% - Accent5 10 3 2 3 2" xfId="9976" xr:uid="{4DD4ECD1-5243-49A8-8F00-8E61529E84D6}"/>
    <cellStyle name="20% - Accent5 10 3 2 4" xfId="9977" xr:uid="{E32B6DF1-7BC4-4FC4-9CE5-A18CD93003C2}"/>
    <cellStyle name="20% - Accent5 10 3 3" xfId="9978" xr:uid="{1BB7BE00-8A3B-49AC-A121-CCA04F950539}"/>
    <cellStyle name="20% - Accent5 10 3 3 2" xfId="9979" xr:uid="{CD646A3F-4140-47B8-94A8-86F8E75C7658}"/>
    <cellStyle name="20% - Accent5 10 3 4" xfId="9980" xr:uid="{64D6E198-6A89-4816-8054-18BAC7A2CA9A}"/>
    <cellStyle name="20% - Accent5 10 3 4 2" xfId="9981" xr:uid="{0C38D02E-F05E-45E7-A7DD-8C9993232653}"/>
    <cellStyle name="20% - Accent5 10 3 5" xfId="9982" xr:uid="{81E6D2FB-A303-4161-9D91-BDDE22194646}"/>
    <cellStyle name="20% - Accent5 10 3 5 2" xfId="9983" xr:uid="{FDC9AA0E-2B89-4CDF-81D1-97872F9FA28A}"/>
    <cellStyle name="20% - Accent5 10 3 6" xfId="9984" xr:uid="{54171942-8292-44FE-8E28-7AD5436E512E}"/>
    <cellStyle name="20% - Accent5 10 4" xfId="9985" xr:uid="{BD541083-29F2-4E65-ADC9-71414F340CC7}"/>
    <cellStyle name="20% - Accent5 10 4 2" xfId="9986" xr:uid="{CFBF0877-2E93-4639-8A8B-4C8E840AFAFE}"/>
    <cellStyle name="20% - Accent5 10 4 2 2" xfId="9987" xr:uid="{765DD07D-2548-44F4-92D9-8AE6E012E0D1}"/>
    <cellStyle name="20% - Accent5 10 4 3" xfId="9988" xr:uid="{5E7EC607-22B3-47C5-B86D-6AEC29D530E8}"/>
    <cellStyle name="20% - Accent5 10 4 3 2" xfId="9989" xr:uid="{4A2340AE-7D7C-48E0-A8F3-D3CBDBC9B3BE}"/>
    <cellStyle name="20% - Accent5 10 4 4" xfId="9990" xr:uid="{177EF4E8-DD17-4FA4-BCE9-28EAFE4D0B79}"/>
    <cellStyle name="20% - Accent5 10 5" xfId="9991" xr:uid="{0562ACD0-A5FD-4B9E-B169-540C188F6EE4}"/>
    <cellStyle name="20% - Accent5 10 5 2" xfId="9992" xr:uid="{6129C576-5FE4-48BD-A349-9A33D043E95B}"/>
    <cellStyle name="20% - Accent5 10 6" xfId="9993" xr:uid="{B6A35A17-3B65-4EA7-A2D5-35DAC4804B98}"/>
    <cellStyle name="20% - Accent5 10 6 2" xfId="9994" xr:uid="{176F3435-8277-4282-9F8A-942C3794BB2F}"/>
    <cellStyle name="20% - Accent5 10 7" xfId="9995" xr:uid="{3F792465-070C-4242-A334-D31C1DF0411A}"/>
    <cellStyle name="20% - Accent5 10 7 2" xfId="9996" xr:uid="{05C6EDDA-26FF-4523-9249-AB45C8C50806}"/>
    <cellStyle name="20% - Accent5 10 8" xfId="9997" xr:uid="{F49E8B57-CF50-4F1B-8581-672966C23441}"/>
    <cellStyle name="20% - Accent5 10 9" xfId="9998" xr:uid="{BDB5A0F8-527F-44D0-8465-2C427C151CCF}"/>
    <cellStyle name="20% - Accent5 11" xfId="9999" xr:uid="{DFD76338-399C-4DCF-BD31-358F8158562A}"/>
    <cellStyle name="20% - Accent5 11 2" xfId="10000" xr:uid="{0368CF6A-48B9-4D2C-8F02-BC00E1601D03}"/>
    <cellStyle name="20% - Accent5 11 2 2" xfId="10001" xr:uid="{2E371D06-4001-4501-82EC-CC9A47648A39}"/>
    <cellStyle name="20% - Accent5 11 2 2 2" xfId="10002" xr:uid="{3DFB1B47-60DC-4DA9-A2C0-A03EC5664FA7}"/>
    <cellStyle name="20% - Accent5 11 2 2 2 2" xfId="10003" xr:uid="{B3145FAE-58D6-4B2D-BEC2-61C0B0D16013}"/>
    <cellStyle name="20% - Accent5 11 2 2 3" xfId="10004" xr:uid="{29710B3C-39EF-4328-8752-4208ABCEDF9D}"/>
    <cellStyle name="20% - Accent5 11 2 2 3 2" xfId="10005" xr:uid="{82EC59AD-D5B2-494E-85BC-15BA30D01FE2}"/>
    <cellStyle name="20% - Accent5 11 2 2 4" xfId="10006" xr:uid="{1933F788-2F8C-4552-98AB-3CB0A13FD29C}"/>
    <cellStyle name="20% - Accent5 11 2 3" xfId="10007" xr:uid="{C1CD349B-4491-4BBA-99A3-F9BF0708A1ED}"/>
    <cellStyle name="20% - Accent5 11 2 3 2" xfId="10008" xr:uid="{D21120A7-7297-46FF-8601-6429F425C526}"/>
    <cellStyle name="20% - Accent5 11 2 4" xfId="10009" xr:uid="{5B89ED26-041B-4A9B-A80F-18942565BD63}"/>
    <cellStyle name="20% - Accent5 11 2 4 2" xfId="10010" xr:uid="{DAA6931D-AD1A-4EDD-9DE1-0D5F32B9ADA4}"/>
    <cellStyle name="20% - Accent5 11 2 5" xfId="10011" xr:uid="{EB7ED0FC-E4BD-4299-9413-8025EFA45173}"/>
    <cellStyle name="20% - Accent5 11 2 5 2" xfId="10012" xr:uid="{8D49B926-4599-4DF5-86E4-1A199C7A3426}"/>
    <cellStyle name="20% - Accent5 11 2 6" xfId="10013" xr:uid="{C521FEB4-8A26-4E72-9FEE-EB5A13D5665F}"/>
    <cellStyle name="20% - Accent5 11 2 7" xfId="10014" xr:uid="{E9E4B6F2-EC5E-4117-9E5C-42860D19DB79}"/>
    <cellStyle name="20% - Accent5 11 3" xfId="10015" xr:uid="{71A525AA-CC43-4AC8-8EBC-CE505474FA9F}"/>
    <cellStyle name="20% - Accent5 11 3 2" xfId="10016" xr:uid="{0E28840C-2A23-474A-ABA2-45351492B983}"/>
    <cellStyle name="20% - Accent5 11 3 2 2" xfId="10017" xr:uid="{42EEC939-8B34-4BFC-A822-2560CDEA5824}"/>
    <cellStyle name="20% - Accent5 11 3 2 2 2" xfId="10018" xr:uid="{3AE35C07-570D-452E-9811-1A9D1EDB5EBB}"/>
    <cellStyle name="20% - Accent5 11 3 2 3" xfId="10019" xr:uid="{593EED6C-D164-4FEC-B8EE-ACFF6351FD8B}"/>
    <cellStyle name="20% - Accent5 11 3 2 3 2" xfId="10020" xr:uid="{0CB86E0C-F730-4937-BBC5-D232EDA7CDC7}"/>
    <cellStyle name="20% - Accent5 11 3 2 4" xfId="10021" xr:uid="{AF6D3143-105E-4261-97DB-F8B38794D7E6}"/>
    <cellStyle name="20% - Accent5 11 3 3" xfId="10022" xr:uid="{21E2AAC7-EEFB-48AE-A3E2-5C1F24CE3513}"/>
    <cellStyle name="20% - Accent5 11 3 3 2" xfId="10023" xr:uid="{896A3CE4-3C9E-43EE-B3A2-C6E0C113E5BC}"/>
    <cellStyle name="20% - Accent5 11 3 4" xfId="10024" xr:uid="{01EF3E32-DFBB-4B56-82F8-E135F22C19D8}"/>
    <cellStyle name="20% - Accent5 11 3 4 2" xfId="10025" xr:uid="{0591D572-43D9-4023-8163-ACAAE301B9B0}"/>
    <cellStyle name="20% - Accent5 11 3 5" xfId="10026" xr:uid="{52B87125-3A4B-4BC2-8363-177C6B4181FC}"/>
    <cellStyle name="20% - Accent5 11 3 5 2" xfId="10027" xr:uid="{F9E12ADC-818A-4018-9E2E-0497B25BB2A0}"/>
    <cellStyle name="20% - Accent5 11 3 6" xfId="10028" xr:uid="{E07F7042-14E6-44B6-8F18-7334F0B7FA2B}"/>
    <cellStyle name="20% - Accent5 11 4" xfId="10029" xr:uid="{1803B64F-723D-4DB0-9E9B-9005CD7D8377}"/>
    <cellStyle name="20% - Accent5 11 4 2" xfId="10030" xr:uid="{743327FD-A803-43F8-B184-7F2D908F3F4D}"/>
    <cellStyle name="20% - Accent5 11 4 2 2" xfId="10031" xr:uid="{513CBD47-3E1B-4C27-99B2-AD3693F609DB}"/>
    <cellStyle name="20% - Accent5 11 4 3" xfId="10032" xr:uid="{5A307251-775A-405C-99F4-557E4EFEEC0A}"/>
    <cellStyle name="20% - Accent5 11 4 3 2" xfId="10033" xr:uid="{119C5A3B-E748-4D14-B68A-D2F487F31D26}"/>
    <cellStyle name="20% - Accent5 11 4 4" xfId="10034" xr:uid="{D6D5C9B3-DBDA-45DC-B7EF-D6AF756B297C}"/>
    <cellStyle name="20% - Accent5 11 5" xfId="10035" xr:uid="{F1EAEBF4-4AF2-44B5-AE12-51909E0C401F}"/>
    <cellStyle name="20% - Accent5 11 5 2" xfId="10036" xr:uid="{A114BD40-760C-415C-80B4-89D01EDADCAB}"/>
    <cellStyle name="20% - Accent5 11 6" xfId="10037" xr:uid="{00CD7951-9950-4F31-A1BF-A56EC676E581}"/>
    <cellStyle name="20% - Accent5 11 6 2" xfId="10038" xr:uid="{7A576FF7-D13C-44F1-AC9B-55BD1F9ED240}"/>
    <cellStyle name="20% - Accent5 11 7" xfId="10039" xr:uid="{9AC6B6B0-9C9D-4C43-8CFE-52309448CA53}"/>
    <cellStyle name="20% - Accent5 11 7 2" xfId="10040" xr:uid="{6507C831-E82C-4F41-949D-6503398734C1}"/>
    <cellStyle name="20% - Accent5 11 8" xfId="10041" xr:uid="{F44AD205-EB12-4684-8021-CC267CAE846C}"/>
    <cellStyle name="20% - Accent5 11 9" xfId="10042" xr:uid="{396CD8D9-FFBD-4637-AF1D-E187063E0A4B}"/>
    <cellStyle name="20% - Accent5 12" xfId="10043" xr:uid="{64D21CCF-5D1D-47E4-9948-F7EAABF250DE}"/>
    <cellStyle name="20% - Accent5 12 2" xfId="10044" xr:uid="{110908EB-D72E-4FB9-A533-F6E258EA928D}"/>
    <cellStyle name="20% - Accent5 12 2 2" xfId="10045" xr:uid="{B3744BAB-2A85-45C6-845A-D4BB7C5D6105}"/>
    <cellStyle name="20% - Accent5 12 2 2 2" xfId="10046" xr:uid="{0C276E8A-8818-4335-A2C0-2C599902BB48}"/>
    <cellStyle name="20% - Accent5 12 2 2 2 2" xfId="10047" xr:uid="{9C644ECE-911F-4ABC-B8DC-EA075D27D57A}"/>
    <cellStyle name="20% - Accent5 12 2 2 3" xfId="10048" xr:uid="{34CBAF64-05D9-4566-BA66-67126BFE4BEA}"/>
    <cellStyle name="20% - Accent5 12 2 2 3 2" xfId="10049" xr:uid="{558932C3-9D6F-4A65-8E35-DF4D8DC15B6F}"/>
    <cellStyle name="20% - Accent5 12 2 2 4" xfId="10050" xr:uid="{C967B033-188C-48D6-B2C6-D544E0376F15}"/>
    <cellStyle name="20% - Accent5 12 2 3" xfId="10051" xr:uid="{E3BC9B2C-689E-4050-8B36-B9F159888BF7}"/>
    <cellStyle name="20% - Accent5 12 2 3 2" xfId="10052" xr:uid="{8468CA50-E2ED-4B02-82B8-F2D646CFC977}"/>
    <cellStyle name="20% - Accent5 12 2 4" xfId="10053" xr:uid="{7384566F-E916-416A-BBE7-A9BA7256CB70}"/>
    <cellStyle name="20% - Accent5 12 2 4 2" xfId="10054" xr:uid="{E64D1222-DF75-4EF2-B1A3-BC4824F8074E}"/>
    <cellStyle name="20% - Accent5 12 2 5" xfId="10055" xr:uid="{C9661251-FFC9-44B4-8AAC-E55BE767B97D}"/>
    <cellStyle name="20% - Accent5 12 2 5 2" xfId="10056" xr:uid="{3855172B-2863-4387-8576-30E7F773A13C}"/>
    <cellStyle name="20% - Accent5 12 2 6" xfId="10057" xr:uid="{8EE51F94-24BE-4CE8-8F0B-8446A92C8586}"/>
    <cellStyle name="20% - Accent5 12 2 7" xfId="10058" xr:uid="{71050D2D-CB19-411C-8B29-487B0E17EAED}"/>
    <cellStyle name="20% - Accent5 12 3" xfId="10059" xr:uid="{56DF7CF3-EA2E-47CD-B961-72030F0AD087}"/>
    <cellStyle name="20% - Accent5 12 3 2" xfId="10060" xr:uid="{EA8C873C-CA30-4F54-8FBB-661F09672BD8}"/>
    <cellStyle name="20% - Accent5 12 3 2 2" xfId="10061" xr:uid="{4D13D94D-63F8-4CEE-A1B2-DF5C3C8FF79E}"/>
    <cellStyle name="20% - Accent5 12 3 2 2 2" xfId="10062" xr:uid="{B214D163-F726-4FB5-AC61-96B1E75304CE}"/>
    <cellStyle name="20% - Accent5 12 3 2 3" xfId="10063" xr:uid="{8288B325-8EBA-451B-984F-5AD8D4564DA4}"/>
    <cellStyle name="20% - Accent5 12 3 2 3 2" xfId="10064" xr:uid="{78EEA030-69B1-4215-8B1C-6EB73AEBF70B}"/>
    <cellStyle name="20% - Accent5 12 3 2 4" xfId="10065" xr:uid="{CE786857-FDCF-4579-9B55-CCC7D10569CA}"/>
    <cellStyle name="20% - Accent5 12 3 3" xfId="10066" xr:uid="{C07A29BA-3D2D-4477-81C4-A51A0DD61010}"/>
    <cellStyle name="20% - Accent5 12 3 3 2" xfId="10067" xr:uid="{3BFC5D79-97A3-44A2-89A4-78C8784A1490}"/>
    <cellStyle name="20% - Accent5 12 3 4" xfId="10068" xr:uid="{C6E1B2B7-4B36-49E5-88D6-AB6D9419E12D}"/>
    <cellStyle name="20% - Accent5 12 3 4 2" xfId="10069" xr:uid="{35378C50-9A41-4742-B840-9D723D4F29E8}"/>
    <cellStyle name="20% - Accent5 12 3 5" xfId="10070" xr:uid="{46149E9F-605D-4CF7-8136-40682C02720B}"/>
    <cellStyle name="20% - Accent5 12 3 5 2" xfId="10071" xr:uid="{7C7F66F9-6D70-40EE-A562-683D86FCB02C}"/>
    <cellStyle name="20% - Accent5 12 3 6" xfId="10072" xr:uid="{3A82242D-BD0A-4195-B988-5C8A781A7FAE}"/>
    <cellStyle name="20% - Accent5 12 4" xfId="10073" xr:uid="{038E4B22-2437-44DF-8F97-1A569B40C5A5}"/>
    <cellStyle name="20% - Accent5 12 4 2" xfId="10074" xr:uid="{235D00BB-7A6A-456A-A0E0-430AAD3A57C1}"/>
    <cellStyle name="20% - Accent5 12 4 2 2" xfId="10075" xr:uid="{91FF9A02-2277-4AC1-A010-DC344F66C4BC}"/>
    <cellStyle name="20% - Accent5 12 4 3" xfId="10076" xr:uid="{A8A1B089-E751-4583-B31F-55AD15C1C427}"/>
    <cellStyle name="20% - Accent5 12 4 3 2" xfId="10077" xr:uid="{FA2CBFF4-B2C2-4A84-8CD8-E062C87AAC88}"/>
    <cellStyle name="20% - Accent5 12 4 4" xfId="10078" xr:uid="{B3E3E302-E698-4C66-98E5-D4C78E87256A}"/>
    <cellStyle name="20% - Accent5 12 5" xfId="10079" xr:uid="{8F53B453-A205-4E70-9C7C-248B68BDE8D3}"/>
    <cellStyle name="20% - Accent5 12 5 2" xfId="10080" xr:uid="{509316F5-5697-41EE-A025-B13412A97EA0}"/>
    <cellStyle name="20% - Accent5 12 6" xfId="10081" xr:uid="{FC3BB222-B8D7-45AE-BF76-1F42BA3999BA}"/>
    <cellStyle name="20% - Accent5 12 6 2" xfId="10082" xr:uid="{73BA7E91-C34D-4BA5-962D-5067766E9860}"/>
    <cellStyle name="20% - Accent5 12 7" xfId="10083" xr:uid="{CF986120-17E5-4136-B320-815F8F3A9746}"/>
    <cellStyle name="20% - Accent5 12 7 2" xfId="10084" xr:uid="{9218C44F-3343-4B27-BCF8-5A0255F382B8}"/>
    <cellStyle name="20% - Accent5 12 8" xfId="10085" xr:uid="{B076DC7B-078F-4DE6-BB57-E86F1111255D}"/>
    <cellStyle name="20% - Accent5 12 9" xfId="10086" xr:uid="{B13F07B4-6848-4B74-862B-B0894C3842A4}"/>
    <cellStyle name="20% - Accent5 13" xfId="10087" xr:uid="{0C1E199E-3CA2-43A9-8CE7-FF65311B0DE4}"/>
    <cellStyle name="20% - Accent5 13 2" xfId="10088" xr:uid="{EC344DC1-D9B0-4408-B7A9-7C9E34987D99}"/>
    <cellStyle name="20% - Accent5 13 2 2" xfId="10089" xr:uid="{661AC0F8-03B1-41E9-B616-BB7021A34F89}"/>
    <cellStyle name="20% - Accent5 13 2 2 2" xfId="10090" xr:uid="{8E706310-C343-463A-88C0-B45C8C28129F}"/>
    <cellStyle name="20% - Accent5 13 2 2 2 2" xfId="10091" xr:uid="{2B4E4949-6DF8-41DE-9B84-A8E7FD06B8C5}"/>
    <cellStyle name="20% - Accent5 13 2 2 3" xfId="10092" xr:uid="{E8CD99DF-4289-48B0-A756-975262CC2C14}"/>
    <cellStyle name="20% - Accent5 13 2 2 3 2" xfId="10093" xr:uid="{59C28D01-4079-4FCD-802D-91150A195E25}"/>
    <cellStyle name="20% - Accent5 13 2 2 4" xfId="10094" xr:uid="{C026054B-3C83-4228-8AF0-7C192A91D8CF}"/>
    <cellStyle name="20% - Accent5 13 2 3" xfId="10095" xr:uid="{8E6A3427-2005-4EB9-8247-8F1CAA3DB1F2}"/>
    <cellStyle name="20% - Accent5 13 2 3 2" xfId="10096" xr:uid="{5348039C-D478-4037-9AC6-B7C2D299531C}"/>
    <cellStyle name="20% - Accent5 13 2 4" xfId="10097" xr:uid="{3FD136C1-874B-48BA-91B1-A52CDAAF5BA2}"/>
    <cellStyle name="20% - Accent5 13 2 4 2" xfId="10098" xr:uid="{E9534022-76B3-423F-826F-668CFDB380C1}"/>
    <cellStyle name="20% - Accent5 13 2 5" xfId="10099" xr:uid="{6217A7F1-C8C5-40A5-BCAE-D180A5A6EA32}"/>
    <cellStyle name="20% - Accent5 13 2 5 2" xfId="10100" xr:uid="{68063D14-71AA-4224-AED3-BC2D5D721242}"/>
    <cellStyle name="20% - Accent5 13 2 6" xfId="10101" xr:uid="{21084635-C803-4AC9-A55E-A5DC3C1D2A53}"/>
    <cellStyle name="20% - Accent5 13 2 7" xfId="10102" xr:uid="{AD6ED796-F4B6-4B03-B678-28C91E268398}"/>
    <cellStyle name="20% - Accent5 13 3" xfId="10103" xr:uid="{D4E5C084-E678-422D-8B72-22C7E55A6FE6}"/>
    <cellStyle name="20% - Accent5 13 3 2" xfId="10104" xr:uid="{2B6F5CCB-BF37-4455-B04C-C142E3F263FE}"/>
    <cellStyle name="20% - Accent5 13 3 2 2" xfId="10105" xr:uid="{668C375D-9C3D-403A-936B-0382A4319566}"/>
    <cellStyle name="20% - Accent5 13 3 2 2 2" xfId="10106" xr:uid="{D2E21744-B523-49B5-8936-DBDDE656F303}"/>
    <cellStyle name="20% - Accent5 13 3 2 3" xfId="10107" xr:uid="{67F9EB81-EBE7-407E-A29A-94B3E872290E}"/>
    <cellStyle name="20% - Accent5 13 3 2 3 2" xfId="10108" xr:uid="{F6BB33EC-9DBB-4A62-B9C0-2AD69A7B67CE}"/>
    <cellStyle name="20% - Accent5 13 3 2 4" xfId="10109" xr:uid="{DD8296FF-37AC-4AEB-908A-C663475EE322}"/>
    <cellStyle name="20% - Accent5 13 3 3" xfId="10110" xr:uid="{94B98D0D-D818-4037-9348-3D41FE2CCD0E}"/>
    <cellStyle name="20% - Accent5 13 3 3 2" xfId="10111" xr:uid="{3E1304E3-F973-4F34-8382-36A1CB7F74C4}"/>
    <cellStyle name="20% - Accent5 13 3 4" xfId="10112" xr:uid="{5F8A78AA-8A55-4499-9568-EB3460F3C173}"/>
    <cellStyle name="20% - Accent5 13 3 4 2" xfId="10113" xr:uid="{0E867D1D-51B5-430E-9D66-5EC42BA0E9AC}"/>
    <cellStyle name="20% - Accent5 13 3 5" xfId="10114" xr:uid="{86B20C06-7C9F-4D35-93CF-0475EAAC3371}"/>
    <cellStyle name="20% - Accent5 13 3 5 2" xfId="10115" xr:uid="{BFC99245-5074-4A02-8DEB-74FF7CE8907F}"/>
    <cellStyle name="20% - Accent5 13 3 6" xfId="10116" xr:uid="{BD0B77C2-72A8-40E5-AD82-E0F1D30457DA}"/>
    <cellStyle name="20% - Accent5 13 4" xfId="10117" xr:uid="{EE628525-50C3-4128-A250-58AFB0715D47}"/>
    <cellStyle name="20% - Accent5 13 4 2" xfId="10118" xr:uid="{A8B8B3B6-9A47-46DE-92B6-901FEDE6650B}"/>
    <cellStyle name="20% - Accent5 13 4 2 2" xfId="10119" xr:uid="{43DD000D-3889-491C-AD8B-3243299E2575}"/>
    <cellStyle name="20% - Accent5 13 4 3" xfId="10120" xr:uid="{15B5E67E-51EF-4581-8493-A0414C8AE8E3}"/>
    <cellStyle name="20% - Accent5 13 4 3 2" xfId="10121" xr:uid="{2D09001F-09C7-464B-A8DE-DADDE6747190}"/>
    <cellStyle name="20% - Accent5 13 4 4" xfId="10122" xr:uid="{80A93D68-9566-43F3-8F12-C3270FB9ECA9}"/>
    <cellStyle name="20% - Accent5 13 5" xfId="10123" xr:uid="{E66A88B5-E4D1-41E6-B0C2-C7AA29721EF6}"/>
    <cellStyle name="20% - Accent5 13 5 2" xfId="10124" xr:uid="{25F6EA16-4651-492E-B48B-F4F672A3FFF7}"/>
    <cellStyle name="20% - Accent5 13 6" xfId="10125" xr:uid="{DF9428AC-9E25-4300-A640-31AD42A66837}"/>
    <cellStyle name="20% - Accent5 13 6 2" xfId="10126" xr:uid="{9596E576-E407-46EA-B45B-04ABFEB75E5E}"/>
    <cellStyle name="20% - Accent5 13 7" xfId="10127" xr:uid="{CADE96CA-9C1C-458B-8FA9-0A8499B7C88E}"/>
    <cellStyle name="20% - Accent5 13 7 2" xfId="10128" xr:uid="{16BBE423-7CE6-4643-8C70-8601C614D3B0}"/>
    <cellStyle name="20% - Accent5 13 8" xfId="10129" xr:uid="{11467B91-3896-4DEB-AEDF-A251B1D2BD88}"/>
    <cellStyle name="20% - Accent5 13 9" xfId="10130" xr:uid="{EE41354F-FAC8-497C-9CB7-5B0DD2F04356}"/>
    <cellStyle name="20% - Accent5 14" xfId="10131" xr:uid="{859F4994-5DDE-401E-94CB-C464447F925A}"/>
    <cellStyle name="20% - Accent5 14 2" xfId="10132" xr:uid="{FC08372F-A7C5-4602-BBD4-0D65F37F5C6D}"/>
    <cellStyle name="20% - Accent5 14 2 2" xfId="10133" xr:uid="{CF6777BA-9936-4687-8BEC-19468853E499}"/>
    <cellStyle name="20% - Accent5 14 2 2 2" xfId="10134" xr:uid="{CA2200A6-4313-4FBE-BC13-BC42731FC82C}"/>
    <cellStyle name="20% - Accent5 14 2 2 2 2" xfId="10135" xr:uid="{681104B7-3734-4D94-991C-40B0750B963C}"/>
    <cellStyle name="20% - Accent5 14 2 2 3" xfId="10136" xr:uid="{0E048302-EC13-4E25-A949-E533D05F854E}"/>
    <cellStyle name="20% - Accent5 14 2 2 3 2" xfId="10137" xr:uid="{10D57781-81B0-4729-98D7-7B03E7C92A6D}"/>
    <cellStyle name="20% - Accent5 14 2 2 4" xfId="10138" xr:uid="{2DA2D52B-5952-4E88-87AE-F9B2500D1288}"/>
    <cellStyle name="20% - Accent5 14 2 3" xfId="10139" xr:uid="{EE856FD1-6CAD-4C7A-9BC4-BA15AD253342}"/>
    <cellStyle name="20% - Accent5 14 2 3 2" xfId="10140" xr:uid="{FE05B4AA-BE0A-495C-BA9D-327B915E6EA2}"/>
    <cellStyle name="20% - Accent5 14 2 4" xfId="10141" xr:uid="{058ABE30-4842-4DE8-B2E4-5CBF7B77AB74}"/>
    <cellStyle name="20% - Accent5 14 2 4 2" xfId="10142" xr:uid="{3136A553-0B70-4B66-94DA-B6722DC39B9D}"/>
    <cellStyle name="20% - Accent5 14 2 5" xfId="10143" xr:uid="{19EF78D7-AC15-456E-8579-A2196F8F9B8B}"/>
    <cellStyle name="20% - Accent5 14 2 5 2" xfId="10144" xr:uid="{11615C92-558C-48F5-BEA0-61D023E92B69}"/>
    <cellStyle name="20% - Accent5 14 2 6" xfId="10145" xr:uid="{CD5E2887-9EA7-4ADE-A3EA-F3DBD471EFFA}"/>
    <cellStyle name="20% - Accent5 14 2 7" xfId="10146" xr:uid="{56420AA4-216C-44AF-93BA-1C4DB0BDB5E9}"/>
    <cellStyle name="20% - Accent5 14 3" xfId="10147" xr:uid="{72DF3005-ABFD-41C2-BA13-6AE54B36C570}"/>
    <cellStyle name="20% - Accent5 14 3 2" xfId="10148" xr:uid="{2AB7CD51-C3AA-484E-A7D5-441577585C80}"/>
    <cellStyle name="20% - Accent5 14 3 2 2" xfId="10149" xr:uid="{7A47D93E-5BDD-436D-8252-ECE3C8523D02}"/>
    <cellStyle name="20% - Accent5 14 3 2 2 2" xfId="10150" xr:uid="{789E8080-34C4-4C72-A760-1F589438A863}"/>
    <cellStyle name="20% - Accent5 14 3 2 3" xfId="10151" xr:uid="{AA3C73A2-B979-4612-A43B-D918A725A377}"/>
    <cellStyle name="20% - Accent5 14 3 2 3 2" xfId="10152" xr:uid="{3D99CB08-08DC-44FF-AB62-AB8ECD131D9A}"/>
    <cellStyle name="20% - Accent5 14 3 2 4" xfId="10153" xr:uid="{C27B127A-E813-4A26-98DF-9E3FAC0DB877}"/>
    <cellStyle name="20% - Accent5 14 3 3" xfId="10154" xr:uid="{16355FA3-D994-47D6-8128-E5E571DDA98B}"/>
    <cellStyle name="20% - Accent5 14 3 3 2" xfId="10155" xr:uid="{14CF8BB4-E7C0-43C7-B455-855CFF7D4D4F}"/>
    <cellStyle name="20% - Accent5 14 3 4" xfId="10156" xr:uid="{E7DCDFEF-7D65-4123-80D2-29BFB466D82D}"/>
    <cellStyle name="20% - Accent5 14 3 4 2" xfId="10157" xr:uid="{9237DB7F-6D54-4EA4-8EB7-124B1EFBC1A5}"/>
    <cellStyle name="20% - Accent5 14 3 5" xfId="10158" xr:uid="{09E8CF38-6227-439F-8734-832292D8D33D}"/>
    <cellStyle name="20% - Accent5 14 3 5 2" xfId="10159" xr:uid="{06BA2F7B-4B09-42D8-8134-D1C2016F227D}"/>
    <cellStyle name="20% - Accent5 14 3 6" xfId="10160" xr:uid="{83BDA270-5000-4797-A50F-DC83B52F5B8A}"/>
    <cellStyle name="20% - Accent5 14 4" xfId="10161" xr:uid="{A90E950D-AD77-473B-BDB0-2058E4F6DB97}"/>
    <cellStyle name="20% - Accent5 14 4 2" xfId="10162" xr:uid="{55D437A0-90F4-4F2F-AABC-22F25C84A132}"/>
    <cellStyle name="20% - Accent5 14 4 2 2" xfId="10163" xr:uid="{7BCDEEE2-4BF9-47F4-B30E-37CB33A0E00D}"/>
    <cellStyle name="20% - Accent5 14 4 3" xfId="10164" xr:uid="{1CD976BD-D05C-4931-9F11-1A9CBADC211B}"/>
    <cellStyle name="20% - Accent5 14 4 3 2" xfId="10165" xr:uid="{83D5EA12-BBC6-4688-A7A7-AB340235A324}"/>
    <cellStyle name="20% - Accent5 14 4 4" xfId="10166" xr:uid="{6A8AA577-E33C-4382-B6F1-C34577AFDC70}"/>
    <cellStyle name="20% - Accent5 14 5" xfId="10167" xr:uid="{0CDE5DAB-954F-4A8C-8D66-4DC10703FF7E}"/>
    <cellStyle name="20% - Accent5 14 5 2" xfId="10168" xr:uid="{190EBEA5-F521-494C-AB74-06AD6DFD5E08}"/>
    <cellStyle name="20% - Accent5 14 6" xfId="10169" xr:uid="{FB30CC45-6DAD-47C7-8F7B-BE319844DB14}"/>
    <cellStyle name="20% - Accent5 14 6 2" xfId="10170" xr:uid="{CB3D7077-D553-4813-BC38-1B0477386D8C}"/>
    <cellStyle name="20% - Accent5 14 7" xfId="10171" xr:uid="{FCF6D9D3-7093-49F9-98E0-12F7C8BFD211}"/>
    <cellStyle name="20% - Accent5 14 7 2" xfId="10172" xr:uid="{FE61364F-BA7B-4291-BDB0-7A115817CFB1}"/>
    <cellStyle name="20% - Accent5 14 8" xfId="10173" xr:uid="{2174994E-EAFA-4002-9CE1-4384DBCE77CF}"/>
    <cellStyle name="20% - Accent5 14 9" xfId="10174" xr:uid="{89753C1D-A8EE-4E34-8C39-BCC8C0245EEA}"/>
    <cellStyle name="20% - Accent5 15" xfId="10175" xr:uid="{58A14E72-F6F1-47F4-8454-44D927D45AD6}"/>
    <cellStyle name="20% - Accent5 15 2" xfId="10176" xr:uid="{24547667-48B8-48B8-B3BF-80A265227749}"/>
    <cellStyle name="20% - Accent5 15 2 2" xfId="10177" xr:uid="{1279F630-CA14-4BA6-B376-E29CA9E6E1A3}"/>
    <cellStyle name="20% - Accent5 15 2 2 2" xfId="10178" xr:uid="{D7E349FF-0328-4B17-AF6D-EA2071CCF36E}"/>
    <cellStyle name="20% - Accent5 15 2 2 2 2" xfId="10179" xr:uid="{25CF9CDA-C722-4DAA-903B-77E1C2595308}"/>
    <cellStyle name="20% - Accent5 15 2 2 3" xfId="10180" xr:uid="{C59EBB38-5E86-4C6D-AE00-2F4B582DF8D9}"/>
    <cellStyle name="20% - Accent5 15 2 2 3 2" xfId="10181" xr:uid="{53EF8C3A-225B-4409-9B17-AD864A14431A}"/>
    <cellStyle name="20% - Accent5 15 2 2 4" xfId="10182" xr:uid="{BE473A7A-0624-415C-9EF1-9D7162323373}"/>
    <cellStyle name="20% - Accent5 15 2 3" xfId="10183" xr:uid="{6E9DE3DA-A3FE-4CAD-ABDB-54C075C8C318}"/>
    <cellStyle name="20% - Accent5 15 2 3 2" xfId="10184" xr:uid="{754DC54D-C803-42B1-8AC3-F31A4FD36927}"/>
    <cellStyle name="20% - Accent5 15 2 4" xfId="10185" xr:uid="{87360BE2-4A27-461E-ACAF-634B9DFEC242}"/>
    <cellStyle name="20% - Accent5 15 2 4 2" xfId="10186" xr:uid="{43CA3675-A757-4AC5-AEF4-F6C67EA9B36D}"/>
    <cellStyle name="20% - Accent5 15 2 5" xfId="10187" xr:uid="{61AED35A-6DF1-4DB7-AF84-3D0EE3233229}"/>
    <cellStyle name="20% - Accent5 15 2 5 2" xfId="10188" xr:uid="{FF512649-1A97-4516-B136-8E9510CDC791}"/>
    <cellStyle name="20% - Accent5 15 2 6" xfId="10189" xr:uid="{476EBCEE-3281-475F-A649-3D50171FE2B6}"/>
    <cellStyle name="20% - Accent5 15 2 7" xfId="10190" xr:uid="{E93BB9A8-F9AF-47DC-971F-A5DBD868CE66}"/>
    <cellStyle name="20% - Accent5 15 3" xfId="10191" xr:uid="{439279B1-4EC5-4658-8855-1C30E189B25A}"/>
    <cellStyle name="20% - Accent5 15 3 2" xfId="10192" xr:uid="{D4BED882-0D75-4D31-A9FF-ACF09FF0E583}"/>
    <cellStyle name="20% - Accent5 15 3 2 2" xfId="10193" xr:uid="{799DAFB9-BC91-4567-9B06-53A732F5619E}"/>
    <cellStyle name="20% - Accent5 15 3 2 2 2" xfId="10194" xr:uid="{257ACD52-5D0A-4707-B9E5-363095674AFB}"/>
    <cellStyle name="20% - Accent5 15 3 2 3" xfId="10195" xr:uid="{A1D37AF8-18EE-4152-AE94-C94414CA5D86}"/>
    <cellStyle name="20% - Accent5 15 3 2 3 2" xfId="10196" xr:uid="{4B10C433-2C35-4291-9056-39E85083C6DA}"/>
    <cellStyle name="20% - Accent5 15 3 2 4" xfId="10197" xr:uid="{20C77759-F89A-4BE2-9FF4-EE7E6624AEC6}"/>
    <cellStyle name="20% - Accent5 15 3 3" xfId="10198" xr:uid="{5B58ED5E-F8DE-4989-93F0-D88C50001BA2}"/>
    <cellStyle name="20% - Accent5 15 3 3 2" xfId="10199" xr:uid="{FB97E5DE-3744-442F-88B4-ED27D175A53A}"/>
    <cellStyle name="20% - Accent5 15 3 4" xfId="10200" xr:uid="{D22280D5-E1DB-4896-8B4D-8CA7D08E26CD}"/>
    <cellStyle name="20% - Accent5 15 3 4 2" xfId="10201" xr:uid="{1A0F03DB-C1EC-4B12-BC77-FB9593805DFE}"/>
    <cellStyle name="20% - Accent5 15 3 5" xfId="10202" xr:uid="{44376CAA-A5EA-4253-B744-859240F8F41C}"/>
    <cellStyle name="20% - Accent5 15 3 5 2" xfId="10203" xr:uid="{561FE880-77F5-46A7-AF64-4B8955525D95}"/>
    <cellStyle name="20% - Accent5 15 3 6" xfId="10204" xr:uid="{E460940B-A1A5-4AF6-A173-6E6686ED757E}"/>
    <cellStyle name="20% - Accent5 15 4" xfId="10205" xr:uid="{BF6C39E6-874C-4F45-B951-F7212FC1CD5C}"/>
    <cellStyle name="20% - Accent5 15 4 2" xfId="10206" xr:uid="{4C083B79-F130-4D81-BDCC-FC209DFDEC95}"/>
    <cellStyle name="20% - Accent5 15 4 2 2" xfId="10207" xr:uid="{D81F9276-2857-4352-843C-4C2CFBADF6B6}"/>
    <cellStyle name="20% - Accent5 15 4 3" xfId="10208" xr:uid="{8FD5FEFE-F09D-4EC8-B8F4-74969D7DEC92}"/>
    <cellStyle name="20% - Accent5 15 4 3 2" xfId="10209" xr:uid="{37E5F651-BD97-44D1-901D-C12D78B4956C}"/>
    <cellStyle name="20% - Accent5 15 4 4" xfId="10210" xr:uid="{558822CD-8DAD-4A21-A1A9-E8736C94285E}"/>
    <cellStyle name="20% - Accent5 15 5" xfId="10211" xr:uid="{607E6295-A5B9-40BB-A854-948A8BE1A244}"/>
    <cellStyle name="20% - Accent5 15 5 2" xfId="10212" xr:uid="{95ED659E-4FAA-48D9-A399-7E7F8954FC08}"/>
    <cellStyle name="20% - Accent5 15 6" xfId="10213" xr:uid="{23AB0E27-14DA-4030-B686-219E0B53F1B2}"/>
    <cellStyle name="20% - Accent5 15 6 2" xfId="10214" xr:uid="{B4B43654-BDFD-4899-A87C-26786AEF3EE8}"/>
    <cellStyle name="20% - Accent5 15 7" xfId="10215" xr:uid="{326026EE-C86F-4220-B69F-27943D08CEEE}"/>
    <cellStyle name="20% - Accent5 15 7 2" xfId="10216" xr:uid="{2BBE94E5-B72F-4A82-851D-523740EB5123}"/>
    <cellStyle name="20% - Accent5 15 8" xfId="10217" xr:uid="{258DCF07-E26B-4ED1-9787-172EC7B3DF11}"/>
    <cellStyle name="20% - Accent5 15 9" xfId="10218" xr:uid="{8D18EB93-784A-4D80-8887-B1A691DF03F1}"/>
    <cellStyle name="20% - Accent5 16" xfId="10219" xr:uid="{634ECB10-FF14-430E-B59E-552EB78F0FF3}"/>
    <cellStyle name="20% - Accent5 16 2" xfId="10220" xr:uid="{9898B709-362E-46C5-8734-DD7683023447}"/>
    <cellStyle name="20% - Accent5 16 2 2" xfId="10221" xr:uid="{F14C4D41-EA47-4F65-AD18-015A91F327EC}"/>
    <cellStyle name="20% - Accent5 16 2 2 2" xfId="10222" xr:uid="{939939C9-C248-4F4A-9E4D-44F7291CD62D}"/>
    <cellStyle name="20% - Accent5 16 2 2 2 2" xfId="10223" xr:uid="{7E072C6D-04F5-4228-A92B-CC226D4A9F05}"/>
    <cellStyle name="20% - Accent5 16 2 2 3" xfId="10224" xr:uid="{B9FE9A71-BCB8-4AF6-9E85-42984201709E}"/>
    <cellStyle name="20% - Accent5 16 2 2 3 2" xfId="10225" xr:uid="{139A4946-4B6B-4CDD-88DC-0FE605687F08}"/>
    <cellStyle name="20% - Accent5 16 2 2 4" xfId="10226" xr:uid="{0E68053E-4EFB-40B3-BC54-6C4D6092DF98}"/>
    <cellStyle name="20% - Accent5 16 2 3" xfId="10227" xr:uid="{B4FC2FF7-EC69-4187-AFBF-D624FB6859EB}"/>
    <cellStyle name="20% - Accent5 16 2 3 2" xfId="10228" xr:uid="{73424E2E-FEDE-41F2-9A01-4A1E8D555F43}"/>
    <cellStyle name="20% - Accent5 16 2 4" xfId="10229" xr:uid="{374AAFF6-596F-46A5-9592-20B2B5491449}"/>
    <cellStyle name="20% - Accent5 16 2 4 2" xfId="10230" xr:uid="{10DCF091-1A1C-4E9C-A7BE-F0646D7C98C6}"/>
    <cellStyle name="20% - Accent5 16 2 5" xfId="10231" xr:uid="{31515FB1-9A10-4551-8A5C-F370E05F2BE2}"/>
    <cellStyle name="20% - Accent5 16 2 5 2" xfId="10232" xr:uid="{5224186D-CA93-4C90-9206-9FD36CA073DF}"/>
    <cellStyle name="20% - Accent5 16 2 6" xfId="10233" xr:uid="{5CE116AB-41DE-414A-A0EE-3FB9B1202316}"/>
    <cellStyle name="20% - Accent5 16 2 7" xfId="10234" xr:uid="{8C9906FB-F5D3-4B7B-8BE9-A8FD91A61610}"/>
    <cellStyle name="20% - Accent5 16 3" xfId="10235" xr:uid="{2C9BCEF8-AB89-4AB6-A54A-6023BE17BFF4}"/>
    <cellStyle name="20% - Accent5 16 3 2" xfId="10236" xr:uid="{44973C8F-19B7-4E77-8714-4B9A232F3D8A}"/>
    <cellStyle name="20% - Accent5 16 3 2 2" xfId="10237" xr:uid="{EE1F09AF-430A-4DB9-A762-1CFC0FAED4C1}"/>
    <cellStyle name="20% - Accent5 16 3 2 2 2" xfId="10238" xr:uid="{0ED3EDF5-E2E0-4F62-A686-2BB24E66B59B}"/>
    <cellStyle name="20% - Accent5 16 3 2 3" xfId="10239" xr:uid="{74E9001E-6E2D-4E29-BDEA-1352F2A6D611}"/>
    <cellStyle name="20% - Accent5 16 3 2 3 2" xfId="10240" xr:uid="{3546FE80-8CAC-4BB0-88AD-C3F8F1605954}"/>
    <cellStyle name="20% - Accent5 16 3 2 4" xfId="10241" xr:uid="{99692DE9-B4CF-4B63-A79B-5DAB3B560B89}"/>
    <cellStyle name="20% - Accent5 16 3 3" xfId="10242" xr:uid="{FF669B6E-5156-4226-A7DD-8A809B6F9951}"/>
    <cellStyle name="20% - Accent5 16 3 3 2" xfId="10243" xr:uid="{056A959A-8648-421C-95F6-06D757A2A704}"/>
    <cellStyle name="20% - Accent5 16 3 4" xfId="10244" xr:uid="{AC984DA7-9933-4547-80D5-3AFC6B8935E3}"/>
    <cellStyle name="20% - Accent5 16 3 4 2" xfId="10245" xr:uid="{20B14C75-71AA-4381-BC20-9191B04F2FA4}"/>
    <cellStyle name="20% - Accent5 16 3 5" xfId="10246" xr:uid="{FD79DBB0-2177-4671-B8BB-CB0C2E1F92C7}"/>
    <cellStyle name="20% - Accent5 16 3 5 2" xfId="10247" xr:uid="{FF44E210-DF34-42E0-BE77-103B7DA9C57A}"/>
    <cellStyle name="20% - Accent5 16 3 6" xfId="10248" xr:uid="{0022C3F7-A273-4B82-B38A-C27957886EF1}"/>
    <cellStyle name="20% - Accent5 16 4" xfId="10249" xr:uid="{CF755521-AE8F-477F-BB4E-B7FF3A7D0BA0}"/>
    <cellStyle name="20% - Accent5 16 4 2" xfId="10250" xr:uid="{A39AEF3C-D058-4216-9678-6AA64B0FAED7}"/>
    <cellStyle name="20% - Accent5 16 4 2 2" xfId="10251" xr:uid="{8DC877E9-C9EC-4F08-954B-F3EFC2B6CA0F}"/>
    <cellStyle name="20% - Accent5 16 4 3" xfId="10252" xr:uid="{3BFFC3FC-5C99-461F-82BD-40E348B40E1B}"/>
    <cellStyle name="20% - Accent5 16 4 3 2" xfId="10253" xr:uid="{74FC63E2-3795-4D63-991F-68D2781DC446}"/>
    <cellStyle name="20% - Accent5 16 4 4" xfId="10254" xr:uid="{D7702339-2823-49EC-892D-D208023FF92E}"/>
    <cellStyle name="20% - Accent5 16 5" xfId="10255" xr:uid="{4A551AB6-3AEB-4793-87C3-665AEDE51727}"/>
    <cellStyle name="20% - Accent5 16 5 2" xfId="10256" xr:uid="{9DF5C67A-A669-4017-B54D-1F08C6AA1728}"/>
    <cellStyle name="20% - Accent5 16 6" xfId="10257" xr:uid="{BE68B99B-C394-4E91-8C20-70F05E079094}"/>
    <cellStyle name="20% - Accent5 16 6 2" xfId="10258" xr:uid="{76E074E2-167E-48F5-85B7-8A7BDD788F51}"/>
    <cellStyle name="20% - Accent5 16 7" xfId="10259" xr:uid="{1DA38286-4DA4-44CC-AF08-76A4B88C2972}"/>
    <cellStyle name="20% - Accent5 16 7 2" xfId="10260" xr:uid="{62F7EDC0-D3A9-4974-9B36-21E4613A950B}"/>
    <cellStyle name="20% - Accent5 16 8" xfId="10261" xr:uid="{F7D7B3DD-0DEB-4DE6-85D2-572AB1E64407}"/>
    <cellStyle name="20% - Accent5 16 9" xfId="10262" xr:uid="{18FFC32A-07D8-47DB-AF04-3A782A04BC32}"/>
    <cellStyle name="20% - Accent5 17" xfId="10263" xr:uid="{6382DB5C-F586-4ED0-BDD9-C4639332C951}"/>
    <cellStyle name="20% - Accent5 17 2" xfId="10264" xr:uid="{38B105F1-C307-4B38-8300-C63E1905E6F8}"/>
    <cellStyle name="20% - Accent5 17 2 2" xfId="10265" xr:uid="{7AB4D3E0-C3FB-4AB0-910C-59F260E3E352}"/>
    <cellStyle name="20% - Accent5 17 2 2 2" xfId="10266" xr:uid="{0E65DA40-7179-4701-8CF4-A033944C7423}"/>
    <cellStyle name="20% - Accent5 17 2 3" xfId="10267" xr:uid="{F53A873D-819B-4939-B58A-B64DC8D4EBC4}"/>
    <cellStyle name="20% - Accent5 17 2 3 2" xfId="10268" xr:uid="{738FEB38-8A2F-4E82-8460-8491B6738863}"/>
    <cellStyle name="20% - Accent5 17 2 4" xfId="10269" xr:uid="{8235528B-99E1-4CF6-AE6E-3B2EBE2DD315}"/>
    <cellStyle name="20% - Accent5 17 2 5" xfId="10270" xr:uid="{9633661C-5270-45C3-B9E8-106FD498795E}"/>
    <cellStyle name="20% - Accent5 17 3" xfId="10271" xr:uid="{2529A074-CBA1-4720-A691-4F2E1F1BCD6A}"/>
    <cellStyle name="20% - Accent5 17 3 2" xfId="10272" xr:uid="{BF775DEB-256D-411B-A50A-264F88DF4782}"/>
    <cellStyle name="20% - Accent5 17 4" xfId="10273" xr:uid="{F755B02B-8A0C-42E6-B296-1F99D8BAF524}"/>
    <cellStyle name="20% - Accent5 17 4 2" xfId="10274" xr:uid="{388D06A1-290F-4407-B770-4125DC3B5290}"/>
    <cellStyle name="20% - Accent5 17 5" xfId="10275" xr:uid="{EBAA8EF0-32C8-4AD2-96C5-8C1A759737B2}"/>
    <cellStyle name="20% - Accent5 17 5 2" xfId="10276" xr:uid="{F87E1C88-0875-4156-B8F1-8D2C34075BE5}"/>
    <cellStyle name="20% - Accent5 17 6" xfId="10277" xr:uid="{FE251A77-D454-4A76-BBB7-7E8FE774652E}"/>
    <cellStyle name="20% - Accent5 17 7" xfId="10278" xr:uid="{B36FC389-C2B7-46A7-B019-BDB2A01B1C24}"/>
    <cellStyle name="20% - Accent5 18" xfId="10279" xr:uid="{422B50A2-10D5-4FDB-8E9D-5783BD582A1F}"/>
    <cellStyle name="20% - Accent5 18 2" xfId="10280" xr:uid="{45821570-E7DA-4AAE-83A8-83D7DA92EEC8}"/>
    <cellStyle name="20% - Accent5 18 2 2" xfId="10281" xr:uid="{3FB0C1C5-256D-4A53-BCDA-AA481D07F741}"/>
    <cellStyle name="20% - Accent5 18 2 2 2" xfId="10282" xr:uid="{F9EE051A-3D9A-4652-B668-11892F08C9E5}"/>
    <cellStyle name="20% - Accent5 18 2 3" xfId="10283" xr:uid="{D5C29F9F-874D-4FE6-85B6-1B6A199C7CAC}"/>
    <cellStyle name="20% - Accent5 18 2 3 2" xfId="10284" xr:uid="{12BF0F92-4FBF-4ED7-847E-1BB9A1DC7B43}"/>
    <cellStyle name="20% - Accent5 18 2 4" xfId="10285" xr:uid="{2AB5FB6E-2476-4545-BF01-59C9CB12C951}"/>
    <cellStyle name="20% - Accent5 18 3" xfId="10286" xr:uid="{7E514472-1824-42D6-9714-B1F45CEB5E21}"/>
    <cellStyle name="20% - Accent5 18 3 2" xfId="10287" xr:uid="{41498C84-3143-4453-80E7-F0D37FA39629}"/>
    <cellStyle name="20% - Accent5 18 4" xfId="10288" xr:uid="{208860F9-81AB-4947-BE2F-1E96C9FA45A5}"/>
    <cellStyle name="20% - Accent5 18 4 2" xfId="10289" xr:uid="{CBB1809A-7499-4FD1-B486-D71F7CC30CE2}"/>
    <cellStyle name="20% - Accent5 18 5" xfId="10290" xr:uid="{3F64C14E-4930-4E9E-AEE0-CD686CAA93C6}"/>
    <cellStyle name="20% - Accent5 18 5 2" xfId="10291" xr:uid="{EBE0BD06-A217-4486-928D-D217AE62C44E}"/>
    <cellStyle name="20% - Accent5 18 6" xfId="10292" xr:uid="{8732956A-F1F6-4E03-A143-3D8F54A46B64}"/>
    <cellStyle name="20% - Accent5 18 7" xfId="10293" xr:uid="{FED4F061-1A12-445F-82F3-521F1DB6A812}"/>
    <cellStyle name="20% - Accent5 19" xfId="10294" xr:uid="{2DF39E73-AC60-410B-9FCE-71CD93505AE9}"/>
    <cellStyle name="20% - Accent5 19 2" xfId="10295" xr:uid="{A28EB307-619B-4E0E-8249-F766C997A83B}"/>
    <cellStyle name="20% - Accent5 19 2 2" xfId="10296" xr:uid="{3E951985-3AF9-4602-A5F5-650E2FD9DF90}"/>
    <cellStyle name="20% - Accent5 19 3" xfId="10297" xr:uid="{C2D22511-57F0-4F30-A791-C4B90E711856}"/>
    <cellStyle name="20% - Accent5 19 3 2" xfId="10298" xr:uid="{189B170B-329C-4293-A338-6555AE85EBB8}"/>
    <cellStyle name="20% - Accent5 19 4" xfId="10299" xr:uid="{60353694-8387-4A2D-A40C-3C7DB8FAD2FC}"/>
    <cellStyle name="20% - Accent5 19 4 2" xfId="10300" xr:uid="{8529C7D4-08E0-4B8E-9192-F8177A4BE4B7}"/>
    <cellStyle name="20% - Accent5 19 5" xfId="10301" xr:uid="{BBC0C630-8588-4E99-8783-EFD4A4F72BBC}"/>
    <cellStyle name="20% - Accent5 19 6" xfId="10302" xr:uid="{DF88165B-D2AE-40CB-86DF-83B0B03AA99D}"/>
    <cellStyle name="20% - Accent5 2" xfId="169" xr:uid="{24617419-08D2-479B-9B18-36945512B335}"/>
    <cellStyle name="20% - Accent5 2 10" xfId="10304" xr:uid="{0EEC3144-C034-4FE2-9714-4740A28FBE60}"/>
    <cellStyle name="20% - Accent5 2 10 2" xfId="10305" xr:uid="{8F9299C5-484A-4B29-B1F1-608B8576F8DD}"/>
    <cellStyle name="20% - Accent5 2 11" xfId="10306" xr:uid="{A5C88B98-D870-47D8-B281-A1CE2637B6DA}"/>
    <cellStyle name="20% - Accent5 2 11 2" xfId="10307" xr:uid="{58D404BD-C567-4948-95E2-BFA6891A54BC}"/>
    <cellStyle name="20% - Accent5 2 12" xfId="10308" xr:uid="{BA4DD9A2-F121-42D5-9EE2-356897B78B84}"/>
    <cellStyle name="20% - Accent5 2 12 2" xfId="10309" xr:uid="{86DA52CB-8925-4C3E-93EA-D2412117F9F5}"/>
    <cellStyle name="20% - Accent5 2 13" xfId="10310" xr:uid="{3FB6CE9B-7583-47A2-8DD7-F18B41C033EB}"/>
    <cellStyle name="20% - Accent5 2 13 2" xfId="10311" xr:uid="{7D5ECC9C-D063-49EC-B6B7-908B0574D85B}"/>
    <cellStyle name="20% - Accent5 2 14" xfId="10312" xr:uid="{D51AAEBD-EFF3-4A59-87F3-F9B9E4110CDC}"/>
    <cellStyle name="20% - Accent5 2 15" xfId="10313" xr:uid="{8EBC80E2-985F-4EC7-8F48-5E909CEC20D0}"/>
    <cellStyle name="20% - Accent5 2 16" xfId="10303" xr:uid="{3B32061D-175D-491E-A95C-0CF5A507EB20}"/>
    <cellStyle name="20% - Accent5 2 2" xfId="170" xr:uid="{3247869A-221E-4E5D-BA53-FA6803186103}"/>
    <cellStyle name="20% - Accent5 2 2 10" xfId="10315" xr:uid="{4C9279ED-02DB-4388-AC98-5A3A16E67E07}"/>
    <cellStyle name="20% - Accent5 2 2 11" xfId="10316" xr:uid="{31456C0F-8417-4CA2-840D-8D8747E905BF}"/>
    <cellStyle name="20% - Accent5 2 2 12" xfId="10314" xr:uid="{925B651E-5294-414D-A403-BA54043419AF}"/>
    <cellStyle name="20% - Accent5 2 2 2" xfId="171" xr:uid="{FEDADAB6-1DEF-42F5-B597-D4E0CFDF3C61}"/>
    <cellStyle name="20% - Accent5 2 2 2 10" xfId="10317" xr:uid="{9CCE4924-8AF0-47A2-B8D0-F0B7E9C9227D}"/>
    <cellStyle name="20% - Accent5 2 2 2 2" xfId="172" xr:uid="{69E1C485-920F-40AC-A525-603B9181B294}"/>
    <cellStyle name="20% - Accent5 2 2 2 2 2" xfId="173" xr:uid="{846B33AD-925E-47AD-9505-F2F9165E0CDB}"/>
    <cellStyle name="20% - Accent5 2 2 2 2 2 2" xfId="10320" xr:uid="{ACE8510F-016B-4898-8802-A6BE2B7CACD8}"/>
    <cellStyle name="20% - Accent5 2 2 2 2 2 2 2" xfId="10321" xr:uid="{D48C4AD4-F523-4AA5-A249-DCB4224C340C}"/>
    <cellStyle name="20% - Accent5 2 2 2 2 2 3" xfId="10322" xr:uid="{BDE345E1-4B9B-4DC9-90D0-BE10F699AADC}"/>
    <cellStyle name="20% - Accent5 2 2 2 2 2 3 2" xfId="10323" xr:uid="{3427B3BB-CB5E-4D87-9BC7-1FB790A210E1}"/>
    <cellStyle name="20% - Accent5 2 2 2 2 2 4" xfId="10324" xr:uid="{C584F195-CC01-4D74-A8FE-05BEA9B7F9A7}"/>
    <cellStyle name="20% - Accent5 2 2 2 2 2 5" xfId="10319" xr:uid="{6C26DD8A-DDE7-4E63-BC36-E30D32F857D4}"/>
    <cellStyle name="20% - Accent5 2 2 2 2 3" xfId="10325" xr:uid="{53EAA990-72A7-4676-A7F4-D8A4B24C2330}"/>
    <cellStyle name="20% - Accent5 2 2 2 2 3 2" xfId="10326" xr:uid="{2C8DC025-2FC9-4906-B5F8-B8C03BA2B2E3}"/>
    <cellStyle name="20% - Accent5 2 2 2 2 4" xfId="10327" xr:uid="{ECE6CEF0-3C59-4C8B-AA26-6AFD1302D266}"/>
    <cellStyle name="20% - Accent5 2 2 2 2 4 2" xfId="10328" xr:uid="{EE710DA9-7BD7-43D3-9EDA-FE589C0AFC17}"/>
    <cellStyle name="20% - Accent5 2 2 2 2 5" xfId="10329" xr:uid="{F90D7F7D-816F-4AD8-98AA-0F1E92B74ABE}"/>
    <cellStyle name="20% - Accent5 2 2 2 2 5 2" xfId="10330" xr:uid="{B23AAF61-17DF-4EC2-ADD0-D797E4513F2F}"/>
    <cellStyle name="20% - Accent5 2 2 2 2 6" xfId="10331" xr:uid="{D1F39F37-CE6D-41A1-A8D8-0653B3F966AC}"/>
    <cellStyle name="20% - Accent5 2 2 2 2 7" xfId="10318" xr:uid="{E58D94E2-2F12-4EB0-8FDF-3A127CB7B724}"/>
    <cellStyle name="20% - Accent5 2 2 2 3" xfId="174" xr:uid="{6BD9DC75-5558-4D03-9656-3564A97EB146}"/>
    <cellStyle name="20% - Accent5 2 2 2 3 2" xfId="10333" xr:uid="{C340A2A0-1995-40A9-9590-1DE10FDCDFC8}"/>
    <cellStyle name="20% - Accent5 2 2 2 3 2 2" xfId="10334" xr:uid="{F246ED89-80B7-4609-9354-00168E064B23}"/>
    <cellStyle name="20% - Accent5 2 2 2 3 2 2 2" xfId="10335" xr:uid="{17BF0EFB-89E7-460B-874E-0229D4426FCE}"/>
    <cellStyle name="20% - Accent5 2 2 2 3 2 3" xfId="10336" xr:uid="{51A3ECD1-600E-4831-8A41-5D06F111D073}"/>
    <cellStyle name="20% - Accent5 2 2 2 3 2 3 2" xfId="10337" xr:uid="{8CB88E86-CA87-4B08-89C5-321EAA15FBCC}"/>
    <cellStyle name="20% - Accent5 2 2 2 3 2 4" xfId="10338" xr:uid="{84C55CB0-9C83-482B-AF71-35E42D8E7DB3}"/>
    <cellStyle name="20% - Accent5 2 2 2 3 3" xfId="10339" xr:uid="{0F037F3E-2310-4D88-8EA3-B375430AC3A1}"/>
    <cellStyle name="20% - Accent5 2 2 2 3 3 2" xfId="10340" xr:uid="{47988856-9323-4AC5-B223-8DD55B2B6C03}"/>
    <cellStyle name="20% - Accent5 2 2 2 3 4" xfId="10341" xr:uid="{CB699736-03DB-424B-9B46-0D3EE9409D9F}"/>
    <cellStyle name="20% - Accent5 2 2 2 3 4 2" xfId="10342" xr:uid="{20AD4F14-076C-4BEE-B53C-9A5E33674902}"/>
    <cellStyle name="20% - Accent5 2 2 2 3 5" xfId="10343" xr:uid="{5A05CA09-34F3-46B3-9BA8-F386CCCAA31D}"/>
    <cellStyle name="20% - Accent5 2 2 2 3 5 2" xfId="10344" xr:uid="{C038962D-78ED-4EB5-ACBE-B757A3ABFAD3}"/>
    <cellStyle name="20% - Accent5 2 2 2 3 6" xfId="10345" xr:uid="{36786805-A67E-43A0-BC5D-C25B0F0AA59F}"/>
    <cellStyle name="20% - Accent5 2 2 2 3 7" xfId="10332" xr:uid="{DF65F13B-EFC2-42E9-89F5-91A184E8AF95}"/>
    <cellStyle name="20% - Accent5 2 2 2 4" xfId="10346" xr:uid="{AC809DDA-C643-4E79-9B07-09D144E3D290}"/>
    <cellStyle name="20% - Accent5 2 2 2 4 2" xfId="10347" xr:uid="{8DB0D4B4-6B85-4AD3-86A2-E53CB2DBC019}"/>
    <cellStyle name="20% - Accent5 2 2 2 4 2 2" xfId="10348" xr:uid="{135C5722-19B0-446C-86BA-14EB80C73927}"/>
    <cellStyle name="20% - Accent5 2 2 2 4 3" xfId="10349" xr:uid="{0851B46F-936C-4CAA-B23C-5AC69884136C}"/>
    <cellStyle name="20% - Accent5 2 2 2 4 3 2" xfId="10350" xr:uid="{21C19323-114E-44C5-81CD-EFCE7CDC99C3}"/>
    <cellStyle name="20% - Accent5 2 2 2 4 4" xfId="10351" xr:uid="{2445DE54-2A99-416F-A203-9FE5B9BDC6F8}"/>
    <cellStyle name="20% - Accent5 2 2 2 5" xfId="10352" xr:uid="{5225575B-D7DF-491B-B378-5B95229DFF2C}"/>
    <cellStyle name="20% - Accent5 2 2 2 5 2" xfId="10353" xr:uid="{83550C0E-C5EB-47BD-981D-17D64F61CF6F}"/>
    <cellStyle name="20% - Accent5 2 2 2 6" xfId="10354" xr:uid="{24190644-7D6B-45C7-81F0-B565083D9229}"/>
    <cellStyle name="20% - Accent5 2 2 2 6 2" xfId="10355" xr:uid="{4BF60585-6DE9-4F07-ADD6-4318983CCABA}"/>
    <cellStyle name="20% - Accent5 2 2 2 7" xfId="10356" xr:uid="{3D0824EC-79C3-4284-81E5-9E6AE0B0FB29}"/>
    <cellStyle name="20% - Accent5 2 2 2 7 2" xfId="10357" xr:uid="{C49479F0-4AD2-4953-A73F-6524C7B1FFD7}"/>
    <cellStyle name="20% - Accent5 2 2 2 8" xfId="10358" xr:uid="{32A4E47D-6C14-420B-AA82-347DC4A6A8CF}"/>
    <cellStyle name="20% - Accent5 2 2 2 9" xfId="10359" xr:uid="{BC0FD26B-2D43-4036-8FE5-210A344CE51B}"/>
    <cellStyle name="20% - Accent5 2 2 3" xfId="175" xr:uid="{FC602D45-3507-49FB-A1DE-E29FF75FB002}"/>
    <cellStyle name="20% - Accent5 2 2 3 2" xfId="176" xr:uid="{58A9FF09-4DD4-45B7-8832-17325360A466}"/>
    <cellStyle name="20% - Accent5 2 2 3 2 2" xfId="10362" xr:uid="{40AFD66D-4D4E-4E5B-862D-B9BFBA6DE063}"/>
    <cellStyle name="20% - Accent5 2 2 3 2 2 2" xfId="10363" xr:uid="{488DD5BA-2E19-48A9-A943-FB156B3CDE36}"/>
    <cellStyle name="20% - Accent5 2 2 3 2 2 2 2" xfId="10364" xr:uid="{D37028F2-A524-454A-BAF9-5B0577D5E6F7}"/>
    <cellStyle name="20% - Accent5 2 2 3 2 2 3" xfId="10365" xr:uid="{06FDCF30-8EC2-42AF-BA82-2BDD32A754FA}"/>
    <cellStyle name="20% - Accent5 2 2 3 2 2 3 2" xfId="10366" xr:uid="{CA1F0A77-9D33-4D80-85BD-3C9567EBDD62}"/>
    <cellStyle name="20% - Accent5 2 2 3 2 2 4" xfId="10367" xr:uid="{32724FA0-AE20-4E8B-8768-C43B226173A5}"/>
    <cellStyle name="20% - Accent5 2 2 3 2 3" xfId="10368" xr:uid="{85AB65B9-ECF6-4A49-AB11-D055E66A99CD}"/>
    <cellStyle name="20% - Accent5 2 2 3 2 3 2" xfId="10369" xr:uid="{5E358CF7-51B1-4F55-ACA1-6B4C698AF517}"/>
    <cellStyle name="20% - Accent5 2 2 3 2 4" xfId="10370" xr:uid="{5F7B6D88-4470-40B8-BD9A-400F83661DCA}"/>
    <cellStyle name="20% - Accent5 2 2 3 2 4 2" xfId="10371" xr:uid="{79843628-3FE1-4F22-BD79-3D77C1D3509B}"/>
    <cellStyle name="20% - Accent5 2 2 3 2 5" xfId="10372" xr:uid="{497494EE-22F0-4C2E-9A6A-2D47713FFB5D}"/>
    <cellStyle name="20% - Accent5 2 2 3 2 5 2" xfId="10373" xr:uid="{39F9E24F-F1CC-465B-B95B-971310C999F0}"/>
    <cellStyle name="20% - Accent5 2 2 3 2 6" xfId="10374" xr:uid="{D0B36CA6-FA28-4F73-8589-B505EB51DBF5}"/>
    <cellStyle name="20% - Accent5 2 2 3 2 7" xfId="10361" xr:uid="{469C3605-49BC-48C7-ABDB-E8DCD887B770}"/>
    <cellStyle name="20% - Accent5 2 2 3 3" xfId="10375" xr:uid="{D20011AE-257F-488F-BE22-425001C75AA4}"/>
    <cellStyle name="20% - Accent5 2 2 3 3 2" xfId="10376" xr:uid="{4554CA5D-CABF-4F91-9EA5-FA8D15C5BF2E}"/>
    <cellStyle name="20% - Accent5 2 2 3 3 2 2" xfId="10377" xr:uid="{B602BE18-7191-4D87-9564-550ACD78A65B}"/>
    <cellStyle name="20% - Accent5 2 2 3 3 2 2 2" xfId="10378" xr:uid="{ED1A537A-C27B-4872-93EF-CAD69AF19426}"/>
    <cellStyle name="20% - Accent5 2 2 3 3 2 3" xfId="10379" xr:uid="{49FE9DF5-C44D-4109-BBDD-617234730092}"/>
    <cellStyle name="20% - Accent5 2 2 3 3 2 3 2" xfId="10380" xr:uid="{DC1206EC-5A0D-42EB-9ADF-3708FD4AA3AE}"/>
    <cellStyle name="20% - Accent5 2 2 3 3 2 4" xfId="10381" xr:uid="{3492F175-F599-4D25-B98C-F755FEC77AC9}"/>
    <cellStyle name="20% - Accent5 2 2 3 3 3" xfId="10382" xr:uid="{120878A6-166D-4796-B152-F12A82696DDA}"/>
    <cellStyle name="20% - Accent5 2 2 3 3 3 2" xfId="10383" xr:uid="{941189B8-4AFA-4330-A9A2-1F92A963D6A3}"/>
    <cellStyle name="20% - Accent5 2 2 3 3 4" xfId="10384" xr:uid="{D6DE0BB1-E8B6-4F54-8C9A-2E3F4F129579}"/>
    <cellStyle name="20% - Accent5 2 2 3 3 4 2" xfId="10385" xr:uid="{E0F19107-4629-4754-A2A5-6BF80E3850DC}"/>
    <cellStyle name="20% - Accent5 2 2 3 3 5" xfId="10386" xr:uid="{70D2D8DA-F1A3-49DA-8255-794CEEEC2CBC}"/>
    <cellStyle name="20% - Accent5 2 2 3 3 5 2" xfId="10387" xr:uid="{305F3283-4418-4BF4-A8BF-A688E7785A2A}"/>
    <cellStyle name="20% - Accent5 2 2 3 3 6" xfId="10388" xr:uid="{853FD27C-D5FF-46D9-93DD-A45CACE9CB31}"/>
    <cellStyle name="20% - Accent5 2 2 3 4" xfId="10389" xr:uid="{41B7C1C8-5F7E-4B47-8B1F-20233AA340A6}"/>
    <cellStyle name="20% - Accent5 2 2 3 4 2" xfId="10390" xr:uid="{2CA3A15F-39F5-48A8-8884-965AD08354F9}"/>
    <cellStyle name="20% - Accent5 2 2 3 4 2 2" xfId="10391" xr:uid="{7BD2AE24-3396-40AE-B56E-DCB5A5CD19F4}"/>
    <cellStyle name="20% - Accent5 2 2 3 4 3" xfId="10392" xr:uid="{789EF51B-A1C6-419C-8E6A-62FC0C2FD98E}"/>
    <cellStyle name="20% - Accent5 2 2 3 4 3 2" xfId="10393" xr:uid="{EF9A558A-8080-4E70-8BB8-36013D6D815A}"/>
    <cellStyle name="20% - Accent5 2 2 3 4 4" xfId="10394" xr:uid="{C0F737D2-6323-42BD-B4BC-0A508069FC71}"/>
    <cellStyle name="20% - Accent5 2 2 3 5" xfId="10395" xr:uid="{D2D7CE0E-3C85-4FAB-A9AD-40102F6A5A78}"/>
    <cellStyle name="20% - Accent5 2 2 3 5 2" xfId="10396" xr:uid="{773B48ED-DF76-4E98-910E-AC881C666B9E}"/>
    <cellStyle name="20% - Accent5 2 2 3 6" xfId="10397" xr:uid="{6CC67C44-5660-4160-90D0-A09DD2E979AD}"/>
    <cellStyle name="20% - Accent5 2 2 3 6 2" xfId="10398" xr:uid="{A7748C11-5B1A-4207-BAF0-0B632211FD28}"/>
    <cellStyle name="20% - Accent5 2 2 3 7" xfId="10399" xr:uid="{DA4C8817-A3B8-421B-945D-FC8B295437B6}"/>
    <cellStyle name="20% - Accent5 2 2 3 7 2" xfId="10400" xr:uid="{1964A92C-5355-4F56-8F94-360CEBF38C6C}"/>
    <cellStyle name="20% - Accent5 2 2 3 8" xfId="10401" xr:uid="{680D0E89-8F5C-4289-B626-B8B6E95EE551}"/>
    <cellStyle name="20% - Accent5 2 2 3 9" xfId="10360" xr:uid="{47BC5FB1-E253-4446-AD68-80A428D4291C}"/>
    <cellStyle name="20% - Accent5 2 2 4" xfId="177" xr:uid="{CC587974-EAD5-43DB-87E1-209399EAF932}"/>
    <cellStyle name="20% - Accent5 2 2 4 2" xfId="10403" xr:uid="{AC533D93-3E2A-42F9-A21D-5D698F65CA9B}"/>
    <cellStyle name="20% - Accent5 2 2 4 2 2" xfId="10404" xr:uid="{A88595AB-5934-4091-A748-4A632697B763}"/>
    <cellStyle name="20% - Accent5 2 2 4 2 2 2" xfId="10405" xr:uid="{90510249-B7D2-4BCB-ACCF-156CBDE0B876}"/>
    <cellStyle name="20% - Accent5 2 2 4 2 3" xfId="10406" xr:uid="{0D60D2AB-59F0-4D70-BD13-35943DC94F52}"/>
    <cellStyle name="20% - Accent5 2 2 4 2 3 2" xfId="10407" xr:uid="{94EDB66C-5E55-447F-B745-F69ABF8996DD}"/>
    <cellStyle name="20% - Accent5 2 2 4 2 4" xfId="10408" xr:uid="{AC26376B-42C0-4DC7-8AC5-43BB518978D5}"/>
    <cellStyle name="20% - Accent5 2 2 4 3" xfId="10409" xr:uid="{22641E0F-D4B5-4CB2-B4B2-8C0C98533CC6}"/>
    <cellStyle name="20% - Accent5 2 2 4 3 2" xfId="10410" xr:uid="{CE154302-AEDD-4FDC-828D-7EBBBFCD710A}"/>
    <cellStyle name="20% - Accent5 2 2 4 4" xfId="10411" xr:uid="{3276C8B0-4DEA-4113-AF3C-B4585CED22FA}"/>
    <cellStyle name="20% - Accent5 2 2 4 4 2" xfId="10412" xr:uid="{C17088FD-E871-4D87-8ABF-09236C93C68F}"/>
    <cellStyle name="20% - Accent5 2 2 4 5" xfId="10413" xr:uid="{F78582B9-902D-4B52-A5F4-B3407A980A37}"/>
    <cellStyle name="20% - Accent5 2 2 4 5 2" xfId="10414" xr:uid="{BB133451-FEAC-49ED-BF0F-699F166B73DA}"/>
    <cellStyle name="20% - Accent5 2 2 4 6" xfId="10415" xr:uid="{00D09C21-523B-4547-B26A-0EBF8AFBA7A8}"/>
    <cellStyle name="20% - Accent5 2 2 4 7" xfId="10402" xr:uid="{8D80C288-6CD9-4EE8-BF56-2D6FBFFE34AC}"/>
    <cellStyle name="20% - Accent5 2 2 5" xfId="10416" xr:uid="{682E9936-C0F7-4C32-A9FE-5A9CC6CA709F}"/>
    <cellStyle name="20% - Accent5 2 2 5 2" xfId="10417" xr:uid="{AAF6D08C-4106-447D-9382-688F10B232FD}"/>
    <cellStyle name="20% - Accent5 2 2 5 2 2" xfId="10418" xr:uid="{504D6FC4-8A03-4EA3-B152-C9D62D5582F9}"/>
    <cellStyle name="20% - Accent5 2 2 5 2 2 2" xfId="10419" xr:uid="{8AA69D98-64A1-494D-9391-1A7CC6DDE5BC}"/>
    <cellStyle name="20% - Accent5 2 2 5 2 3" xfId="10420" xr:uid="{F84838F2-779C-4F3D-8F9D-273646E5D2B4}"/>
    <cellStyle name="20% - Accent5 2 2 5 2 3 2" xfId="10421" xr:uid="{0CB4D98A-932A-4679-A0A3-F6ADFF1EB793}"/>
    <cellStyle name="20% - Accent5 2 2 5 2 4" xfId="10422" xr:uid="{B6662B79-2F36-4659-BF8E-F8C1FC9E22A3}"/>
    <cellStyle name="20% - Accent5 2 2 5 3" xfId="10423" xr:uid="{4D7547CA-6AE2-4F6E-AB15-2D063A7342F0}"/>
    <cellStyle name="20% - Accent5 2 2 5 3 2" xfId="10424" xr:uid="{CEEACAF5-5C0C-4ABD-B3A1-70C65666E86B}"/>
    <cellStyle name="20% - Accent5 2 2 5 4" xfId="10425" xr:uid="{7BC6DE66-F09E-45B6-B493-C7CE9DD3A74A}"/>
    <cellStyle name="20% - Accent5 2 2 5 4 2" xfId="10426" xr:uid="{1847FC55-0DCB-4620-BD2B-62692E7A30F1}"/>
    <cellStyle name="20% - Accent5 2 2 5 5" xfId="10427" xr:uid="{9C588927-66C3-470A-B40D-C8A71575116F}"/>
    <cellStyle name="20% - Accent5 2 2 5 5 2" xfId="10428" xr:uid="{CE6A72DC-57C9-4FB0-98AD-64A81D4E116D}"/>
    <cellStyle name="20% - Accent5 2 2 5 6" xfId="10429" xr:uid="{74392838-4C5D-47BA-AA11-B6354AD0DEDB}"/>
    <cellStyle name="20% - Accent5 2 2 6" xfId="10430" xr:uid="{0EFF4DE8-9632-47DE-AA83-7005BD0407CE}"/>
    <cellStyle name="20% - Accent5 2 2 6 2" xfId="10431" xr:uid="{6F87DC2C-D24A-446D-AE6E-8EA8E1AAC6D5}"/>
    <cellStyle name="20% - Accent5 2 2 6 2 2" xfId="10432" xr:uid="{67605E70-4BDC-4FB5-AA46-57372612E51E}"/>
    <cellStyle name="20% - Accent5 2 2 6 3" xfId="10433" xr:uid="{4AC332CA-86C1-49FD-A3AC-3D425351D47C}"/>
    <cellStyle name="20% - Accent5 2 2 6 3 2" xfId="10434" xr:uid="{73AEAEC5-66C2-4FE0-B06C-3B4388D07D52}"/>
    <cellStyle name="20% - Accent5 2 2 6 4" xfId="10435" xr:uid="{C246CF33-5702-4BEA-9411-03954BE7691D}"/>
    <cellStyle name="20% - Accent5 2 2 7" xfId="10436" xr:uid="{9D570921-713F-4FF6-BD93-5D0F9752BB04}"/>
    <cellStyle name="20% - Accent5 2 2 7 2" xfId="10437" xr:uid="{E2E1A969-B0B0-47D2-A2AD-0176E780BE3F}"/>
    <cellStyle name="20% - Accent5 2 2 8" xfId="10438" xr:uid="{DC09F9EE-A144-4F4A-A534-41F05A57AC7F}"/>
    <cellStyle name="20% - Accent5 2 2 8 2" xfId="10439" xr:uid="{A6397BD4-7BF4-44B2-AEDB-9FCFB26B9514}"/>
    <cellStyle name="20% - Accent5 2 2 9" xfId="10440" xr:uid="{E6E41861-5DF1-4BB4-8224-93DD59BB346A}"/>
    <cellStyle name="20% - Accent5 2 2 9 2" xfId="10441" xr:uid="{A21F9A15-A447-4F1B-AAF1-2F0A6882A235}"/>
    <cellStyle name="20% - Accent5 2 3" xfId="178" xr:uid="{FEDA2287-35ED-4F44-89C1-FC570DE4745B}"/>
    <cellStyle name="20% - Accent5 2 3 10" xfId="10443" xr:uid="{67758B00-2786-4EA6-91A8-14A466922739}"/>
    <cellStyle name="20% - Accent5 2 3 11" xfId="10442" xr:uid="{23BCA223-864B-468B-9E8F-8ECC205C7765}"/>
    <cellStyle name="20% - Accent5 2 3 2" xfId="179" xr:uid="{06A26DDA-4EF0-4FF7-82CC-295A68A93DA3}"/>
    <cellStyle name="20% - Accent5 2 3 2 2" xfId="180" xr:uid="{26CF8BA5-7A97-4767-A896-A458B561CD97}"/>
    <cellStyle name="20% - Accent5 2 3 2 2 2" xfId="10446" xr:uid="{D39450D1-17F9-4281-B801-80CF9086AC9F}"/>
    <cellStyle name="20% - Accent5 2 3 2 2 2 2" xfId="10447" xr:uid="{A0881C09-5BA4-4A85-85B8-9143F6F180B3}"/>
    <cellStyle name="20% - Accent5 2 3 2 2 3" xfId="10448" xr:uid="{B0FE02E8-C170-4787-977C-F59503D39422}"/>
    <cellStyle name="20% - Accent5 2 3 2 2 3 2" xfId="10449" xr:uid="{82E92ED3-1A3E-49A2-80A9-0A4CAB771CFA}"/>
    <cellStyle name="20% - Accent5 2 3 2 2 4" xfId="10450" xr:uid="{1B5D91DF-C522-4629-B83D-E796D0781F14}"/>
    <cellStyle name="20% - Accent5 2 3 2 2 5" xfId="10445" xr:uid="{3E058B9A-C376-4188-BC5D-A525719E27A7}"/>
    <cellStyle name="20% - Accent5 2 3 2 3" xfId="10451" xr:uid="{FFB97E7D-3F94-4821-8F2C-6FD54F3230DC}"/>
    <cellStyle name="20% - Accent5 2 3 2 3 2" xfId="10452" xr:uid="{20680C49-B7C8-428D-806C-0C8DDA63A881}"/>
    <cellStyle name="20% - Accent5 2 3 2 4" xfId="10453" xr:uid="{54BBACEC-FF7D-4A27-93C7-40F306AA8C82}"/>
    <cellStyle name="20% - Accent5 2 3 2 4 2" xfId="10454" xr:uid="{EEAF724E-62B9-42E9-808B-D3854E37EFB6}"/>
    <cellStyle name="20% - Accent5 2 3 2 5" xfId="10455" xr:uid="{81A0D91E-B229-4884-9FF8-51C1A5087279}"/>
    <cellStyle name="20% - Accent5 2 3 2 5 2" xfId="10456" xr:uid="{D8236990-7438-4533-8142-9CE8E49520D8}"/>
    <cellStyle name="20% - Accent5 2 3 2 6" xfId="10457" xr:uid="{1FA08A4A-57A7-408F-9776-DE82080A9BD6}"/>
    <cellStyle name="20% - Accent5 2 3 2 6 2" xfId="10458" xr:uid="{847813FC-7755-47F5-A351-66EED2D23518}"/>
    <cellStyle name="20% - Accent5 2 3 2 7" xfId="10459" xr:uid="{4FA8A7C7-C2E7-45FE-B8AE-624D643BFD73}"/>
    <cellStyle name="20% - Accent5 2 3 2 7 2" xfId="10460" xr:uid="{54094EEE-5CCB-447E-BAC0-0B6314F449A0}"/>
    <cellStyle name="20% - Accent5 2 3 2 8" xfId="10461" xr:uid="{2F4E35A0-9566-412B-9070-4D8872ABB42E}"/>
    <cellStyle name="20% - Accent5 2 3 2 9" xfId="10444" xr:uid="{C8411B07-F7F3-4ADE-B401-0FD5A71F3235}"/>
    <cellStyle name="20% - Accent5 2 3 3" xfId="181" xr:uid="{C5C6DFE8-57D9-4522-ACCD-834E7BF49FF5}"/>
    <cellStyle name="20% - Accent5 2 3 3 2" xfId="10463" xr:uid="{A1D495D2-21A3-4243-B15E-A15FAD186D74}"/>
    <cellStyle name="20% - Accent5 2 3 3 2 2" xfId="10464" xr:uid="{795641D6-DA33-4C01-B2A9-4C7DA675F1E8}"/>
    <cellStyle name="20% - Accent5 2 3 3 2 2 2" xfId="10465" xr:uid="{77A0081F-BBD4-48F2-B1D8-F9F747E31F58}"/>
    <cellStyle name="20% - Accent5 2 3 3 2 3" xfId="10466" xr:uid="{B7BBA5BB-F6EC-46E2-8706-C103FE63EFEF}"/>
    <cellStyle name="20% - Accent5 2 3 3 2 3 2" xfId="10467" xr:uid="{1C0FB30D-B701-49A7-83A6-475A84E32059}"/>
    <cellStyle name="20% - Accent5 2 3 3 2 4" xfId="10468" xr:uid="{C40DBDEF-660D-4732-902F-192223778ED6}"/>
    <cellStyle name="20% - Accent5 2 3 3 3" xfId="10469" xr:uid="{2B1FBB9F-B8F6-46DA-BD79-14BD5320AC1C}"/>
    <cellStyle name="20% - Accent5 2 3 3 3 2" xfId="10470" xr:uid="{BFCE5B6C-182A-4C19-AF60-353056E36581}"/>
    <cellStyle name="20% - Accent5 2 3 3 4" xfId="10471" xr:uid="{ACF3DBAE-7AAE-4593-B897-A9270ED37393}"/>
    <cellStyle name="20% - Accent5 2 3 3 4 2" xfId="10472" xr:uid="{E6346C91-5784-4997-AA5C-3B9CE5D50A64}"/>
    <cellStyle name="20% - Accent5 2 3 3 5" xfId="10473" xr:uid="{334A6BEC-9E54-429B-BFA8-E54DC113793A}"/>
    <cellStyle name="20% - Accent5 2 3 3 5 2" xfId="10474" xr:uid="{D326AC3D-4F1C-45D0-85E6-FEB63ADCF2BC}"/>
    <cellStyle name="20% - Accent5 2 3 3 6" xfId="10475" xr:uid="{738F685E-0C42-45F0-8A32-A21DA21A1CC2}"/>
    <cellStyle name="20% - Accent5 2 3 3 7" xfId="10462" xr:uid="{F764C267-7049-42B0-966A-DFE6ECF49D27}"/>
    <cellStyle name="20% - Accent5 2 3 4" xfId="10476" xr:uid="{1FB1A181-9A7C-4705-B77E-63F5C17732F2}"/>
    <cellStyle name="20% - Accent5 2 3 4 2" xfId="10477" xr:uid="{D999C0E9-DAF9-40D0-9F92-F218FD2952E0}"/>
    <cellStyle name="20% - Accent5 2 3 4 2 2" xfId="10478" xr:uid="{417E4481-CBE4-464D-9F34-C5AA9A922463}"/>
    <cellStyle name="20% - Accent5 2 3 4 3" xfId="10479" xr:uid="{B22D1C73-1D63-4ACC-BEFE-DCE9D652F918}"/>
    <cellStyle name="20% - Accent5 2 3 4 3 2" xfId="10480" xr:uid="{80C0E469-F48F-43D8-8F19-0E23DF9F64D9}"/>
    <cellStyle name="20% - Accent5 2 3 4 4" xfId="10481" xr:uid="{2946A105-BB99-46BB-943C-9EB8CE76B5D3}"/>
    <cellStyle name="20% - Accent5 2 3 5" xfId="10482" xr:uid="{04E503B8-EE39-453A-997A-834A3EE01A69}"/>
    <cellStyle name="20% - Accent5 2 3 5 2" xfId="10483" xr:uid="{D5D03A44-8DF9-4858-BB92-285295EF0DAF}"/>
    <cellStyle name="20% - Accent5 2 3 6" xfId="10484" xr:uid="{1B961F23-7AE9-4F75-AB1F-4F521AAB0648}"/>
    <cellStyle name="20% - Accent5 2 3 6 2" xfId="10485" xr:uid="{288561BE-58CF-48CD-8FA2-16D6920387F7}"/>
    <cellStyle name="20% - Accent5 2 3 7" xfId="10486" xr:uid="{F59F830C-8CFF-4480-875E-095830DC99DB}"/>
    <cellStyle name="20% - Accent5 2 3 7 2" xfId="10487" xr:uid="{CDAF2B06-37A1-410B-9F4B-C4EB129B1C58}"/>
    <cellStyle name="20% - Accent5 2 3 8" xfId="10488" xr:uid="{13FEAE80-1FFF-44F7-BC3C-28C5C184436B}"/>
    <cellStyle name="20% - Accent5 2 3 8 2" xfId="10489" xr:uid="{DAD62C88-764E-4087-AED2-FE6ED3A76BBA}"/>
    <cellStyle name="20% - Accent5 2 3 9" xfId="10490" xr:uid="{BF480532-F357-4DF0-AF8B-2ACF84ED342F}"/>
    <cellStyle name="20% - Accent5 2 3 9 2" xfId="10491" xr:uid="{3AB0204B-566C-4709-BDC3-E91E1DA5C240}"/>
    <cellStyle name="20% - Accent5 2 4" xfId="182" xr:uid="{58C415C3-D5CC-49B0-AE2E-3D96ADF6D792}"/>
    <cellStyle name="20% - Accent5 2 4 10" xfId="10493" xr:uid="{E5DBB696-568D-4B58-BED6-8C03922544F4}"/>
    <cellStyle name="20% - Accent5 2 4 11" xfId="10492" xr:uid="{11973C08-27F7-4988-B83C-D5257591F246}"/>
    <cellStyle name="20% - Accent5 2 4 2" xfId="183" xr:uid="{56C90476-017D-457E-B4B5-9574E49BDFC7}"/>
    <cellStyle name="20% - Accent5 2 4 2 2" xfId="184" xr:uid="{5E636B5A-36CF-4A09-AD03-8A8289629ECD}"/>
    <cellStyle name="20% - Accent5 2 4 2 2 2" xfId="10496" xr:uid="{C96A01FB-FA18-4430-AA04-215BBE955D9A}"/>
    <cellStyle name="20% - Accent5 2 4 2 2 2 2" xfId="10497" xr:uid="{D792DAFD-8918-4F23-AD39-FDE41DE50766}"/>
    <cellStyle name="20% - Accent5 2 4 2 2 3" xfId="10498" xr:uid="{3DDFB764-57C3-4613-8EDA-E4282104FEF1}"/>
    <cellStyle name="20% - Accent5 2 4 2 2 3 2" xfId="10499" xr:uid="{147323AD-5BC4-472E-AB1A-572233BCC5CB}"/>
    <cellStyle name="20% - Accent5 2 4 2 2 4" xfId="10500" xr:uid="{E5CA1D41-06C6-4365-A9DA-968F6BC09F62}"/>
    <cellStyle name="20% - Accent5 2 4 2 2 5" xfId="10495" xr:uid="{C2C49A9D-D9BC-4A0F-8150-066530BFF35F}"/>
    <cellStyle name="20% - Accent5 2 4 2 3" xfId="10501" xr:uid="{3BC1C0F6-88B0-421A-B70E-5658D2FF8568}"/>
    <cellStyle name="20% - Accent5 2 4 2 3 2" xfId="10502" xr:uid="{613C5257-4E7D-4CCD-8327-C33A9CD9CAA2}"/>
    <cellStyle name="20% - Accent5 2 4 2 4" xfId="10503" xr:uid="{06DCC9E1-9BFC-4444-99C8-269C1F24FE18}"/>
    <cellStyle name="20% - Accent5 2 4 2 4 2" xfId="10504" xr:uid="{736AF92A-E65D-47E6-B111-1847770229A4}"/>
    <cellStyle name="20% - Accent5 2 4 2 5" xfId="10505" xr:uid="{976ED990-FB1B-4E70-9FF4-F0C4B73C1F38}"/>
    <cellStyle name="20% - Accent5 2 4 2 5 2" xfId="10506" xr:uid="{B3D1AFBB-9D85-4A1A-BC90-B76FCEDE4169}"/>
    <cellStyle name="20% - Accent5 2 4 2 6" xfId="10507" xr:uid="{29633DB5-B51C-48DD-B70A-7D4C2C603112}"/>
    <cellStyle name="20% - Accent5 2 4 2 7" xfId="10494" xr:uid="{1E32BA1E-CD0C-4778-A180-211F298EB593}"/>
    <cellStyle name="20% - Accent5 2 4 3" xfId="185" xr:uid="{1CA06B35-E07A-46C3-A518-259C1FBC3122}"/>
    <cellStyle name="20% - Accent5 2 4 3 2" xfId="10509" xr:uid="{E8D220AB-3AB8-4625-9368-3ABB441A1A4B}"/>
    <cellStyle name="20% - Accent5 2 4 3 2 2" xfId="10510" xr:uid="{46507183-C7AB-4BCF-94D5-90A287A22475}"/>
    <cellStyle name="20% - Accent5 2 4 3 2 2 2" xfId="10511" xr:uid="{3067F49A-E475-4736-97B6-1FE39A3F4940}"/>
    <cellStyle name="20% - Accent5 2 4 3 2 3" xfId="10512" xr:uid="{20E5EA1F-B36A-4CEE-B22F-C9D246178BAF}"/>
    <cellStyle name="20% - Accent5 2 4 3 2 3 2" xfId="10513" xr:uid="{B19C785B-7A99-485D-A660-B38700E3C349}"/>
    <cellStyle name="20% - Accent5 2 4 3 2 4" xfId="10514" xr:uid="{7A1BC983-17DE-467B-BD77-AB1481BCAC20}"/>
    <cellStyle name="20% - Accent5 2 4 3 3" xfId="10515" xr:uid="{639E01F1-2C05-43A2-9007-66A80970D485}"/>
    <cellStyle name="20% - Accent5 2 4 3 3 2" xfId="10516" xr:uid="{7A623487-32D0-4F2A-987A-973A8130DD2E}"/>
    <cellStyle name="20% - Accent5 2 4 3 4" xfId="10517" xr:uid="{FE7F2D39-3746-4FDC-BD2A-3D0408F84CD0}"/>
    <cellStyle name="20% - Accent5 2 4 3 4 2" xfId="10518" xr:uid="{CA0D8EB6-716F-4A7E-A0C4-A41BD1E03BFE}"/>
    <cellStyle name="20% - Accent5 2 4 3 5" xfId="10519" xr:uid="{7BB386E0-502E-4B96-AA1C-A1CDFE200DA6}"/>
    <cellStyle name="20% - Accent5 2 4 3 5 2" xfId="10520" xr:uid="{6500113C-57FF-4E65-88EF-A00BD766542E}"/>
    <cellStyle name="20% - Accent5 2 4 3 6" xfId="10521" xr:uid="{3174755D-F516-4F48-8626-ADD5BED24462}"/>
    <cellStyle name="20% - Accent5 2 4 3 7" xfId="10508" xr:uid="{E89C26C8-BC3C-4AFB-8BF6-B1FDB7DB0CAB}"/>
    <cellStyle name="20% - Accent5 2 4 4" xfId="10522" xr:uid="{C6741FE3-6A4F-4B89-B8DB-ABF9428C7368}"/>
    <cellStyle name="20% - Accent5 2 4 4 2" xfId="10523" xr:uid="{05EBAF64-DD81-48C7-AC95-0A9157FFAE56}"/>
    <cellStyle name="20% - Accent5 2 4 4 2 2" xfId="10524" xr:uid="{C7D43EE3-5658-4267-BEF8-3DA9FD3AEDD8}"/>
    <cellStyle name="20% - Accent5 2 4 4 3" xfId="10525" xr:uid="{89EB488E-FA29-4908-A7F0-35327B6E55DE}"/>
    <cellStyle name="20% - Accent5 2 4 4 3 2" xfId="10526" xr:uid="{EB185FA4-C06F-4630-BDBC-0DF4BBB23B07}"/>
    <cellStyle name="20% - Accent5 2 4 4 4" xfId="10527" xr:uid="{B2BF8722-BE92-4619-BAE0-CA21E80DE963}"/>
    <cellStyle name="20% - Accent5 2 4 5" xfId="10528" xr:uid="{5E2A86B4-0F62-4644-9ECA-D2B292979C27}"/>
    <cellStyle name="20% - Accent5 2 4 5 2" xfId="10529" xr:uid="{FAE3BB2B-772A-46BA-B19F-6AAFD721CC86}"/>
    <cellStyle name="20% - Accent5 2 4 6" xfId="10530" xr:uid="{95100A18-ED24-43DB-B175-E239927890EA}"/>
    <cellStyle name="20% - Accent5 2 4 6 2" xfId="10531" xr:uid="{24F3B45E-FC81-49B5-9925-6C28C1D04C79}"/>
    <cellStyle name="20% - Accent5 2 4 7" xfId="10532" xr:uid="{09FD1372-565F-4578-8863-147B250BF1B8}"/>
    <cellStyle name="20% - Accent5 2 4 7 2" xfId="10533" xr:uid="{547243A3-BD18-409F-9B10-C4597C35F5F7}"/>
    <cellStyle name="20% - Accent5 2 4 8" xfId="10534" xr:uid="{F8507432-FAA5-4DAC-9FFA-040139D49568}"/>
    <cellStyle name="20% - Accent5 2 4 8 2" xfId="10535" xr:uid="{ACBE9515-3CFF-401E-BC3C-A35FB2D05E15}"/>
    <cellStyle name="20% - Accent5 2 4 9" xfId="10536" xr:uid="{370F67CE-CA1A-4C07-814D-1B741CA4F3AF}"/>
    <cellStyle name="20% - Accent5 2 4 9 2" xfId="10537" xr:uid="{5A7197D7-5A38-4A5E-97B3-9EE27B88C9BA}"/>
    <cellStyle name="20% - Accent5 2 5" xfId="186" xr:uid="{791FC132-8C16-4823-A457-7BE811B53C9E}"/>
    <cellStyle name="20% - Accent5 2 5 2" xfId="187" xr:uid="{972653D4-B8BE-4089-8089-90E5B01D5566}"/>
    <cellStyle name="20% - Accent5 2 5 2 2" xfId="10540" xr:uid="{D269C9B7-CD02-4814-AEB1-3CB6E57B85FB}"/>
    <cellStyle name="20% - Accent5 2 5 2 2 2" xfId="10541" xr:uid="{A4B15412-7C6D-4897-91D2-F804D08E2F81}"/>
    <cellStyle name="20% - Accent5 2 5 2 2 2 2" xfId="10542" xr:uid="{C6735536-A91F-47BF-9745-890941B0B240}"/>
    <cellStyle name="20% - Accent5 2 5 2 2 3" xfId="10543" xr:uid="{DE1157FA-C288-40CC-9940-D33A2B05112E}"/>
    <cellStyle name="20% - Accent5 2 5 2 2 3 2" xfId="10544" xr:uid="{FC45BE33-E90A-449F-87F3-D2983105BEB2}"/>
    <cellStyle name="20% - Accent5 2 5 2 2 4" xfId="10545" xr:uid="{8C327F16-169F-4DBF-9D96-0A2839B1A4AD}"/>
    <cellStyle name="20% - Accent5 2 5 2 3" xfId="10546" xr:uid="{99987518-4A5E-49E6-8B58-EF519ADD1F50}"/>
    <cellStyle name="20% - Accent5 2 5 2 3 2" xfId="10547" xr:uid="{7661DD31-B300-4B49-A1AE-A9B0B562B50E}"/>
    <cellStyle name="20% - Accent5 2 5 2 4" xfId="10548" xr:uid="{D0921231-6062-4A2C-B658-E25E17CEBC82}"/>
    <cellStyle name="20% - Accent5 2 5 2 4 2" xfId="10549" xr:uid="{EA11FAE0-748E-4357-A779-48F988C4DC73}"/>
    <cellStyle name="20% - Accent5 2 5 2 5" xfId="10550" xr:uid="{D9EEBFBD-4DF2-421B-86FC-B83772781424}"/>
    <cellStyle name="20% - Accent5 2 5 2 5 2" xfId="10551" xr:uid="{7B7FF75E-E74D-4129-A0F6-31B9A3AF77D5}"/>
    <cellStyle name="20% - Accent5 2 5 2 6" xfId="10552" xr:uid="{A76742BF-9FE6-4A0B-9747-9DFA729CAE06}"/>
    <cellStyle name="20% - Accent5 2 5 2 7" xfId="10539" xr:uid="{FEF3217D-0502-45FC-95B2-D83E7D30150E}"/>
    <cellStyle name="20% - Accent5 2 5 3" xfId="10553" xr:uid="{7F88F20B-CE88-4CB0-90BA-95F0F0002259}"/>
    <cellStyle name="20% - Accent5 2 5 3 2" xfId="10554" xr:uid="{A0FAFE39-FA4C-442B-B152-92FACF7BD647}"/>
    <cellStyle name="20% - Accent5 2 5 3 2 2" xfId="10555" xr:uid="{220279E0-96DE-4A70-A6DB-7F6B2B7D7607}"/>
    <cellStyle name="20% - Accent5 2 5 3 2 2 2" xfId="10556" xr:uid="{451692A6-6657-49F4-927B-A072A28482D3}"/>
    <cellStyle name="20% - Accent5 2 5 3 2 3" xfId="10557" xr:uid="{83C1F92D-E6F8-40B1-9BEE-837AFEA52432}"/>
    <cellStyle name="20% - Accent5 2 5 3 2 3 2" xfId="10558" xr:uid="{1E95E6C1-B8C5-431B-AAB1-4C01C74D39AD}"/>
    <cellStyle name="20% - Accent5 2 5 3 2 4" xfId="10559" xr:uid="{47AF64B5-3950-4F73-813B-82A37172CDD3}"/>
    <cellStyle name="20% - Accent5 2 5 3 3" xfId="10560" xr:uid="{CAA4F6F8-5C08-44A5-A2DD-5CC27A4AF916}"/>
    <cellStyle name="20% - Accent5 2 5 3 3 2" xfId="10561" xr:uid="{5D932905-B21F-4F08-9646-EF445A8082F2}"/>
    <cellStyle name="20% - Accent5 2 5 3 4" xfId="10562" xr:uid="{835E4756-CAB9-4D1E-99C3-C79CA5DABBAA}"/>
    <cellStyle name="20% - Accent5 2 5 3 4 2" xfId="10563" xr:uid="{CCFFF092-05A9-47EF-B5A2-F479B5E972F8}"/>
    <cellStyle name="20% - Accent5 2 5 3 5" xfId="10564" xr:uid="{F729F458-E915-4F38-A7B4-1538E6FDBC17}"/>
    <cellStyle name="20% - Accent5 2 5 3 5 2" xfId="10565" xr:uid="{C7317E1C-6E6E-4CEC-A8F7-DEC1AE19C1EF}"/>
    <cellStyle name="20% - Accent5 2 5 3 6" xfId="10566" xr:uid="{5552C474-AAE1-410C-9D7C-B241F6AFE67A}"/>
    <cellStyle name="20% - Accent5 2 5 4" xfId="10567" xr:uid="{5609D142-709D-42B2-9B03-8F0131A41AAA}"/>
    <cellStyle name="20% - Accent5 2 5 4 2" xfId="10568" xr:uid="{00E823DD-0545-4679-92E5-2DAD733F36FE}"/>
    <cellStyle name="20% - Accent5 2 5 4 2 2" xfId="10569" xr:uid="{D0F82AB5-77E7-4946-ADED-99602FD816D4}"/>
    <cellStyle name="20% - Accent5 2 5 4 3" xfId="10570" xr:uid="{DE3F9448-4AD5-4A16-8A24-6A20C6B54955}"/>
    <cellStyle name="20% - Accent5 2 5 4 3 2" xfId="10571" xr:uid="{5C5A2897-B3A2-4185-B275-812BEB8BD4FC}"/>
    <cellStyle name="20% - Accent5 2 5 4 4" xfId="10572" xr:uid="{E1A3F7F6-5A4E-41C3-BA42-6BCA2D7B9ABB}"/>
    <cellStyle name="20% - Accent5 2 5 5" xfId="10573" xr:uid="{FA9B7A18-530F-4EDB-AE00-20D67537B651}"/>
    <cellStyle name="20% - Accent5 2 5 5 2" xfId="10574" xr:uid="{2A8AF92E-6E3D-40AE-A7D9-CB2D50652335}"/>
    <cellStyle name="20% - Accent5 2 5 6" xfId="10575" xr:uid="{8D352B79-4BEA-4F1D-8BA5-7B4DCD8658CD}"/>
    <cellStyle name="20% - Accent5 2 5 6 2" xfId="10576" xr:uid="{9F221C45-8723-4703-82BF-990BCC0412A5}"/>
    <cellStyle name="20% - Accent5 2 5 7" xfId="10577" xr:uid="{D096D29E-C5F2-4E0B-A667-700AB723DB0D}"/>
    <cellStyle name="20% - Accent5 2 5 7 2" xfId="10578" xr:uid="{67AC6DE4-2BA0-48FF-97F4-E690745A359E}"/>
    <cellStyle name="20% - Accent5 2 5 8" xfId="10579" xr:uid="{CB42754B-F168-4B15-86BE-1C19DEE4F062}"/>
    <cellStyle name="20% - Accent5 2 5 9" xfId="10538" xr:uid="{E29C1DA8-6375-4625-A44C-CD396FBCB360}"/>
    <cellStyle name="20% - Accent5 2 6" xfId="188" xr:uid="{1ADAD278-6136-4846-9E71-45A9ABA8D9AC}"/>
    <cellStyle name="20% - Accent5 2 6 2" xfId="189" xr:uid="{22356EAA-C913-4C5C-8383-8FE0DCD55975}"/>
    <cellStyle name="20% - Accent5 2 6 2 2" xfId="10582" xr:uid="{7B0817B3-23F0-48BD-962F-7C80FC6651CD}"/>
    <cellStyle name="20% - Accent5 2 6 2 2 2" xfId="10583" xr:uid="{3D62F778-E829-4D61-B118-6D228B491B5C}"/>
    <cellStyle name="20% - Accent5 2 6 2 3" xfId="10584" xr:uid="{F884D039-724C-4C7D-B904-2744AF214AEC}"/>
    <cellStyle name="20% - Accent5 2 6 2 3 2" xfId="10585" xr:uid="{AFCE0771-7839-41B8-923E-05588575C750}"/>
    <cellStyle name="20% - Accent5 2 6 2 4" xfId="10586" xr:uid="{3601C028-94AF-463F-83B8-D172E89E3523}"/>
    <cellStyle name="20% - Accent5 2 6 2 5" xfId="10581" xr:uid="{F28F1A3B-BF4E-437D-BB0B-A4643CEA3ABF}"/>
    <cellStyle name="20% - Accent5 2 6 3" xfId="10587" xr:uid="{585C87B3-3D08-476C-8903-BEB0D96F6875}"/>
    <cellStyle name="20% - Accent5 2 6 3 2" xfId="10588" xr:uid="{FC669F27-A18C-46CC-B57C-DB0A4A4BC23F}"/>
    <cellStyle name="20% - Accent5 2 6 4" xfId="10589" xr:uid="{13C2CC7E-06C6-4BD0-BD78-D0CD2AFFB8AA}"/>
    <cellStyle name="20% - Accent5 2 6 4 2" xfId="10590" xr:uid="{1B5F32A3-1591-42EB-8973-2BE914F5049C}"/>
    <cellStyle name="20% - Accent5 2 6 5" xfId="10591" xr:uid="{32240B3B-9EF6-4A3D-844E-9C0ACD5EF33F}"/>
    <cellStyle name="20% - Accent5 2 6 5 2" xfId="10592" xr:uid="{AAF1152F-DA72-4206-8EBF-99048681F734}"/>
    <cellStyle name="20% - Accent5 2 6 6" xfId="10593" xr:uid="{E60211E2-1477-4E35-8FE4-EA7280A629A6}"/>
    <cellStyle name="20% - Accent5 2 6 7" xfId="10580" xr:uid="{D974BD0E-C24A-44FB-B7E6-FA1B609422C1}"/>
    <cellStyle name="20% - Accent5 2 7" xfId="190" xr:uid="{55BC07F6-2D33-47D2-9F6F-735001AC9F99}"/>
    <cellStyle name="20% - Accent5 2 7 2" xfId="10595" xr:uid="{3F3A6EF0-15F3-43AE-9132-F1F3FC3379DD}"/>
    <cellStyle name="20% - Accent5 2 7 2 2" xfId="10596" xr:uid="{48B5193C-A3E4-4265-8222-D8C9C64E706B}"/>
    <cellStyle name="20% - Accent5 2 7 2 2 2" xfId="10597" xr:uid="{F6C8CD2A-0A67-41A8-BFD4-51347A144377}"/>
    <cellStyle name="20% - Accent5 2 7 2 3" xfId="10598" xr:uid="{30EA4F3F-2288-4718-A2AA-307C5D313EAD}"/>
    <cellStyle name="20% - Accent5 2 7 2 3 2" xfId="10599" xr:uid="{08BCFA9A-E810-46E2-B4A5-B41D9EC66EEB}"/>
    <cellStyle name="20% - Accent5 2 7 2 4" xfId="10600" xr:uid="{F1E969AA-9DEC-41A2-82A8-2D62092CED05}"/>
    <cellStyle name="20% - Accent5 2 7 3" xfId="10601" xr:uid="{1BB00529-2049-4E76-8AF9-AE44B414886B}"/>
    <cellStyle name="20% - Accent5 2 7 3 2" xfId="10602" xr:uid="{1DE13F6B-12CF-4BF7-9077-71AC1A6AD3B2}"/>
    <cellStyle name="20% - Accent5 2 7 4" xfId="10603" xr:uid="{73826D38-CBC4-4579-AF9A-6DF8ADC42DF5}"/>
    <cellStyle name="20% - Accent5 2 7 4 2" xfId="10604" xr:uid="{E0146EE0-CBB5-4F1B-94A0-573C4E724630}"/>
    <cellStyle name="20% - Accent5 2 7 5" xfId="10605" xr:uid="{18BD49E4-98C3-4EBC-9A2E-73863F75CA9E}"/>
    <cellStyle name="20% - Accent5 2 7 5 2" xfId="10606" xr:uid="{951BE7B4-E7C2-4259-B81C-8A01A2B56610}"/>
    <cellStyle name="20% - Accent5 2 7 6" xfId="10607" xr:uid="{E60C1D21-8EA8-48EC-9CD2-E95358E77E50}"/>
    <cellStyle name="20% - Accent5 2 7 7" xfId="10594" xr:uid="{578B6CAF-73C4-40DA-9AAB-11921CC7BD47}"/>
    <cellStyle name="20% - Accent5 2 8" xfId="10608" xr:uid="{BAC0BA00-FAC9-4506-8BEB-1377B3A26373}"/>
    <cellStyle name="20% - Accent5 2 8 2" xfId="10609" xr:uid="{225160F6-DC08-4FD0-814B-E2157F7199C1}"/>
    <cellStyle name="20% - Accent5 2 8 2 2" xfId="10610" xr:uid="{208B0A66-8A7B-4314-886B-540596321F6F}"/>
    <cellStyle name="20% - Accent5 2 8 3" xfId="10611" xr:uid="{DCBF3A83-7B98-42C4-A413-5B3BE6A62535}"/>
    <cellStyle name="20% - Accent5 2 8 3 2" xfId="10612" xr:uid="{F0F26431-DAC0-4C73-B302-5701D77023AE}"/>
    <cellStyle name="20% - Accent5 2 8 4" xfId="10613" xr:uid="{A0333292-A3B9-40B8-9CCA-9877CA7AA918}"/>
    <cellStyle name="20% - Accent5 2 9" xfId="10614" xr:uid="{26C6BFEB-A5DD-4DB6-8681-5FDE02B680B3}"/>
    <cellStyle name="20% - Accent5 2 9 2" xfId="10615" xr:uid="{8B0FA00C-C053-4F18-AF1D-2E9622B3BEF0}"/>
    <cellStyle name="20% - Accent5 20" xfId="10616" xr:uid="{5553885A-BB3D-4F4E-AECD-AE6C71EBC434}"/>
    <cellStyle name="20% - Accent5 20 2" xfId="10617" xr:uid="{1A4917DE-22A0-43A6-ABFF-0E72F2527E62}"/>
    <cellStyle name="20% - Accent5 20 2 2" xfId="10618" xr:uid="{234032A8-4CB0-45D6-A500-D06EFB5B41C3}"/>
    <cellStyle name="20% - Accent5 20 3" xfId="10619" xr:uid="{E80D293B-2528-4EDE-A678-081280FD3787}"/>
    <cellStyle name="20% - Accent5 20 3 2" xfId="10620" xr:uid="{F271F30E-117D-4311-BCA5-E18C6E31739D}"/>
    <cellStyle name="20% - Accent5 20 4" xfId="10621" xr:uid="{9FDCA485-83A9-4398-A837-A320B47D84E7}"/>
    <cellStyle name="20% - Accent5 21" xfId="10622" xr:uid="{1233327F-A644-4432-828C-2CD78448DD67}"/>
    <cellStyle name="20% - Accent5 21 2" xfId="10623" xr:uid="{C0B80FCE-37B5-48BC-8BAF-92C497548CB6}"/>
    <cellStyle name="20% - Accent5 21 2 2" xfId="10624" xr:uid="{DC33CD60-4B49-4E82-917A-DADCC4D0B196}"/>
    <cellStyle name="20% - Accent5 21 3" xfId="10625" xr:uid="{21FE0267-E61B-4C77-9936-7558DC1F78B6}"/>
    <cellStyle name="20% - Accent5 21 3 2" xfId="10626" xr:uid="{DA38DE1A-69EB-45B4-BD81-98D648996091}"/>
    <cellStyle name="20% - Accent5 21 4" xfId="10627" xr:uid="{68769B71-D1B4-4135-8922-44B4D551556F}"/>
    <cellStyle name="20% - Accent5 22" xfId="10628" xr:uid="{995ECD43-82EA-42B8-97B9-F712421B36A2}"/>
    <cellStyle name="20% - Accent5 22 2" xfId="10629" xr:uid="{4F99D8E3-311A-485C-92B1-642AE8173660}"/>
    <cellStyle name="20% - Accent5 22 2 2" xfId="10630" xr:uid="{695F5AB5-2556-4E0F-8D24-22E23114ABE2}"/>
    <cellStyle name="20% - Accent5 22 3" xfId="10631" xr:uid="{84B863A6-A0CF-4E75-B871-A7FF13B42EED}"/>
    <cellStyle name="20% - Accent5 22 3 2" xfId="10632" xr:uid="{9846F3C6-DA6D-4E07-94DD-416C087F673D}"/>
    <cellStyle name="20% - Accent5 22 4" xfId="10633" xr:uid="{0AD6A5F0-BFAE-441D-AE98-062398D514C4}"/>
    <cellStyle name="20% - Accent5 23" xfId="10634" xr:uid="{DA5F0060-23CD-4A01-BBD2-907976E63259}"/>
    <cellStyle name="20% - Accent5 23 2" xfId="10635" xr:uid="{528C46C5-7578-4700-AC64-D9E30D713873}"/>
    <cellStyle name="20% - Accent5 23 3" xfId="10636" xr:uid="{58F3BDC6-1066-471B-8664-59D81596C209}"/>
    <cellStyle name="20% - Accent5 24" xfId="10637" xr:uid="{AB5C4C8E-1B1A-481E-A32D-AB4B9DE0CB84}"/>
    <cellStyle name="20% - Accent5 24 2" xfId="10638" xr:uid="{EF193093-1BF3-4DF0-9B96-88BC54446448}"/>
    <cellStyle name="20% - Accent5 25" xfId="10639" xr:uid="{3BA33567-1E15-47A9-A11F-1664385843B9}"/>
    <cellStyle name="20% - Accent5 25 2" xfId="10640" xr:uid="{7D780E5F-5FC7-4CA1-8BCD-0B9215C28AE6}"/>
    <cellStyle name="20% - Accent5 26" xfId="10641" xr:uid="{FF1726ED-6901-4559-AE52-1980D213098C}"/>
    <cellStyle name="20% - Accent5 26 2" xfId="10642" xr:uid="{FCCA60D6-A7A9-427A-B78C-643AFF903C30}"/>
    <cellStyle name="20% - Accent5 27" xfId="10643" xr:uid="{09272966-A433-4C00-A455-C99611A5F11F}"/>
    <cellStyle name="20% - Accent5 27 2" xfId="10644" xr:uid="{0648850E-D89D-4486-BDB7-6CB03B4D7768}"/>
    <cellStyle name="20% - Accent5 28" xfId="10645" xr:uid="{FF6B32AB-7144-4D87-84F0-557888383A20}"/>
    <cellStyle name="20% - Accent5 28 2" xfId="10646" xr:uid="{1916BD1E-3CB0-42DC-9E3B-D7F1B0E81C8E}"/>
    <cellStyle name="20% - Accent5 29" xfId="10647" xr:uid="{9A5F3C21-0659-44D4-999F-46F0C60AE646}"/>
    <cellStyle name="20% - Accent5 29 2" xfId="10648" xr:uid="{ADD6C54B-1C4D-42A8-8551-1064F02B97DA}"/>
    <cellStyle name="20% - Accent5 3" xfId="191" xr:uid="{79FBE0FE-415D-4DD6-B2A6-6601E676DE23}"/>
    <cellStyle name="20% - Accent5 3 10" xfId="10650" xr:uid="{1137A8EE-3C83-4EA6-AB5A-865D17A0AE66}"/>
    <cellStyle name="20% - Accent5 3 10 2" xfId="10651" xr:uid="{B6AD7B61-1669-4A50-823A-DE7E5DCD71D1}"/>
    <cellStyle name="20% - Accent5 3 11" xfId="10652" xr:uid="{012DC8D4-B485-49DD-820E-0294C982F6F5}"/>
    <cellStyle name="20% - Accent5 3 11 2" xfId="10653" xr:uid="{D58CE4FB-258B-4F0A-81A7-B1DEF997402E}"/>
    <cellStyle name="20% - Accent5 3 12" xfId="10654" xr:uid="{20B0B21C-DE24-48D6-8D82-F83B3DC69608}"/>
    <cellStyle name="20% - Accent5 3 13" xfId="10655" xr:uid="{3C4C7C0F-26A6-43D2-8771-B9DFFF79314B}"/>
    <cellStyle name="20% - Accent5 3 13 2" xfId="10656" xr:uid="{22199725-9B35-4E01-892F-596AA5806BD1}"/>
    <cellStyle name="20% - Accent5 3 14" xfId="10657" xr:uid="{D4B16C90-B16D-4EF2-B60D-2A45787911E0}"/>
    <cellStyle name="20% - Accent5 3 14 2" xfId="10658" xr:uid="{87F5315E-E164-4D19-84A3-AD38BB97E1D9}"/>
    <cellStyle name="20% - Accent5 3 15" xfId="10659" xr:uid="{DC9BDE62-3CF4-4DBB-AC38-22BD890885AB}"/>
    <cellStyle name="20% - Accent5 3 16" xfId="10660" xr:uid="{F1B8AE7B-8C9F-410D-927B-73CD13170DAF}"/>
    <cellStyle name="20% - Accent5 3 17" xfId="10661" xr:uid="{DFA77D42-3660-4D0F-8FDE-FF014172EA36}"/>
    <cellStyle name="20% - Accent5 3 18" xfId="10662" xr:uid="{66ED3094-8075-41D8-9D94-61C102A8CE35}"/>
    <cellStyle name="20% - Accent5 3 19" xfId="10649" xr:uid="{6A4865F5-DB86-4F16-AD9D-11344F9D3AE5}"/>
    <cellStyle name="20% - Accent5 3 2" xfId="192" xr:uid="{88E2B661-0F14-47A3-8834-D618A5561E69}"/>
    <cellStyle name="20% - Accent5 3 2 10" xfId="10664" xr:uid="{77479AAC-5A95-493F-BDCD-9171BACB55EA}"/>
    <cellStyle name="20% - Accent5 3 2 10 2" xfId="10665" xr:uid="{49D52034-E4CF-4FF6-975A-2F44D33CD90C}"/>
    <cellStyle name="20% - Accent5 3 2 11" xfId="10666" xr:uid="{4A104BDC-3161-40F8-939A-A035E39C2CE2}"/>
    <cellStyle name="20% - Accent5 3 2 11 2" xfId="10667" xr:uid="{24420590-91DA-49BF-8499-CB3C2CAAF9DF}"/>
    <cellStyle name="20% - Accent5 3 2 12" xfId="10668" xr:uid="{C9314792-4523-4FB9-946D-FEC9D48CB012}"/>
    <cellStyle name="20% - Accent5 3 2 13" xfId="10669" xr:uid="{87A25E60-4C09-46BB-8603-98C662A70D30}"/>
    <cellStyle name="20% - Accent5 3 2 14" xfId="10670" xr:uid="{4750E2AC-1869-4744-982B-58065E2F0ADF}"/>
    <cellStyle name="20% - Accent5 3 2 15" xfId="10663" xr:uid="{B6878CE7-DC29-4DB7-967C-ABA6168D6B15}"/>
    <cellStyle name="20% - Accent5 3 2 2" xfId="193" xr:uid="{873EAD1C-9D3F-4772-BB21-FF4855A5F65E}"/>
    <cellStyle name="20% - Accent5 3 2 2 10" xfId="10672" xr:uid="{5F3EE287-7BDF-4A74-937E-E4E555D2B5C5}"/>
    <cellStyle name="20% - Accent5 3 2 2 11" xfId="10673" xr:uid="{7F5F2DBB-5DEA-45D9-AB7F-C1883A6C4F27}"/>
    <cellStyle name="20% - Accent5 3 2 2 12" xfId="10671" xr:uid="{132F041D-43CB-41AD-8F14-266EE6F5A352}"/>
    <cellStyle name="20% - Accent5 3 2 2 2" xfId="194" xr:uid="{2BF0AB47-59BA-476A-B17D-C10C728C11D8}"/>
    <cellStyle name="20% - Accent5 3 2 2 2 2" xfId="10675" xr:uid="{AA9EB44E-BFAF-4686-A830-7696FF5EA794}"/>
    <cellStyle name="20% - Accent5 3 2 2 2 2 2" xfId="10676" xr:uid="{AFDDF3B7-68AB-46EF-B5DD-389B55A62FA3}"/>
    <cellStyle name="20% - Accent5 3 2 2 2 2 2 2" xfId="10677" xr:uid="{062B18D4-7FC3-4B30-A96C-B77523CE55FC}"/>
    <cellStyle name="20% - Accent5 3 2 2 2 2 3" xfId="10678" xr:uid="{C06F8E2D-EF29-47DB-967E-3AF1C855CD28}"/>
    <cellStyle name="20% - Accent5 3 2 2 2 2 3 2" xfId="10679" xr:uid="{70FBCE1B-749C-474E-806E-AC59A5EEE9DE}"/>
    <cellStyle name="20% - Accent5 3 2 2 2 2 4" xfId="10680" xr:uid="{18246199-43B7-4E34-8836-6B93F19F230B}"/>
    <cellStyle name="20% - Accent5 3 2 2 2 3" xfId="10681" xr:uid="{C2687748-8845-42F7-AD36-6A15AE78171A}"/>
    <cellStyle name="20% - Accent5 3 2 2 2 3 2" xfId="10682" xr:uid="{8707F5C1-615A-458B-AED5-28E1A500D490}"/>
    <cellStyle name="20% - Accent5 3 2 2 2 4" xfId="10683" xr:uid="{4783F60C-5591-4939-A41E-018AA0424ECB}"/>
    <cellStyle name="20% - Accent5 3 2 2 2 4 2" xfId="10684" xr:uid="{C90311C2-BEE0-4CE2-BDCA-8E493D61181C}"/>
    <cellStyle name="20% - Accent5 3 2 2 2 5" xfId="10685" xr:uid="{97EE70B1-60AA-4FEA-9FF2-ECAC4DA8A004}"/>
    <cellStyle name="20% - Accent5 3 2 2 2 5 2" xfId="10686" xr:uid="{7A8E7526-1567-48DE-9852-D7A48CE2132C}"/>
    <cellStyle name="20% - Accent5 3 2 2 2 6" xfId="10687" xr:uid="{6862C604-0C04-4B59-841A-43DB1362E355}"/>
    <cellStyle name="20% - Accent5 3 2 2 2 7" xfId="10688" xr:uid="{40BCEEE5-51E7-4F13-9A99-64355790CA73}"/>
    <cellStyle name="20% - Accent5 3 2 2 2 8" xfId="10674" xr:uid="{7FAD0EA3-128F-4D71-BD81-9EB82D9A2BC6}"/>
    <cellStyle name="20% - Accent5 3 2 2 3" xfId="10689" xr:uid="{37AC0978-940B-4AD9-BBAC-4930464490A6}"/>
    <cellStyle name="20% - Accent5 3 2 2 3 2" xfId="10690" xr:uid="{3DA69855-14E9-4792-86CB-56A4D217B826}"/>
    <cellStyle name="20% - Accent5 3 2 2 3 2 2" xfId="10691" xr:uid="{72C2FABA-7C40-4B67-B644-4D04D6008E8E}"/>
    <cellStyle name="20% - Accent5 3 2 2 3 2 2 2" xfId="10692" xr:uid="{4E405BE5-8B40-4ED2-91D0-9CFEE7334019}"/>
    <cellStyle name="20% - Accent5 3 2 2 3 2 3" xfId="10693" xr:uid="{C9BACA05-02B7-4281-AE69-35A81BF6F58F}"/>
    <cellStyle name="20% - Accent5 3 2 2 3 2 3 2" xfId="10694" xr:uid="{D215606F-E039-4ACE-ACC3-495775C7CB92}"/>
    <cellStyle name="20% - Accent5 3 2 2 3 2 4" xfId="10695" xr:uid="{047900C6-6A64-4458-A288-73415E7DCCC1}"/>
    <cellStyle name="20% - Accent5 3 2 2 3 3" xfId="10696" xr:uid="{2E9F9FC2-4A38-4198-BA37-CE8B45A9FCD7}"/>
    <cellStyle name="20% - Accent5 3 2 2 3 3 2" xfId="10697" xr:uid="{5C0FBFA1-9DDD-4390-A36D-622CF8BE9C65}"/>
    <cellStyle name="20% - Accent5 3 2 2 3 4" xfId="10698" xr:uid="{87483A35-9BB5-4AC8-9697-8DBE28861B4E}"/>
    <cellStyle name="20% - Accent5 3 2 2 3 4 2" xfId="10699" xr:uid="{3371E789-8FA6-4227-8CA3-B09E6B92719F}"/>
    <cellStyle name="20% - Accent5 3 2 2 3 5" xfId="10700" xr:uid="{AF001B1D-DCD4-4F72-A49B-AD05E6B1F15F}"/>
    <cellStyle name="20% - Accent5 3 2 2 3 5 2" xfId="10701" xr:uid="{68785286-38AF-4A32-AEF7-AF4DFE8E6975}"/>
    <cellStyle name="20% - Accent5 3 2 2 3 6" xfId="10702" xr:uid="{E579EEEF-2941-462B-8EF5-3B0386CFA90D}"/>
    <cellStyle name="20% - Accent5 3 2 2 4" xfId="10703" xr:uid="{6E2C2A20-A7C0-47D9-8956-E311F0CD76E0}"/>
    <cellStyle name="20% - Accent5 3 2 2 4 2" xfId="10704" xr:uid="{CC4C5B92-E2DA-4B76-ADB0-1475E9E68DC8}"/>
    <cellStyle name="20% - Accent5 3 2 2 4 2 2" xfId="10705" xr:uid="{2DE0338B-ADC7-4D17-A911-B48B79FEC0E2}"/>
    <cellStyle name="20% - Accent5 3 2 2 4 3" xfId="10706" xr:uid="{F1CDFB00-44C8-452D-8018-9D28425113B9}"/>
    <cellStyle name="20% - Accent5 3 2 2 4 3 2" xfId="10707" xr:uid="{5C54E412-F934-4DB7-A673-740C91CB1FA7}"/>
    <cellStyle name="20% - Accent5 3 2 2 4 4" xfId="10708" xr:uid="{6B6EBCD2-5413-405E-9BEA-7064115B035C}"/>
    <cellStyle name="20% - Accent5 3 2 2 5" xfId="10709" xr:uid="{54DF53E1-531E-4A78-8938-CBD0608CB04C}"/>
    <cellStyle name="20% - Accent5 3 2 2 5 2" xfId="10710" xr:uid="{4E6B3A19-5733-445A-B260-0784B5B29304}"/>
    <cellStyle name="20% - Accent5 3 2 2 6" xfId="10711" xr:uid="{113E7709-5343-4D96-BC4F-1832A1D83C26}"/>
    <cellStyle name="20% - Accent5 3 2 2 6 2" xfId="10712" xr:uid="{B95BAFD9-DCE5-40C2-89EA-7BF502316F6D}"/>
    <cellStyle name="20% - Accent5 3 2 2 7" xfId="10713" xr:uid="{60E0864B-8BD0-45E6-938D-D8F8A9D00968}"/>
    <cellStyle name="20% - Accent5 3 2 2 7 2" xfId="10714" xr:uid="{2A8FE6E9-3BB7-4CFD-93E9-D90D6C5AB230}"/>
    <cellStyle name="20% - Accent5 3 2 2 8" xfId="10715" xr:uid="{42123EF9-C66B-400F-BA7E-83E69FECDBEC}"/>
    <cellStyle name="20% - Accent5 3 2 2 8 2" xfId="10716" xr:uid="{5F6FAD29-0F79-4222-9846-090001D3A591}"/>
    <cellStyle name="20% - Accent5 3 2 2 9" xfId="10717" xr:uid="{DC96197E-3982-4925-939C-34619CE54F0A}"/>
    <cellStyle name="20% - Accent5 3 2 2 9 2" xfId="10718" xr:uid="{0B47BA80-2E04-4AE3-9BD3-16230DEEEC5C}"/>
    <cellStyle name="20% - Accent5 3 2 3" xfId="195" xr:uid="{DF45CF19-E2B1-4591-A3B9-E1E81E2B6FFB}"/>
    <cellStyle name="20% - Accent5 3 2 3 10" xfId="10719" xr:uid="{E21BE342-F33C-44D3-A369-E3A0A3857760}"/>
    <cellStyle name="20% - Accent5 3 2 3 2" xfId="10720" xr:uid="{0E1A8266-47AF-417D-A2BE-EA2AE16089F1}"/>
    <cellStyle name="20% - Accent5 3 2 3 2 2" xfId="10721" xr:uid="{414C1355-DF0E-4037-87C7-F965B843A7EE}"/>
    <cellStyle name="20% - Accent5 3 2 3 2 2 2" xfId="10722" xr:uid="{40DE73D9-D0CB-4509-97CC-599CA17741FE}"/>
    <cellStyle name="20% - Accent5 3 2 3 2 2 2 2" xfId="10723" xr:uid="{1DEADDAC-0EB8-4DC1-A4EA-243C15CEB506}"/>
    <cellStyle name="20% - Accent5 3 2 3 2 2 3" xfId="10724" xr:uid="{75420F34-3080-4FC1-8835-C6DE09923BE9}"/>
    <cellStyle name="20% - Accent5 3 2 3 2 2 3 2" xfId="10725" xr:uid="{DDC714B9-1701-470D-8960-580D7973D61E}"/>
    <cellStyle name="20% - Accent5 3 2 3 2 2 4" xfId="10726" xr:uid="{BD0BE517-0869-4B29-8918-46D2D77E2D2C}"/>
    <cellStyle name="20% - Accent5 3 2 3 2 3" xfId="10727" xr:uid="{E37C8C2A-7949-44CF-A453-6DA833A2481E}"/>
    <cellStyle name="20% - Accent5 3 2 3 2 3 2" xfId="10728" xr:uid="{B1EE81AB-A9B7-4321-9929-D4828F9D274A}"/>
    <cellStyle name="20% - Accent5 3 2 3 2 4" xfId="10729" xr:uid="{817512EF-0985-4348-BF5E-3FD4F5C39791}"/>
    <cellStyle name="20% - Accent5 3 2 3 2 4 2" xfId="10730" xr:uid="{FBF52127-1B0B-4824-949C-EF45BB8250FD}"/>
    <cellStyle name="20% - Accent5 3 2 3 2 5" xfId="10731" xr:uid="{4BDD99A8-13BE-43A3-BA36-D9212A302F55}"/>
    <cellStyle name="20% - Accent5 3 2 3 2 5 2" xfId="10732" xr:uid="{A973D3C7-3617-4F40-809C-95B831700A6C}"/>
    <cellStyle name="20% - Accent5 3 2 3 2 6" xfId="10733" xr:uid="{9F0881EB-C310-4FE2-A5B6-A0FEAC60FDA8}"/>
    <cellStyle name="20% - Accent5 3 2 3 3" xfId="10734" xr:uid="{8C1B9760-39D7-4F14-A375-53F15D322B5F}"/>
    <cellStyle name="20% - Accent5 3 2 3 3 2" xfId="10735" xr:uid="{A7015065-76BB-4E80-A23E-18B4BC063788}"/>
    <cellStyle name="20% - Accent5 3 2 3 3 2 2" xfId="10736" xr:uid="{432550A1-401F-47A2-AE81-BD71CFF9AFAC}"/>
    <cellStyle name="20% - Accent5 3 2 3 3 2 2 2" xfId="10737" xr:uid="{0F83B50F-8C8D-47B8-92B3-CC1D18071FF6}"/>
    <cellStyle name="20% - Accent5 3 2 3 3 2 3" xfId="10738" xr:uid="{313DA429-F7FC-4393-8BF4-704AFF9865DD}"/>
    <cellStyle name="20% - Accent5 3 2 3 3 2 3 2" xfId="10739" xr:uid="{BBA01BA2-2C3B-4C5E-8158-61CED91B0DBE}"/>
    <cellStyle name="20% - Accent5 3 2 3 3 2 4" xfId="10740" xr:uid="{3CFF662A-C7C1-4D5C-A402-72033F0D1453}"/>
    <cellStyle name="20% - Accent5 3 2 3 3 3" xfId="10741" xr:uid="{B6FE8624-AA0B-4348-82F2-673F7CB86487}"/>
    <cellStyle name="20% - Accent5 3 2 3 3 3 2" xfId="10742" xr:uid="{DFD6D663-C36E-44E0-9B75-E08E140B2746}"/>
    <cellStyle name="20% - Accent5 3 2 3 3 4" xfId="10743" xr:uid="{DE8BED31-B3D6-4842-BB7B-E6D8BC21717C}"/>
    <cellStyle name="20% - Accent5 3 2 3 3 4 2" xfId="10744" xr:uid="{B41EA776-C35E-418E-8D9B-BC1587FECCCA}"/>
    <cellStyle name="20% - Accent5 3 2 3 3 5" xfId="10745" xr:uid="{20AD86C4-FA91-41B7-B0CF-403E314DC69C}"/>
    <cellStyle name="20% - Accent5 3 2 3 3 5 2" xfId="10746" xr:uid="{8EDCED5D-8DBF-447B-B5FA-916FA218FED2}"/>
    <cellStyle name="20% - Accent5 3 2 3 3 6" xfId="10747" xr:uid="{A2D0D059-8A70-46CE-8816-4511872649B8}"/>
    <cellStyle name="20% - Accent5 3 2 3 4" xfId="10748" xr:uid="{32E75924-7CB4-42AE-A3EC-C6829F16A34C}"/>
    <cellStyle name="20% - Accent5 3 2 3 4 2" xfId="10749" xr:uid="{0444C34F-BF79-43EF-8BA9-0E532936D1B5}"/>
    <cellStyle name="20% - Accent5 3 2 3 4 2 2" xfId="10750" xr:uid="{C3FDB778-6F6A-4970-A023-EEF3E58EFDEA}"/>
    <cellStyle name="20% - Accent5 3 2 3 4 3" xfId="10751" xr:uid="{D6DBAA08-F9BF-4FAA-A238-A833290CED69}"/>
    <cellStyle name="20% - Accent5 3 2 3 4 3 2" xfId="10752" xr:uid="{24226D59-FEB6-4E0F-83AA-6F1D4A7422F9}"/>
    <cellStyle name="20% - Accent5 3 2 3 4 4" xfId="10753" xr:uid="{1282D108-E168-4966-A1EA-B995D1FF9840}"/>
    <cellStyle name="20% - Accent5 3 2 3 5" xfId="10754" xr:uid="{FF1399B6-A6F7-4D4D-BAB7-08BEFC8C87F0}"/>
    <cellStyle name="20% - Accent5 3 2 3 5 2" xfId="10755" xr:uid="{6C617439-EC18-4367-ACAC-9F5790864DCF}"/>
    <cellStyle name="20% - Accent5 3 2 3 6" xfId="10756" xr:uid="{4B319070-9375-4299-BB28-20513C237FD5}"/>
    <cellStyle name="20% - Accent5 3 2 3 6 2" xfId="10757" xr:uid="{BEF7A026-3D93-4D4D-A75A-008B045B765A}"/>
    <cellStyle name="20% - Accent5 3 2 3 7" xfId="10758" xr:uid="{64B517B9-E243-4B37-B9AC-844A2DFF66F6}"/>
    <cellStyle name="20% - Accent5 3 2 3 7 2" xfId="10759" xr:uid="{C1B842A0-B838-4964-BE40-7C9A7E0D4664}"/>
    <cellStyle name="20% - Accent5 3 2 3 8" xfId="10760" xr:uid="{CA4FEC60-133C-4D2F-B716-2666C8FAF4F6}"/>
    <cellStyle name="20% - Accent5 3 2 3 9" xfId="10761" xr:uid="{2836E4E9-A7B4-4C81-99F4-097290C9E243}"/>
    <cellStyle name="20% - Accent5 3 2 4" xfId="10762" xr:uid="{6D2FCE5B-F52B-4334-B26D-18B102DE0B0B}"/>
    <cellStyle name="20% - Accent5 3 2 4 2" xfId="10763" xr:uid="{0B528068-25F3-48BC-A73F-33A2C3FCC44E}"/>
    <cellStyle name="20% - Accent5 3 2 4 2 2" xfId="10764" xr:uid="{67CE1BB9-52BC-4EE9-922A-2262518ED11B}"/>
    <cellStyle name="20% - Accent5 3 2 4 2 2 2" xfId="10765" xr:uid="{44A57B1C-09B0-4147-93FB-7170F950F026}"/>
    <cellStyle name="20% - Accent5 3 2 4 2 3" xfId="10766" xr:uid="{41186BD5-B4B4-47ED-B01B-CBEE3FDEDA36}"/>
    <cellStyle name="20% - Accent5 3 2 4 2 3 2" xfId="10767" xr:uid="{E23D794C-ECB8-4A65-8E93-402BCCDA971D}"/>
    <cellStyle name="20% - Accent5 3 2 4 2 4" xfId="10768" xr:uid="{540FECCA-7F6D-43DB-87E1-FB88FA0F69B9}"/>
    <cellStyle name="20% - Accent5 3 2 4 3" xfId="10769" xr:uid="{5DC3D42D-19D0-4D04-B3C7-77EA3267FED4}"/>
    <cellStyle name="20% - Accent5 3 2 4 3 2" xfId="10770" xr:uid="{5C0D5DEC-FA6E-4583-B1FB-1AD1991B1AE4}"/>
    <cellStyle name="20% - Accent5 3 2 4 4" xfId="10771" xr:uid="{2E61F2A2-26AC-4F5B-8E05-73C006398415}"/>
    <cellStyle name="20% - Accent5 3 2 4 4 2" xfId="10772" xr:uid="{179ADB1A-ABD7-4DD9-8338-3A79BA0E83F5}"/>
    <cellStyle name="20% - Accent5 3 2 4 5" xfId="10773" xr:uid="{CAD86F2E-9B72-45A9-8ED9-5AF880F62648}"/>
    <cellStyle name="20% - Accent5 3 2 4 5 2" xfId="10774" xr:uid="{0F7E09AA-AD96-4018-98DF-928CCEDC71F0}"/>
    <cellStyle name="20% - Accent5 3 2 4 6" xfId="10775" xr:uid="{2C77EE83-23F9-4CD9-A0A4-6CFE93AD54D1}"/>
    <cellStyle name="20% - Accent5 3 2 5" xfId="10776" xr:uid="{85048EA6-218E-44F1-87AF-093D0AA6C648}"/>
    <cellStyle name="20% - Accent5 3 2 5 2" xfId="10777" xr:uid="{448DD2F5-D011-4D21-B636-BDDEC42FE21E}"/>
    <cellStyle name="20% - Accent5 3 2 5 2 2" xfId="10778" xr:uid="{FCF88205-D63D-4053-8F27-A913C0E1F8BD}"/>
    <cellStyle name="20% - Accent5 3 2 5 2 2 2" xfId="10779" xr:uid="{80B9C9D1-CB1A-43C6-9BC9-74D787BC5134}"/>
    <cellStyle name="20% - Accent5 3 2 5 2 3" xfId="10780" xr:uid="{E9E9F3B6-8A75-42BB-84A5-19289EC34EAA}"/>
    <cellStyle name="20% - Accent5 3 2 5 2 3 2" xfId="10781" xr:uid="{B075E952-A52A-43EB-88D0-75526C2FC39B}"/>
    <cellStyle name="20% - Accent5 3 2 5 2 4" xfId="10782" xr:uid="{C68D5C90-9773-4554-A9E4-9DB34A4D5A1F}"/>
    <cellStyle name="20% - Accent5 3 2 5 3" xfId="10783" xr:uid="{B93FBBB8-32B7-4208-909D-227702939D74}"/>
    <cellStyle name="20% - Accent5 3 2 5 3 2" xfId="10784" xr:uid="{D26CBC1A-C1CA-41CD-9244-D6013BB5894B}"/>
    <cellStyle name="20% - Accent5 3 2 5 4" xfId="10785" xr:uid="{89A85A41-7BB1-472B-A987-6F02E5A5F158}"/>
    <cellStyle name="20% - Accent5 3 2 5 4 2" xfId="10786" xr:uid="{3EA3529C-9A93-47F4-BE01-B159BF919DAB}"/>
    <cellStyle name="20% - Accent5 3 2 5 5" xfId="10787" xr:uid="{DFFD2096-E57C-4D7E-80AC-818098F2A9DA}"/>
    <cellStyle name="20% - Accent5 3 2 5 5 2" xfId="10788" xr:uid="{EB5301C2-A3DA-4C7C-B832-7C8CA32C41B0}"/>
    <cellStyle name="20% - Accent5 3 2 5 6" xfId="10789" xr:uid="{03AD9047-5596-4C99-A102-0E3EDF304FF1}"/>
    <cellStyle name="20% - Accent5 3 2 6" xfId="10790" xr:uid="{C9342659-666D-40E3-B7FF-6FB15D87D35D}"/>
    <cellStyle name="20% - Accent5 3 2 6 2" xfId="10791" xr:uid="{F3868DFB-FF70-4021-BCD4-81019E852D93}"/>
    <cellStyle name="20% - Accent5 3 2 6 2 2" xfId="10792" xr:uid="{BDF4E2E4-E77B-4782-A4C5-3AFBF6833D8D}"/>
    <cellStyle name="20% - Accent5 3 2 6 3" xfId="10793" xr:uid="{5F94D80A-4628-42B1-92C6-14B944323B2C}"/>
    <cellStyle name="20% - Accent5 3 2 6 3 2" xfId="10794" xr:uid="{0E6DD83E-7F26-4DC9-96A0-B375BFD021D6}"/>
    <cellStyle name="20% - Accent5 3 2 6 4" xfId="10795" xr:uid="{8E2B8EE7-C99D-4584-A890-0C7A55AA8D59}"/>
    <cellStyle name="20% - Accent5 3 2 7" xfId="10796" xr:uid="{0DC725F7-B00C-46CD-8747-BF5C88E3F49F}"/>
    <cellStyle name="20% - Accent5 3 2 7 2" xfId="10797" xr:uid="{98100EC1-3000-4132-835A-CADE1A15718F}"/>
    <cellStyle name="20% - Accent5 3 2 8" xfId="10798" xr:uid="{5F1C4278-005C-497E-966A-22F0A54743EB}"/>
    <cellStyle name="20% - Accent5 3 2 8 2" xfId="10799" xr:uid="{40674446-1D8F-427F-8C46-CC99B7E2ADF1}"/>
    <cellStyle name="20% - Accent5 3 2 9" xfId="10800" xr:uid="{18A07574-C307-4B1F-9C52-E2C95FCE5479}"/>
    <cellStyle name="20% - Accent5 3 2 9 2" xfId="10801" xr:uid="{24A6218A-4256-42E0-AEC6-4BCA84BFCA04}"/>
    <cellStyle name="20% - Accent5 3 3" xfId="196" xr:uid="{6802D7DE-4604-45E7-8B0A-6D995E754FF0}"/>
    <cellStyle name="20% - Accent5 3 3 10" xfId="10803" xr:uid="{83BFCD92-7C74-453E-8449-1F10B6D7888D}"/>
    <cellStyle name="20% - Accent5 3 3 11" xfId="10804" xr:uid="{746DAE1E-EA0D-42AF-8DE4-C2B3ABB30060}"/>
    <cellStyle name="20% - Accent5 3 3 12" xfId="10805" xr:uid="{CE50488A-EEA6-412F-996F-A4912BA694AC}"/>
    <cellStyle name="20% - Accent5 3 3 13" xfId="10802" xr:uid="{F2CD74D1-E0D5-4E8F-B83B-112AE23939ED}"/>
    <cellStyle name="20% - Accent5 3 3 2" xfId="197" xr:uid="{35D0C6B7-12E8-45AD-86F8-0F8FDBEB9312}"/>
    <cellStyle name="20% - Accent5 3 3 2 10" xfId="10806" xr:uid="{D983E144-85C7-47AF-8F13-33E7257F3ADE}"/>
    <cellStyle name="20% - Accent5 3 3 2 2" xfId="10807" xr:uid="{F22B9C7E-D689-4FEE-9F5A-EB4742B3D204}"/>
    <cellStyle name="20% - Accent5 3 3 2 2 2" xfId="10808" xr:uid="{69D2D109-DD9F-425F-8B9C-A37FEA581F63}"/>
    <cellStyle name="20% - Accent5 3 3 2 2 2 2" xfId="10809" xr:uid="{0D8AF90B-3C26-440E-97B3-E5D9050E4D20}"/>
    <cellStyle name="20% - Accent5 3 3 2 2 3" xfId="10810" xr:uid="{9210AE7E-6F9E-448C-A2CD-7DF287592F55}"/>
    <cellStyle name="20% - Accent5 3 3 2 2 3 2" xfId="10811" xr:uid="{9E0F14FA-19D6-4135-A3AA-FC762CF8D07A}"/>
    <cellStyle name="20% - Accent5 3 3 2 2 4" xfId="10812" xr:uid="{D5B7FF89-4009-423A-A384-2E4169CFEB9B}"/>
    <cellStyle name="20% - Accent5 3 3 2 3" xfId="10813" xr:uid="{BDD269EC-DF79-49AE-887F-F18D04CB0BFB}"/>
    <cellStyle name="20% - Accent5 3 3 2 3 2" xfId="10814" xr:uid="{D06A300F-0AB8-4CB9-8027-4A7EC85A6A4E}"/>
    <cellStyle name="20% - Accent5 3 3 2 4" xfId="10815" xr:uid="{D7965AFD-CC0C-4378-A9E2-A8C99C921CD9}"/>
    <cellStyle name="20% - Accent5 3 3 2 4 2" xfId="10816" xr:uid="{F20999FC-AD93-47A4-AD95-D66979A38FD2}"/>
    <cellStyle name="20% - Accent5 3 3 2 5" xfId="10817" xr:uid="{2E7DC5D0-770E-41CD-BB88-408BD8E81D46}"/>
    <cellStyle name="20% - Accent5 3 3 2 5 2" xfId="10818" xr:uid="{001B6673-1FDC-4504-A8BF-803065029D2C}"/>
    <cellStyle name="20% - Accent5 3 3 2 6" xfId="10819" xr:uid="{20B2C263-0A94-44D1-B468-BF6BBA59E386}"/>
    <cellStyle name="20% - Accent5 3 3 2 6 2" xfId="10820" xr:uid="{DDEB21F3-2785-417F-A849-2580AF90E6BB}"/>
    <cellStyle name="20% - Accent5 3 3 2 7" xfId="10821" xr:uid="{EDDEFC97-E9BB-409D-BAD0-C2BFA6C49903}"/>
    <cellStyle name="20% - Accent5 3 3 2 7 2" xfId="10822" xr:uid="{CAF05B08-5CD6-4115-9F6D-733573D6CCEC}"/>
    <cellStyle name="20% - Accent5 3 3 2 8" xfId="10823" xr:uid="{48F04CEF-2BF6-424B-B563-13C7D5B854FB}"/>
    <cellStyle name="20% - Accent5 3 3 2 9" xfId="10824" xr:uid="{02007A6C-2E7B-44C6-B713-C49A254CDA09}"/>
    <cellStyle name="20% - Accent5 3 3 3" xfId="10825" xr:uid="{FA584FF9-E131-4CB0-B690-020CF91B05FC}"/>
    <cellStyle name="20% - Accent5 3 3 3 2" xfId="10826" xr:uid="{5D2989AA-EE91-4A15-A879-CF97ADA82288}"/>
    <cellStyle name="20% - Accent5 3 3 3 2 2" xfId="10827" xr:uid="{89A9D830-1FDC-48F3-BAA7-55DA02F294D0}"/>
    <cellStyle name="20% - Accent5 3 3 3 2 2 2" xfId="10828" xr:uid="{17E8A5B2-16BE-4D83-9CB0-B9FFFD6AA0D4}"/>
    <cellStyle name="20% - Accent5 3 3 3 2 3" xfId="10829" xr:uid="{BFF97CE9-3B95-495D-A7FF-111C635B2B79}"/>
    <cellStyle name="20% - Accent5 3 3 3 2 3 2" xfId="10830" xr:uid="{EB6EC117-6AF4-4B69-BE11-A26545C8DC2E}"/>
    <cellStyle name="20% - Accent5 3 3 3 2 4" xfId="10831" xr:uid="{19B93DA5-FD25-4C7E-8F23-985560332A54}"/>
    <cellStyle name="20% - Accent5 3 3 3 3" xfId="10832" xr:uid="{F8A39E75-4922-48AB-A013-1AE1D2381676}"/>
    <cellStyle name="20% - Accent5 3 3 3 3 2" xfId="10833" xr:uid="{905FB83D-5525-4784-8257-728A29C52CD1}"/>
    <cellStyle name="20% - Accent5 3 3 3 4" xfId="10834" xr:uid="{3C813614-C7A8-408C-813A-30991E549F8E}"/>
    <cellStyle name="20% - Accent5 3 3 3 4 2" xfId="10835" xr:uid="{16096966-8F98-4A85-AEED-2D0CFCB33991}"/>
    <cellStyle name="20% - Accent5 3 3 3 5" xfId="10836" xr:uid="{1264BBA7-E7ED-498F-81B1-EC111B3B00D9}"/>
    <cellStyle name="20% - Accent5 3 3 3 5 2" xfId="10837" xr:uid="{96CAC8A6-1B91-454E-B059-914DE1A86986}"/>
    <cellStyle name="20% - Accent5 3 3 3 6" xfId="10838" xr:uid="{FF1A0B40-C067-416A-BA68-372C95ACE12A}"/>
    <cellStyle name="20% - Accent5 3 3 4" xfId="10839" xr:uid="{C2E510D7-CC1B-437A-A5A8-F3B0C67476A0}"/>
    <cellStyle name="20% - Accent5 3 3 4 2" xfId="10840" xr:uid="{CB7694DA-C242-41C7-90F7-041204C659FC}"/>
    <cellStyle name="20% - Accent5 3 3 4 2 2" xfId="10841" xr:uid="{063C8408-28FA-4162-B123-409414278290}"/>
    <cellStyle name="20% - Accent5 3 3 4 3" xfId="10842" xr:uid="{39431C9E-C47B-4FE1-97EF-790880B60D50}"/>
    <cellStyle name="20% - Accent5 3 3 4 3 2" xfId="10843" xr:uid="{C1B08AD4-0C2D-437D-B786-9AA90223AC1A}"/>
    <cellStyle name="20% - Accent5 3 3 4 4" xfId="10844" xr:uid="{8C05F98F-11FB-48E6-A1BA-E5FF3FCE26D3}"/>
    <cellStyle name="20% - Accent5 3 3 5" xfId="10845" xr:uid="{31061A8E-CB0C-481A-84AD-5944C7D6323E}"/>
    <cellStyle name="20% - Accent5 3 3 5 2" xfId="10846" xr:uid="{E24A032A-2FBE-48F3-9378-7EBBD552CF1D}"/>
    <cellStyle name="20% - Accent5 3 3 6" xfId="10847" xr:uid="{A5183456-944A-491B-B8B6-3C7E58E8C088}"/>
    <cellStyle name="20% - Accent5 3 3 6 2" xfId="10848" xr:uid="{9E73C078-EFCF-4253-92F6-FE5E72A53E23}"/>
    <cellStyle name="20% - Accent5 3 3 7" xfId="10849" xr:uid="{47870223-26F0-434D-BDE6-40D289FAC04A}"/>
    <cellStyle name="20% - Accent5 3 3 7 2" xfId="10850" xr:uid="{13ADD58A-9B7B-4E99-9EA0-8B660113C271}"/>
    <cellStyle name="20% - Accent5 3 3 8" xfId="10851" xr:uid="{BCD36982-DBBA-4815-A3C6-DEC02796643E}"/>
    <cellStyle name="20% - Accent5 3 3 8 2" xfId="10852" xr:uid="{D048C3D4-F2BC-4904-A131-2C852E6358AE}"/>
    <cellStyle name="20% - Accent5 3 3 9" xfId="10853" xr:uid="{1A70E94A-4AFF-402A-BE73-2A4C34E08895}"/>
    <cellStyle name="20% - Accent5 3 3 9 2" xfId="10854" xr:uid="{F5BBBD81-38D0-425A-A27C-580A9616F6D9}"/>
    <cellStyle name="20% - Accent5 3 4" xfId="198" xr:uid="{3A2C23E3-5098-4841-8620-60A4BC635EC2}"/>
    <cellStyle name="20% - Accent5 3 4 10" xfId="10856" xr:uid="{93F667A2-2FEB-4A98-BA5D-33FC1759B02F}"/>
    <cellStyle name="20% - Accent5 3 4 11" xfId="10857" xr:uid="{0AEA6C21-977D-4085-8DAD-3158932B5D4E}"/>
    <cellStyle name="20% - Accent5 3 4 12" xfId="10858" xr:uid="{3E4AF58C-67F6-42D2-9935-62744B6662E7}"/>
    <cellStyle name="20% - Accent5 3 4 13" xfId="10855" xr:uid="{A9FFE79C-C409-4CF9-9D77-811EA5196202}"/>
    <cellStyle name="20% - Accent5 3 4 2" xfId="10859" xr:uid="{59E41D11-047D-44C2-8BE4-1A857FD44E4C}"/>
    <cellStyle name="20% - Accent5 3 4 2 2" xfId="10860" xr:uid="{9B497738-6691-4983-BED6-51E3894D6DEA}"/>
    <cellStyle name="20% - Accent5 3 4 2 2 2" xfId="10861" xr:uid="{B629F7F9-8C20-47FA-BB5A-876920FE93C2}"/>
    <cellStyle name="20% - Accent5 3 4 2 2 2 2" xfId="10862" xr:uid="{E02B3088-7125-4135-BF25-C42C18A2AB82}"/>
    <cellStyle name="20% - Accent5 3 4 2 2 3" xfId="10863" xr:uid="{49B09A3E-4E96-4A57-B198-F7147148F118}"/>
    <cellStyle name="20% - Accent5 3 4 2 2 3 2" xfId="10864" xr:uid="{94B24565-9C0D-4B33-BA6C-8B448F2EA61F}"/>
    <cellStyle name="20% - Accent5 3 4 2 2 4" xfId="10865" xr:uid="{55A753EA-4167-4537-8982-8E7BA4EABAFF}"/>
    <cellStyle name="20% - Accent5 3 4 2 3" xfId="10866" xr:uid="{582991DB-4226-412E-9439-5BE89D232CF8}"/>
    <cellStyle name="20% - Accent5 3 4 2 3 2" xfId="10867" xr:uid="{3E496ABB-CA92-47DE-8C48-8143E04112E6}"/>
    <cellStyle name="20% - Accent5 3 4 2 4" xfId="10868" xr:uid="{6B9E41ED-26B2-4DA3-9EAF-21640CEF2840}"/>
    <cellStyle name="20% - Accent5 3 4 2 4 2" xfId="10869" xr:uid="{48994B9D-7CC1-404D-8BB6-031C818A7AFA}"/>
    <cellStyle name="20% - Accent5 3 4 2 5" xfId="10870" xr:uid="{33ABA864-19E4-48BD-AC8B-E14871B124E3}"/>
    <cellStyle name="20% - Accent5 3 4 2 5 2" xfId="10871" xr:uid="{7D190CBB-1677-406D-B721-0B8E1B063470}"/>
    <cellStyle name="20% - Accent5 3 4 2 6" xfId="10872" xr:uid="{339484BC-FB0C-4145-BACF-E875B82707B6}"/>
    <cellStyle name="20% - Accent5 3 4 3" xfId="10873" xr:uid="{FD7E5D30-E46B-452B-8F2F-5D90AD2B1930}"/>
    <cellStyle name="20% - Accent5 3 4 3 2" xfId="10874" xr:uid="{B0067FBC-AED2-46AD-AC92-592464686AEA}"/>
    <cellStyle name="20% - Accent5 3 4 3 2 2" xfId="10875" xr:uid="{EFFD4F12-3900-40D6-B3F9-F1FB1FCBACE7}"/>
    <cellStyle name="20% - Accent5 3 4 3 2 2 2" xfId="10876" xr:uid="{7841AD8C-4CD7-4030-ABD9-7D209C0EC043}"/>
    <cellStyle name="20% - Accent5 3 4 3 2 3" xfId="10877" xr:uid="{66EA5D4D-47E7-4BBF-A69A-D4FB738003BF}"/>
    <cellStyle name="20% - Accent5 3 4 3 2 3 2" xfId="10878" xr:uid="{4EDB5987-B173-4ADA-99E2-0E43D77B440C}"/>
    <cellStyle name="20% - Accent5 3 4 3 2 4" xfId="10879" xr:uid="{D8CB28B7-419C-4BC2-97F1-D221893408B6}"/>
    <cellStyle name="20% - Accent5 3 4 3 3" xfId="10880" xr:uid="{ED3832BC-9603-4E2E-99EA-FD76F0E03D2A}"/>
    <cellStyle name="20% - Accent5 3 4 3 3 2" xfId="10881" xr:uid="{50966935-1751-480F-9DF3-63D8B42B3CFA}"/>
    <cellStyle name="20% - Accent5 3 4 3 4" xfId="10882" xr:uid="{1AAEF652-1AE5-40CC-A3CA-8DB79AC19D67}"/>
    <cellStyle name="20% - Accent5 3 4 3 4 2" xfId="10883" xr:uid="{63C7263E-AE53-4E51-B0F9-332371FE839B}"/>
    <cellStyle name="20% - Accent5 3 4 3 5" xfId="10884" xr:uid="{1156B8F6-9377-4405-A98C-184812E7F4C0}"/>
    <cellStyle name="20% - Accent5 3 4 3 5 2" xfId="10885" xr:uid="{3452DA6C-FBDC-4485-AE22-3191A79CE4BE}"/>
    <cellStyle name="20% - Accent5 3 4 3 6" xfId="10886" xr:uid="{C5FCAA1E-71D4-4289-9DB5-CBF0150F8694}"/>
    <cellStyle name="20% - Accent5 3 4 4" xfId="10887" xr:uid="{2A22961E-1B78-4707-A825-3721A50D72A8}"/>
    <cellStyle name="20% - Accent5 3 4 4 2" xfId="10888" xr:uid="{ECFF988A-DE60-4033-964A-F077B7F42B89}"/>
    <cellStyle name="20% - Accent5 3 4 4 2 2" xfId="10889" xr:uid="{C93B9AF3-D161-430E-963A-E4F51354EB88}"/>
    <cellStyle name="20% - Accent5 3 4 4 3" xfId="10890" xr:uid="{3D8B18B6-A57B-4987-B8A6-0335DEA442B7}"/>
    <cellStyle name="20% - Accent5 3 4 4 3 2" xfId="10891" xr:uid="{9B6BA432-0718-4BEC-A6CB-36B0C09FCFFB}"/>
    <cellStyle name="20% - Accent5 3 4 4 4" xfId="10892" xr:uid="{72E46633-BB47-412A-92D1-72EA9CB81672}"/>
    <cellStyle name="20% - Accent5 3 4 5" xfId="10893" xr:uid="{B75CEB18-4DDE-4597-87B0-D02FC694C855}"/>
    <cellStyle name="20% - Accent5 3 4 5 2" xfId="10894" xr:uid="{32AC8DC6-BA93-4366-A8CA-B330BA0772CF}"/>
    <cellStyle name="20% - Accent5 3 4 6" xfId="10895" xr:uid="{93E6AC4E-7C25-4716-B993-5CBB519758C8}"/>
    <cellStyle name="20% - Accent5 3 4 6 2" xfId="10896" xr:uid="{62796E0E-4767-4DEE-BD28-2F72950F7458}"/>
    <cellStyle name="20% - Accent5 3 4 7" xfId="10897" xr:uid="{E126F04C-A22A-4494-9F78-8E57D9980D04}"/>
    <cellStyle name="20% - Accent5 3 4 7 2" xfId="10898" xr:uid="{E9CAEB50-ADAF-47C3-BD9A-522E9ACCE4D6}"/>
    <cellStyle name="20% - Accent5 3 4 8" xfId="10899" xr:uid="{6B30B8F2-370E-4332-8C93-8AE99B4FECFD}"/>
    <cellStyle name="20% - Accent5 3 4 8 2" xfId="10900" xr:uid="{FB35C36D-96F3-4117-B7FC-7965AB196020}"/>
    <cellStyle name="20% - Accent5 3 4 9" xfId="10901" xr:uid="{CB3E41B0-3839-453D-8ACE-D15A990267BD}"/>
    <cellStyle name="20% - Accent5 3 4 9 2" xfId="10902" xr:uid="{8C85C8F6-C5F9-4728-B2EB-389D86B61FFA}"/>
    <cellStyle name="20% - Accent5 3 5" xfId="10903" xr:uid="{1B67DD1D-F40C-4211-871A-B55C08305866}"/>
    <cellStyle name="20% - Accent5 3 5 10" xfId="10904" xr:uid="{9B050EC1-8408-421F-9F21-8C936B6C4E44}"/>
    <cellStyle name="20% - Accent5 3 5 2" xfId="10905" xr:uid="{87512F1A-A52E-403D-A059-F764855EC84B}"/>
    <cellStyle name="20% - Accent5 3 5 2 2" xfId="10906" xr:uid="{A85FDFCB-79CA-44B7-B1E9-18E2EBEB3509}"/>
    <cellStyle name="20% - Accent5 3 5 2 2 2" xfId="10907" xr:uid="{0207CBA3-146B-4D06-BDDE-60E3D4F3F508}"/>
    <cellStyle name="20% - Accent5 3 5 2 2 2 2" xfId="10908" xr:uid="{25F8CCE7-295A-4441-8D36-5251AF3577CC}"/>
    <cellStyle name="20% - Accent5 3 5 2 2 3" xfId="10909" xr:uid="{D4A3B0D0-1AB6-41AD-BA95-62537E426073}"/>
    <cellStyle name="20% - Accent5 3 5 2 2 3 2" xfId="10910" xr:uid="{323B4CCC-1C55-482B-9009-D4698A5DBD77}"/>
    <cellStyle name="20% - Accent5 3 5 2 2 4" xfId="10911" xr:uid="{A9DBEF1F-7EE4-4CA4-9677-D803638B21B3}"/>
    <cellStyle name="20% - Accent5 3 5 2 3" xfId="10912" xr:uid="{89BC2247-C858-475B-8A50-01427DB59B90}"/>
    <cellStyle name="20% - Accent5 3 5 2 3 2" xfId="10913" xr:uid="{BA6B05E0-74E0-4519-A2EC-AD5EAF5398D2}"/>
    <cellStyle name="20% - Accent5 3 5 2 4" xfId="10914" xr:uid="{A52F9D08-B43B-4D47-ACC2-5FD1330BB509}"/>
    <cellStyle name="20% - Accent5 3 5 2 4 2" xfId="10915" xr:uid="{E72EFB70-F77F-42CF-8874-A7FA81407E31}"/>
    <cellStyle name="20% - Accent5 3 5 2 5" xfId="10916" xr:uid="{1AB32718-E600-438A-88FC-D203B119DB7C}"/>
    <cellStyle name="20% - Accent5 3 5 2 5 2" xfId="10917" xr:uid="{B8B6B551-8D15-440A-A4AD-3EF258FE76F5}"/>
    <cellStyle name="20% - Accent5 3 5 2 6" xfId="10918" xr:uid="{986F52CC-CEC6-420D-A41C-92C20EA8B878}"/>
    <cellStyle name="20% - Accent5 3 5 3" xfId="10919" xr:uid="{1A6EC8C2-D3A4-4823-AC81-AD9CF8A6B34B}"/>
    <cellStyle name="20% - Accent5 3 5 3 2" xfId="10920" xr:uid="{2DF4C894-1B30-47B6-9D7A-FFBFE5B18794}"/>
    <cellStyle name="20% - Accent5 3 5 3 2 2" xfId="10921" xr:uid="{DDFCEF02-E76A-4378-8041-977B77F52042}"/>
    <cellStyle name="20% - Accent5 3 5 3 2 2 2" xfId="10922" xr:uid="{7CD36570-C061-4AD2-9D4A-8B9B53D4BB7C}"/>
    <cellStyle name="20% - Accent5 3 5 3 2 3" xfId="10923" xr:uid="{CD32A0C1-F159-4F7B-8E11-43C6A6ECB410}"/>
    <cellStyle name="20% - Accent5 3 5 3 2 3 2" xfId="10924" xr:uid="{A132BAEC-08B8-4111-B4A5-23A414EE5B25}"/>
    <cellStyle name="20% - Accent5 3 5 3 2 4" xfId="10925" xr:uid="{5FB2D9E7-5849-4978-9197-CD475712AC20}"/>
    <cellStyle name="20% - Accent5 3 5 3 3" xfId="10926" xr:uid="{416F9E41-BA74-492E-A910-8BCE02C888A8}"/>
    <cellStyle name="20% - Accent5 3 5 3 3 2" xfId="10927" xr:uid="{4BC89253-9876-475D-A0A9-B9725A1760F0}"/>
    <cellStyle name="20% - Accent5 3 5 3 4" xfId="10928" xr:uid="{44B2B955-D560-48DE-B848-E2199E77D2DA}"/>
    <cellStyle name="20% - Accent5 3 5 3 4 2" xfId="10929" xr:uid="{74817764-BEB0-4327-AA1D-DBCB13D4A6FD}"/>
    <cellStyle name="20% - Accent5 3 5 3 5" xfId="10930" xr:uid="{E351E069-77DB-4AC0-8AD1-2DC0532B197C}"/>
    <cellStyle name="20% - Accent5 3 5 3 5 2" xfId="10931" xr:uid="{06A838B9-1543-4044-8E51-8A312E2E20B8}"/>
    <cellStyle name="20% - Accent5 3 5 3 6" xfId="10932" xr:uid="{A3B1BA77-4038-45C0-9A45-2B7AA4581F8A}"/>
    <cellStyle name="20% - Accent5 3 5 4" xfId="10933" xr:uid="{1FCDEFC8-70E1-4047-A858-7E18E5EF3F07}"/>
    <cellStyle name="20% - Accent5 3 5 4 2" xfId="10934" xr:uid="{7CABF41C-D9F5-4C69-8ED4-9960DF90D555}"/>
    <cellStyle name="20% - Accent5 3 5 4 2 2" xfId="10935" xr:uid="{1D645771-1DB0-49AB-A74C-6E7ECFAB173B}"/>
    <cellStyle name="20% - Accent5 3 5 4 3" xfId="10936" xr:uid="{5B197BF6-58A7-4DA7-BDEA-C71341C07FB7}"/>
    <cellStyle name="20% - Accent5 3 5 4 3 2" xfId="10937" xr:uid="{DFAA08F6-81C5-4924-A53C-C8D6FF66E8F8}"/>
    <cellStyle name="20% - Accent5 3 5 4 4" xfId="10938" xr:uid="{D876CEB7-3C0C-48B2-A2D4-CA10F9990224}"/>
    <cellStyle name="20% - Accent5 3 5 5" xfId="10939" xr:uid="{CCF0C977-3AEE-4CE8-A371-4002C16CCE48}"/>
    <cellStyle name="20% - Accent5 3 5 5 2" xfId="10940" xr:uid="{AD334737-B8A1-4C24-B0CC-B5C8796ED741}"/>
    <cellStyle name="20% - Accent5 3 5 6" xfId="10941" xr:uid="{1E77A3B5-31D6-4551-B62D-8C5B6E0F2DB1}"/>
    <cellStyle name="20% - Accent5 3 5 6 2" xfId="10942" xr:uid="{3490073E-FF01-4D5A-A11B-3D008B1849EE}"/>
    <cellStyle name="20% - Accent5 3 5 7" xfId="10943" xr:uid="{C9C5D075-F3C8-441F-9E6F-FB1A0D191982}"/>
    <cellStyle name="20% - Accent5 3 5 7 2" xfId="10944" xr:uid="{B2C5AC17-74E1-4C97-A12F-EF38DE661C89}"/>
    <cellStyle name="20% - Accent5 3 5 8" xfId="10945" xr:uid="{5A36E8CE-C240-437E-AF20-A76916C2CC8E}"/>
    <cellStyle name="20% - Accent5 3 5 9" xfId="10946" xr:uid="{1D57A597-BA5F-4E9E-A0C0-D86FBA486EB4}"/>
    <cellStyle name="20% - Accent5 3 6" xfId="10947" xr:uid="{214602E7-5A1A-44AB-B40B-305ADC21CA26}"/>
    <cellStyle name="20% - Accent5 3 6 2" xfId="10948" xr:uid="{196C1D23-ABBF-446A-8B1B-CAE3BE5BFD11}"/>
    <cellStyle name="20% - Accent5 3 6 2 2" xfId="10949" xr:uid="{03308942-AE3D-4E94-84CE-8E3752031D7A}"/>
    <cellStyle name="20% - Accent5 3 6 2 2 2" xfId="10950" xr:uid="{FF36CF07-BF7C-4607-AF7B-CF511A7BC2EA}"/>
    <cellStyle name="20% - Accent5 3 6 2 3" xfId="10951" xr:uid="{9361B5E2-18F8-444D-B029-7A0C33E6B1C6}"/>
    <cellStyle name="20% - Accent5 3 6 2 3 2" xfId="10952" xr:uid="{E416BEED-E6B0-48DB-82D5-0638C7609BA7}"/>
    <cellStyle name="20% - Accent5 3 6 2 4" xfId="10953" xr:uid="{1C65030F-2A6A-4A04-92C0-2D90D53B3A6B}"/>
    <cellStyle name="20% - Accent5 3 6 3" xfId="10954" xr:uid="{A72690E2-760E-49C6-B098-C0C0712DF36B}"/>
    <cellStyle name="20% - Accent5 3 6 3 2" xfId="10955" xr:uid="{FD239279-D8CC-476E-8DC9-B88556CF1482}"/>
    <cellStyle name="20% - Accent5 3 6 4" xfId="10956" xr:uid="{75362DD0-67BB-48C2-A60F-1A92C4792B1D}"/>
    <cellStyle name="20% - Accent5 3 6 4 2" xfId="10957" xr:uid="{63C4427F-661A-42B8-AA45-5CCCBD4305C7}"/>
    <cellStyle name="20% - Accent5 3 6 5" xfId="10958" xr:uid="{1AB983A0-38C8-4E74-8425-119AF282B8EB}"/>
    <cellStyle name="20% - Accent5 3 6 5 2" xfId="10959" xr:uid="{9E151034-7A54-4325-A918-3221BAE94B9B}"/>
    <cellStyle name="20% - Accent5 3 6 6" xfId="10960" xr:uid="{5BA9C651-28E4-4B7D-B89C-A2958FB2E035}"/>
    <cellStyle name="20% - Accent5 3 6 6 2" xfId="10961" xr:uid="{5D261A24-2EA3-43B3-87EA-9D37309750B0}"/>
    <cellStyle name="20% - Accent5 3 7" xfId="10962" xr:uid="{BDD3C534-DFBA-4FF7-A40C-1C900FE7EEDD}"/>
    <cellStyle name="20% - Accent5 3 7 2" xfId="10963" xr:uid="{A113E48D-EAF0-43F1-8DA9-9E4B364EE93B}"/>
    <cellStyle name="20% - Accent5 3 7 2 2" xfId="10964" xr:uid="{533EF2FA-E04B-42A6-8E7A-9AEDA1E9E9B0}"/>
    <cellStyle name="20% - Accent5 3 7 2 2 2" xfId="10965" xr:uid="{38300A6D-2F69-4579-B559-1CD2EE2435EE}"/>
    <cellStyle name="20% - Accent5 3 7 2 3" xfId="10966" xr:uid="{3BEB505B-EF28-4948-B4DE-8E8839C1F853}"/>
    <cellStyle name="20% - Accent5 3 7 2 3 2" xfId="10967" xr:uid="{A5A381CC-B640-41B2-802C-041E7D8D8A16}"/>
    <cellStyle name="20% - Accent5 3 7 2 4" xfId="10968" xr:uid="{B19015D3-0CBD-4D58-8DCA-7B6C466BEE93}"/>
    <cellStyle name="20% - Accent5 3 7 3" xfId="10969" xr:uid="{11692D2E-ECED-4FCC-85AF-28BB66E9516C}"/>
    <cellStyle name="20% - Accent5 3 7 3 2" xfId="10970" xr:uid="{0FF29E04-C07C-47C2-8F8B-979B8617FB89}"/>
    <cellStyle name="20% - Accent5 3 7 4" xfId="10971" xr:uid="{8D17324C-1E22-46D8-A014-3D43204FB415}"/>
    <cellStyle name="20% - Accent5 3 7 4 2" xfId="10972" xr:uid="{1C31B2C6-C480-4DF6-B39C-E4D354089B1E}"/>
    <cellStyle name="20% - Accent5 3 7 5" xfId="10973" xr:uid="{5636A1A8-F87C-4DBC-8815-3E07668E362E}"/>
    <cellStyle name="20% - Accent5 3 7 5 2" xfId="10974" xr:uid="{0F3AD832-068A-4A68-B2D8-AF85AC33697F}"/>
    <cellStyle name="20% - Accent5 3 7 6" xfId="10975" xr:uid="{94F3064F-8364-4B73-AEAD-825F5A6AECCD}"/>
    <cellStyle name="20% - Accent5 3 8" xfId="10976" xr:uid="{572D531F-B6C4-45F9-A591-629E2535EA0D}"/>
    <cellStyle name="20% - Accent5 3 8 2" xfId="10977" xr:uid="{83FB098D-04D5-45D4-BF81-ACB9E4E86224}"/>
    <cellStyle name="20% - Accent5 3 8 2 2" xfId="10978" xr:uid="{CA24D2C2-B188-45E7-BA01-BEA34430F38B}"/>
    <cellStyle name="20% - Accent5 3 8 3" xfId="10979" xr:uid="{C63EFE84-53B7-4FAE-8077-3799B611D54B}"/>
    <cellStyle name="20% - Accent5 3 8 3 2" xfId="10980" xr:uid="{3BCF92A0-D4CB-479E-AB16-CFF52612FDB4}"/>
    <cellStyle name="20% - Accent5 3 8 4" xfId="10981" xr:uid="{AC1A04CB-7D70-4066-8274-C7EC481B30F0}"/>
    <cellStyle name="20% - Accent5 3 9" xfId="10982" xr:uid="{F0346B7F-5AE9-4397-ADC0-D009FE0A8D01}"/>
    <cellStyle name="20% - Accent5 3 9 2" xfId="10983" xr:uid="{9E666974-E329-4983-ABC7-F22EBF6FA2DE}"/>
    <cellStyle name="20% - Accent5 30" xfId="10984" xr:uid="{EEA78C51-00CD-4F35-933A-07833129A557}"/>
    <cellStyle name="20% - Accent5 30 2" xfId="10985" xr:uid="{1D4984F5-E8B4-4EE0-8ACB-E3249A96C3BD}"/>
    <cellStyle name="20% - Accent5 31" xfId="10986" xr:uid="{83AF818F-415C-443D-8665-B966C3153AEF}"/>
    <cellStyle name="20% - Accent5 31 2" xfId="10987" xr:uid="{68E9962B-B86F-415A-A2FC-3657E1197B64}"/>
    <cellStyle name="20% - Accent5 32" xfId="10988" xr:uid="{397E10DA-F4D7-4061-AD38-65D599BF438F}"/>
    <cellStyle name="20% - Accent5 32 2" xfId="10989" xr:uid="{669F561B-C65F-4549-8E84-968B896A9A4A}"/>
    <cellStyle name="20% - Accent5 33" xfId="10990" xr:uid="{3F36F6E7-9822-40A3-81E3-B64141D9BDFD}"/>
    <cellStyle name="20% - Accent5 33 2" xfId="10991" xr:uid="{0C193C60-BC71-4077-BDD6-D04724C0EABC}"/>
    <cellStyle name="20% - Accent5 34" xfId="10992" xr:uid="{D63A0D63-0E35-46FD-835A-30FEB74C1F8D}"/>
    <cellStyle name="20% - Accent5 34 2" xfId="10993" xr:uid="{3BB5BB57-A561-4111-8829-E8D32B4ED6ED}"/>
    <cellStyle name="20% - Accent5 35" xfId="10994" xr:uid="{3D734888-049C-4F9F-879D-A74CFBB89970}"/>
    <cellStyle name="20% - Accent5 35 2" xfId="10995" xr:uid="{0313EF86-4DA3-430E-A3C0-A4B93BED08E7}"/>
    <cellStyle name="20% - Accent5 36" xfId="10996" xr:uid="{C1A2ADF0-F4B8-4E1E-8C85-731C35AA0798}"/>
    <cellStyle name="20% - Accent5 36 2" xfId="10997" xr:uid="{01BB71C2-EBF2-41C5-965E-6299583ACC4F}"/>
    <cellStyle name="20% - Accent5 37" xfId="10998" xr:uid="{85117AB9-CEE3-4B10-8AC4-B755C6E97162}"/>
    <cellStyle name="20% - Accent5 38" xfId="9954" xr:uid="{6FDBCF36-FEC8-4B1F-B8F7-7CEC14FCE9B0}"/>
    <cellStyle name="20% - Accent5 4" xfId="199" xr:uid="{03775084-DB5E-40ED-A050-EA6037A9B518}"/>
    <cellStyle name="20% - Accent5 4 10" xfId="11000" xr:uid="{FCC8DB32-7873-44B0-8CDC-E17DFF91618A}"/>
    <cellStyle name="20% - Accent5 4 10 2" xfId="11001" xr:uid="{C712F9AF-1BBD-4593-8A90-5CE741773F9D}"/>
    <cellStyle name="20% - Accent5 4 11" xfId="11002" xr:uid="{F0D315D9-0D8A-42E7-91C4-F9DA60CDA79D}"/>
    <cellStyle name="20% - Accent5 4 11 2" xfId="11003" xr:uid="{6C410EFC-6721-4E5C-995F-90AD67DB43CA}"/>
    <cellStyle name="20% - Accent5 4 12" xfId="11004" xr:uid="{CC062C3E-59F0-4315-9658-7B65F86E8A81}"/>
    <cellStyle name="20% - Accent5 4 12 2" xfId="11005" xr:uid="{DE25A08D-0142-4008-8447-34DF190F05FC}"/>
    <cellStyle name="20% - Accent5 4 13" xfId="11006" xr:uid="{B9544F39-12A3-4419-9779-657B5772CB7A}"/>
    <cellStyle name="20% - Accent5 4 13 2" xfId="11007" xr:uid="{1BC3E17D-DCEC-4FF6-96B7-0BF841F23137}"/>
    <cellStyle name="20% - Accent5 4 14" xfId="11008" xr:uid="{B30C9CF1-6BAC-4B83-8453-4A0C17CA007B}"/>
    <cellStyle name="20% - Accent5 4 15" xfId="11009" xr:uid="{3C048956-0E6C-42C4-B942-3D39536EA59D}"/>
    <cellStyle name="20% - Accent5 4 16" xfId="10999" xr:uid="{92A8F646-B498-4830-8F5F-B7B953DF27C5}"/>
    <cellStyle name="20% - Accent5 4 2" xfId="200" xr:uid="{C6EA24D0-0DC3-4E93-B8F5-159D9C77C64C}"/>
    <cellStyle name="20% - Accent5 4 2 10" xfId="11011" xr:uid="{5E650A80-F8B6-43BB-B22A-652A3E9E22CB}"/>
    <cellStyle name="20% - Accent5 4 2 10 2" xfId="11012" xr:uid="{33639B98-4BA7-43FE-B4B9-B56426449156}"/>
    <cellStyle name="20% - Accent5 4 2 11" xfId="11013" xr:uid="{5D7BEC7E-386F-42C5-AF2E-59EEB52101E9}"/>
    <cellStyle name="20% - Accent5 4 2 11 2" xfId="11014" xr:uid="{E36FC0A0-88D5-413F-84C5-7EC5D72FEBF0}"/>
    <cellStyle name="20% - Accent5 4 2 12" xfId="11015" xr:uid="{2EF27D5F-0953-4B0A-BB41-E3B18BBAE6FC}"/>
    <cellStyle name="20% - Accent5 4 2 13" xfId="11016" xr:uid="{EB45A105-0270-4CA3-AC35-37D4873E3CFE}"/>
    <cellStyle name="20% - Accent5 4 2 14" xfId="11010" xr:uid="{B5D16DB3-42FF-4B5F-BB08-FA5B6EF3E919}"/>
    <cellStyle name="20% - Accent5 4 2 2" xfId="201" xr:uid="{BA5D334A-28D1-4918-8797-B0057E7DC8C6}"/>
    <cellStyle name="20% - Accent5 4 2 2 10" xfId="11018" xr:uid="{012D1170-2ED0-4B91-96FC-9B198CD6DE7E}"/>
    <cellStyle name="20% - Accent5 4 2 2 11" xfId="11019" xr:uid="{F7C089DC-2051-4B2B-BFA4-5BD21DA1CC24}"/>
    <cellStyle name="20% - Accent5 4 2 2 12" xfId="11017" xr:uid="{3141ABBB-E5A1-4017-9D44-55DF427EFF7B}"/>
    <cellStyle name="20% - Accent5 4 2 2 2" xfId="11020" xr:uid="{73A8C539-A8B9-46A3-B7A6-62AA45142A11}"/>
    <cellStyle name="20% - Accent5 4 2 2 2 2" xfId="11021" xr:uid="{B997E201-DE7A-4109-873C-BFF7578F9D43}"/>
    <cellStyle name="20% - Accent5 4 2 2 2 2 2" xfId="11022" xr:uid="{FADCAF1C-B0BE-438B-A89C-DE73834CEE45}"/>
    <cellStyle name="20% - Accent5 4 2 2 2 2 2 2" xfId="11023" xr:uid="{5BB35CCD-EF80-4360-AB50-BBCFC13F40EB}"/>
    <cellStyle name="20% - Accent5 4 2 2 2 2 3" xfId="11024" xr:uid="{B866CD6B-40F3-40E2-9E4A-7940CD117608}"/>
    <cellStyle name="20% - Accent5 4 2 2 2 2 3 2" xfId="11025" xr:uid="{7701346D-4CAB-4718-8A32-AD968D516FC2}"/>
    <cellStyle name="20% - Accent5 4 2 2 2 2 4" xfId="11026" xr:uid="{FD68356A-B825-4057-81BA-27BACE6F0C33}"/>
    <cellStyle name="20% - Accent5 4 2 2 2 3" xfId="11027" xr:uid="{4F1A0050-7A47-4646-91A3-5413D004B371}"/>
    <cellStyle name="20% - Accent5 4 2 2 2 3 2" xfId="11028" xr:uid="{7FB6E41A-2672-4E99-8F42-C58F81914AD7}"/>
    <cellStyle name="20% - Accent5 4 2 2 2 4" xfId="11029" xr:uid="{FE0547CF-836D-476B-9661-2C82EA3B565D}"/>
    <cellStyle name="20% - Accent5 4 2 2 2 4 2" xfId="11030" xr:uid="{4A91E0F6-F7D4-47B4-BD24-6C8C288EFB1E}"/>
    <cellStyle name="20% - Accent5 4 2 2 2 5" xfId="11031" xr:uid="{4BAA77AD-521D-415A-9F3C-06B5349A834A}"/>
    <cellStyle name="20% - Accent5 4 2 2 2 5 2" xfId="11032" xr:uid="{D6FA3EBA-5EEB-4520-A02F-BE3CB4C8FF0E}"/>
    <cellStyle name="20% - Accent5 4 2 2 2 6" xfId="11033" xr:uid="{689763B2-777F-431F-AA3B-121F609E4D3A}"/>
    <cellStyle name="20% - Accent5 4 2 2 3" xfId="11034" xr:uid="{98FEB29C-65FA-4F78-9DA1-D1067FC5C8C0}"/>
    <cellStyle name="20% - Accent5 4 2 2 3 2" xfId="11035" xr:uid="{FE6768A5-DF15-4DF7-BCD6-ED4250C24134}"/>
    <cellStyle name="20% - Accent5 4 2 2 3 2 2" xfId="11036" xr:uid="{B1281941-DBBC-4307-907F-C1A0CA4377DD}"/>
    <cellStyle name="20% - Accent5 4 2 2 3 2 2 2" xfId="11037" xr:uid="{CAF712AB-919E-45E3-9126-D7C05D6AC7CF}"/>
    <cellStyle name="20% - Accent5 4 2 2 3 2 3" xfId="11038" xr:uid="{07BD4FE8-DE40-4EDE-9606-DC4204731FD4}"/>
    <cellStyle name="20% - Accent5 4 2 2 3 2 3 2" xfId="11039" xr:uid="{35D0322B-0A13-470E-8D9E-F289954414D6}"/>
    <cellStyle name="20% - Accent5 4 2 2 3 2 4" xfId="11040" xr:uid="{5C486F08-AFE2-4163-8FB4-F0915692F71B}"/>
    <cellStyle name="20% - Accent5 4 2 2 3 3" xfId="11041" xr:uid="{A45BCDA9-DEDE-4440-8C3C-A9DB0E0AB90B}"/>
    <cellStyle name="20% - Accent5 4 2 2 3 3 2" xfId="11042" xr:uid="{DE9E5460-BEDD-4649-BEAE-DC3D3D8C54B6}"/>
    <cellStyle name="20% - Accent5 4 2 2 3 4" xfId="11043" xr:uid="{CC8CF23A-847B-4A1D-BB8F-26F174617C13}"/>
    <cellStyle name="20% - Accent5 4 2 2 3 4 2" xfId="11044" xr:uid="{C821CA11-19AD-43CA-A461-3341E66B4AAD}"/>
    <cellStyle name="20% - Accent5 4 2 2 3 5" xfId="11045" xr:uid="{20433CAE-43C9-4FC0-AFEC-6ABC04EEC2F1}"/>
    <cellStyle name="20% - Accent5 4 2 2 3 5 2" xfId="11046" xr:uid="{5FDB4BB9-396D-42C7-8644-71906D248BD1}"/>
    <cellStyle name="20% - Accent5 4 2 2 3 6" xfId="11047" xr:uid="{B05C3548-247D-40F6-B127-3C9F4A47018C}"/>
    <cellStyle name="20% - Accent5 4 2 2 4" xfId="11048" xr:uid="{22470C76-0462-4C15-BB27-45E30CC37927}"/>
    <cellStyle name="20% - Accent5 4 2 2 4 2" xfId="11049" xr:uid="{BEF19C77-23B8-4A7F-8DCB-5513F63E5B6D}"/>
    <cellStyle name="20% - Accent5 4 2 2 4 2 2" xfId="11050" xr:uid="{67404A86-DE3C-42C3-9391-BD916979F708}"/>
    <cellStyle name="20% - Accent5 4 2 2 4 3" xfId="11051" xr:uid="{34251F49-7CB3-411E-B61B-FF40519233B3}"/>
    <cellStyle name="20% - Accent5 4 2 2 4 3 2" xfId="11052" xr:uid="{F30A2E97-7869-41DF-A80A-4B11181F5133}"/>
    <cellStyle name="20% - Accent5 4 2 2 4 4" xfId="11053" xr:uid="{28A9137F-9E5D-4614-897C-C3A2EFCCFC91}"/>
    <cellStyle name="20% - Accent5 4 2 2 5" xfId="11054" xr:uid="{0F2E4DEC-ABFD-47B5-8FF8-D9F6CA8F1A6C}"/>
    <cellStyle name="20% - Accent5 4 2 2 5 2" xfId="11055" xr:uid="{0C42349A-B580-4747-94D5-297756CA274E}"/>
    <cellStyle name="20% - Accent5 4 2 2 6" xfId="11056" xr:uid="{505DF48E-E230-4398-B639-C702DBE57F77}"/>
    <cellStyle name="20% - Accent5 4 2 2 6 2" xfId="11057" xr:uid="{DA73EA29-2E7C-43A9-B0BE-122860983035}"/>
    <cellStyle name="20% - Accent5 4 2 2 7" xfId="11058" xr:uid="{31102900-5718-4C5A-B8D0-24EC8415B0AD}"/>
    <cellStyle name="20% - Accent5 4 2 2 7 2" xfId="11059" xr:uid="{D6A4B5F3-0EB1-4337-B62A-D548579696DE}"/>
    <cellStyle name="20% - Accent5 4 2 2 8" xfId="11060" xr:uid="{57A1883B-4EAF-4227-B2C5-8708D6304FB7}"/>
    <cellStyle name="20% - Accent5 4 2 2 8 2" xfId="11061" xr:uid="{41A7ADC2-12BF-4033-81E6-A03697A9E3CB}"/>
    <cellStyle name="20% - Accent5 4 2 2 9" xfId="11062" xr:uid="{A6C4BDCB-51A1-434E-BCA1-E413BA3A8F18}"/>
    <cellStyle name="20% - Accent5 4 2 2 9 2" xfId="11063" xr:uid="{ADD16345-F458-48B4-BF21-2F5531752F93}"/>
    <cellStyle name="20% - Accent5 4 2 3" xfId="11064" xr:uid="{2341FF8C-3AE8-4825-8563-D4E65630C622}"/>
    <cellStyle name="20% - Accent5 4 2 3 2" xfId="11065" xr:uid="{220278BD-D2E1-4C39-AF94-BF50869D9C0C}"/>
    <cellStyle name="20% - Accent5 4 2 3 2 2" xfId="11066" xr:uid="{EC65A9DD-312C-4B94-84B0-9DB8523FA7CE}"/>
    <cellStyle name="20% - Accent5 4 2 3 2 2 2" xfId="11067" xr:uid="{A3BCCFF1-7666-4CE0-BFFB-4767497E68E9}"/>
    <cellStyle name="20% - Accent5 4 2 3 2 2 2 2" xfId="11068" xr:uid="{6E970FEA-558F-426B-A96E-D49418216F3F}"/>
    <cellStyle name="20% - Accent5 4 2 3 2 2 3" xfId="11069" xr:uid="{56BA16FA-B8CD-4664-B0C6-E5893BB254F3}"/>
    <cellStyle name="20% - Accent5 4 2 3 2 2 3 2" xfId="11070" xr:uid="{3AAA8EFF-7976-4895-AA1D-4026B0B7DBBE}"/>
    <cellStyle name="20% - Accent5 4 2 3 2 2 4" xfId="11071" xr:uid="{009618F2-E146-4CE1-A12C-BFE65557903E}"/>
    <cellStyle name="20% - Accent5 4 2 3 2 3" xfId="11072" xr:uid="{B5C740BF-9B46-42DC-BCC9-A41C715573BE}"/>
    <cellStyle name="20% - Accent5 4 2 3 2 3 2" xfId="11073" xr:uid="{A1E0BC52-C288-4FDD-8B27-4E4EB7AEF000}"/>
    <cellStyle name="20% - Accent5 4 2 3 2 4" xfId="11074" xr:uid="{ECD8FC7F-4867-4547-925D-6AF955947D7F}"/>
    <cellStyle name="20% - Accent5 4 2 3 2 4 2" xfId="11075" xr:uid="{6EF1DC05-29C0-47F9-81AE-F54DC439F4A4}"/>
    <cellStyle name="20% - Accent5 4 2 3 2 5" xfId="11076" xr:uid="{8D458FCF-CB0D-4E2C-8FC5-045A027A7D38}"/>
    <cellStyle name="20% - Accent5 4 2 3 2 5 2" xfId="11077" xr:uid="{30E4EF56-3074-4706-B991-A28611BE8C34}"/>
    <cellStyle name="20% - Accent5 4 2 3 2 6" xfId="11078" xr:uid="{40A26349-56E9-411D-AD65-4E7917F26DFD}"/>
    <cellStyle name="20% - Accent5 4 2 3 3" xfId="11079" xr:uid="{F01316A4-FE29-4A53-A0E8-CCF754C16E0F}"/>
    <cellStyle name="20% - Accent5 4 2 3 3 2" xfId="11080" xr:uid="{BB1A73F9-06B9-47CE-82F7-0FB3DF314C41}"/>
    <cellStyle name="20% - Accent5 4 2 3 3 2 2" xfId="11081" xr:uid="{ACE5F1B7-BA63-4C64-9CD5-07520F5D0AEF}"/>
    <cellStyle name="20% - Accent5 4 2 3 3 2 2 2" xfId="11082" xr:uid="{F4FBE9B8-AF80-4094-88C7-222F885AF8B2}"/>
    <cellStyle name="20% - Accent5 4 2 3 3 2 3" xfId="11083" xr:uid="{D9DAD282-16A7-44C9-8650-C674D439CDDE}"/>
    <cellStyle name="20% - Accent5 4 2 3 3 2 3 2" xfId="11084" xr:uid="{24CBE804-4328-46AC-92D1-A937F3EF6A1C}"/>
    <cellStyle name="20% - Accent5 4 2 3 3 2 4" xfId="11085" xr:uid="{B68B9E77-FEBF-4D4C-8EEC-66191C74113D}"/>
    <cellStyle name="20% - Accent5 4 2 3 3 3" xfId="11086" xr:uid="{B0BF4094-54D2-4802-805C-ED53AB578DE7}"/>
    <cellStyle name="20% - Accent5 4 2 3 3 3 2" xfId="11087" xr:uid="{9086FBCD-E20A-42BC-9A93-122A12AA75DA}"/>
    <cellStyle name="20% - Accent5 4 2 3 3 4" xfId="11088" xr:uid="{5DDB9F49-8791-4832-9BD3-808B00A93480}"/>
    <cellStyle name="20% - Accent5 4 2 3 3 4 2" xfId="11089" xr:uid="{4C429A05-8EDF-4332-8BF7-FBC75850AB1D}"/>
    <cellStyle name="20% - Accent5 4 2 3 3 5" xfId="11090" xr:uid="{1C66D7D9-A4ED-4742-BDD6-F37A4AD32B52}"/>
    <cellStyle name="20% - Accent5 4 2 3 3 5 2" xfId="11091" xr:uid="{44BFEB2C-13FB-46E3-A478-59B8C1F22D3B}"/>
    <cellStyle name="20% - Accent5 4 2 3 3 6" xfId="11092" xr:uid="{6DEEEB30-3F4D-4149-863D-13EF5C6AE45D}"/>
    <cellStyle name="20% - Accent5 4 2 3 4" xfId="11093" xr:uid="{09796452-B019-466B-A1D3-D420B74984F7}"/>
    <cellStyle name="20% - Accent5 4 2 3 4 2" xfId="11094" xr:uid="{DB292F1E-9FB7-456C-94DA-C2D419CFDC9A}"/>
    <cellStyle name="20% - Accent5 4 2 3 4 2 2" xfId="11095" xr:uid="{62157598-52D3-4051-AD82-805E40105565}"/>
    <cellStyle name="20% - Accent5 4 2 3 4 3" xfId="11096" xr:uid="{8313C2FC-CBA3-4712-B7A3-F8D3BCF59931}"/>
    <cellStyle name="20% - Accent5 4 2 3 4 3 2" xfId="11097" xr:uid="{A00B4514-1563-4B6F-940C-63907C024C46}"/>
    <cellStyle name="20% - Accent5 4 2 3 4 4" xfId="11098" xr:uid="{53DE9538-924E-4A26-AA46-C61E5C01F3B6}"/>
    <cellStyle name="20% - Accent5 4 2 3 5" xfId="11099" xr:uid="{B297CB95-E181-4B54-A372-2CFECAE1295B}"/>
    <cellStyle name="20% - Accent5 4 2 3 5 2" xfId="11100" xr:uid="{05D3F782-92A4-424F-A712-28CEF17F8425}"/>
    <cellStyle name="20% - Accent5 4 2 3 6" xfId="11101" xr:uid="{EEF33351-49E1-408E-A6D7-281F1FE166CD}"/>
    <cellStyle name="20% - Accent5 4 2 3 6 2" xfId="11102" xr:uid="{A8DE1DC3-9A8A-42F0-9C7A-2502E6287C28}"/>
    <cellStyle name="20% - Accent5 4 2 3 7" xfId="11103" xr:uid="{C83E444C-9D22-4C6A-983D-249C26D5B6E1}"/>
    <cellStyle name="20% - Accent5 4 2 3 7 2" xfId="11104" xr:uid="{B0DD1F58-D813-4964-8B04-AD9106B92C70}"/>
    <cellStyle name="20% - Accent5 4 2 3 8" xfId="11105" xr:uid="{53711701-F38A-4DC2-8912-5E5ED8ABAC36}"/>
    <cellStyle name="20% - Accent5 4 2 4" xfId="11106" xr:uid="{8FF80E69-2E7D-43A0-AC05-9355132EE0A1}"/>
    <cellStyle name="20% - Accent5 4 2 4 2" xfId="11107" xr:uid="{F56FF20A-E5A2-4429-AEDD-679D20DD5CD6}"/>
    <cellStyle name="20% - Accent5 4 2 4 2 2" xfId="11108" xr:uid="{AAE3BADA-8902-41D2-82D1-5168D5D0619C}"/>
    <cellStyle name="20% - Accent5 4 2 4 2 2 2" xfId="11109" xr:uid="{1A0F87E8-B8FD-4785-91E8-A8F9F8779B34}"/>
    <cellStyle name="20% - Accent5 4 2 4 2 3" xfId="11110" xr:uid="{6D2A7B3A-96A3-4D2E-B84E-FAEAED169013}"/>
    <cellStyle name="20% - Accent5 4 2 4 2 3 2" xfId="11111" xr:uid="{50DE02E8-B4B6-4D51-9AA3-EE193A275012}"/>
    <cellStyle name="20% - Accent5 4 2 4 2 4" xfId="11112" xr:uid="{E31064FE-C3B3-4FB4-B612-8858220C7AD4}"/>
    <cellStyle name="20% - Accent5 4 2 4 3" xfId="11113" xr:uid="{9CC8A06B-5120-4496-99A9-07D8238159FD}"/>
    <cellStyle name="20% - Accent5 4 2 4 3 2" xfId="11114" xr:uid="{53C2F0C4-06A4-4FD5-A45B-6A5620CAE233}"/>
    <cellStyle name="20% - Accent5 4 2 4 4" xfId="11115" xr:uid="{01ED61BF-B1EF-44E6-A016-846D74D0FF7E}"/>
    <cellStyle name="20% - Accent5 4 2 4 4 2" xfId="11116" xr:uid="{6AB5ED65-6440-4611-A52B-F02921D3953F}"/>
    <cellStyle name="20% - Accent5 4 2 4 5" xfId="11117" xr:uid="{5F47C49B-F3B6-4A95-8DC7-EFA9467CC766}"/>
    <cellStyle name="20% - Accent5 4 2 4 5 2" xfId="11118" xr:uid="{06B9F0F2-5FD7-4218-BDE1-BCF43B7CB1A7}"/>
    <cellStyle name="20% - Accent5 4 2 4 6" xfId="11119" xr:uid="{22211C61-523D-4D6B-8A34-6B443F7FEC31}"/>
    <cellStyle name="20% - Accent5 4 2 5" xfId="11120" xr:uid="{352D1D3E-E855-4324-B6BC-9F3ADF5A1B4C}"/>
    <cellStyle name="20% - Accent5 4 2 5 2" xfId="11121" xr:uid="{A7734713-131A-409E-AA8C-14F72D0CE5C0}"/>
    <cellStyle name="20% - Accent5 4 2 5 2 2" xfId="11122" xr:uid="{C298FDA6-5CE9-4991-85A0-59F34B27ED7B}"/>
    <cellStyle name="20% - Accent5 4 2 5 2 2 2" xfId="11123" xr:uid="{91C25578-D0DC-4ADB-A501-3E9490EF3507}"/>
    <cellStyle name="20% - Accent5 4 2 5 2 3" xfId="11124" xr:uid="{C093F9B2-E735-41C9-8D34-089D99681747}"/>
    <cellStyle name="20% - Accent5 4 2 5 2 3 2" xfId="11125" xr:uid="{883CF6B0-B805-4D8C-A779-CCE93FAF798D}"/>
    <cellStyle name="20% - Accent5 4 2 5 2 4" xfId="11126" xr:uid="{55F37B40-C408-4F2F-8E24-97E013175EC1}"/>
    <cellStyle name="20% - Accent5 4 2 5 3" xfId="11127" xr:uid="{818138F6-30DE-4E59-A53D-A8F97A17B761}"/>
    <cellStyle name="20% - Accent5 4 2 5 3 2" xfId="11128" xr:uid="{A25CE37D-6BD5-4665-8430-D90067BC18D2}"/>
    <cellStyle name="20% - Accent5 4 2 5 4" xfId="11129" xr:uid="{27798548-C9A2-4B1C-9B47-1FAA660034A7}"/>
    <cellStyle name="20% - Accent5 4 2 5 4 2" xfId="11130" xr:uid="{B390E9DE-4A06-4DA5-B3F1-98F3C6B00B10}"/>
    <cellStyle name="20% - Accent5 4 2 5 5" xfId="11131" xr:uid="{CF91B0C1-0DB5-41D2-991C-5740371A107D}"/>
    <cellStyle name="20% - Accent5 4 2 5 5 2" xfId="11132" xr:uid="{03D5F807-6FC1-4FE0-B01A-30B1E435DBC4}"/>
    <cellStyle name="20% - Accent5 4 2 5 6" xfId="11133" xr:uid="{EF2717AC-9667-47C7-8916-85589522C15B}"/>
    <cellStyle name="20% - Accent5 4 2 6" xfId="11134" xr:uid="{F976FC24-3884-4701-AAE2-CE8687E80A40}"/>
    <cellStyle name="20% - Accent5 4 2 6 2" xfId="11135" xr:uid="{0AA5F6FE-B428-425A-81DD-1180F7079DA8}"/>
    <cellStyle name="20% - Accent5 4 2 6 2 2" xfId="11136" xr:uid="{B58559FC-D9A1-4692-85C9-5E28E473072E}"/>
    <cellStyle name="20% - Accent5 4 2 6 3" xfId="11137" xr:uid="{C72DD6CA-C026-45EE-B352-D0840B3C3EEF}"/>
    <cellStyle name="20% - Accent5 4 2 6 3 2" xfId="11138" xr:uid="{C4D1369D-18F6-4E3C-BC54-5406A907BCAD}"/>
    <cellStyle name="20% - Accent5 4 2 6 4" xfId="11139" xr:uid="{0B259B7E-0188-4306-AB6C-E6C3AFCA66CD}"/>
    <cellStyle name="20% - Accent5 4 2 7" xfId="11140" xr:uid="{1A78069F-E6C8-4B29-8AAD-B0D60E7539C8}"/>
    <cellStyle name="20% - Accent5 4 2 7 2" xfId="11141" xr:uid="{179A82EB-3241-434C-BBB9-CA2D2D5F62EE}"/>
    <cellStyle name="20% - Accent5 4 2 8" xfId="11142" xr:uid="{834E5B1B-D71B-4946-BEA0-72A44B3E3157}"/>
    <cellStyle name="20% - Accent5 4 2 8 2" xfId="11143" xr:uid="{16D53D5B-8F69-4A9F-9FA2-536D05AB865E}"/>
    <cellStyle name="20% - Accent5 4 2 9" xfId="11144" xr:uid="{6E86CF0A-E772-45E8-8947-30EDCF5B121E}"/>
    <cellStyle name="20% - Accent5 4 2 9 2" xfId="11145" xr:uid="{8BB3FAAC-9270-4892-B96A-98AD22FED921}"/>
    <cellStyle name="20% - Accent5 4 3" xfId="202" xr:uid="{27B5E4E5-5DD8-41B4-977D-6B7A14C31919}"/>
    <cellStyle name="20% - Accent5 4 3 10" xfId="11147" xr:uid="{03CCB33F-7AFE-4D84-A333-B7D72A2CD025}"/>
    <cellStyle name="20% - Accent5 4 3 11" xfId="11148" xr:uid="{6AE90389-2863-4405-A1B0-37808F35096A}"/>
    <cellStyle name="20% - Accent5 4 3 12" xfId="11146" xr:uid="{E5EB9E3D-CCC5-49CC-A3AC-72A5A082ED25}"/>
    <cellStyle name="20% - Accent5 4 3 2" xfId="11149" xr:uid="{5CB5DA47-E7FE-4905-AFA4-B0E7BDFA4477}"/>
    <cellStyle name="20% - Accent5 4 3 2 2" xfId="11150" xr:uid="{691ECEC4-D9D0-4553-99D9-506181AD21D0}"/>
    <cellStyle name="20% - Accent5 4 3 2 2 2" xfId="11151" xr:uid="{845A83A9-6181-448B-85F2-9083861B7A33}"/>
    <cellStyle name="20% - Accent5 4 3 2 2 2 2" xfId="11152" xr:uid="{41DF6583-7135-4FF3-98EF-0D6D0BF49EF5}"/>
    <cellStyle name="20% - Accent5 4 3 2 2 3" xfId="11153" xr:uid="{1BD4209C-AC96-4E34-A1A7-10D407B0CEB0}"/>
    <cellStyle name="20% - Accent5 4 3 2 2 3 2" xfId="11154" xr:uid="{AC8001A4-D2B3-47DF-8D3D-846BC7F71290}"/>
    <cellStyle name="20% - Accent5 4 3 2 2 4" xfId="11155" xr:uid="{DD4971A0-28CB-4621-A93C-869E9A9C9446}"/>
    <cellStyle name="20% - Accent5 4 3 2 3" xfId="11156" xr:uid="{B1744AA8-5EFA-464A-B92B-61DA4163BE71}"/>
    <cellStyle name="20% - Accent5 4 3 2 3 2" xfId="11157" xr:uid="{69995C3B-A014-4952-BC32-0C351E938F34}"/>
    <cellStyle name="20% - Accent5 4 3 2 4" xfId="11158" xr:uid="{2846480E-84AD-43DF-BB07-DF7859FDBE9F}"/>
    <cellStyle name="20% - Accent5 4 3 2 4 2" xfId="11159" xr:uid="{873F2148-C4E0-46BD-9694-E7EE3554872A}"/>
    <cellStyle name="20% - Accent5 4 3 2 5" xfId="11160" xr:uid="{F131849D-0320-4236-861E-128258A2F630}"/>
    <cellStyle name="20% - Accent5 4 3 2 5 2" xfId="11161" xr:uid="{2EB03FEB-D57E-4784-B22F-BE5143D98231}"/>
    <cellStyle name="20% - Accent5 4 3 2 6" xfId="11162" xr:uid="{B9FAE04F-5493-43C6-BD72-D2E6C87CAEE0}"/>
    <cellStyle name="20% - Accent5 4 3 2 6 2" xfId="11163" xr:uid="{660922E8-E17B-4289-956B-F17ACE5B570E}"/>
    <cellStyle name="20% - Accent5 4 3 2 7" xfId="11164" xr:uid="{6D8B8455-A937-4332-B6ED-1C40B82BDDD7}"/>
    <cellStyle name="20% - Accent5 4 3 2 7 2" xfId="11165" xr:uid="{AE04D116-4BC2-44A3-97DD-451203826EDA}"/>
    <cellStyle name="20% - Accent5 4 3 2 8" xfId="11166" xr:uid="{6AE8EA8E-5509-48C2-9985-1D7CF04A5E1F}"/>
    <cellStyle name="20% - Accent5 4 3 3" xfId="11167" xr:uid="{38FC6790-4C42-4956-ACFE-6A64E7B1FD91}"/>
    <cellStyle name="20% - Accent5 4 3 3 2" xfId="11168" xr:uid="{AB4DFB26-4977-4851-BC1C-E12165FB56C9}"/>
    <cellStyle name="20% - Accent5 4 3 3 2 2" xfId="11169" xr:uid="{1B0E4EAA-94F8-4A10-A40B-76A3C8ABA81F}"/>
    <cellStyle name="20% - Accent5 4 3 3 2 2 2" xfId="11170" xr:uid="{413BFB2C-C823-496C-990C-AEEDD80E8C09}"/>
    <cellStyle name="20% - Accent5 4 3 3 2 3" xfId="11171" xr:uid="{220EEB4B-3548-4F82-A145-E8E76B3E86D3}"/>
    <cellStyle name="20% - Accent5 4 3 3 2 3 2" xfId="11172" xr:uid="{056E5E44-1C37-421B-9BD1-A9A0E3E87943}"/>
    <cellStyle name="20% - Accent5 4 3 3 2 4" xfId="11173" xr:uid="{8DD2D4DE-9043-45CF-90DD-8AAA3279605B}"/>
    <cellStyle name="20% - Accent5 4 3 3 3" xfId="11174" xr:uid="{7CEBD33C-1122-4E60-B44E-B7531E6AFC93}"/>
    <cellStyle name="20% - Accent5 4 3 3 3 2" xfId="11175" xr:uid="{CE5CDC17-8369-4750-B565-EB5C2C028D04}"/>
    <cellStyle name="20% - Accent5 4 3 3 4" xfId="11176" xr:uid="{001B3EB4-2C3E-4A2F-949B-6825BFD074C8}"/>
    <cellStyle name="20% - Accent5 4 3 3 4 2" xfId="11177" xr:uid="{A322BCE7-DBDD-40BE-80F0-2D5AE84CBF12}"/>
    <cellStyle name="20% - Accent5 4 3 3 5" xfId="11178" xr:uid="{91B2FCEA-37E0-4385-AD40-CCF2B164E481}"/>
    <cellStyle name="20% - Accent5 4 3 3 5 2" xfId="11179" xr:uid="{66366CC9-E8DC-4105-91B1-A27AAA989ABA}"/>
    <cellStyle name="20% - Accent5 4 3 3 6" xfId="11180" xr:uid="{695E3752-40EF-4273-9AF1-AE8E52FAA133}"/>
    <cellStyle name="20% - Accent5 4 3 4" xfId="11181" xr:uid="{A3429A15-F884-40D3-9AB9-78EBA67CD941}"/>
    <cellStyle name="20% - Accent5 4 3 4 2" xfId="11182" xr:uid="{FCA6D55C-BD94-4D0C-9CF0-751B9F192EBD}"/>
    <cellStyle name="20% - Accent5 4 3 4 2 2" xfId="11183" xr:uid="{1982ECD4-FF23-4C4A-BA04-3E9629AA6EEA}"/>
    <cellStyle name="20% - Accent5 4 3 4 3" xfId="11184" xr:uid="{0B6FEAEA-F86B-4C00-A749-D5066187EC72}"/>
    <cellStyle name="20% - Accent5 4 3 4 3 2" xfId="11185" xr:uid="{9C33B880-124D-4941-828E-F5A22A715778}"/>
    <cellStyle name="20% - Accent5 4 3 4 4" xfId="11186" xr:uid="{6C980891-E10C-429D-92FF-AB29E0FECAD6}"/>
    <cellStyle name="20% - Accent5 4 3 5" xfId="11187" xr:uid="{8A2E8BF0-D85A-4B45-AF71-336580EFC689}"/>
    <cellStyle name="20% - Accent5 4 3 5 2" xfId="11188" xr:uid="{06DA5320-4151-41E4-AEF1-D98328080716}"/>
    <cellStyle name="20% - Accent5 4 3 6" xfId="11189" xr:uid="{D787D293-D147-49C9-B6D5-4EDB8D4FEF09}"/>
    <cellStyle name="20% - Accent5 4 3 6 2" xfId="11190" xr:uid="{6CF5F92B-8C96-4C18-958C-F946192FE334}"/>
    <cellStyle name="20% - Accent5 4 3 7" xfId="11191" xr:uid="{0F181009-3A9B-4212-A2AB-F594E0FB3576}"/>
    <cellStyle name="20% - Accent5 4 3 7 2" xfId="11192" xr:uid="{F1E8BEA2-48B0-490E-90FA-8C24E0C8491A}"/>
    <cellStyle name="20% - Accent5 4 3 8" xfId="11193" xr:uid="{3562F4C1-B9FE-4BD6-8D2C-49B2CE9ADD3C}"/>
    <cellStyle name="20% - Accent5 4 3 8 2" xfId="11194" xr:uid="{82B0805C-6869-4EFF-8DCE-6658B014B4E2}"/>
    <cellStyle name="20% - Accent5 4 3 9" xfId="11195" xr:uid="{9E4C33C5-8056-4C5E-BC08-75D7673F0D3C}"/>
    <cellStyle name="20% - Accent5 4 3 9 2" xfId="11196" xr:uid="{B50A5B03-55FF-4B1B-8F3E-DC112141BEC2}"/>
    <cellStyle name="20% - Accent5 4 4" xfId="11197" xr:uid="{C163B084-6B2B-4D81-8284-1C963C8BFD32}"/>
    <cellStyle name="20% - Accent5 4 4 10" xfId="11198" xr:uid="{66DCC58C-9DD6-434F-845B-496F85917920}"/>
    <cellStyle name="20% - Accent5 4 4 2" xfId="11199" xr:uid="{56333674-FDDE-40B4-8F42-18AE66BFBD06}"/>
    <cellStyle name="20% - Accent5 4 4 2 2" xfId="11200" xr:uid="{C612403F-64D6-4B55-8441-D56163339DEA}"/>
    <cellStyle name="20% - Accent5 4 4 2 2 2" xfId="11201" xr:uid="{BA1A7564-7480-41B1-91DF-0D22E0FB9D22}"/>
    <cellStyle name="20% - Accent5 4 4 2 2 2 2" xfId="11202" xr:uid="{D3A8C952-B7C5-4C17-8E29-6F68A533DC2B}"/>
    <cellStyle name="20% - Accent5 4 4 2 2 3" xfId="11203" xr:uid="{CD4ACE72-49B3-40E3-973D-50F56E68241C}"/>
    <cellStyle name="20% - Accent5 4 4 2 2 3 2" xfId="11204" xr:uid="{DDDADBC2-5950-45D8-84E8-1AF8E856C7DE}"/>
    <cellStyle name="20% - Accent5 4 4 2 2 4" xfId="11205" xr:uid="{18709503-F385-48A8-A5CE-73906A195531}"/>
    <cellStyle name="20% - Accent5 4 4 2 3" xfId="11206" xr:uid="{914F3DC2-FFB6-4C13-B07C-7E86326B2901}"/>
    <cellStyle name="20% - Accent5 4 4 2 3 2" xfId="11207" xr:uid="{4CF5A58F-218E-408D-9527-BE9262489915}"/>
    <cellStyle name="20% - Accent5 4 4 2 4" xfId="11208" xr:uid="{2411354A-4E44-470B-AE5B-5D507711FDFC}"/>
    <cellStyle name="20% - Accent5 4 4 2 4 2" xfId="11209" xr:uid="{D626AB55-70D1-4F72-80D0-5542C9AB995C}"/>
    <cellStyle name="20% - Accent5 4 4 2 5" xfId="11210" xr:uid="{B482169E-BF80-469B-82DD-A8719E8091E7}"/>
    <cellStyle name="20% - Accent5 4 4 2 5 2" xfId="11211" xr:uid="{35CDE47B-71EE-41FC-922B-37EA36553626}"/>
    <cellStyle name="20% - Accent5 4 4 2 6" xfId="11212" xr:uid="{0B8A02F3-84BE-46DB-8CDF-ED18C2D9DB3C}"/>
    <cellStyle name="20% - Accent5 4 4 3" xfId="11213" xr:uid="{FC2F9ACE-4DA6-4CC5-91AA-9A0C25C1E128}"/>
    <cellStyle name="20% - Accent5 4 4 3 2" xfId="11214" xr:uid="{FDB8440B-F897-47B8-884D-C8820FF5D491}"/>
    <cellStyle name="20% - Accent5 4 4 3 2 2" xfId="11215" xr:uid="{AE6DB6E2-1D05-45E4-A538-C27E3CDA1CF5}"/>
    <cellStyle name="20% - Accent5 4 4 3 2 2 2" xfId="11216" xr:uid="{7B7E8FD7-3590-4FEC-B1A0-C62FF6A07F7C}"/>
    <cellStyle name="20% - Accent5 4 4 3 2 3" xfId="11217" xr:uid="{CEB944DD-D939-426C-8E59-E55ED7E4CC15}"/>
    <cellStyle name="20% - Accent5 4 4 3 2 3 2" xfId="11218" xr:uid="{F345ED63-AB58-427A-A5AE-D81D388C28DA}"/>
    <cellStyle name="20% - Accent5 4 4 3 2 4" xfId="11219" xr:uid="{3A7BC275-165C-4B86-9535-0461B14F7711}"/>
    <cellStyle name="20% - Accent5 4 4 3 3" xfId="11220" xr:uid="{62D93EA9-532C-41D8-A1FC-1A7F6B53E09F}"/>
    <cellStyle name="20% - Accent5 4 4 3 3 2" xfId="11221" xr:uid="{B88E9D01-9350-472A-9C11-2075A675A32D}"/>
    <cellStyle name="20% - Accent5 4 4 3 4" xfId="11222" xr:uid="{B6BA9025-252F-42BD-8616-C415BF4889FE}"/>
    <cellStyle name="20% - Accent5 4 4 3 4 2" xfId="11223" xr:uid="{BACC7C1A-A3B6-42AB-985D-AFA0F47F84CF}"/>
    <cellStyle name="20% - Accent5 4 4 3 5" xfId="11224" xr:uid="{E9E30412-9C5C-45C5-A8D3-8C6CD86FE30F}"/>
    <cellStyle name="20% - Accent5 4 4 3 5 2" xfId="11225" xr:uid="{6BCB0E25-C60E-4625-8205-DC2109F26A6F}"/>
    <cellStyle name="20% - Accent5 4 4 3 6" xfId="11226" xr:uid="{7FE208D0-793D-4B87-9960-0A6A2D709896}"/>
    <cellStyle name="20% - Accent5 4 4 4" xfId="11227" xr:uid="{5088AA71-8FDF-45E0-8534-C34E0C1C731F}"/>
    <cellStyle name="20% - Accent5 4 4 4 2" xfId="11228" xr:uid="{868790DB-E7E4-4790-99EA-B2C66BEE903B}"/>
    <cellStyle name="20% - Accent5 4 4 4 2 2" xfId="11229" xr:uid="{CB770E02-6173-4C5E-B5E8-E0BB90E0FA9A}"/>
    <cellStyle name="20% - Accent5 4 4 4 3" xfId="11230" xr:uid="{3C08268F-FAAC-40A5-9ABE-8FB943894424}"/>
    <cellStyle name="20% - Accent5 4 4 4 3 2" xfId="11231" xr:uid="{82902B8B-3A83-4E1A-81E5-CDB44F1F3C6B}"/>
    <cellStyle name="20% - Accent5 4 4 4 4" xfId="11232" xr:uid="{1EC27CA2-FCA2-42BA-9090-27D316D907ED}"/>
    <cellStyle name="20% - Accent5 4 4 5" xfId="11233" xr:uid="{71A32800-097D-4379-AA57-173C41D9FEDF}"/>
    <cellStyle name="20% - Accent5 4 4 5 2" xfId="11234" xr:uid="{80C8B92B-4430-4874-BF33-D8573A14313D}"/>
    <cellStyle name="20% - Accent5 4 4 6" xfId="11235" xr:uid="{A95B7C36-FBAD-488F-972C-70EE07501BA6}"/>
    <cellStyle name="20% - Accent5 4 4 6 2" xfId="11236" xr:uid="{2E03D58A-2A0C-4572-B352-AB6E0CB8E60F}"/>
    <cellStyle name="20% - Accent5 4 4 7" xfId="11237" xr:uid="{729ED40A-0BB0-4123-892C-14605914FFF6}"/>
    <cellStyle name="20% - Accent5 4 4 7 2" xfId="11238" xr:uid="{D212C15A-956D-4EB9-8887-FD9E1C210E40}"/>
    <cellStyle name="20% - Accent5 4 4 8" xfId="11239" xr:uid="{50270E7D-0357-4DF3-A828-17CD02DA3A5B}"/>
    <cellStyle name="20% - Accent5 4 4 8 2" xfId="11240" xr:uid="{62BA9909-D8B6-4B6D-A1ED-57D7EF6FEF63}"/>
    <cellStyle name="20% - Accent5 4 4 9" xfId="11241" xr:uid="{6CB5D58E-0C09-4059-BECB-418654755D0B}"/>
    <cellStyle name="20% - Accent5 4 4 9 2" xfId="11242" xr:uid="{3564CDF7-C746-4310-9384-974C4397EEA9}"/>
    <cellStyle name="20% - Accent5 4 5" xfId="11243" xr:uid="{5CE2521B-7AD1-4426-8DE5-D7AD61F4F5DB}"/>
    <cellStyle name="20% - Accent5 4 5 2" xfId="11244" xr:uid="{7F0D1013-A492-48EF-A850-D4B7E1B96D98}"/>
    <cellStyle name="20% - Accent5 4 5 2 2" xfId="11245" xr:uid="{9DC61EBE-FCBD-4A57-89D5-805F1AF23A2F}"/>
    <cellStyle name="20% - Accent5 4 5 2 2 2" xfId="11246" xr:uid="{60A85ABA-8AAE-4DCF-9DF8-B4D97922102B}"/>
    <cellStyle name="20% - Accent5 4 5 2 2 2 2" xfId="11247" xr:uid="{7BD0868B-0873-4131-BDD9-BE52D6A221D1}"/>
    <cellStyle name="20% - Accent5 4 5 2 2 3" xfId="11248" xr:uid="{B516497B-C6AD-4EC2-B536-B96932C56267}"/>
    <cellStyle name="20% - Accent5 4 5 2 2 3 2" xfId="11249" xr:uid="{A5A5C9A3-CDA5-4F85-B6CA-A00EFB49CD0A}"/>
    <cellStyle name="20% - Accent5 4 5 2 2 4" xfId="11250" xr:uid="{646F012F-30B2-4031-9B4C-986CD44F3EE8}"/>
    <cellStyle name="20% - Accent5 4 5 2 3" xfId="11251" xr:uid="{EECD5CE2-7CCF-4A35-A3AC-949327AE394C}"/>
    <cellStyle name="20% - Accent5 4 5 2 3 2" xfId="11252" xr:uid="{A6F8928F-AE57-4DD7-A0D3-375D0591BCDD}"/>
    <cellStyle name="20% - Accent5 4 5 2 4" xfId="11253" xr:uid="{9A25F6E1-AFB3-4BA6-860A-24667EB27DA3}"/>
    <cellStyle name="20% - Accent5 4 5 2 4 2" xfId="11254" xr:uid="{AB9F8005-212D-4E20-BDD9-EDB4ED186DB4}"/>
    <cellStyle name="20% - Accent5 4 5 2 5" xfId="11255" xr:uid="{11E807DC-9F43-4A65-B0EE-C13722560B21}"/>
    <cellStyle name="20% - Accent5 4 5 2 5 2" xfId="11256" xr:uid="{10F984D4-B2A7-4CDF-9561-B7AFD5869952}"/>
    <cellStyle name="20% - Accent5 4 5 2 6" xfId="11257" xr:uid="{3F8B55F9-1AF1-488A-9951-E6F3D9809B52}"/>
    <cellStyle name="20% - Accent5 4 5 3" xfId="11258" xr:uid="{747805A9-6594-4851-A8A0-9B9A70D3BD61}"/>
    <cellStyle name="20% - Accent5 4 5 3 2" xfId="11259" xr:uid="{EBF46F1A-5E09-48B0-8186-21C4EA0A1262}"/>
    <cellStyle name="20% - Accent5 4 5 3 2 2" xfId="11260" xr:uid="{88A4D459-2C04-4B97-A66B-F9308CE072FF}"/>
    <cellStyle name="20% - Accent5 4 5 3 2 2 2" xfId="11261" xr:uid="{548551CE-AB59-48D3-A7B4-814473CF1FA6}"/>
    <cellStyle name="20% - Accent5 4 5 3 2 3" xfId="11262" xr:uid="{FDDDBDE2-E592-4D10-AAE6-850747EC2F16}"/>
    <cellStyle name="20% - Accent5 4 5 3 2 3 2" xfId="11263" xr:uid="{F1C2BCDF-2922-4241-9A7D-AC57D3F488D3}"/>
    <cellStyle name="20% - Accent5 4 5 3 2 4" xfId="11264" xr:uid="{63177B9B-3C17-45A0-9B4A-42C8062CB58B}"/>
    <cellStyle name="20% - Accent5 4 5 3 3" xfId="11265" xr:uid="{28A11B14-EDAE-4C00-8BF1-DA0EAB2C92EA}"/>
    <cellStyle name="20% - Accent5 4 5 3 3 2" xfId="11266" xr:uid="{62BF4B68-6A6F-4B3E-839A-FB17D9D8148C}"/>
    <cellStyle name="20% - Accent5 4 5 3 4" xfId="11267" xr:uid="{7F070CD1-E705-43D8-890A-FEEDE7E17FAD}"/>
    <cellStyle name="20% - Accent5 4 5 3 4 2" xfId="11268" xr:uid="{7AF88F5A-B0F0-4CF0-9FAA-3916174EF04E}"/>
    <cellStyle name="20% - Accent5 4 5 3 5" xfId="11269" xr:uid="{108BE513-2A4D-4077-A70E-B26ACE5174A8}"/>
    <cellStyle name="20% - Accent5 4 5 3 5 2" xfId="11270" xr:uid="{99FEE7E2-9C9E-4A5F-8AF1-EF4E4B425CC1}"/>
    <cellStyle name="20% - Accent5 4 5 3 6" xfId="11271" xr:uid="{0F0A31B7-E35A-4F5A-8E1B-F250F389665E}"/>
    <cellStyle name="20% - Accent5 4 5 4" xfId="11272" xr:uid="{3B6FE3C2-79E9-4938-B4A8-66F52C3E2A4E}"/>
    <cellStyle name="20% - Accent5 4 5 4 2" xfId="11273" xr:uid="{7DBB2605-017C-4387-87D9-4B8C20F9B17D}"/>
    <cellStyle name="20% - Accent5 4 5 4 2 2" xfId="11274" xr:uid="{04268B21-0B36-42A8-8FEA-6585D55F27C2}"/>
    <cellStyle name="20% - Accent5 4 5 4 3" xfId="11275" xr:uid="{E5653777-40C3-4B97-B973-E7A5A94D6A4F}"/>
    <cellStyle name="20% - Accent5 4 5 4 3 2" xfId="11276" xr:uid="{C644C087-B8BA-49B4-9A88-7A5FF338AFCC}"/>
    <cellStyle name="20% - Accent5 4 5 4 4" xfId="11277" xr:uid="{C4173804-212E-4041-8694-0D5B90F7553E}"/>
    <cellStyle name="20% - Accent5 4 5 5" xfId="11278" xr:uid="{DEEF965E-DE46-4EB2-A4A7-47904532B038}"/>
    <cellStyle name="20% - Accent5 4 5 5 2" xfId="11279" xr:uid="{EF112652-2555-41C9-90A7-A9BF91AD973C}"/>
    <cellStyle name="20% - Accent5 4 5 6" xfId="11280" xr:uid="{FF183CFA-F944-4F75-A8F3-55AA5B3DDA21}"/>
    <cellStyle name="20% - Accent5 4 5 6 2" xfId="11281" xr:uid="{4D57201A-BE8E-46CE-9009-A9D4746AF8DC}"/>
    <cellStyle name="20% - Accent5 4 5 7" xfId="11282" xr:uid="{48272045-980B-465C-B22C-E0F2BF682671}"/>
    <cellStyle name="20% - Accent5 4 5 7 2" xfId="11283" xr:uid="{F7649A3E-6A00-458C-90D2-F692AC1F2A3A}"/>
    <cellStyle name="20% - Accent5 4 5 8" xfId="11284" xr:uid="{448360BC-169D-42EE-819B-B6468C88066D}"/>
    <cellStyle name="20% - Accent5 4 6" xfId="11285" xr:uid="{09925962-1B10-4641-AB59-E5B7BD2141E9}"/>
    <cellStyle name="20% - Accent5 4 6 2" xfId="11286" xr:uid="{598D86FC-D3C6-41F5-A527-85599FE1B15A}"/>
    <cellStyle name="20% - Accent5 4 6 2 2" xfId="11287" xr:uid="{A93A2212-AFF6-40D3-89C3-E1A453661543}"/>
    <cellStyle name="20% - Accent5 4 6 2 2 2" xfId="11288" xr:uid="{A470E120-FF0A-458E-BB85-08249FB48424}"/>
    <cellStyle name="20% - Accent5 4 6 2 3" xfId="11289" xr:uid="{6C8AC16F-48E7-46DF-856D-7D766B7EE4C8}"/>
    <cellStyle name="20% - Accent5 4 6 2 3 2" xfId="11290" xr:uid="{9D2075D5-865F-404F-8320-CD4A9F268F78}"/>
    <cellStyle name="20% - Accent5 4 6 2 4" xfId="11291" xr:uid="{943105B3-0E3F-44CB-88BD-11A4B9D31B11}"/>
    <cellStyle name="20% - Accent5 4 6 3" xfId="11292" xr:uid="{2C758832-AC54-422B-B5C9-4978D151E92D}"/>
    <cellStyle name="20% - Accent5 4 6 3 2" xfId="11293" xr:uid="{D78B6A8F-E61D-49F2-A4EC-4F91A4E39064}"/>
    <cellStyle name="20% - Accent5 4 6 4" xfId="11294" xr:uid="{CB35BFB1-D935-494A-A7E4-6CF0DF7F87C5}"/>
    <cellStyle name="20% - Accent5 4 6 4 2" xfId="11295" xr:uid="{65580FB4-C6CA-446B-80B4-445295D315D9}"/>
    <cellStyle name="20% - Accent5 4 6 5" xfId="11296" xr:uid="{52E8C6B5-9CEA-4694-A72C-55DB8C9E80DE}"/>
    <cellStyle name="20% - Accent5 4 6 5 2" xfId="11297" xr:uid="{6ED20C12-0FE5-4718-B4F5-CDA4E155D180}"/>
    <cellStyle name="20% - Accent5 4 6 6" xfId="11298" xr:uid="{E8FD6529-6DA2-443A-8A65-1D58F92BB854}"/>
    <cellStyle name="20% - Accent5 4 7" xfId="11299" xr:uid="{E8B9393C-9F42-4AC5-9A6E-9C232085120B}"/>
    <cellStyle name="20% - Accent5 4 7 2" xfId="11300" xr:uid="{F469981F-6E6B-44F8-B077-F8FEC5D9C93A}"/>
    <cellStyle name="20% - Accent5 4 7 2 2" xfId="11301" xr:uid="{4D259DD5-795E-4387-8E55-3C83E019E6AA}"/>
    <cellStyle name="20% - Accent5 4 7 2 2 2" xfId="11302" xr:uid="{68AC41A8-1736-407E-BDFC-1C310C057241}"/>
    <cellStyle name="20% - Accent5 4 7 2 3" xfId="11303" xr:uid="{E9197A50-C91A-4AE8-BEE4-AC8C8A742582}"/>
    <cellStyle name="20% - Accent5 4 7 2 3 2" xfId="11304" xr:uid="{AE407AC8-6729-4071-A008-EB8D7A227C39}"/>
    <cellStyle name="20% - Accent5 4 7 2 4" xfId="11305" xr:uid="{F7014AA8-A905-4944-9CA8-69A8C364DB86}"/>
    <cellStyle name="20% - Accent5 4 7 3" xfId="11306" xr:uid="{A78F1590-7844-488C-8091-A92B5401CB72}"/>
    <cellStyle name="20% - Accent5 4 7 3 2" xfId="11307" xr:uid="{2E2F82C9-2E22-49A2-A41C-4F297D75816C}"/>
    <cellStyle name="20% - Accent5 4 7 4" xfId="11308" xr:uid="{F5988D53-29CB-47DC-B544-DB9F84A8E206}"/>
    <cellStyle name="20% - Accent5 4 7 4 2" xfId="11309" xr:uid="{77E330B6-4C4C-47A4-9B45-5125DD2D3323}"/>
    <cellStyle name="20% - Accent5 4 7 5" xfId="11310" xr:uid="{D3B5407E-D5E7-41F0-93C0-EF75ACA699D7}"/>
    <cellStyle name="20% - Accent5 4 7 5 2" xfId="11311" xr:uid="{43F78930-50AB-4B18-AFA7-F53F2FB70F79}"/>
    <cellStyle name="20% - Accent5 4 7 6" xfId="11312" xr:uid="{4066586E-9DF5-4678-BA8C-E53610DC9C93}"/>
    <cellStyle name="20% - Accent5 4 8" xfId="11313" xr:uid="{CB21546E-B037-4EC0-9E47-3228E3B1B8C9}"/>
    <cellStyle name="20% - Accent5 4 8 2" xfId="11314" xr:uid="{B427F395-B890-4387-A45F-BDB61E3E39AB}"/>
    <cellStyle name="20% - Accent5 4 8 2 2" xfId="11315" xr:uid="{21EBFD98-A2DB-431E-9351-43BDA3CC5676}"/>
    <cellStyle name="20% - Accent5 4 8 3" xfId="11316" xr:uid="{652AFDEE-7F43-42C3-A82C-99921050D6C9}"/>
    <cellStyle name="20% - Accent5 4 8 3 2" xfId="11317" xr:uid="{CF048F46-25C5-4C27-BBB8-DBF3D984B36B}"/>
    <cellStyle name="20% - Accent5 4 8 4" xfId="11318" xr:uid="{62FD645B-DD6A-45B7-949F-293633BAC965}"/>
    <cellStyle name="20% - Accent5 4 9" xfId="11319" xr:uid="{76905541-EABB-43DD-A64F-1FF22039F33A}"/>
    <cellStyle name="20% - Accent5 4 9 2" xfId="11320" xr:uid="{2D5DBA01-B9AC-4026-ACD1-81163FB74358}"/>
    <cellStyle name="20% - Accent5 5" xfId="203" xr:uid="{0C9BD06D-4EB2-4688-ACE9-56E78AE6F6AF}"/>
    <cellStyle name="20% - Accent5 5 10" xfId="11322" xr:uid="{EF321B45-2679-484E-A3A2-01DFED31809A}"/>
    <cellStyle name="20% - Accent5 5 10 2" xfId="11323" xr:uid="{0F87E50F-38FD-4192-9714-AFFA68889B3F}"/>
    <cellStyle name="20% - Accent5 5 11" xfId="11324" xr:uid="{938EDB53-C97F-44AD-9A82-F00C33525874}"/>
    <cellStyle name="20% - Accent5 5 11 2" xfId="11325" xr:uid="{A2443F13-49AB-4F27-AACA-F11504302B9B}"/>
    <cellStyle name="20% - Accent5 5 12" xfId="11326" xr:uid="{60C4968C-4D91-4812-9BAF-91B3AB7F484F}"/>
    <cellStyle name="20% - Accent5 5 12 2" xfId="11327" xr:uid="{E77988E0-46CA-4D98-83C9-7E462F562060}"/>
    <cellStyle name="20% - Accent5 5 13" xfId="11328" xr:uid="{C3E4F6D6-9805-4663-B607-0516AE0B8C73}"/>
    <cellStyle name="20% - Accent5 5 13 2" xfId="11329" xr:uid="{04E7690D-2D19-4DF2-A2B4-9BE10556E63E}"/>
    <cellStyle name="20% - Accent5 5 14" xfId="11330" xr:uid="{6183E145-A628-465E-B835-F048F5F55369}"/>
    <cellStyle name="20% - Accent5 5 15" xfId="11331" xr:uid="{C0068910-CCD0-46D7-A5A6-A674CE23A090}"/>
    <cellStyle name="20% - Accent5 5 16" xfId="11321" xr:uid="{02314D50-7316-4101-A596-8E7B3C8B2112}"/>
    <cellStyle name="20% - Accent5 5 2" xfId="204" xr:uid="{FA4DE211-7ED8-42DA-B0BB-787F2C69AA03}"/>
    <cellStyle name="20% - Accent5 5 2 10" xfId="11333" xr:uid="{D3674152-7EB7-47C2-9927-C563722DA9DA}"/>
    <cellStyle name="20% - Accent5 5 2 10 2" xfId="11334" xr:uid="{32AEBD86-1868-450E-B56F-EABF0B761DCE}"/>
    <cellStyle name="20% - Accent5 5 2 11" xfId="11335" xr:uid="{3B2663F4-9C3D-4001-B720-5800340F38B1}"/>
    <cellStyle name="20% - Accent5 5 2 11 2" xfId="11336" xr:uid="{DA468D76-EA17-4EC8-9D19-EE81ABBFA6FC}"/>
    <cellStyle name="20% - Accent5 5 2 12" xfId="11337" xr:uid="{26B13F03-45B9-47D8-A82C-A479E3683581}"/>
    <cellStyle name="20% - Accent5 5 2 13" xfId="11338" xr:uid="{59C4A2FB-B9EF-4E27-8FFB-B7FA565B5150}"/>
    <cellStyle name="20% - Accent5 5 2 14" xfId="11332" xr:uid="{4DC42C12-B346-48E3-AFC6-DCE0F294E110}"/>
    <cellStyle name="20% - Accent5 5 2 2" xfId="205" xr:uid="{D0C583E9-5047-4AE0-A70D-955842876A0E}"/>
    <cellStyle name="20% - Accent5 5 2 2 10" xfId="11340" xr:uid="{B78B9FE7-B6FD-4751-83D9-E029CFA29622}"/>
    <cellStyle name="20% - Accent5 5 2 2 11" xfId="11341" xr:uid="{0E88251B-FD34-46EF-9266-B3E4C2C23920}"/>
    <cellStyle name="20% - Accent5 5 2 2 12" xfId="11339" xr:uid="{7189CFA1-7646-4D45-B8AD-6A057AB08626}"/>
    <cellStyle name="20% - Accent5 5 2 2 2" xfId="11342" xr:uid="{FB04DBB5-6306-4F03-8B77-B3369791B857}"/>
    <cellStyle name="20% - Accent5 5 2 2 2 2" xfId="11343" xr:uid="{93027DAD-C0C7-44D1-B929-7C99DDA1823D}"/>
    <cellStyle name="20% - Accent5 5 2 2 2 2 2" xfId="11344" xr:uid="{490959D2-2B1B-4904-B9E0-8A97CF3E15DE}"/>
    <cellStyle name="20% - Accent5 5 2 2 2 2 2 2" xfId="11345" xr:uid="{D7B00A1B-8546-4564-8C8C-F47D15A4B99C}"/>
    <cellStyle name="20% - Accent5 5 2 2 2 2 3" xfId="11346" xr:uid="{314595B9-D229-4F0A-B43F-93DF117772CE}"/>
    <cellStyle name="20% - Accent5 5 2 2 2 2 3 2" xfId="11347" xr:uid="{26BBF18E-1A8D-4A16-BDDF-C82F651898A2}"/>
    <cellStyle name="20% - Accent5 5 2 2 2 2 4" xfId="11348" xr:uid="{1512AE05-3966-4F95-872D-2ADC902A7D88}"/>
    <cellStyle name="20% - Accent5 5 2 2 2 3" xfId="11349" xr:uid="{5866CB42-E2D0-491D-BBA9-4E2165B17965}"/>
    <cellStyle name="20% - Accent5 5 2 2 2 3 2" xfId="11350" xr:uid="{695BEFF8-E445-40BF-89DC-B05EEC0DB090}"/>
    <cellStyle name="20% - Accent5 5 2 2 2 4" xfId="11351" xr:uid="{4B57C17F-36E0-497B-B9C8-A8B689E24102}"/>
    <cellStyle name="20% - Accent5 5 2 2 2 4 2" xfId="11352" xr:uid="{78647A0F-7DD4-4A69-BB86-3CA258BF3A9F}"/>
    <cellStyle name="20% - Accent5 5 2 2 2 5" xfId="11353" xr:uid="{71635134-130E-4E45-956E-F9862FFCFF7A}"/>
    <cellStyle name="20% - Accent5 5 2 2 2 5 2" xfId="11354" xr:uid="{EBDDAD81-2180-4563-B1B7-0AF882A6E3A6}"/>
    <cellStyle name="20% - Accent5 5 2 2 2 6" xfId="11355" xr:uid="{56BE74E9-04A4-48F0-A88C-E326D3F26C05}"/>
    <cellStyle name="20% - Accent5 5 2 2 3" xfId="11356" xr:uid="{6216A93C-66AA-4AE4-B6D9-ED25D8563000}"/>
    <cellStyle name="20% - Accent5 5 2 2 3 2" xfId="11357" xr:uid="{8E9A84B5-064B-4CCE-A671-C44C8449AC83}"/>
    <cellStyle name="20% - Accent5 5 2 2 3 2 2" xfId="11358" xr:uid="{DA483A7E-9BBD-41D3-9BFB-5CA5EC0FECD0}"/>
    <cellStyle name="20% - Accent5 5 2 2 3 2 2 2" xfId="11359" xr:uid="{4D2FE6C4-51E2-4990-A5C4-AB5C4D6836A0}"/>
    <cellStyle name="20% - Accent5 5 2 2 3 2 3" xfId="11360" xr:uid="{FB41694E-16E4-4674-BFA7-5E67F0B43774}"/>
    <cellStyle name="20% - Accent5 5 2 2 3 2 3 2" xfId="11361" xr:uid="{E9271625-59C1-4005-AD29-9A734FE41A68}"/>
    <cellStyle name="20% - Accent5 5 2 2 3 2 4" xfId="11362" xr:uid="{6368EC68-B251-44BF-9557-B977103C5B67}"/>
    <cellStyle name="20% - Accent5 5 2 2 3 3" xfId="11363" xr:uid="{83BC1B30-6A8B-4E5A-AA85-4FBFDF1D0197}"/>
    <cellStyle name="20% - Accent5 5 2 2 3 3 2" xfId="11364" xr:uid="{7C8355A5-58F1-4992-B331-C2E6C26C3337}"/>
    <cellStyle name="20% - Accent5 5 2 2 3 4" xfId="11365" xr:uid="{DE00045E-1455-4862-8E64-2C55E2F974A6}"/>
    <cellStyle name="20% - Accent5 5 2 2 3 4 2" xfId="11366" xr:uid="{01468A07-B89C-459D-BBBE-47EAB2AF4435}"/>
    <cellStyle name="20% - Accent5 5 2 2 3 5" xfId="11367" xr:uid="{CE565066-CC15-431B-B45B-851BAECB9584}"/>
    <cellStyle name="20% - Accent5 5 2 2 3 5 2" xfId="11368" xr:uid="{CCB9A0D6-3A61-4520-A1F1-8E413EEEF1F3}"/>
    <cellStyle name="20% - Accent5 5 2 2 3 6" xfId="11369" xr:uid="{75B6D08F-DC7F-4A46-9F80-D4BE545DDF93}"/>
    <cellStyle name="20% - Accent5 5 2 2 4" xfId="11370" xr:uid="{EE7E3684-17E7-4BC0-A5A1-76A8BB88BE4C}"/>
    <cellStyle name="20% - Accent5 5 2 2 4 2" xfId="11371" xr:uid="{FDE9D9A1-F1E6-426F-8CDE-B96DD9B74C97}"/>
    <cellStyle name="20% - Accent5 5 2 2 4 2 2" xfId="11372" xr:uid="{33F3B0CE-88FD-48D0-8A81-26DA63F503D7}"/>
    <cellStyle name="20% - Accent5 5 2 2 4 3" xfId="11373" xr:uid="{0BB7304A-85D0-4F62-ADF4-9F53C43FAF7E}"/>
    <cellStyle name="20% - Accent5 5 2 2 4 3 2" xfId="11374" xr:uid="{E13D0AB8-D1FC-4C17-A62D-DA7BD1EF33DF}"/>
    <cellStyle name="20% - Accent5 5 2 2 4 4" xfId="11375" xr:uid="{24F8E60D-B9C4-41CB-B792-B9F4D66F9A16}"/>
    <cellStyle name="20% - Accent5 5 2 2 5" xfId="11376" xr:uid="{8E8B2084-214E-405B-9C3D-F37D294FCE43}"/>
    <cellStyle name="20% - Accent5 5 2 2 5 2" xfId="11377" xr:uid="{C4FE6497-7CDE-4A25-A7FC-7C6677EC0DD0}"/>
    <cellStyle name="20% - Accent5 5 2 2 6" xfId="11378" xr:uid="{DC6F467D-65FC-42CA-B662-FF616226B9C9}"/>
    <cellStyle name="20% - Accent5 5 2 2 6 2" xfId="11379" xr:uid="{9964A5EE-6EE1-4E7C-BCA3-3250ACC59153}"/>
    <cellStyle name="20% - Accent5 5 2 2 7" xfId="11380" xr:uid="{744F7070-CA1A-4C06-91CE-12CC1DADEDFE}"/>
    <cellStyle name="20% - Accent5 5 2 2 7 2" xfId="11381" xr:uid="{0492A500-9DD6-46C8-9A8A-EA5981719B50}"/>
    <cellStyle name="20% - Accent5 5 2 2 8" xfId="11382" xr:uid="{A6182775-27E3-45C6-93C2-12D50FBF3F63}"/>
    <cellStyle name="20% - Accent5 5 2 2 8 2" xfId="11383" xr:uid="{6C7D3EBE-8F0A-4CE3-A5FF-D855A910CA14}"/>
    <cellStyle name="20% - Accent5 5 2 2 9" xfId="11384" xr:uid="{E1987948-40EC-49E7-B75E-34F181B3C490}"/>
    <cellStyle name="20% - Accent5 5 2 2 9 2" xfId="11385" xr:uid="{E7C48449-2AC7-42D7-B7D1-3A3DBC71A38D}"/>
    <cellStyle name="20% - Accent5 5 2 3" xfId="11386" xr:uid="{2392ABFE-DEAB-45EB-83C8-24391112512E}"/>
    <cellStyle name="20% - Accent5 5 2 3 2" xfId="11387" xr:uid="{364C83E0-FC20-4EA9-9865-5E2F6E25FE4A}"/>
    <cellStyle name="20% - Accent5 5 2 3 2 2" xfId="11388" xr:uid="{9E5333D3-C917-42BA-8CCE-C2E6A07C057D}"/>
    <cellStyle name="20% - Accent5 5 2 3 2 2 2" xfId="11389" xr:uid="{427F8125-6B5C-4BE2-9CA1-F7882EFF5576}"/>
    <cellStyle name="20% - Accent5 5 2 3 2 2 2 2" xfId="11390" xr:uid="{03984EA6-3463-4CD1-A0B6-FD44AA9F675F}"/>
    <cellStyle name="20% - Accent5 5 2 3 2 2 3" xfId="11391" xr:uid="{C90E3518-2391-4AAF-84AD-50061A7E3F8A}"/>
    <cellStyle name="20% - Accent5 5 2 3 2 2 3 2" xfId="11392" xr:uid="{5CD026C2-B49E-49F8-9E50-B30DCF8B1618}"/>
    <cellStyle name="20% - Accent5 5 2 3 2 2 4" xfId="11393" xr:uid="{A97D073C-AFEC-43D8-93F9-59E997CEB28D}"/>
    <cellStyle name="20% - Accent5 5 2 3 2 3" xfId="11394" xr:uid="{0BB969DA-0D12-45E5-962E-F2EA3A08D853}"/>
    <cellStyle name="20% - Accent5 5 2 3 2 3 2" xfId="11395" xr:uid="{3D3D1D53-6AC3-4CBD-AFE1-6FE357DD292F}"/>
    <cellStyle name="20% - Accent5 5 2 3 2 4" xfId="11396" xr:uid="{A77D64F1-ACA6-4CC8-8593-64530609B8D9}"/>
    <cellStyle name="20% - Accent5 5 2 3 2 4 2" xfId="11397" xr:uid="{8EA9C1DC-52FB-49B3-B29C-D837C78C1FCD}"/>
    <cellStyle name="20% - Accent5 5 2 3 2 5" xfId="11398" xr:uid="{1E61C0E4-8F21-439E-B7F9-DFD1D18D30E6}"/>
    <cellStyle name="20% - Accent5 5 2 3 2 5 2" xfId="11399" xr:uid="{52F5EE0B-DDEF-4CE6-B52C-69F71BAFE57F}"/>
    <cellStyle name="20% - Accent5 5 2 3 2 6" xfId="11400" xr:uid="{F31A3635-3F68-41D2-991D-7B77FE5C9288}"/>
    <cellStyle name="20% - Accent5 5 2 3 3" xfId="11401" xr:uid="{822CF44F-CFF1-4C4A-924E-80558906B2A2}"/>
    <cellStyle name="20% - Accent5 5 2 3 3 2" xfId="11402" xr:uid="{766ED074-6A12-450D-9D61-7731C1EC86DB}"/>
    <cellStyle name="20% - Accent5 5 2 3 3 2 2" xfId="11403" xr:uid="{8C7763AE-F16F-443F-9CE5-6975D12690C3}"/>
    <cellStyle name="20% - Accent5 5 2 3 3 2 2 2" xfId="11404" xr:uid="{C878824B-EA4B-4EBF-984B-62C54C1432F3}"/>
    <cellStyle name="20% - Accent5 5 2 3 3 2 3" xfId="11405" xr:uid="{F96F0FB4-FD1B-486B-9F28-548427B9ED9C}"/>
    <cellStyle name="20% - Accent5 5 2 3 3 2 3 2" xfId="11406" xr:uid="{9C3DD78E-7445-4C51-A9B6-65BE99017F44}"/>
    <cellStyle name="20% - Accent5 5 2 3 3 2 4" xfId="11407" xr:uid="{99F7770C-5B02-4BE6-A344-1214B3401ECF}"/>
    <cellStyle name="20% - Accent5 5 2 3 3 3" xfId="11408" xr:uid="{040D4D35-18D4-44B0-8C1F-27FB82002D81}"/>
    <cellStyle name="20% - Accent5 5 2 3 3 3 2" xfId="11409" xr:uid="{DD49041A-DF4F-43EF-BDD7-6D8A563F036D}"/>
    <cellStyle name="20% - Accent5 5 2 3 3 4" xfId="11410" xr:uid="{273D7B35-0BFE-4D6A-B008-DCBAC873B6BA}"/>
    <cellStyle name="20% - Accent5 5 2 3 3 4 2" xfId="11411" xr:uid="{F6FD3875-2494-47F8-90C2-9C20A4451C04}"/>
    <cellStyle name="20% - Accent5 5 2 3 3 5" xfId="11412" xr:uid="{083C6C38-3623-491C-8C6E-20B1ADAC016A}"/>
    <cellStyle name="20% - Accent5 5 2 3 3 5 2" xfId="11413" xr:uid="{243E5EAC-F71D-4722-AFC2-436CF5CA5A18}"/>
    <cellStyle name="20% - Accent5 5 2 3 3 6" xfId="11414" xr:uid="{B6C42146-503F-4668-8825-B8FDB6F0AC25}"/>
    <cellStyle name="20% - Accent5 5 2 3 4" xfId="11415" xr:uid="{035BDA62-BD3F-4737-AC41-1F6D2AFD706A}"/>
    <cellStyle name="20% - Accent5 5 2 3 4 2" xfId="11416" xr:uid="{44579968-C762-48D4-BA4C-F299DC811851}"/>
    <cellStyle name="20% - Accent5 5 2 3 4 2 2" xfId="11417" xr:uid="{683E7E3F-6668-457D-AF8A-DE717ED233D9}"/>
    <cellStyle name="20% - Accent5 5 2 3 4 3" xfId="11418" xr:uid="{4E899F8E-E7DE-4E4F-939A-8A310171541C}"/>
    <cellStyle name="20% - Accent5 5 2 3 4 3 2" xfId="11419" xr:uid="{B128C314-C4E1-4E9B-AE3D-05E07249FBAF}"/>
    <cellStyle name="20% - Accent5 5 2 3 4 4" xfId="11420" xr:uid="{CFF689D3-057F-4157-B9DF-0ED2263C0E53}"/>
    <cellStyle name="20% - Accent5 5 2 3 5" xfId="11421" xr:uid="{398B52B6-BE04-4B7B-94A4-B3E7AB717E86}"/>
    <cellStyle name="20% - Accent5 5 2 3 5 2" xfId="11422" xr:uid="{5A4E8DAD-CE8E-4E5C-A39B-CD57A56FF01C}"/>
    <cellStyle name="20% - Accent5 5 2 3 6" xfId="11423" xr:uid="{AF412D43-7BB3-418A-A974-058384EFFD4D}"/>
    <cellStyle name="20% - Accent5 5 2 3 6 2" xfId="11424" xr:uid="{FF3760EB-ABB3-4345-9945-5323B9C45F2D}"/>
    <cellStyle name="20% - Accent5 5 2 3 7" xfId="11425" xr:uid="{6A36DC14-61D2-460C-8C10-0947B1F2CE47}"/>
    <cellStyle name="20% - Accent5 5 2 3 7 2" xfId="11426" xr:uid="{62341C4E-00C3-49C4-9B6E-45C2EAD9F759}"/>
    <cellStyle name="20% - Accent5 5 2 3 8" xfId="11427" xr:uid="{1197D52B-6B5F-4CA2-B9C3-24F3915D29A9}"/>
    <cellStyle name="20% - Accent5 5 2 4" xfId="11428" xr:uid="{C8FE0F2C-86EE-4EF7-A3BF-729C0E919B3F}"/>
    <cellStyle name="20% - Accent5 5 2 4 2" xfId="11429" xr:uid="{BE4A5A0C-CA5E-46DC-B31C-B416CC7782A2}"/>
    <cellStyle name="20% - Accent5 5 2 4 2 2" xfId="11430" xr:uid="{BE2EC3E7-C1F5-48D0-A34B-8624B5EA0402}"/>
    <cellStyle name="20% - Accent5 5 2 4 2 2 2" xfId="11431" xr:uid="{2111A129-BE80-4B73-8C77-C474A11C315D}"/>
    <cellStyle name="20% - Accent5 5 2 4 2 3" xfId="11432" xr:uid="{FFDE38C0-EABE-49CA-9BB8-B0335EBCF4CB}"/>
    <cellStyle name="20% - Accent5 5 2 4 2 3 2" xfId="11433" xr:uid="{673C806C-2975-4221-9FEC-F5B1563EE7C2}"/>
    <cellStyle name="20% - Accent5 5 2 4 2 4" xfId="11434" xr:uid="{24948A4F-46EE-4F79-BF3A-9C80B83411DA}"/>
    <cellStyle name="20% - Accent5 5 2 4 3" xfId="11435" xr:uid="{C4A64A0E-214B-435A-ACF9-48A4B81295F6}"/>
    <cellStyle name="20% - Accent5 5 2 4 3 2" xfId="11436" xr:uid="{10DEFC39-6736-4F0F-9CC6-59B416275468}"/>
    <cellStyle name="20% - Accent5 5 2 4 4" xfId="11437" xr:uid="{F5E1149A-44E8-437D-A29F-496899DA3D2F}"/>
    <cellStyle name="20% - Accent5 5 2 4 4 2" xfId="11438" xr:uid="{9761E7FF-E163-4BD5-B520-D800BA6E1D47}"/>
    <cellStyle name="20% - Accent5 5 2 4 5" xfId="11439" xr:uid="{172EE6DC-FC96-4AB6-9477-7C6CF7D947AE}"/>
    <cellStyle name="20% - Accent5 5 2 4 5 2" xfId="11440" xr:uid="{3E23F7BD-DCE8-4E47-97D1-2D59321CE7D6}"/>
    <cellStyle name="20% - Accent5 5 2 4 6" xfId="11441" xr:uid="{85F3DA79-E3D9-4725-8254-5C65D8CF2ABE}"/>
    <cellStyle name="20% - Accent5 5 2 5" xfId="11442" xr:uid="{D581D058-C5FD-438D-B0FF-1C73E413C3E2}"/>
    <cellStyle name="20% - Accent5 5 2 5 2" xfId="11443" xr:uid="{C420F7E9-7933-4984-90AD-AB09F0C7D374}"/>
    <cellStyle name="20% - Accent5 5 2 5 2 2" xfId="11444" xr:uid="{1E96E4D8-CAAB-49D3-A9A2-44FAB84AFA8F}"/>
    <cellStyle name="20% - Accent5 5 2 5 2 2 2" xfId="11445" xr:uid="{E3CBD55C-A1B8-47CB-86EE-53D4B2B170C0}"/>
    <cellStyle name="20% - Accent5 5 2 5 2 3" xfId="11446" xr:uid="{C8F81A26-33F0-4FD0-9FE1-60355CB30474}"/>
    <cellStyle name="20% - Accent5 5 2 5 2 3 2" xfId="11447" xr:uid="{B84DE00D-9022-4B4E-9AFD-E17D5D5EC822}"/>
    <cellStyle name="20% - Accent5 5 2 5 2 4" xfId="11448" xr:uid="{EDF3F6B6-A15B-4CEB-B7B9-4C09CA16A0D9}"/>
    <cellStyle name="20% - Accent5 5 2 5 3" xfId="11449" xr:uid="{1700B646-C6B4-43B4-AC59-135BE5025EEA}"/>
    <cellStyle name="20% - Accent5 5 2 5 3 2" xfId="11450" xr:uid="{7045CDB9-7A17-4484-B062-000600D672FD}"/>
    <cellStyle name="20% - Accent5 5 2 5 4" xfId="11451" xr:uid="{2B65860C-38EA-4EAD-8B67-5066920997A1}"/>
    <cellStyle name="20% - Accent5 5 2 5 4 2" xfId="11452" xr:uid="{E878EA68-B6F7-4913-B6BE-CDD1E92DF5B2}"/>
    <cellStyle name="20% - Accent5 5 2 5 5" xfId="11453" xr:uid="{E929B516-06DA-4BB0-BF4D-B4E51AA31971}"/>
    <cellStyle name="20% - Accent5 5 2 5 5 2" xfId="11454" xr:uid="{FED78464-7A66-46B4-99E9-57D551319C51}"/>
    <cellStyle name="20% - Accent5 5 2 5 6" xfId="11455" xr:uid="{C1A38072-5872-4FDF-B286-FB5C55751013}"/>
    <cellStyle name="20% - Accent5 5 2 6" xfId="11456" xr:uid="{02887DE0-D9AA-4D5D-9703-8165830B98F6}"/>
    <cellStyle name="20% - Accent5 5 2 6 2" xfId="11457" xr:uid="{8742108B-F9E4-4D4E-AD9C-AE06A90A1CB4}"/>
    <cellStyle name="20% - Accent5 5 2 6 2 2" xfId="11458" xr:uid="{AF5B35D7-41E1-4192-A085-B0390E3E61EC}"/>
    <cellStyle name="20% - Accent5 5 2 6 3" xfId="11459" xr:uid="{6E321C06-B5CB-4053-AF47-4E42F6709F27}"/>
    <cellStyle name="20% - Accent5 5 2 6 3 2" xfId="11460" xr:uid="{4C5E82E9-25B0-47C6-85E4-BA8BF149F22B}"/>
    <cellStyle name="20% - Accent5 5 2 6 4" xfId="11461" xr:uid="{242C237E-760F-4522-903D-0416C8C79D20}"/>
    <cellStyle name="20% - Accent5 5 2 7" xfId="11462" xr:uid="{DC8D994D-96C6-4E29-8502-131F75095164}"/>
    <cellStyle name="20% - Accent5 5 2 7 2" xfId="11463" xr:uid="{F05E4477-DDB3-4117-9A22-EAA7EB2F12D2}"/>
    <cellStyle name="20% - Accent5 5 2 8" xfId="11464" xr:uid="{06423F37-E2C9-4DF0-8FD0-A4ABD10CDDA9}"/>
    <cellStyle name="20% - Accent5 5 2 8 2" xfId="11465" xr:uid="{45000AC8-0753-48DC-B2F8-CDDDF8577618}"/>
    <cellStyle name="20% - Accent5 5 2 9" xfId="11466" xr:uid="{87678D3A-506B-4C64-ABFA-4A3845CBA422}"/>
    <cellStyle name="20% - Accent5 5 2 9 2" xfId="11467" xr:uid="{1042DFE0-80AB-43A4-80EC-BC0B091E3BC6}"/>
    <cellStyle name="20% - Accent5 5 3" xfId="206" xr:uid="{15852968-FA1A-49AF-B363-04FFAEC8C114}"/>
    <cellStyle name="20% - Accent5 5 3 10" xfId="11469" xr:uid="{03CCE4A8-A593-4052-AA80-92094AD9AEB7}"/>
    <cellStyle name="20% - Accent5 5 3 11" xfId="11470" xr:uid="{CD31E2B7-8078-4F53-8150-C248FB7A764A}"/>
    <cellStyle name="20% - Accent5 5 3 12" xfId="11468" xr:uid="{DBF40802-F1A8-40CA-B46A-638ED13C66F9}"/>
    <cellStyle name="20% - Accent5 5 3 2" xfId="11471" xr:uid="{2F36E9A9-DFAA-44A9-8986-529FD1038A8B}"/>
    <cellStyle name="20% - Accent5 5 3 2 2" xfId="11472" xr:uid="{654FBCF4-43BB-4AD8-9F7C-D2DCBD422291}"/>
    <cellStyle name="20% - Accent5 5 3 2 2 2" xfId="11473" xr:uid="{A2AE2B66-EAA8-43D0-84EE-4972DD0A8FE9}"/>
    <cellStyle name="20% - Accent5 5 3 2 2 2 2" xfId="11474" xr:uid="{B5B42CA0-9C20-42AE-AFF7-5C5C799719D3}"/>
    <cellStyle name="20% - Accent5 5 3 2 2 3" xfId="11475" xr:uid="{29E7DDFB-2435-4E5F-BDB5-0FC380F5EF06}"/>
    <cellStyle name="20% - Accent5 5 3 2 2 3 2" xfId="11476" xr:uid="{9934B393-91A3-49C6-9D49-B72D9FA907D7}"/>
    <cellStyle name="20% - Accent5 5 3 2 2 4" xfId="11477" xr:uid="{33FF3146-80D9-4D22-AC14-87433462D97B}"/>
    <cellStyle name="20% - Accent5 5 3 2 3" xfId="11478" xr:uid="{5A023D19-3BBE-41F6-835A-2BCD9BE7AE68}"/>
    <cellStyle name="20% - Accent5 5 3 2 3 2" xfId="11479" xr:uid="{0EA0C983-2C9B-421F-8832-090C47043330}"/>
    <cellStyle name="20% - Accent5 5 3 2 4" xfId="11480" xr:uid="{F9AA5A73-AE29-41FB-AC87-0920EC61368D}"/>
    <cellStyle name="20% - Accent5 5 3 2 4 2" xfId="11481" xr:uid="{07BB5809-ED22-49B3-8648-E6E51B2F5519}"/>
    <cellStyle name="20% - Accent5 5 3 2 5" xfId="11482" xr:uid="{FBA726CE-613F-4A2B-96A1-344F8BE8435A}"/>
    <cellStyle name="20% - Accent5 5 3 2 5 2" xfId="11483" xr:uid="{2428FF5D-D1AF-4832-BE45-06BD4CE68D3C}"/>
    <cellStyle name="20% - Accent5 5 3 2 6" xfId="11484" xr:uid="{19977282-4B07-4F26-9212-4801E93DBC3B}"/>
    <cellStyle name="20% - Accent5 5 3 2 6 2" xfId="11485" xr:uid="{00EFE210-CBAD-4937-BBE2-1147E5710A5B}"/>
    <cellStyle name="20% - Accent5 5 3 2 7" xfId="11486" xr:uid="{940353AC-5A53-489A-84B1-AD5C5CF4CF9D}"/>
    <cellStyle name="20% - Accent5 5 3 2 7 2" xfId="11487" xr:uid="{6240A2C6-02E6-4A42-BF2E-EE9695E14734}"/>
    <cellStyle name="20% - Accent5 5 3 2 8" xfId="11488" xr:uid="{C9DEC2F8-4A5B-426C-8225-8BADEBA3F131}"/>
    <cellStyle name="20% - Accent5 5 3 3" xfId="11489" xr:uid="{4082B16D-0982-4684-B685-EE5D476FAE9B}"/>
    <cellStyle name="20% - Accent5 5 3 3 2" xfId="11490" xr:uid="{C59EBC49-1961-4C68-83A9-6B0F40A0C074}"/>
    <cellStyle name="20% - Accent5 5 3 3 2 2" xfId="11491" xr:uid="{4955BCBD-9E24-4DFC-97A7-C5CA79784F95}"/>
    <cellStyle name="20% - Accent5 5 3 3 2 2 2" xfId="11492" xr:uid="{C77E3302-01BE-4F78-830B-BE69ECD2EECA}"/>
    <cellStyle name="20% - Accent5 5 3 3 2 3" xfId="11493" xr:uid="{4140E5BC-96C9-450A-8C09-EBB3C225B5EF}"/>
    <cellStyle name="20% - Accent5 5 3 3 2 3 2" xfId="11494" xr:uid="{24252500-1A2F-4DD7-8860-372FE7CB60C3}"/>
    <cellStyle name="20% - Accent5 5 3 3 2 4" xfId="11495" xr:uid="{731691C6-5F66-407B-B2B7-7464F733B1D4}"/>
    <cellStyle name="20% - Accent5 5 3 3 3" xfId="11496" xr:uid="{DA513A3C-27B3-43B6-8D24-C486834FBE5F}"/>
    <cellStyle name="20% - Accent5 5 3 3 3 2" xfId="11497" xr:uid="{4E37397D-E070-4CD1-A617-91C4FE551CA1}"/>
    <cellStyle name="20% - Accent5 5 3 3 4" xfId="11498" xr:uid="{C3A7B5D5-2FBC-4C9C-B35F-D86B8AAC674A}"/>
    <cellStyle name="20% - Accent5 5 3 3 4 2" xfId="11499" xr:uid="{D9DB8168-D695-4935-A083-74890797F1B6}"/>
    <cellStyle name="20% - Accent5 5 3 3 5" xfId="11500" xr:uid="{39FCED62-B272-4359-8234-33F5531A53FA}"/>
    <cellStyle name="20% - Accent5 5 3 3 5 2" xfId="11501" xr:uid="{128025F9-1D0F-41D5-8888-8A24085A2607}"/>
    <cellStyle name="20% - Accent5 5 3 3 6" xfId="11502" xr:uid="{F8007A5C-B4BE-4E4A-89EE-B42A6F209589}"/>
    <cellStyle name="20% - Accent5 5 3 4" xfId="11503" xr:uid="{BDAC811A-75B9-41B1-9000-0F4C662C1E7C}"/>
    <cellStyle name="20% - Accent5 5 3 4 2" xfId="11504" xr:uid="{084F35F4-CAF2-447B-970B-4E8101AE5AF4}"/>
    <cellStyle name="20% - Accent5 5 3 4 2 2" xfId="11505" xr:uid="{062B258B-0599-47D0-B5BC-53E875846C66}"/>
    <cellStyle name="20% - Accent5 5 3 4 3" xfId="11506" xr:uid="{7A31B76B-8CFE-474D-81CA-0E1ADE6058A7}"/>
    <cellStyle name="20% - Accent5 5 3 4 3 2" xfId="11507" xr:uid="{848566B9-AB52-44BB-9434-25B5B9481500}"/>
    <cellStyle name="20% - Accent5 5 3 4 4" xfId="11508" xr:uid="{4C4ABD5F-5585-4348-A772-3DB143937E79}"/>
    <cellStyle name="20% - Accent5 5 3 5" xfId="11509" xr:uid="{9FD6632F-6C1E-43D9-A30B-1BF152E4952B}"/>
    <cellStyle name="20% - Accent5 5 3 5 2" xfId="11510" xr:uid="{5DE34109-CF71-4444-86FE-56F3A01A46B9}"/>
    <cellStyle name="20% - Accent5 5 3 6" xfId="11511" xr:uid="{320561B0-00DA-4AAC-9983-A7C02CD86364}"/>
    <cellStyle name="20% - Accent5 5 3 6 2" xfId="11512" xr:uid="{49BD4018-D3A5-451C-949C-F9A81CE6AD6D}"/>
    <cellStyle name="20% - Accent5 5 3 7" xfId="11513" xr:uid="{31D909E5-C2B9-4942-82EA-32297639E17E}"/>
    <cellStyle name="20% - Accent5 5 3 7 2" xfId="11514" xr:uid="{F845F83E-9805-4EAD-86F1-DA215A9D5ECA}"/>
    <cellStyle name="20% - Accent5 5 3 8" xfId="11515" xr:uid="{5329F88E-8754-4954-BC4E-063D433541CB}"/>
    <cellStyle name="20% - Accent5 5 3 8 2" xfId="11516" xr:uid="{187F048F-5A54-4FBD-B470-574EE4F329AC}"/>
    <cellStyle name="20% - Accent5 5 3 9" xfId="11517" xr:uid="{30AC988E-DE9D-4DD7-BD46-9376752B040E}"/>
    <cellStyle name="20% - Accent5 5 3 9 2" xfId="11518" xr:uid="{0AA142F6-7AE5-44C6-A8AB-814676214609}"/>
    <cellStyle name="20% - Accent5 5 4" xfId="11519" xr:uid="{FBD38E62-7E9E-4397-921A-42256794A26B}"/>
    <cellStyle name="20% - Accent5 5 4 10" xfId="11520" xr:uid="{AF225A35-0110-4E91-9818-1846899D6D7D}"/>
    <cellStyle name="20% - Accent5 5 4 2" xfId="11521" xr:uid="{69B2FDAA-AB4D-477F-9E15-A3B59414C079}"/>
    <cellStyle name="20% - Accent5 5 4 2 2" xfId="11522" xr:uid="{363B9073-2E25-4C60-AB5B-08D3F540195A}"/>
    <cellStyle name="20% - Accent5 5 4 2 2 2" xfId="11523" xr:uid="{C474C289-1535-4E78-8903-434456D6333C}"/>
    <cellStyle name="20% - Accent5 5 4 2 2 2 2" xfId="11524" xr:uid="{EC5699E3-B028-486E-AF75-ED7B7C16393E}"/>
    <cellStyle name="20% - Accent5 5 4 2 2 3" xfId="11525" xr:uid="{D2D4526B-EDDA-4740-BC9E-76B87BD13FFB}"/>
    <cellStyle name="20% - Accent5 5 4 2 2 3 2" xfId="11526" xr:uid="{1F63B426-511B-4621-9A58-989EEED8E52D}"/>
    <cellStyle name="20% - Accent5 5 4 2 2 4" xfId="11527" xr:uid="{042A6678-AFFA-4CE2-B5BD-5F913D36E328}"/>
    <cellStyle name="20% - Accent5 5 4 2 3" xfId="11528" xr:uid="{E7BA4D25-3FA6-4C22-A45C-F580CAA21404}"/>
    <cellStyle name="20% - Accent5 5 4 2 3 2" xfId="11529" xr:uid="{9F9931AB-A8E8-4144-A253-48404B8B33BC}"/>
    <cellStyle name="20% - Accent5 5 4 2 4" xfId="11530" xr:uid="{4BC2E815-84FB-475D-A546-C5FBCC678E2B}"/>
    <cellStyle name="20% - Accent5 5 4 2 4 2" xfId="11531" xr:uid="{78F0A647-8B62-4EF5-B5DF-AB134D6F12F9}"/>
    <cellStyle name="20% - Accent5 5 4 2 5" xfId="11532" xr:uid="{FD75B95F-E5E7-4724-9D01-407842686F4E}"/>
    <cellStyle name="20% - Accent5 5 4 2 5 2" xfId="11533" xr:uid="{40815855-9286-4053-8E65-20C8BF8EF7E5}"/>
    <cellStyle name="20% - Accent5 5 4 2 6" xfId="11534" xr:uid="{C8168F91-0007-4C11-BC62-794559891D62}"/>
    <cellStyle name="20% - Accent5 5 4 3" xfId="11535" xr:uid="{503C38F1-CFC2-4D35-B891-AB19054D953D}"/>
    <cellStyle name="20% - Accent5 5 4 3 2" xfId="11536" xr:uid="{956D7C29-79F7-48BD-B76D-82B99347C78A}"/>
    <cellStyle name="20% - Accent5 5 4 3 2 2" xfId="11537" xr:uid="{DB92ABAF-D639-4A5F-A26E-D97B5C43C547}"/>
    <cellStyle name="20% - Accent5 5 4 3 2 2 2" xfId="11538" xr:uid="{BC16CDE8-4C98-4AF5-9BBC-036E7181DDF1}"/>
    <cellStyle name="20% - Accent5 5 4 3 2 3" xfId="11539" xr:uid="{5DAE7B81-E23D-46E8-8808-11C84A377C27}"/>
    <cellStyle name="20% - Accent5 5 4 3 2 3 2" xfId="11540" xr:uid="{C7550419-D553-4C2B-B617-196516DCE2BA}"/>
    <cellStyle name="20% - Accent5 5 4 3 2 4" xfId="11541" xr:uid="{E2FDE5B4-2ADC-46E6-97F2-4858CA1B7DFF}"/>
    <cellStyle name="20% - Accent5 5 4 3 3" xfId="11542" xr:uid="{3BB7D385-F698-4A3E-A846-792272C490A2}"/>
    <cellStyle name="20% - Accent5 5 4 3 3 2" xfId="11543" xr:uid="{368C20C5-9E2E-4899-AA13-0ED1FDCDCD1A}"/>
    <cellStyle name="20% - Accent5 5 4 3 4" xfId="11544" xr:uid="{2FC9C2EA-4DCF-46A8-AF76-F91B5594A37C}"/>
    <cellStyle name="20% - Accent5 5 4 3 4 2" xfId="11545" xr:uid="{86B6617B-FDEE-4105-91D2-B727D0B777E3}"/>
    <cellStyle name="20% - Accent5 5 4 3 5" xfId="11546" xr:uid="{70292685-CC75-426C-891E-1BB55CBFBF4E}"/>
    <cellStyle name="20% - Accent5 5 4 3 5 2" xfId="11547" xr:uid="{817916E3-254E-4E17-A2FC-0E87F5A684BA}"/>
    <cellStyle name="20% - Accent5 5 4 3 6" xfId="11548" xr:uid="{5F740364-70ED-4595-BDC3-F40D14CB9E15}"/>
    <cellStyle name="20% - Accent5 5 4 4" xfId="11549" xr:uid="{7FCB3271-7B19-4C7F-9180-D34BB7A5E294}"/>
    <cellStyle name="20% - Accent5 5 4 4 2" xfId="11550" xr:uid="{3EAD09D2-6131-4496-A9AB-3925636E828B}"/>
    <cellStyle name="20% - Accent5 5 4 4 2 2" xfId="11551" xr:uid="{C5E7DAD0-65D7-40E5-96AC-D2CABCE67E5E}"/>
    <cellStyle name="20% - Accent5 5 4 4 3" xfId="11552" xr:uid="{9972E43B-0C41-4F1D-ABDC-43AD7A107777}"/>
    <cellStyle name="20% - Accent5 5 4 4 3 2" xfId="11553" xr:uid="{C783140F-DD6D-4DC2-BFAA-0B72386A4C91}"/>
    <cellStyle name="20% - Accent5 5 4 4 4" xfId="11554" xr:uid="{EC367C9B-3A7A-4487-8CC6-09F7C24FA5C1}"/>
    <cellStyle name="20% - Accent5 5 4 5" xfId="11555" xr:uid="{744CF14F-F84B-42CB-82A2-B2B8955D1E6A}"/>
    <cellStyle name="20% - Accent5 5 4 5 2" xfId="11556" xr:uid="{E515F68B-8BE1-4EB8-BEAF-1DD048567A23}"/>
    <cellStyle name="20% - Accent5 5 4 6" xfId="11557" xr:uid="{E78A1A2A-BC65-4F73-8295-D821CB9E673E}"/>
    <cellStyle name="20% - Accent5 5 4 6 2" xfId="11558" xr:uid="{281B9A53-3FFA-44F7-8DFB-DF792736B873}"/>
    <cellStyle name="20% - Accent5 5 4 7" xfId="11559" xr:uid="{C1E3D474-81BB-42FF-8233-69BA244E11CF}"/>
    <cellStyle name="20% - Accent5 5 4 7 2" xfId="11560" xr:uid="{2D3768BD-A2DE-452F-BCAC-39017FCC1BFE}"/>
    <cellStyle name="20% - Accent5 5 4 8" xfId="11561" xr:uid="{997D73DD-DD09-4F93-A60E-68116783CA6B}"/>
    <cellStyle name="20% - Accent5 5 4 8 2" xfId="11562" xr:uid="{C1C75E9E-9F81-418A-B659-63C31C3BB778}"/>
    <cellStyle name="20% - Accent5 5 4 9" xfId="11563" xr:uid="{91F5CAD1-0597-45A8-997C-F26D588E8AD4}"/>
    <cellStyle name="20% - Accent5 5 4 9 2" xfId="11564" xr:uid="{DC2FF18E-2879-4AFB-98E8-CDCAD7287824}"/>
    <cellStyle name="20% - Accent5 5 5" xfId="11565" xr:uid="{1887B0DA-E2A7-4DF3-9DCD-0344035E5C26}"/>
    <cellStyle name="20% - Accent5 5 5 2" xfId="11566" xr:uid="{3D96D83C-2038-40B9-933C-55763CBCA43F}"/>
    <cellStyle name="20% - Accent5 5 5 2 2" xfId="11567" xr:uid="{03D066A1-1553-4A6A-AD1F-E43F65B97449}"/>
    <cellStyle name="20% - Accent5 5 5 2 2 2" xfId="11568" xr:uid="{FACE8199-2CE3-4FFF-8D18-D1D13F0DD44A}"/>
    <cellStyle name="20% - Accent5 5 5 2 2 2 2" xfId="11569" xr:uid="{AA6BBF65-018C-48D5-A026-AAAEEDEBCEF9}"/>
    <cellStyle name="20% - Accent5 5 5 2 2 3" xfId="11570" xr:uid="{808D657A-0E88-4E61-9235-D325ACE13334}"/>
    <cellStyle name="20% - Accent5 5 5 2 2 3 2" xfId="11571" xr:uid="{7DECC0C0-3EA1-4440-9538-CB231AAE2E9F}"/>
    <cellStyle name="20% - Accent5 5 5 2 2 4" xfId="11572" xr:uid="{165CA994-F705-4420-814F-1E20E5C28F89}"/>
    <cellStyle name="20% - Accent5 5 5 2 3" xfId="11573" xr:uid="{0863EE64-3D5B-4B5F-AA52-E5488FD2F574}"/>
    <cellStyle name="20% - Accent5 5 5 2 3 2" xfId="11574" xr:uid="{4BD128F6-383E-481A-A758-3C59D36FBCEB}"/>
    <cellStyle name="20% - Accent5 5 5 2 4" xfId="11575" xr:uid="{54BB98AA-86E8-47FA-AA16-2FF3226580D0}"/>
    <cellStyle name="20% - Accent5 5 5 2 4 2" xfId="11576" xr:uid="{09D4B363-B3E7-44D1-B27F-DEA41727AA00}"/>
    <cellStyle name="20% - Accent5 5 5 2 5" xfId="11577" xr:uid="{FDDD45A7-DEBD-427F-87AB-0A5C912B5EB0}"/>
    <cellStyle name="20% - Accent5 5 5 2 5 2" xfId="11578" xr:uid="{C54D70CA-1976-475D-9C95-A99E77CD2506}"/>
    <cellStyle name="20% - Accent5 5 5 2 6" xfId="11579" xr:uid="{F4EB007A-87BB-4DCF-BF77-26F90CEE1452}"/>
    <cellStyle name="20% - Accent5 5 5 3" xfId="11580" xr:uid="{56BD0AC2-1772-487E-BB73-9BC14FD83454}"/>
    <cellStyle name="20% - Accent5 5 5 3 2" xfId="11581" xr:uid="{089EE668-7E00-4714-BA6B-2DC90BE17F11}"/>
    <cellStyle name="20% - Accent5 5 5 3 2 2" xfId="11582" xr:uid="{0116F794-4549-4593-A557-589B2C45B3FD}"/>
    <cellStyle name="20% - Accent5 5 5 3 2 2 2" xfId="11583" xr:uid="{83A9D89A-4006-4EEB-ABAA-B5AC79A37FC9}"/>
    <cellStyle name="20% - Accent5 5 5 3 2 3" xfId="11584" xr:uid="{C78A8E05-F4F5-43CB-A243-C68980D02A44}"/>
    <cellStyle name="20% - Accent5 5 5 3 2 3 2" xfId="11585" xr:uid="{BF9BA9A6-099B-4455-ADEF-3803005AFC2A}"/>
    <cellStyle name="20% - Accent5 5 5 3 2 4" xfId="11586" xr:uid="{4B2365FF-1EAC-48DB-8A51-E27CA489A106}"/>
    <cellStyle name="20% - Accent5 5 5 3 3" xfId="11587" xr:uid="{79E2A5C9-E29F-4071-A9B6-B0EF8BBCB155}"/>
    <cellStyle name="20% - Accent5 5 5 3 3 2" xfId="11588" xr:uid="{EF66D18B-4448-448D-AFC9-927C0141C8F2}"/>
    <cellStyle name="20% - Accent5 5 5 3 4" xfId="11589" xr:uid="{4C17ACCD-035B-40AC-846B-09F77F6E1FFE}"/>
    <cellStyle name="20% - Accent5 5 5 3 4 2" xfId="11590" xr:uid="{58DC82E7-0B5D-41AC-9FF9-B7C0ACB9054C}"/>
    <cellStyle name="20% - Accent5 5 5 3 5" xfId="11591" xr:uid="{EE90C987-CE37-4A06-9698-189DA4DD41EF}"/>
    <cellStyle name="20% - Accent5 5 5 3 5 2" xfId="11592" xr:uid="{34B9C5EC-4B0D-4D17-B834-71F3592040BF}"/>
    <cellStyle name="20% - Accent5 5 5 3 6" xfId="11593" xr:uid="{BFA8DB03-A0D3-4CC5-BFDF-BF5EB576B712}"/>
    <cellStyle name="20% - Accent5 5 5 4" xfId="11594" xr:uid="{71D7F0A6-5676-4DD7-A9E9-114DCD02CBB0}"/>
    <cellStyle name="20% - Accent5 5 5 4 2" xfId="11595" xr:uid="{F1CB3D71-777B-41BF-B9DB-E11978B37209}"/>
    <cellStyle name="20% - Accent5 5 5 4 2 2" xfId="11596" xr:uid="{8B27ACC4-2C0D-4F8C-AC76-1B547CA88153}"/>
    <cellStyle name="20% - Accent5 5 5 4 3" xfId="11597" xr:uid="{A9949259-C281-4152-AA04-3EB9D61C51AE}"/>
    <cellStyle name="20% - Accent5 5 5 4 3 2" xfId="11598" xr:uid="{2EAC9AA3-BAEF-4F9D-9301-524684075800}"/>
    <cellStyle name="20% - Accent5 5 5 4 4" xfId="11599" xr:uid="{CF3916C1-7CA8-4409-9F27-F737B06C2DF6}"/>
    <cellStyle name="20% - Accent5 5 5 5" xfId="11600" xr:uid="{7D603A09-4905-4443-83EE-468E392A338A}"/>
    <cellStyle name="20% - Accent5 5 5 5 2" xfId="11601" xr:uid="{0D6405CF-C30F-431C-9D04-88B70112C23F}"/>
    <cellStyle name="20% - Accent5 5 5 6" xfId="11602" xr:uid="{CB1A16DD-F35B-4027-A607-FE42127EDBF4}"/>
    <cellStyle name="20% - Accent5 5 5 6 2" xfId="11603" xr:uid="{FFDF1D32-9A58-4A48-83CB-91332DAE10F2}"/>
    <cellStyle name="20% - Accent5 5 5 7" xfId="11604" xr:uid="{183C1DF6-1188-4DE8-A73E-3705B873E2D1}"/>
    <cellStyle name="20% - Accent5 5 5 7 2" xfId="11605" xr:uid="{ECA2C703-B05E-4429-9BBB-86C2D895D50E}"/>
    <cellStyle name="20% - Accent5 5 5 8" xfId="11606" xr:uid="{9C798CC5-F116-4E10-AEB7-BF502223BEEA}"/>
    <cellStyle name="20% - Accent5 5 6" xfId="11607" xr:uid="{CCD26625-2405-45E2-84AA-5196424202F7}"/>
    <cellStyle name="20% - Accent5 5 6 2" xfId="11608" xr:uid="{ECBC9BC6-6AEB-41E0-AAD1-58ABF42281FE}"/>
    <cellStyle name="20% - Accent5 5 6 2 2" xfId="11609" xr:uid="{3C9973DA-A9CD-4F21-80BF-55CF800A830E}"/>
    <cellStyle name="20% - Accent5 5 6 2 2 2" xfId="11610" xr:uid="{35E179B9-E42A-4F79-9FF4-B61449399990}"/>
    <cellStyle name="20% - Accent5 5 6 2 3" xfId="11611" xr:uid="{7699ECE7-8E38-48AD-A1DE-B0EE279DB810}"/>
    <cellStyle name="20% - Accent5 5 6 2 3 2" xfId="11612" xr:uid="{874DD71B-4348-48F9-AF72-142131778540}"/>
    <cellStyle name="20% - Accent5 5 6 2 4" xfId="11613" xr:uid="{9C103D7A-D75B-4791-BF00-CFD644A59186}"/>
    <cellStyle name="20% - Accent5 5 6 3" xfId="11614" xr:uid="{7C26E5B8-FFB8-47B1-B360-1DF0C51F75F7}"/>
    <cellStyle name="20% - Accent5 5 6 3 2" xfId="11615" xr:uid="{1C0863FC-47FF-4470-A567-5A905EBD1484}"/>
    <cellStyle name="20% - Accent5 5 6 4" xfId="11616" xr:uid="{72FBF233-D8A4-409C-9E49-824E89875EFC}"/>
    <cellStyle name="20% - Accent5 5 6 4 2" xfId="11617" xr:uid="{E58B8CFC-34FA-44DD-B6AE-ADE0795BFCCA}"/>
    <cellStyle name="20% - Accent5 5 6 5" xfId="11618" xr:uid="{B2F08F3E-291B-4A62-8F55-231DF226C3E5}"/>
    <cellStyle name="20% - Accent5 5 6 5 2" xfId="11619" xr:uid="{F046BF92-39C7-4526-894B-4B0AFE09C5D6}"/>
    <cellStyle name="20% - Accent5 5 6 6" xfId="11620" xr:uid="{9CC897DF-C943-4852-9850-AB546059553F}"/>
    <cellStyle name="20% - Accent5 5 7" xfId="11621" xr:uid="{70F642EB-2775-407E-998D-5563AA3FF881}"/>
    <cellStyle name="20% - Accent5 5 7 2" xfId="11622" xr:uid="{79382C1C-A87D-45E0-8159-636259F23807}"/>
    <cellStyle name="20% - Accent5 5 7 2 2" xfId="11623" xr:uid="{A72650FA-2B9C-437D-88E6-9E1E154B9B3C}"/>
    <cellStyle name="20% - Accent5 5 7 2 2 2" xfId="11624" xr:uid="{ABB05E15-29E3-4F84-B604-5D0AD32CAB12}"/>
    <cellStyle name="20% - Accent5 5 7 2 3" xfId="11625" xr:uid="{8BD29DD2-457E-4F64-A162-04BDE31B098F}"/>
    <cellStyle name="20% - Accent5 5 7 2 3 2" xfId="11626" xr:uid="{61EFB698-FDB0-40DF-B620-F4D23CEF533B}"/>
    <cellStyle name="20% - Accent5 5 7 2 4" xfId="11627" xr:uid="{4D42DD7D-2042-4B20-AE11-D8234ADDD6BB}"/>
    <cellStyle name="20% - Accent5 5 7 3" xfId="11628" xr:uid="{D053B39B-DDE6-4AA1-A05D-D6D721A9DD78}"/>
    <cellStyle name="20% - Accent5 5 7 3 2" xfId="11629" xr:uid="{261A898B-27D2-4727-BCBC-43EA54EE8953}"/>
    <cellStyle name="20% - Accent5 5 7 4" xfId="11630" xr:uid="{52DC6124-B044-43E7-ABBA-2A89BBE43EF9}"/>
    <cellStyle name="20% - Accent5 5 7 4 2" xfId="11631" xr:uid="{DCAE8F70-CD31-4663-BE72-B81F2B20E1A1}"/>
    <cellStyle name="20% - Accent5 5 7 5" xfId="11632" xr:uid="{93B16692-6E43-4CA1-9ABF-67D932F3E954}"/>
    <cellStyle name="20% - Accent5 5 7 5 2" xfId="11633" xr:uid="{DCDF600C-D84F-4F35-B819-C0C55349101D}"/>
    <cellStyle name="20% - Accent5 5 7 6" xfId="11634" xr:uid="{6B07CABE-84E2-48FB-80C9-5507A727FDAC}"/>
    <cellStyle name="20% - Accent5 5 8" xfId="11635" xr:uid="{1916972A-5175-4EEB-A672-D4F17CB9BB15}"/>
    <cellStyle name="20% - Accent5 5 8 2" xfId="11636" xr:uid="{25264A08-3154-4ADF-8937-7BCE239B4BAA}"/>
    <cellStyle name="20% - Accent5 5 8 2 2" xfId="11637" xr:uid="{E0914C8F-61EB-4A3B-B37C-D9A4CEB91BC2}"/>
    <cellStyle name="20% - Accent5 5 8 3" xfId="11638" xr:uid="{76649E7B-0615-425A-B2F2-734ED3A9DD69}"/>
    <cellStyle name="20% - Accent5 5 8 3 2" xfId="11639" xr:uid="{7597378C-CA26-4630-A9BE-0A4C7E53D9A8}"/>
    <cellStyle name="20% - Accent5 5 8 4" xfId="11640" xr:uid="{7C9D99D4-36CE-432B-A882-78A41B358135}"/>
    <cellStyle name="20% - Accent5 5 9" xfId="11641" xr:uid="{82D42299-A83B-4F16-99FF-4DC21033EC24}"/>
    <cellStyle name="20% - Accent5 5 9 2" xfId="11642" xr:uid="{0E4EC176-11FF-4C59-BE05-417D801E8DD8}"/>
    <cellStyle name="20% - Accent5 6" xfId="207" xr:uid="{3B347272-4A8E-4B5E-8E59-B018A1E8407A}"/>
    <cellStyle name="20% - Accent5 6 10" xfId="11644" xr:uid="{4A2A569A-A6D1-46FD-B018-ADF953381DF8}"/>
    <cellStyle name="20% - Accent5 6 10 2" xfId="11645" xr:uid="{C50DFD8B-975A-49EC-BB50-8A7DC8389A6A}"/>
    <cellStyle name="20% - Accent5 6 11" xfId="11646" xr:uid="{0516343F-DD72-4B6F-A060-1773BD73AF08}"/>
    <cellStyle name="20% - Accent5 6 11 2" xfId="11647" xr:uid="{E8E08DBF-B184-4705-A0C2-2BAE55ACEE4F}"/>
    <cellStyle name="20% - Accent5 6 12" xfId="11648" xr:uid="{0C30B4CB-7754-476C-963A-B9EB612FB280}"/>
    <cellStyle name="20% - Accent5 6 12 2" xfId="11649" xr:uid="{53061528-78E1-423F-90B0-84E46827231E}"/>
    <cellStyle name="20% - Accent5 6 13" xfId="11650" xr:uid="{7254841B-0F7B-4BDB-9294-453901076F72}"/>
    <cellStyle name="20% - Accent5 6 14" xfId="11651" xr:uid="{D21A5038-28AF-4D3E-B273-E88A9DB9E927}"/>
    <cellStyle name="20% - Accent5 6 15" xfId="11643" xr:uid="{C2E61461-6B2A-44C2-A2BE-048E75E0DAFD}"/>
    <cellStyle name="20% - Accent5 6 2" xfId="208" xr:uid="{E3FBC8CF-01A1-4BE8-98E0-E0F3F6C98ED5}"/>
    <cellStyle name="20% - Accent5 6 2 10" xfId="11653" xr:uid="{A6CA357E-E288-4E2F-BB3B-A27F2CE57113}"/>
    <cellStyle name="20% - Accent5 6 2 11" xfId="11654" xr:uid="{26079112-CD1F-4B12-A7E8-F41C7BCF7273}"/>
    <cellStyle name="20% - Accent5 6 2 12" xfId="11652" xr:uid="{0EF973A1-082F-49E5-A18E-70000EA7BD16}"/>
    <cellStyle name="20% - Accent5 6 2 2" xfId="11655" xr:uid="{C14162C1-6A50-40CD-822C-6A2E020500CE}"/>
    <cellStyle name="20% - Accent5 6 2 2 2" xfId="11656" xr:uid="{D6F8245D-ADFC-4B23-8E5E-2137AFD0BF41}"/>
    <cellStyle name="20% - Accent5 6 2 2 2 2" xfId="11657" xr:uid="{994BB98D-F3DD-4B4D-A8C9-EC292C34C905}"/>
    <cellStyle name="20% - Accent5 6 2 2 2 2 2" xfId="11658" xr:uid="{E91B9426-69A6-4CB8-9CB6-684FD3CB499E}"/>
    <cellStyle name="20% - Accent5 6 2 2 2 3" xfId="11659" xr:uid="{3F5BB24E-6386-4FD4-A045-639E17E166C2}"/>
    <cellStyle name="20% - Accent5 6 2 2 2 3 2" xfId="11660" xr:uid="{B2B499FB-132D-497D-90B6-B4358D6E48F4}"/>
    <cellStyle name="20% - Accent5 6 2 2 2 4" xfId="11661" xr:uid="{01FCFCFC-749D-4046-96C4-04691166E8D0}"/>
    <cellStyle name="20% - Accent5 6 2 2 3" xfId="11662" xr:uid="{4B890FEE-C2BD-49FB-862B-27298E703590}"/>
    <cellStyle name="20% - Accent5 6 2 2 3 2" xfId="11663" xr:uid="{923148B2-FD32-4A7A-9AC6-800C32E8B7C7}"/>
    <cellStyle name="20% - Accent5 6 2 2 4" xfId="11664" xr:uid="{73A7318F-0AAD-4385-96BB-509572E167EF}"/>
    <cellStyle name="20% - Accent5 6 2 2 4 2" xfId="11665" xr:uid="{41891222-E37F-4940-88D1-6A9F5833B0F5}"/>
    <cellStyle name="20% - Accent5 6 2 2 5" xfId="11666" xr:uid="{B74CF2F9-FF90-434E-8155-96E8EAAEE974}"/>
    <cellStyle name="20% - Accent5 6 2 2 5 2" xfId="11667" xr:uid="{8D38B26B-46A0-45CE-8BC2-4E3D0EA20C31}"/>
    <cellStyle name="20% - Accent5 6 2 2 6" xfId="11668" xr:uid="{B69E25BD-9475-43BD-8B8C-7AFA08B48B29}"/>
    <cellStyle name="20% - Accent5 6 2 2 6 2" xfId="11669" xr:uid="{512E3010-0AC0-4894-AFD6-135379444A10}"/>
    <cellStyle name="20% - Accent5 6 2 2 7" xfId="11670" xr:uid="{51867DC0-D87D-4B17-81C6-4E52FCBDB848}"/>
    <cellStyle name="20% - Accent5 6 2 2 7 2" xfId="11671" xr:uid="{8FD9035F-C534-40A2-8816-FF74B4F602B3}"/>
    <cellStyle name="20% - Accent5 6 2 2 8" xfId="11672" xr:uid="{B8A488B6-EBAB-46F3-A950-FFE53D339827}"/>
    <cellStyle name="20% - Accent5 6 2 3" xfId="11673" xr:uid="{5A9C4506-F08C-4D4D-BC3A-9B4D722E0CE5}"/>
    <cellStyle name="20% - Accent5 6 2 3 2" xfId="11674" xr:uid="{87FD2402-EACA-4DF9-BF60-B278C2B51DEE}"/>
    <cellStyle name="20% - Accent5 6 2 3 2 2" xfId="11675" xr:uid="{E0462DFF-19FC-4F22-BAA8-640227398E43}"/>
    <cellStyle name="20% - Accent5 6 2 3 2 2 2" xfId="11676" xr:uid="{36F76EB0-5C55-43DD-8973-EF021A27350A}"/>
    <cellStyle name="20% - Accent5 6 2 3 2 3" xfId="11677" xr:uid="{97068DE8-A5EA-4EC1-A21A-266F096191C0}"/>
    <cellStyle name="20% - Accent5 6 2 3 2 3 2" xfId="11678" xr:uid="{9B72B01A-C621-4F88-A9C1-A2ED9A0E4B9C}"/>
    <cellStyle name="20% - Accent5 6 2 3 2 4" xfId="11679" xr:uid="{E7918624-0051-4AEA-BC2E-C53CC2E91CC4}"/>
    <cellStyle name="20% - Accent5 6 2 3 3" xfId="11680" xr:uid="{9762B735-4ED2-42CC-9DA8-38D47B321E5F}"/>
    <cellStyle name="20% - Accent5 6 2 3 3 2" xfId="11681" xr:uid="{B7CF8522-DB9D-482B-8295-57BF93C2427D}"/>
    <cellStyle name="20% - Accent5 6 2 3 4" xfId="11682" xr:uid="{8B34FDB5-6DD8-4D34-80F2-E8D71EF7807F}"/>
    <cellStyle name="20% - Accent5 6 2 3 4 2" xfId="11683" xr:uid="{8816827D-D1F0-4909-B09D-7730690E6419}"/>
    <cellStyle name="20% - Accent5 6 2 3 5" xfId="11684" xr:uid="{CDC29FE0-C3A8-4D50-B534-CD4103E3FBF5}"/>
    <cellStyle name="20% - Accent5 6 2 3 5 2" xfId="11685" xr:uid="{1ABBB205-78D6-4A99-BD82-40E7BC77305E}"/>
    <cellStyle name="20% - Accent5 6 2 3 6" xfId="11686" xr:uid="{9C6F1CC4-D16A-4803-9D24-6C7CFD2744E3}"/>
    <cellStyle name="20% - Accent5 6 2 4" xfId="11687" xr:uid="{BCD3551C-B3E8-4A64-AFA3-6DD9B0229B11}"/>
    <cellStyle name="20% - Accent5 6 2 4 2" xfId="11688" xr:uid="{8447799C-4D73-44B2-A644-E29CEF42D3F5}"/>
    <cellStyle name="20% - Accent5 6 2 4 2 2" xfId="11689" xr:uid="{9D85EFB9-59BD-4348-A6A0-910AC66C9283}"/>
    <cellStyle name="20% - Accent5 6 2 4 3" xfId="11690" xr:uid="{B411D6F5-D720-4C7E-A609-CC28B3A96269}"/>
    <cellStyle name="20% - Accent5 6 2 4 3 2" xfId="11691" xr:uid="{66C46FA5-DB27-42FD-926C-20A155951541}"/>
    <cellStyle name="20% - Accent5 6 2 4 4" xfId="11692" xr:uid="{68A04DF2-0F81-4A6C-B68D-73692D96A3BB}"/>
    <cellStyle name="20% - Accent5 6 2 5" xfId="11693" xr:uid="{823F4778-0E74-4ED1-9418-8EB57FB25287}"/>
    <cellStyle name="20% - Accent5 6 2 5 2" xfId="11694" xr:uid="{A1344169-8273-4F37-A164-CA5263DC8938}"/>
    <cellStyle name="20% - Accent5 6 2 6" xfId="11695" xr:uid="{63E5BB35-2CF8-40C9-B832-B7451425BE70}"/>
    <cellStyle name="20% - Accent5 6 2 6 2" xfId="11696" xr:uid="{82C05689-8E31-4824-9C3C-94C868B3461B}"/>
    <cellStyle name="20% - Accent5 6 2 7" xfId="11697" xr:uid="{9ECA6A21-DE35-4234-9F7E-2AC7428D7397}"/>
    <cellStyle name="20% - Accent5 6 2 7 2" xfId="11698" xr:uid="{6354F79E-2A95-4A20-8C16-436AE9AE2EFC}"/>
    <cellStyle name="20% - Accent5 6 2 8" xfId="11699" xr:uid="{3725C918-898A-485B-9953-E096F77B7BDF}"/>
    <cellStyle name="20% - Accent5 6 2 8 2" xfId="11700" xr:uid="{7A6F4452-3BA9-48F6-ABF2-85AD4C20B7FB}"/>
    <cellStyle name="20% - Accent5 6 2 9" xfId="11701" xr:uid="{8B6DF2B6-AFF8-44E2-9624-1C5912E9D4B8}"/>
    <cellStyle name="20% - Accent5 6 2 9 2" xfId="11702" xr:uid="{D3683A5E-3D59-4E26-B63F-67C91817F682}"/>
    <cellStyle name="20% - Accent5 6 3" xfId="11703" xr:uid="{BF9EF4F3-0B91-423E-8E69-95ED165E1AA7}"/>
    <cellStyle name="20% - Accent5 6 3 10" xfId="11704" xr:uid="{496904A2-7653-4801-A988-003488168084}"/>
    <cellStyle name="20% - Accent5 6 3 2" xfId="11705" xr:uid="{EEB9F4E1-69BC-48F3-8E5D-CF86825CD6A2}"/>
    <cellStyle name="20% - Accent5 6 3 2 2" xfId="11706" xr:uid="{9892F28D-BD07-429F-9073-25DCDFED3059}"/>
    <cellStyle name="20% - Accent5 6 3 2 2 2" xfId="11707" xr:uid="{E996059A-D071-4CBB-B944-DE8DFCFF3865}"/>
    <cellStyle name="20% - Accent5 6 3 2 2 2 2" xfId="11708" xr:uid="{BC5045AD-F943-4E7E-B7B2-82DD03434569}"/>
    <cellStyle name="20% - Accent5 6 3 2 2 3" xfId="11709" xr:uid="{C4720CA6-698A-40EE-A727-A6DD210E941E}"/>
    <cellStyle name="20% - Accent5 6 3 2 2 3 2" xfId="11710" xr:uid="{C14CF69D-381B-4FB8-82F5-76664B6E603D}"/>
    <cellStyle name="20% - Accent5 6 3 2 2 4" xfId="11711" xr:uid="{68EACD84-80C1-4E4D-9A2D-BD887907350E}"/>
    <cellStyle name="20% - Accent5 6 3 2 3" xfId="11712" xr:uid="{7DCA5A58-5CD7-4F06-BE19-1F329F382FF7}"/>
    <cellStyle name="20% - Accent5 6 3 2 3 2" xfId="11713" xr:uid="{02540029-1EDE-4394-A7CD-E31B2C5D92AF}"/>
    <cellStyle name="20% - Accent5 6 3 2 4" xfId="11714" xr:uid="{729166A0-597F-4667-A1BF-33142BD69D2E}"/>
    <cellStyle name="20% - Accent5 6 3 2 4 2" xfId="11715" xr:uid="{A39C6651-34EC-4945-A2DC-B7F6D85DF4BD}"/>
    <cellStyle name="20% - Accent5 6 3 2 5" xfId="11716" xr:uid="{FC7EFD4B-7BC9-48A2-BED3-ED04A6775349}"/>
    <cellStyle name="20% - Accent5 6 3 2 5 2" xfId="11717" xr:uid="{C796642D-8635-40DE-8EDD-E51D86E2312A}"/>
    <cellStyle name="20% - Accent5 6 3 2 6" xfId="11718" xr:uid="{6D0B55AE-2380-470A-AF27-E58C17F860FA}"/>
    <cellStyle name="20% - Accent5 6 3 2 6 2" xfId="11719" xr:uid="{C7B49C7D-C1BA-4C63-8D04-46B90D3201EC}"/>
    <cellStyle name="20% - Accent5 6 3 2 7" xfId="11720" xr:uid="{793DF070-3708-4AE3-841A-E196E406342A}"/>
    <cellStyle name="20% - Accent5 6 3 2 7 2" xfId="11721" xr:uid="{65FA393B-6016-4714-B196-C62A8C3AA437}"/>
    <cellStyle name="20% - Accent5 6 3 2 8" xfId="11722" xr:uid="{F082CD1B-1ABB-45B3-B9EB-C585F3317594}"/>
    <cellStyle name="20% - Accent5 6 3 3" xfId="11723" xr:uid="{613C5B31-0CB0-4978-B4DF-2B0F98691537}"/>
    <cellStyle name="20% - Accent5 6 3 3 2" xfId="11724" xr:uid="{7EF2675D-1CD4-4D87-8A19-7233F69A1802}"/>
    <cellStyle name="20% - Accent5 6 3 3 2 2" xfId="11725" xr:uid="{A6279FB4-558F-44BD-A6E2-518224229919}"/>
    <cellStyle name="20% - Accent5 6 3 3 2 2 2" xfId="11726" xr:uid="{180B820F-C794-4D06-BA06-E3CC39F7C2AA}"/>
    <cellStyle name="20% - Accent5 6 3 3 2 3" xfId="11727" xr:uid="{F6B9C5E4-080A-4B36-9A2A-D11E0BCA9FC1}"/>
    <cellStyle name="20% - Accent5 6 3 3 2 3 2" xfId="11728" xr:uid="{9BC57483-C6B8-4FA8-98A6-6E6A1C48BC58}"/>
    <cellStyle name="20% - Accent5 6 3 3 2 4" xfId="11729" xr:uid="{A56053B6-6FE3-406A-917F-B75BB7453624}"/>
    <cellStyle name="20% - Accent5 6 3 3 3" xfId="11730" xr:uid="{40341E02-7A30-4DDC-8DBB-8C9412368E2D}"/>
    <cellStyle name="20% - Accent5 6 3 3 3 2" xfId="11731" xr:uid="{7E4BA5B2-051A-40B8-8875-AC8EC7770A9D}"/>
    <cellStyle name="20% - Accent5 6 3 3 4" xfId="11732" xr:uid="{DF80D1B2-85FE-442C-ACEA-7B8DBED47960}"/>
    <cellStyle name="20% - Accent5 6 3 3 4 2" xfId="11733" xr:uid="{D45A349D-EEB3-445F-B58B-407DD0192645}"/>
    <cellStyle name="20% - Accent5 6 3 3 5" xfId="11734" xr:uid="{49B5B485-39C0-4534-ABB5-D91FAD720E4C}"/>
    <cellStyle name="20% - Accent5 6 3 3 5 2" xfId="11735" xr:uid="{1C0B528D-C9C7-47F7-B548-8488127E406F}"/>
    <cellStyle name="20% - Accent5 6 3 3 6" xfId="11736" xr:uid="{51E80F2A-A6BB-442B-B553-C02A275FE453}"/>
    <cellStyle name="20% - Accent5 6 3 4" xfId="11737" xr:uid="{9492D7F9-0D3C-4AA5-AE0E-6CD9A2C05A88}"/>
    <cellStyle name="20% - Accent5 6 3 4 2" xfId="11738" xr:uid="{1AB8AAC0-9DCB-4FD9-A3B4-55A8C4A29033}"/>
    <cellStyle name="20% - Accent5 6 3 4 2 2" xfId="11739" xr:uid="{0AB913DA-6E0C-4B1D-B925-0E5DCF3C7552}"/>
    <cellStyle name="20% - Accent5 6 3 4 3" xfId="11740" xr:uid="{E627321E-BE43-46B1-9733-EA2278184CC0}"/>
    <cellStyle name="20% - Accent5 6 3 4 3 2" xfId="11741" xr:uid="{D5EA1C37-C919-4E68-A820-1215BA78187A}"/>
    <cellStyle name="20% - Accent5 6 3 4 4" xfId="11742" xr:uid="{D1F5991A-8852-4BBA-866F-6AE50842C235}"/>
    <cellStyle name="20% - Accent5 6 3 5" xfId="11743" xr:uid="{5647DF00-9C1C-4057-93F8-F782C479A4D8}"/>
    <cellStyle name="20% - Accent5 6 3 5 2" xfId="11744" xr:uid="{4FEB9D55-FE0F-4F10-932B-7811D1DCC5C1}"/>
    <cellStyle name="20% - Accent5 6 3 6" xfId="11745" xr:uid="{71D0F863-F6A0-458C-B1A1-AA6FC8C11085}"/>
    <cellStyle name="20% - Accent5 6 3 6 2" xfId="11746" xr:uid="{BAECCD23-DF58-4842-B322-38794AF020D2}"/>
    <cellStyle name="20% - Accent5 6 3 7" xfId="11747" xr:uid="{0A1DC8B6-80E5-411F-AB3F-21BE964A4628}"/>
    <cellStyle name="20% - Accent5 6 3 7 2" xfId="11748" xr:uid="{F0F58FD4-2574-4824-B6FE-BBA6D225BEA7}"/>
    <cellStyle name="20% - Accent5 6 3 8" xfId="11749" xr:uid="{8B601CEE-F60C-48E4-BC5F-88EB7E5AA766}"/>
    <cellStyle name="20% - Accent5 6 3 8 2" xfId="11750" xr:uid="{DF644486-6BC1-4EAC-8071-1BAABEF12DE6}"/>
    <cellStyle name="20% - Accent5 6 3 9" xfId="11751" xr:uid="{D094CB81-4C36-4D21-9D4B-75C1771893E5}"/>
    <cellStyle name="20% - Accent5 6 3 9 2" xfId="11752" xr:uid="{9CE140F4-FF4F-4A1E-AB02-61C0E3A4DB40}"/>
    <cellStyle name="20% - Accent5 6 4" xfId="11753" xr:uid="{117424D5-7279-4A84-B754-40FB73F37A81}"/>
    <cellStyle name="20% - Accent5 6 4 10" xfId="11754" xr:uid="{060EA7BB-DC9D-43A8-A724-4368C106E10C}"/>
    <cellStyle name="20% - Accent5 6 4 2" xfId="11755" xr:uid="{94C63113-A08C-4A2D-839A-59AF64F5D301}"/>
    <cellStyle name="20% - Accent5 6 4 2 2" xfId="11756" xr:uid="{DC58766C-5B04-49A6-895D-2A338D2D5D3E}"/>
    <cellStyle name="20% - Accent5 6 4 2 2 2" xfId="11757" xr:uid="{52B18002-10C1-44D1-8AC5-40D54F2816EE}"/>
    <cellStyle name="20% - Accent5 6 4 2 2 2 2" xfId="11758" xr:uid="{5EFFBA5F-C92F-4EE6-B3A5-1759EE9362CB}"/>
    <cellStyle name="20% - Accent5 6 4 2 2 3" xfId="11759" xr:uid="{90A7D492-7233-4AA9-A6F2-779F077D607D}"/>
    <cellStyle name="20% - Accent5 6 4 2 2 3 2" xfId="11760" xr:uid="{66FD5157-2D2D-4AA4-A5E1-667CA581E773}"/>
    <cellStyle name="20% - Accent5 6 4 2 2 4" xfId="11761" xr:uid="{5D4F05AC-E8AD-4D76-BCFD-0A356E436B81}"/>
    <cellStyle name="20% - Accent5 6 4 2 3" xfId="11762" xr:uid="{314B2D65-3F10-4B53-9C5E-BCD327F3AE63}"/>
    <cellStyle name="20% - Accent5 6 4 2 3 2" xfId="11763" xr:uid="{6CE4E482-F322-4B7D-89D6-AF8DE7113928}"/>
    <cellStyle name="20% - Accent5 6 4 2 4" xfId="11764" xr:uid="{9C66C923-ABF3-48CD-8488-3F6982E04D77}"/>
    <cellStyle name="20% - Accent5 6 4 2 4 2" xfId="11765" xr:uid="{984B98E7-AADD-4DA0-B5B8-2C163A45ED82}"/>
    <cellStyle name="20% - Accent5 6 4 2 5" xfId="11766" xr:uid="{AE3DF45E-EE32-4094-B7E1-9AD3B8CF3939}"/>
    <cellStyle name="20% - Accent5 6 4 2 5 2" xfId="11767" xr:uid="{15835453-E732-4B19-88A2-22ADD933851F}"/>
    <cellStyle name="20% - Accent5 6 4 2 6" xfId="11768" xr:uid="{70FEA06A-CE0B-4354-8661-228522BF5233}"/>
    <cellStyle name="20% - Accent5 6 4 3" xfId="11769" xr:uid="{7402B03B-3435-4234-8789-86E2E30AA413}"/>
    <cellStyle name="20% - Accent5 6 4 3 2" xfId="11770" xr:uid="{D4E1AE80-1084-4633-B9CB-3BF4EC1D37EF}"/>
    <cellStyle name="20% - Accent5 6 4 3 2 2" xfId="11771" xr:uid="{8BCE372F-3378-4B6A-9E4F-EC7B1D4357BE}"/>
    <cellStyle name="20% - Accent5 6 4 3 2 2 2" xfId="11772" xr:uid="{C6C1D71C-BC38-4343-B656-5DA471441F16}"/>
    <cellStyle name="20% - Accent5 6 4 3 2 3" xfId="11773" xr:uid="{8C79DEBA-EF63-43C5-820E-515E7237173F}"/>
    <cellStyle name="20% - Accent5 6 4 3 2 3 2" xfId="11774" xr:uid="{121AF6B9-A3E3-46BD-ABF6-54499D527225}"/>
    <cellStyle name="20% - Accent5 6 4 3 2 4" xfId="11775" xr:uid="{192BB318-60D1-4CB5-87EC-58278BD21974}"/>
    <cellStyle name="20% - Accent5 6 4 3 3" xfId="11776" xr:uid="{0DF6298D-CF78-4E53-AA9C-D1CF6B464F81}"/>
    <cellStyle name="20% - Accent5 6 4 3 3 2" xfId="11777" xr:uid="{508D48B3-1B3B-4DA1-A17A-32A5B372B1FF}"/>
    <cellStyle name="20% - Accent5 6 4 3 4" xfId="11778" xr:uid="{8BDCF8E4-4D7A-4533-A8F6-F247F6E47BC3}"/>
    <cellStyle name="20% - Accent5 6 4 3 4 2" xfId="11779" xr:uid="{5A135529-801A-44DF-A550-BD3D548C4A4E}"/>
    <cellStyle name="20% - Accent5 6 4 3 5" xfId="11780" xr:uid="{1FA6BDFD-8730-4D59-9EB6-3A7A21D6A757}"/>
    <cellStyle name="20% - Accent5 6 4 3 5 2" xfId="11781" xr:uid="{F12A4CEF-8268-4D0E-9ADF-B58B3BE97018}"/>
    <cellStyle name="20% - Accent5 6 4 3 6" xfId="11782" xr:uid="{6236CC00-46A9-4A0B-9B6A-781688BC84D4}"/>
    <cellStyle name="20% - Accent5 6 4 4" xfId="11783" xr:uid="{E234965C-3768-4EF5-9A71-EEE430096C6A}"/>
    <cellStyle name="20% - Accent5 6 4 4 2" xfId="11784" xr:uid="{F85E5E6B-D8AF-4149-B7C4-2DCA49D5BB7E}"/>
    <cellStyle name="20% - Accent5 6 4 4 2 2" xfId="11785" xr:uid="{E6E502DF-EA01-4BC5-8CFA-6D2EBCF6A734}"/>
    <cellStyle name="20% - Accent5 6 4 4 3" xfId="11786" xr:uid="{24544E28-F91F-445B-AB25-7C51FFFDA7F3}"/>
    <cellStyle name="20% - Accent5 6 4 4 3 2" xfId="11787" xr:uid="{910D7407-0039-472E-A718-854506C626BE}"/>
    <cellStyle name="20% - Accent5 6 4 4 4" xfId="11788" xr:uid="{FD440D9F-615C-497E-B382-076F30622A9A}"/>
    <cellStyle name="20% - Accent5 6 4 5" xfId="11789" xr:uid="{93C67F56-3188-4AA3-BBB9-160A8534D81A}"/>
    <cellStyle name="20% - Accent5 6 4 5 2" xfId="11790" xr:uid="{5CEF59FD-689F-4461-BA34-6A10AFDE9849}"/>
    <cellStyle name="20% - Accent5 6 4 6" xfId="11791" xr:uid="{BEE513AD-5DB6-47AF-9BF4-69AC492EFE37}"/>
    <cellStyle name="20% - Accent5 6 4 6 2" xfId="11792" xr:uid="{62218A1C-258C-41DC-A16A-69DDECADFE18}"/>
    <cellStyle name="20% - Accent5 6 4 7" xfId="11793" xr:uid="{C9836663-AEB2-4A07-98DD-B60E9FC19C03}"/>
    <cellStyle name="20% - Accent5 6 4 7 2" xfId="11794" xr:uid="{02F54856-BB49-4976-976B-C2CB973E7400}"/>
    <cellStyle name="20% - Accent5 6 4 8" xfId="11795" xr:uid="{4B0FE266-D075-4FA3-8503-35C1A0FA3C2E}"/>
    <cellStyle name="20% - Accent5 6 4 8 2" xfId="11796" xr:uid="{728E52C8-0886-4C14-8E42-4DF695AA4A28}"/>
    <cellStyle name="20% - Accent5 6 4 9" xfId="11797" xr:uid="{A898F5A3-3E1F-4D38-9A05-68C7A1F5E561}"/>
    <cellStyle name="20% - Accent5 6 4 9 2" xfId="11798" xr:uid="{7AD7E81A-9973-4703-8AD7-9BC2C3203A66}"/>
    <cellStyle name="20% - Accent5 6 5" xfId="11799" xr:uid="{9E42FDFB-A362-4F01-B80F-D883FB57DAE5}"/>
    <cellStyle name="20% - Accent5 6 5 2" xfId="11800" xr:uid="{FBC37B6B-9857-4819-B876-2E78E64923B2}"/>
    <cellStyle name="20% - Accent5 6 5 2 2" xfId="11801" xr:uid="{5118DDA4-1DA0-4A03-9A3E-5C7389EC2B8F}"/>
    <cellStyle name="20% - Accent5 6 5 2 2 2" xfId="11802" xr:uid="{8E518684-763C-42C4-956A-81B56FB43E66}"/>
    <cellStyle name="20% - Accent5 6 5 2 3" xfId="11803" xr:uid="{C0A0BAB7-6498-422E-A689-B6D61028E82B}"/>
    <cellStyle name="20% - Accent5 6 5 2 3 2" xfId="11804" xr:uid="{78BCAA80-AB24-4246-9F8E-2122ED89040A}"/>
    <cellStyle name="20% - Accent5 6 5 2 4" xfId="11805" xr:uid="{73BB7854-5219-436D-A0AA-AFE7BD5A8403}"/>
    <cellStyle name="20% - Accent5 6 5 3" xfId="11806" xr:uid="{A845DE99-F47C-4B9E-B9D0-028D7D60AF9D}"/>
    <cellStyle name="20% - Accent5 6 5 3 2" xfId="11807" xr:uid="{E75AF6F3-F96F-4895-A1B8-84831A20390A}"/>
    <cellStyle name="20% - Accent5 6 5 4" xfId="11808" xr:uid="{03A9D89C-B5FB-49B5-B974-C4405043EC96}"/>
    <cellStyle name="20% - Accent5 6 5 4 2" xfId="11809" xr:uid="{58386FD5-59C4-4B3C-89D3-B77DDE56297D}"/>
    <cellStyle name="20% - Accent5 6 5 5" xfId="11810" xr:uid="{744890AE-EB5D-463D-9004-D4D12A78328A}"/>
    <cellStyle name="20% - Accent5 6 5 5 2" xfId="11811" xr:uid="{FB9E7FF0-0237-43ED-A2AB-B655177D0A75}"/>
    <cellStyle name="20% - Accent5 6 5 6" xfId="11812" xr:uid="{19837446-292C-4A17-A466-E8C2B68C06AB}"/>
    <cellStyle name="20% - Accent5 6 6" xfId="11813" xr:uid="{1C4721CB-E830-4F6E-9E9B-D847DE28154D}"/>
    <cellStyle name="20% - Accent5 6 6 2" xfId="11814" xr:uid="{51F5AF0A-7117-436D-8D34-335EBE325F42}"/>
    <cellStyle name="20% - Accent5 6 6 2 2" xfId="11815" xr:uid="{7ED1D079-84D0-4E7B-8118-C2B879560518}"/>
    <cellStyle name="20% - Accent5 6 6 2 2 2" xfId="11816" xr:uid="{031F8749-B9E1-4991-AAAC-0F8C57249B37}"/>
    <cellStyle name="20% - Accent5 6 6 2 3" xfId="11817" xr:uid="{DD250F98-F66E-4800-932F-E2C89A4D4FE9}"/>
    <cellStyle name="20% - Accent5 6 6 2 3 2" xfId="11818" xr:uid="{AE46EFFB-3486-4EF4-B15F-AC8E9CA2BF1E}"/>
    <cellStyle name="20% - Accent5 6 6 2 4" xfId="11819" xr:uid="{B5CFB952-834E-4F61-9101-789345BD71C1}"/>
    <cellStyle name="20% - Accent5 6 6 3" xfId="11820" xr:uid="{451923E7-A0B0-4797-9FE4-4CDD07AD0F24}"/>
    <cellStyle name="20% - Accent5 6 6 3 2" xfId="11821" xr:uid="{3102E7FC-005C-4A4B-B597-1C43AAC724B2}"/>
    <cellStyle name="20% - Accent5 6 6 4" xfId="11822" xr:uid="{47E536CE-FCC7-46E6-B039-6D03CE96C30B}"/>
    <cellStyle name="20% - Accent5 6 6 4 2" xfId="11823" xr:uid="{03A5C387-1BFF-4C88-9F18-8A8A5A4EBA4F}"/>
    <cellStyle name="20% - Accent5 6 6 5" xfId="11824" xr:uid="{7EFED5FE-FD8A-4292-9AB6-73BD62C8E567}"/>
    <cellStyle name="20% - Accent5 6 6 5 2" xfId="11825" xr:uid="{5AFF0A4C-D244-49F1-A060-B0E2367B0111}"/>
    <cellStyle name="20% - Accent5 6 6 6" xfId="11826" xr:uid="{AD5E0C67-BDAF-419A-83C4-362E550F52DA}"/>
    <cellStyle name="20% - Accent5 6 7" xfId="11827" xr:uid="{08FF89CC-6521-46C2-AF53-478C2D6EB429}"/>
    <cellStyle name="20% - Accent5 6 7 2" xfId="11828" xr:uid="{3AD217BE-B6BD-4B27-913A-716ED0B0DEFD}"/>
    <cellStyle name="20% - Accent5 6 7 2 2" xfId="11829" xr:uid="{A88CBA6E-77DA-4388-8481-F71D75A1A07D}"/>
    <cellStyle name="20% - Accent5 6 7 3" xfId="11830" xr:uid="{382BB52D-69E7-44E2-9536-2E02A0D64350}"/>
    <cellStyle name="20% - Accent5 6 7 3 2" xfId="11831" xr:uid="{DE4297C3-7632-4A6D-A9F9-D192A20B00FC}"/>
    <cellStyle name="20% - Accent5 6 7 4" xfId="11832" xr:uid="{CABC8C11-E32A-408F-86F9-3A150932ED87}"/>
    <cellStyle name="20% - Accent5 6 8" xfId="11833" xr:uid="{B7A3BA7A-A23F-482E-A9EF-28851B36E3D0}"/>
    <cellStyle name="20% - Accent5 6 8 2" xfId="11834" xr:uid="{95B5482B-796D-4097-A581-310FD2362CF9}"/>
    <cellStyle name="20% - Accent5 6 9" xfId="11835" xr:uid="{12955D9A-0C16-49C9-B848-6C9496CF63DB}"/>
    <cellStyle name="20% - Accent5 6 9 2" xfId="11836" xr:uid="{2E0F2045-7743-4D87-8EAC-E7076E63203B}"/>
    <cellStyle name="20% - Accent5 7" xfId="209" xr:uid="{D1A74165-20A5-412F-880E-1E3E12681512}"/>
    <cellStyle name="20% - Accent5 7 10" xfId="11838" xr:uid="{B0B00B60-4D7F-4A80-A1E5-0CF97BDAAE99}"/>
    <cellStyle name="20% - Accent5 7 10 2" xfId="11839" xr:uid="{3114F416-FE5F-4168-BF38-8254E514EF18}"/>
    <cellStyle name="20% - Accent5 7 11" xfId="11840" xr:uid="{16E340BB-4D90-400F-95B3-11192CD22342}"/>
    <cellStyle name="20% - Accent5 7 11 2" xfId="11841" xr:uid="{19F02B3A-E3CE-4C37-AF38-DBD149393E13}"/>
    <cellStyle name="20% - Accent5 7 12" xfId="11842" xr:uid="{B554E201-1EB1-446A-876E-1E3145E785A7}"/>
    <cellStyle name="20% - Accent5 7 13" xfId="11843" xr:uid="{86955B87-D039-4448-B8E9-BDA1D998F525}"/>
    <cellStyle name="20% - Accent5 7 14" xfId="11837" xr:uid="{2BA8A502-ECC0-4471-9D95-F0491B657258}"/>
    <cellStyle name="20% - Accent5 7 2" xfId="210" xr:uid="{95230AA6-5975-4556-9B67-C6DC9B99C511}"/>
    <cellStyle name="20% - Accent5 7 2 10" xfId="11845" xr:uid="{04084796-F5BF-4CF8-B2BA-9A80FE752AE2}"/>
    <cellStyle name="20% - Accent5 7 2 11" xfId="11844" xr:uid="{523FE2E7-74EF-4AFA-AC68-B4F0D2EC1AF9}"/>
    <cellStyle name="20% - Accent5 7 2 2" xfId="11846" xr:uid="{E39D0891-0384-407C-AA24-7C1132130D98}"/>
    <cellStyle name="20% - Accent5 7 2 2 2" xfId="11847" xr:uid="{D4565592-B208-40A0-AE80-434A38A397E6}"/>
    <cellStyle name="20% - Accent5 7 2 2 2 2" xfId="11848" xr:uid="{255FF35C-7289-46F6-A402-1D951DF80290}"/>
    <cellStyle name="20% - Accent5 7 2 2 2 2 2" xfId="11849" xr:uid="{3B1B7B02-6F81-4720-B22B-5AB184B2FF86}"/>
    <cellStyle name="20% - Accent5 7 2 2 2 3" xfId="11850" xr:uid="{C21B39CD-5E7C-4944-B819-6B9649AA6DA6}"/>
    <cellStyle name="20% - Accent5 7 2 2 2 3 2" xfId="11851" xr:uid="{4B357C11-8711-4CCE-92D7-633A6E23A158}"/>
    <cellStyle name="20% - Accent5 7 2 2 2 4" xfId="11852" xr:uid="{09D9FCA0-79F0-4906-A6ED-518F128C261E}"/>
    <cellStyle name="20% - Accent5 7 2 2 3" xfId="11853" xr:uid="{2F4D1155-C135-4FA6-9BB1-123EB1113511}"/>
    <cellStyle name="20% - Accent5 7 2 2 3 2" xfId="11854" xr:uid="{5A7E8A04-70EA-4EFF-AC3E-7BE328CAF213}"/>
    <cellStyle name="20% - Accent5 7 2 2 4" xfId="11855" xr:uid="{0F75A7A9-3636-4968-A657-53DA3AD7E04E}"/>
    <cellStyle name="20% - Accent5 7 2 2 4 2" xfId="11856" xr:uid="{6C7A5359-0361-4D61-9DF2-2C4A02DB717B}"/>
    <cellStyle name="20% - Accent5 7 2 2 5" xfId="11857" xr:uid="{99825B4D-409F-4CC7-B4A0-4A4D030BFCEC}"/>
    <cellStyle name="20% - Accent5 7 2 2 5 2" xfId="11858" xr:uid="{88036073-85E0-4701-B4BF-C1D6DB92610D}"/>
    <cellStyle name="20% - Accent5 7 2 2 6" xfId="11859" xr:uid="{EE78DD25-78AB-4C61-B4D2-35368680B0D8}"/>
    <cellStyle name="20% - Accent5 7 2 2 6 2" xfId="11860" xr:uid="{8495ADE1-D0AE-4E58-BC0E-302FA2AF4BA6}"/>
    <cellStyle name="20% - Accent5 7 2 2 7" xfId="11861" xr:uid="{BB02C9DC-B4BF-458F-B554-2AFBEC48AE5B}"/>
    <cellStyle name="20% - Accent5 7 2 2 7 2" xfId="11862" xr:uid="{E8AC6EA7-1487-45EC-861A-4DFA7D9B8840}"/>
    <cellStyle name="20% - Accent5 7 2 2 8" xfId="11863" xr:uid="{B9F4A44E-755D-4B65-BDC5-9D84C481D9F0}"/>
    <cellStyle name="20% - Accent5 7 2 3" xfId="11864" xr:uid="{4F5ED1AE-5A81-4C61-AFF9-51902DE79D6C}"/>
    <cellStyle name="20% - Accent5 7 2 3 2" xfId="11865" xr:uid="{B1DDACC3-A23B-4575-B628-632985A46F28}"/>
    <cellStyle name="20% - Accent5 7 2 3 2 2" xfId="11866" xr:uid="{904419C8-2DC5-4368-8B5A-1D25BA814D08}"/>
    <cellStyle name="20% - Accent5 7 2 3 2 2 2" xfId="11867" xr:uid="{94FD85BD-8B7A-4CC6-AD94-720928AE3CCB}"/>
    <cellStyle name="20% - Accent5 7 2 3 2 3" xfId="11868" xr:uid="{1C6AB799-4066-49FB-9521-D61489745C74}"/>
    <cellStyle name="20% - Accent5 7 2 3 2 3 2" xfId="11869" xr:uid="{DF5BE33B-420C-44C6-9611-CA529C626AEC}"/>
    <cellStyle name="20% - Accent5 7 2 3 2 4" xfId="11870" xr:uid="{F5619506-F6E3-4D3C-B88E-A264F3E387CB}"/>
    <cellStyle name="20% - Accent5 7 2 3 3" xfId="11871" xr:uid="{054B36EF-6E10-48BF-90E6-9C31FF9A402A}"/>
    <cellStyle name="20% - Accent5 7 2 3 3 2" xfId="11872" xr:uid="{BC4DC366-E198-4E8E-8999-09AF59DBED7B}"/>
    <cellStyle name="20% - Accent5 7 2 3 4" xfId="11873" xr:uid="{ED63DE12-FEFF-4680-ABFC-8D19A3129C88}"/>
    <cellStyle name="20% - Accent5 7 2 3 4 2" xfId="11874" xr:uid="{7E1C719F-D158-421C-99B0-3E9B2FC2B7E8}"/>
    <cellStyle name="20% - Accent5 7 2 3 5" xfId="11875" xr:uid="{D7BF0F70-7D93-4223-9184-DF5B8E752680}"/>
    <cellStyle name="20% - Accent5 7 2 3 5 2" xfId="11876" xr:uid="{07B17FA7-85BD-425F-9183-C893B5D955AE}"/>
    <cellStyle name="20% - Accent5 7 2 3 6" xfId="11877" xr:uid="{8EB00F63-607F-4823-BBFB-79746B26F17B}"/>
    <cellStyle name="20% - Accent5 7 2 4" xfId="11878" xr:uid="{711AFAFB-DEA3-4F16-B7EF-362D39BD2258}"/>
    <cellStyle name="20% - Accent5 7 2 4 2" xfId="11879" xr:uid="{1C89ADFC-90B6-4755-BEB0-98E4BA151A8F}"/>
    <cellStyle name="20% - Accent5 7 2 4 2 2" xfId="11880" xr:uid="{181B298F-656C-45AC-8705-1DAADBAAE55F}"/>
    <cellStyle name="20% - Accent5 7 2 4 3" xfId="11881" xr:uid="{8E17B612-17EB-47B1-B8A9-DBB005599282}"/>
    <cellStyle name="20% - Accent5 7 2 4 3 2" xfId="11882" xr:uid="{B3C1CA7A-3157-4B22-97C6-CDD9BDB18622}"/>
    <cellStyle name="20% - Accent5 7 2 4 4" xfId="11883" xr:uid="{5D4BE607-879B-4B26-AA5E-F5273E0616C7}"/>
    <cellStyle name="20% - Accent5 7 2 5" xfId="11884" xr:uid="{4F532BE7-FAC3-4797-8640-AA0A9B245A34}"/>
    <cellStyle name="20% - Accent5 7 2 5 2" xfId="11885" xr:uid="{734B8DDC-C7D9-41FE-8838-401FCB36818C}"/>
    <cellStyle name="20% - Accent5 7 2 6" xfId="11886" xr:uid="{17F23421-CCCE-4552-A823-9FF1B461DCEC}"/>
    <cellStyle name="20% - Accent5 7 2 6 2" xfId="11887" xr:uid="{A812745C-307A-4000-80C8-44E2BA3A5A17}"/>
    <cellStyle name="20% - Accent5 7 2 7" xfId="11888" xr:uid="{70B1C513-2081-494F-B766-E11D1DB4EDDF}"/>
    <cellStyle name="20% - Accent5 7 2 7 2" xfId="11889" xr:uid="{E0CB4750-5DA7-4101-A0E7-1DAE2EF57A13}"/>
    <cellStyle name="20% - Accent5 7 2 8" xfId="11890" xr:uid="{B49A7AE3-A88D-4A7F-B02D-61C6D76B5C58}"/>
    <cellStyle name="20% - Accent5 7 2 8 2" xfId="11891" xr:uid="{397C5194-A356-4BAD-8305-9AF3AD0A4E80}"/>
    <cellStyle name="20% - Accent5 7 2 9" xfId="11892" xr:uid="{B9399D0D-3911-4150-AB4D-79237635865D}"/>
    <cellStyle name="20% - Accent5 7 2 9 2" xfId="11893" xr:uid="{AD0A02FD-9040-4DF8-B4C5-5FEEAF189A79}"/>
    <cellStyle name="20% - Accent5 7 3" xfId="11894" xr:uid="{CB1F7CE1-AA82-40E5-8186-C41D44D97E62}"/>
    <cellStyle name="20% - Accent5 7 3 10" xfId="11895" xr:uid="{788AFD77-1BFD-469E-BE37-CB6E92F76D66}"/>
    <cellStyle name="20% - Accent5 7 3 2" xfId="11896" xr:uid="{6F7952E1-8A1E-4C2F-BD5E-7F2C828A6036}"/>
    <cellStyle name="20% - Accent5 7 3 2 2" xfId="11897" xr:uid="{D2A8DE78-9E83-4E7F-B247-C8E9796C9C35}"/>
    <cellStyle name="20% - Accent5 7 3 2 2 2" xfId="11898" xr:uid="{27B17086-069D-424A-BDC9-D0E268102B57}"/>
    <cellStyle name="20% - Accent5 7 3 2 2 2 2" xfId="11899" xr:uid="{FEC77348-3104-4C3D-946D-D92B01183631}"/>
    <cellStyle name="20% - Accent5 7 3 2 2 3" xfId="11900" xr:uid="{D564D145-9AEF-4B24-B811-5D270B112A22}"/>
    <cellStyle name="20% - Accent5 7 3 2 2 3 2" xfId="11901" xr:uid="{E0F7C500-CF74-4224-BB7C-FFEE405A86A9}"/>
    <cellStyle name="20% - Accent5 7 3 2 2 4" xfId="11902" xr:uid="{1454C204-5A10-4E37-8BFD-B84F791C7B85}"/>
    <cellStyle name="20% - Accent5 7 3 2 3" xfId="11903" xr:uid="{7DB3C648-2DC8-4ACE-91BB-0830EA0FA51B}"/>
    <cellStyle name="20% - Accent5 7 3 2 3 2" xfId="11904" xr:uid="{06B62204-9945-4369-978B-0A9E9461333C}"/>
    <cellStyle name="20% - Accent5 7 3 2 4" xfId="11905" xr:uid="{922FA96A-3E82-4A0B-A6E7-A95620F6CF83}"/>
    <cellStyle name="20% - Accent5 7 3 2 4 2" xfId="11906" xr:uid="{502C7A81-0AC1-4732-BA89-3F599FAD41A7}"/>
    <cellStyle name="20% - Accent5 7 3 2 5" xfId="11907" xr:uid="{33D31CDB-67B8-4DD8-8583-23999D8890BE}"/>
    <cellStyle name="20% - Accent5 7 3 2 5 2" xfId="11908" xr:uid="{1DFEEB4D-5E40-4A8F-8CE4-A10E49AEC21E}"/>
    <cellStyle name="20% - Accent5 7 3 2 6" xfId="11909" xr:uid="{D325B66C-313E-4066-BC12-211FF35A6DD4}"/>
    <cellStyle name="20% - Accent5 7 3 2 6 2" xfId="11910" xr:uid="{7A3C9C86-A175-4D52-84F4-F41B061E3EAB}"/>
    <cellStyle name="20% - Accent5 7 3 2 7" xfId="11911" xr:uid="{C9A2AA3D-4136-4C4A-BB07-21F73969ACFB}"/>
    <cellStyle name="20% - Accent5 7 3 2 7 2" xfId="11912" xr:uid="{F218C3DD-D6A1-4C8F-8AF9-4A24F65045B7}"/>
    <cellStyle name="20% - Accent5 7 3 2 8" xfId="11913" xr:uid="{8F605A5F-61CB-4CEE-A23D-7981337624C2}"/>
    <cellStyle name="20% - Accent5 7 3 3" xfId="11914" xr:uid="{51D0D02C-0F41-47C2-B9E8-E578E5B9E623}"/>
    <cellStyle name="20% - Accent5 7 3 3 2" xfId="11915" xr:uid="{86A04AED-457A-4419-8331-B406622D5D9E}"/>
    <cellStyle name="20% - Accent5 7 3 3 2 2" xfId="11916" xr:uid="{BD4FEF52-A650-4316-BD4E-1FC6C784941C}"/>
    <cellStyle name="20% - Accent5 7 3 3 2 2 2" xfId="11917" xr:uid="{6C4F3966-5AB2-4F4B-A8F5-1669B039E5D4}"/>
    <cellStyle name="20% - Accent5 7 3 3 2 3" xfId="11918" xr:uid="{50244595-D9A8-41AF-A996-79C9E5038BFF}"/>
    <cellStyle name="20% - Accent5 7 3 3 2 3 2" xfId="11919" xr:uid="{C7FAF3BE-05CD-4706-8F1C-B7DF6EEB980C}"/>
    <cellStyle name="20% - Accent5 7 3 3 2 4" xfId="11920" xr:uid="{3C1891E1-D75B-48B3-A504-F496A1ED20CD}"/>
    <cellStyle name="20% - Accent5 7 3 3 3" xfId="11921" xr:uid="{5BF5A335-6CFF-44C3-B61D-1C8DB7DCAC64}"/>
    <cellStyle name="20% - Accent5 7 3 3 3 2" xfId="11922" xr:uid="{ED79FC29-B99C-471A-AC26-E66147316F74}"/>
    <cellStyle name="20% - Accent5 7 3 3 4" xfId="11923" xr:uid="{AC1F9BAE-B74A-4788-BA04-D9DDC3351431}"/>
    <cellStyle name="20% - Accent5 7 3 3 4 2" xfId="11924" xr:uid="{39176844-E228-478B-A166-1C1401FE07FF}"/>
    <cellStyle name="20% - Accent5 7 3 3 5" xfId="11925" xr:uid="{ED8B60A8-1B23-4E9C-8A66-8EA4FFEBAD74}"/>
    <cellStyle name="20% - Accent5 7 3 3 5 2" xfId="11926" xr:uid="{C060FCC4-795F-4566-8A14-1C09FC97CCEB}"/>
    <cellStyle name="20% - Accent5 7 3 3 6" xfId="11927" xr:uid="{E6F8673B-A676-4587-B0CD-FA2FB33D97CA}"/>
    <cellStyle name="20% - Accent5 7 3 4" xfId="11928" xr:uid="{A94F2762-7037-4521-A609-09FDEDBB29CC}"/>
    <cellStyle name="20% - Accent5 7 3 4 2" xfId="11929" xr:uid="{FCF8BD91-DB32-4323-8C45-94FA0A296766}"/>
    <cellStyle name="20% - Accent5 7 3 4 2 2" xfId="11930" xr:uid="{1336CD48-70D4-421C-97DB-052FCF344280}"/>
    <cellStyle name="20% - Accent5 7 3 4 3" xfId="11931" xr:uid="{D2A9293A-ADFA-488B-BB92-E03968964A87}"/>
    <cellStyle name="20% - Accent5 7 3 4 3 2" xfId="11932" xr:uid="{FE14C96E-AAC7-4B2C-84ED-BC8B7BB27820}"/>
    <cellStyle name="20% - Accent5 7 3 4 4" xfId="11933" xr:uid="{FCC67E31-6EB8-418B-BFFC-4F92529385BC}"/>
    <cellStyle name="20% - Accent5 7 3 5" xfId="11934" xr:uid="{D80D0B17-D97D-4025-A56B-A45CEEED07B3}"/>
    <cellStyle name="20% - Accent5 7 3 5 2" xfId="11935" xr:uid="{654D85A7-1265-457B-B970-43650AECF942}"/>
    <cellStyle name="20% - Accent5 7 3 6" xfId="11936" xr:uid="{9082DAB5-6B61-428A-9385-58A76ACF558B}"/>
    <cellStyle name="20% - Accent5 7 3 6 2" xfId="11937" xr:uid="{4B3F0BE1-162A-4C6C-A9E1-D8B4C9E0086D}"/>
    <cellStyle name="20% - Accent5 7 3 7" xfId="11938" xr:uid="{621D4BF4-A30F-4C8E-B398-E3D1F497072D}"/>
    <cellStyle name="20% - Accent5 7 3 7 2" xfId="11939" xr:uid="{1A2F69A3-1E8E-4D9F-B9F2-1E942D5C2D0F}"/>
    <cellStyle name="20% - Accent5 7 3 8" xfId="11940" xr:uid="{5130D10B-2626-476D-9EB8-5EC3A3BE5D63}"/>
    <cellStyle name="20% - Accent5 7 3 8 2" xfId="11941" xr:uid="{8591899B-0632-4843-885B-5A4CD334A95D}"/>
    <cellStyle name="20% - Accent5 7 3 9" xfId="11942" xr:uid="{62255833-D899-4644-BE25-6AE344BB5EE6}"/>
    <cellStyle name="20% - Accent5 7 3 9 2" xfId="11943" xr:uid="{0A46820C-8351-4ED5-A7E9-0434F50BA416}"/>
    <cellStyle name="20% - Accent5 7 4" xfId="11944" xr:uid="{72065700-CD81-4593-A5C5-1357DF5411A3}"/>
    <cellStyle name="20% - Accent5 7 4 2" xfId="11945" xr:uid="{6D4F1E12-F166-440F-B599-DD8698C4D4E6}"/>
    <cellStyle name="20% - Accent5 7 4 2 2" xfId="11946" xr:uid="{16D7D76A-0E5A-462C-A286-E6AB52E47406}"/>
    <cellStyle name="20% - Accent5 7 4 2 2 2" xfId="11947" xr:uid="{2A0F44A5-6BD1-4950-913F-654038B81D23}"/>
    <cellStyle name="20% - Accent5 7 4 2 3" xfId="11948" xr:uid="{15225514-9AC5-4D16-8A32-B6332EA6343E}"/>
    <cellStyle name="20% - Accent5 7 4 2 3 2" xfId="11949" xr:uid="{0865CC3A-E63E-4502-B1C3-562FF5481DDA}"/>
    <cellStyle name="20% - Accent5 7 4 2 4" xfId="11950" xr:uid="{1A54851C-1618-44C1-B0A4-972F375F4D55}"/>
    <cellStyle name="20% - Accent5 7 4 3" xfId="11951" xr:uid="{832A655D-F5C2-469E-96E9-5A92700ADDD2}"/>
    <cellStyle name="20% - Accent5 7 4 3 2" xfId="11952" xr:uid="{F78604B4-E414-4044-BC22-14D07BA96C04}"/>
    <cellStyle name="20% - Accent5 7 4 4" xfId="11953" xr:uid="{EECABF48-38D5-4077-8855-5DF48A9B9FFC}"/>
    <cellStyle name="20% - Accent5 7 4 4 2" xfId="11954" xr:uid="{7DE129E3-B9BF-4C0F-A18F-E76C5270FAB0}"/>
    <cellStyle name="20% - Accent5 7 4 5" xfId="11955" xr:uid="{32BBF433-4299-4F64-983C-84EBC8CD68C8}"/>
    <cellStyle name="20% - Accent5 7 4 5 2" xfId="11956" xr:uid="{4A63EFDB-8609-4695-94CC-61A4C34F6512}"/>
    <cellStyle name="20% - Accent5 7 4 6" xfId="11957" xr:uid="{A51BD643-2221-43C0-B333-80C83911227C}"/>
    <cellStyle name="20% - Accent5 7 4 6 2" xfId="11958" xr:uid="{5FADB549-F7FF-4842-A47E-792459CE5DAD}"/>
    <cellStyle name="20% - Accent5 7 4 7" xfId="11959" xr:uid="{90C4F0E3-9A20-48C6-8A1F-2E1E8836AD73}"/>
    <cellStyle name="20% - Accent5 7 4 7 2" xfId="11960" xr:uid="{625816E7-ECCA-4AAE-96E6-1FF7EC96DF6F}"/>
    <cellStyle name="20% - Accent5 7 4 8" xfId="11961" xr:uid="{26788FE9-F67F-4957-8A84-E4C5BE74134A}"/>
    <cellStyle name="20% - Accent5 7 5" xfId="11962" xr:uid="{0FC49473-1B5D-465A-86ED-C676F0AD0B56}"/>
    <cellStyle name="20% - Accent5 7 5 2" xfId="11963" xr:uid="{45E31ECB-4EC7-47F4-85AD-E8524A9AE2CA}"/>
    <cellStyle name="20% - Accent5 7 5 2 2" xfId="11964" xr:uid="{ABD6C2B8-854F-40B4-AE93-35336FC6C775}"/>
    <cellStyle name="20% - Accent5 7 5 2 2 2" xfId="11965" xr:uid="{E1EF6604-C876-42EB-A693-A88BB0CCD8CB}"/>
    <cellStyle name="20% - Accent5 7 5 2 3" xfId="11966" xr:uid="{48C9AC52-11C9-410C-ACDD-6F3397C77430}"/>
    <cellStyle name="20% - Accent5 7 5 2 3 2" xfId="11967" xr:uid="{15DCE6D8-2949-4F9B-9952-88D2512CE11A}"/>
    <cellStyle name="20% - Accent5 7 5 2 4" xfId="11968" xr:uid="{2B75CDBF-EA2B-41E2-9669-43A5494B8765}"/>
    <cellStyle name="20% - Accent5 7 5 3" xfId="11969" xr:uid="{71D010FD-427B-4800-9545-A5A7E4EEBE2B}"/>
    <cellStyle name="20% - Accent5 7 5 3 2" xfId="11970" xr:uid="{E6710301-FEFE-498D-ADD1-06368C1A1428}"/>
    <cellStyle name="20% - Accent5 7 5 4" xfId="11971" xr:uid="{03B4F52A-C3D5-4B31-9B25-B36EA55C9A52}"/>
    <cellStyle name="20% - Accent5 7 5 4 2" xfId="11972" xr:uid="{B080631C-DDE6-4036-BB22-3237CB25EC4E}"/>
    <cellStyle name="20% - Accent5 7 5 5" xfId="11973" xr:uid="{2072A23A-375F-4B81-9152-AF21C2A3E4A4}"/>
    <cellStyle name="20% - Accent5 7 5 5 2" xfId="11974" xr:uid="{33C0F819-9424-4B82-A23E-753429BB4767}"/>
    <cellStyle name="20% - Accent5 7 5 6" xfId="11975" xr:uid="{CB435F4E-C6C0-4B3B-9089-FD7F819A1EF6}"/>
    <cellStyle name="20% - Accent5 7 6" xfId="11976" xr:uid="{34675A66-401C-44C3-B6D9-476DA8A6F762}"/>
    <cellStyle name="20% - Accent5 7 6 2" xfId="11977" xr:uid="{40092172-6C18-4CF9-AFAB-C8724CF46CBD}"/>
    <cellStyle name="20% - Accent5 7 6 2 2" xfId="11978" xr:uid="{FEE6B3E9-7C26-4666-A271-39F47038CEF8}"/>
    <cellStyle name="20% - Accent5 7 6 3" xfId="11979" xr:uid="{41034449-2C45-4238-9A17-56EB818BF00D}"/>
    <cellStyle name="20% - Accent5 7 6 3 2" xfId="11980" xr:uid="{0258D65F-3117-4751-BF8B-A0135925D093}"/>
    <cellStyle name="20% - Accent5 7 6 4" xfId="11981" xr:uid="{B6CC215A-6066-40EE-B0F0-131146F3ACEA}"/>
    <cellStyle name="20% - Accent5 7 7" xfId="11982" xr:uid="{FB9AC69A-7F1B-4F65-BB12-0011EB329337}"/>
    <cellStyle name="20% - Accent5 7 7 2" xfId="11983" xr:uid="{05272290-3FDA-4D1D-A7C9-A5643EF33C58}"/>
    <cellStyle name="20% - Accent5 7 8" xfId="11984" xr:uid="{0CE5A0B9-87A7-4F09-9F4B-ABB6B46C81D1}"/>
    <cellStyle name="20% - Accent5 7 8 2" xfId="11985" xr:uid="{79AEBA45-741D-4D02-938A-BAB1608A3B1C}"/>
    <cellStyle name="20% - Accent5 7 9" xfId="11986" xr:uid="{1D23BDC6-2580-41B1-A0C5-AEE56EF7ED7A}"/>
    <cellStyle name="20% - Accent5 7 9 2" xfId="11987" xr:uid="{ACEC7AA7-3045-403E-9AF0-BC92345AFC54}"/>
    <cellStyle name="20% - Accent5 8" xfId="11988" xr:uid="{6357E7CE-285A-4B63-8670-1442083B3CF0}"/>
    <cellStyle name="20% - Accent5 8 10" xfId="11989" xr:uid="{8F17E6C2-FDFB-4EFC-BBBA-A07327FCDBD3}"/>
    <cellStyle name="20% - Accent5 8 11" xfId="11990" xr:uid="{95A1C694-A33A-4845-B442-CBF9B283FB1B}"/>
    <cellStyle name="20% - Accent5 8 2" xfId="11991" xr:uid="{35EFA30C-B0F9-4A7E-BAC7-3B3AC032E9A1}"/>
    <cellStyle name="20% - Accent5 8 2 2" xfId="11992" xr:uid="{036D1734-8D6D-4109-959E-2F8534C417FE}"/>
    <cellStyle name="20% - Accent5 8 2 2 2" xfId="11993" xr:uid="{AC3982E1-A863-4D59-9348-313DB348E360}"/>
    <cellStyle name="20% - Accent5 8 2 2 2 2" xfId="11994" xr:uid="{69B013EB-C8C9-4178-BAE1-FD32972D36F4}"/>
    <cellStyle name="20% - Accent5 8 2 2 3" xfId="11995" xr:uid="{7CB7FDD9-F5FC-4024-A006-1B97DC3DBCF9}"/>
    <cellStyle name="20% - Accent5 8 2 2 3 2" xfId="11996" xr:uid="{87F96756-503C-414D-8FC4-8BBA924D4930}"/>
    <cellStyle name="20% - Accent5 8 2 2 4" xfId="11997" xr:uid="{57D0C925-2EF4-455E-BF3C-F75607FBB8B0}"/>
    <cellStyle name="20% - Accent5 8 2 2 4 2" xfId="11998" xr:uid="{FBA0DB97-67B0-47E5-B4AE-4D8F24A068CA}"/>
    <cellStyle name="20% - Accent5 8 2 2 5" xfId="11999" xr:uid="{97612363-6880-4C5A-BF59-973E1D313111}"/>
    <cellStyle name="20% - Accent5 8 2 2 5 2" xfId="12000" xr:uid="{A8D88410-BEDD-476B-A342-AF180490BB68}"/>
    <cellStyle name="20% - Accent5 8 2 2 6" xfId="12001" xr:uid="{550081E1-1479-4FA8-A552-F1D5D1C531B4}"/>
    <cellStyle name="20% - Accent5 8 2 3" xfId="12002" xr:uid="{CA1F98B0-27CF-4218-BA28-1A19DE6E2E73}"/>
    <cellStyle name="20% - Accent5 8 2 3 2" xfId="12003" xr:uid="{1EFD80F1-D28F-4815-B7C6-8FF92821CBD6}"/>
    <cellStyle name="20% - Accent5 8 2 4" xfId="12004" xr:uid="{7A599595-7DC7-49B6-835C-A431B3226216}"/>
    <cellStyle name="20% - Accent5 8 2 4 2" xfId="12005" xr:uid="{94BB24D7-1CB5-4793-8304-5D5B2CBE3670}"/>
    <cellStyle name="20% - Accent5 8 2 5" xfId="12006" xr:uid="{27AB82F0-2B53-47E3-BA02-C9029B6E6A1C}"/>
    <cellStyle name="20% - Accent5 8 2 5 2" xfId="12007" xr:uid="{3F12781B-66D8-4FE3-9808-5CFC90D0274F}"/>
    <cellStyle name="20% - Accent5 8 2 6" xfId="12008" xr:uid="{EBD29E90-B9C1-4A86-BB1A-04AF14D10259}"/>
    <cellStyle name="20% - Accent5 8 2 6 2" xfId="12009" xr:uid="{F855E652-E5EF-4E14-8A0C-3E81C2C32C31}"/>
    <cellStyle name="20% - Accent5 8 2 7" xfId="12010" xr:uid="{F8E61DA6-6814-401D-9D7F-8A1A7C93BDC6}"/>
    <cellStyle name="20% - Accent5 8 2 7 2" xfId="12011" xr:uid="{A575F7C8-4953-4135-B4F4-6B99F6689960}"/>
    <cellStyle name="20% - Accent5 8 2 8" xfId="12012" xr:uid="{7C2DC9DE-6A51-43FC-B68B-F73B9FC155D2}"/>
    <cellStyle name="20% - Accent5 8 3" xfId="12013" xr:uid="{9CB35770-E122-4AD3-BAEF-CDF96A9D2AE4}"/>
    <cellStyle name="20% - Accent5 8 3 2" xfId="12014" xr:uid="{96AB6437-9291-4C64-AAE9-EF70F39AB774}"/>
    <cellStyle name="20% - Accent5 8 3 2 2" xfId="12015" xr:uid="{DE23415B-A2FD-4C00-A902-4CB261E02E83}"/>
    <cellStyle name="20% - Accent5 8 3 2 2 2" xfId="12016" xr:uid="{5561D4BF-AF4D-4C40-AC14-5B6D4F19F40F}"/>
    <cellStyle name="20% - Accent5 8 3 2 3" xfId="12017" xr:uid="{A856964A-AE65-4213-A0CB-212BA999A924}"/>
    <cellStyle name="20% - Accent5 8 3 2 3 2" xfId="12018" xr:uid="{897654A4-3D12-4659-9221-BFA8D453FC31}"/>
    <cellStyle name="20% - Accent5 8 3 2 4" xfId="12019" xr:uid="{2AE20953-FE9E-4E32-ACC9-41080B473F69}"/>
    <cellStyle name="20% - Accent5 8 3 2 4 2" xfId="12020" xr:uid="{AC031223-58C6-4EE1-8C54-B399134B5B62}"/>
    <cellStyle name="20% - Accent5 8 3 2 5" xfId="12021" xr:uid="{A28F91B5-72ED-4992-ABE9-D08773ED2559}"/>
    <cellStyle name="20% - Accent5 8 3 2 5 2" xfId="12022" xr:uid="{25108CDA-6CC9-474C-AD80-C4E121DC60C7}"/>
    <cellStyle name="20% - Accent5 8 3 2 6" xfId="12023" xr:uid="{55B8D69B-544E-4E6E-BF7B-486F6B3A0A5A}"/>
    <cellStyle name="20% - Accent5 8 3 3" xfId="12024" xr:uid="{61B24141-110B-4232-8B2D-586269B68CA4}"/>
    <cellStyle name="20% - Accent5 8 3 3 2" xfId="12025" xr:uid="{F58C7839-8EF4-4AAC-A1FA-71D08225943B}"/>
    <cellStyle name="20% - Accent5 8 3 4" xfId="12026" xr:uid="{A0E8C76B-D594-46FC-8414-8E5AA2E219B0}"/>
    <cellStyle name="20% - Accent5 8 3 4 2" xfId="12027" xr:uid="{83CCB63C-CE36-4DDE-99D2-1A53B298CFBF}"/>
    <cellStyle name="20% - Accent5 8 3 5" xfId="12028" xr:uid="{D095C36D-1239-4A86-A0BB-31AFD3335C4C}"/>
    <cellStyle name="20% - Accent5 8 3 5 2" xfId="12029" xr:uid="{1EB46292-5895-4E3F-ACF7-8D2CBE8C1A28}"/>
    <cellStyle name="20% - Accent5 8 3 6" xfId="12030" xr:uid="{6E8B012D-1F2D-4467-B104-FA893C968F60}"/>
    <cellStyle name="20% - Accent5 8 3 6 2" xfId="12031" xr:uid="{3228EBF9-45B1-44F7-84DA-473FB8B0F25E}"/>
    <cellStyle name="20% - Accent5 8 3 7" xfId="12032" xr:uid="{5A459DEE-C321-4FF2-B199-67E51B148E9B}"/>
    <cellStyle name="20% - Accent5 8 3 7 2" xfId="12033" xr:uid="{A4A3FE38-6307-4065-80E4-D517E839E62E}"/>
    <cellStyle name="20% - Accent5 8 3 8" xfId="12034" xr:uid="{1A6627EF-FF30-45BF-A9AC-20A6552B51E2}"/>
    <cellStyle name="20% - Accent5 8 4" xfId="12035" xr:uid="{419D161F-C968-4429-8623-FB18DDE5BA73}"/>
    <cellStyle name="20% - Accent5 8 4 2" xfId="12036" xr:uid="{547D2F7E-1D70-4726-A887-4D5161EC2D73}"/>
    <cellStyle name="20% - Accent5 8 4 2 2" xfId="12037" xr:uid="{7D0352F4-69E0-4727-9FD2-66D6E17BB7B0}"/>
    <cellStyle name="20% - Accent5 8 4 3" xfId="12038" xr:uid="{BE5DE759-B804-4875-97F6-CC6F6EDD8701}"/>
    <cellStyle name="20% - Accent5 8 4 3 2" xfId="12039" xr:uid="{4EF5CFEB-DAAF-4A14-9415-59D968C0ED07}"/>
    <cellStyle name="20% - Accent5 8 4 4" xfId="12040" xr:uid="{D22EC863-7ADA-4130-9C7B-F05C59ECC79B}"/>
    <cellStyle name="20% - Accent5 8 4 4 2" xfId="12041" xr:uid="{58D4C007-7557-4D71-91FC-00CC7C3AEAA8}"/>
    <cellStyle name="20% - Accent5 8 4 5" xfId="12042" xr:uid="{EC9D607A-0992-4BB3-9403-15CDCD650238}"/>
    <cellStyle name="20% - Accent5 8 4 5 2" xfId="12043" xr:uid="{AFF98D50-5FB5-4BEF-ACFE-C5F7619EAEE8}"/>
    <cellStyle name="20% - Accent5 8 4 6" xfId="12044" xr:uid="{8B0A5E6E-C586-42D7-93C6-FAA961A22CD5}"/>
    <cellStyle name="20% - Accent5 8 5" xfId="12045" xr:uid="{06DEF43B-525D-49DE-B64F-1E5B8DA956C9}"/>
    <cellStyle name="20% - Accent5 8 5 2" xfId="12046" xr:uid="{542C00E4-5801-4813-A47A-DF7510FBDDC4}"/>
    <cellStyle name="20% - Accent5 8 6" xfId="12047" xr:uid="{FD596049-B478-4714-A428-7E36A4065E1C}"/>
    <cellStyle name="20% - Accent5 8 6 2" xfId="12048" xr:uid="{BF596063-4A61-4858-BACF-01DCEE264049}"/>
    <cellStyle name="20% - Accent5 8 7" xfId="12049" xr:uid="{115F2E05-6006-4199-8314-868317EB840D}"/>
    <cellStyle name="20% - Accent5 8 7 2" xfId="12050" xr:uid="{98D44035-EE86-4FD3-B5A0-F388754BECA7}"/>
    <cellStyle name="20% - Accent5 8 8" xfId="12051" xr:uid="{E6BCAAB2-CDBC-469C-898B-55BB1290ED01}"/>
    <cellStyle name="20% - Accent5 8 8 2" xfId="12052" xr:uid="{DE910BA5-D972-4D13-B023-0F711508EF0E}"/>
    <cellStyle name="20% - Accent5 8 9" xfId="12053" xr:uid="{1819531B-00AD-4552-B196-CAD1E3A1997A}"/>
    <cellStyle name="20% - Accent5 8 9 2" xfId="12054" xr:uid="{BA2B6A41-606F-4A7B-B471-556A9ADC26F8}"/>
    <cellStyle name="20% - Accent5 9" xfId="12055" xr:uid="{10E926F8-4EF3-4491-9D14-AB59F9A137EB}"/>
    <cellStyle name="20% - Accent5 9 10" xfId="12056" xr:uid="{A3FEEDE6-2A07-45DA-A095-8797383AAED2}"/>
    <cellStyle name="20% - Accent5 9 2" xfId="12057" xr:uid="{9D58077A-1A7F-4664-A525-86EB4440D38E}"/>
    <cellStyle name="20% - Accent5 9 2 2" xfId="12058" xr:uid="{486334BB-B26C-42C5-BFAB-5B4FA47B1231}"/>
    <cellStyle name="20% - Accent5 9 2 2 2" xfId="12059" xr:uid="{BD10FE2F-F44B-4142-A1C3-1E96AE3C5E3E}"/>
    <cellStyle name="20% - Accent5 9 2 2 2 2" xfId="12060" xr:uid="{2AF1AA73-6B7B-4621-9B6B-8CAD08B57829}"/>
    <cellStyle name="20% - Accent5 9 2 2 3" xfId="12061" xr:uid="{79B41D89-AA7E-4B45-AD2A-613AED2DCD70}"/>
    <cellStyle name="20% - Accent5 9 2 2 3 2" xfId="12062" xr:uid="{624D321B-A424-4328-AADD-748B4DA62D26}"/>
    <cellStyle name="20% - Accent5 9 2 2 4" xfId="12063" xr:uid="{5B68CF73-42B6-4C3B-9178-BA49BF24E214}"/>
    <cellStyle name="20% - Accent5 9 2 2 4 2" xfId="12064" xr:uid="{1CF41E61-877F-4C8D-983E-06C79FB75222}"/>
    <cellStyle name="20% - Accent5 9 2 2 5" xfId="12065" xr:uid="{6C265851-8A32-4220-A742-1A654B63558F}"/>
    <cellStyle name="20% - Accent5 9 2 2 5 2" xfId="12066" xr:uid="{B1A68B06-C7F8-4D23-95F1-B87CAEAA58A4}"/>
    <cellStyle name="20% - Accent5 9 2 2 6" xfId="12067" xr:uid="{CF3E7388-167C-4095-B150-97B8D2425B99}"/>
    <cellStyle name="20% - Accent5 9 2 3" xfId="12068" xr:uid="{3030EBB3-F720-4235-AC87-B45D5D852569}"/>
    <cellStyle name="20% - Accent5 9 2 3 2" xfId="12069" xr:uid="{A12318CE-F3AA-4404-A2B8-CCA28045E466}"/>
    <cellStyle name="20% - Accent5 9 2 4" xfId="12070" xr:uid="{35B2C7C1-AA3A-41E1-9438-E51ABC806FC2}"/>
    <cellStyle name="20% - Accent5 9 2 4 2" xfId="12071" xr:uid="{9B7CDD30-7745-483D-9A00-030E25194463}"/>
    <cellStyle name="20% - Accent5 9 2 5" xfId="12072" xr:uid="{12D4EB36-56CF-448A-BA52-09DA69857F41}"/>
    <cellStyle name="20% - Accent5 9 2 5 2" xfId="12073" xr:uid="{AAC75553-569A-45E0-8078-62C03613C59B}"/>
    <cellStyle name="20% - Accent5 9 2 6" xfId="12074" xr:uid="{D638FEDB-D71A-4D09-A0C2-6962EE449140}"/>
    <cellStyle name="20% - Accent5 9 2 6 2" xfId="12075" xr:uid="{A4354384-0024-4C6A-94AC-9390647CB63C}"/>
    <cellStyle name="20% - Accent5 9 2 7" xfId="12076" xr:uid="{63F949A7-EF16-422A-B455-34E593D87BBF}"/>
    <cellStyle name="20% - Accent5 9 2 7 2" xfId="12077" xr:uid="{D66A77E4-BE55-4A43-854C-480AC402095A}"/>
    <cellStyle name="20% - Accent5 9 2 8" xfId="12078" xr:uid="{7EC7DE23-1DBD-4A76-94CC-A4BD66884C2A}"/>
    <cellStyle name="20% - Accent5 9 3" xfId="12079" xr:uid="{8AA171D6-D7E6-4D3F-90A7-BA54B3DD272D}"/>
    <cellStyle name="20% - Accent5 9 3 2" xfId="12080" xr:uid="{C4291DE8-543D-4D40-8830-8D708887DCF0}"/>
    <cellStyle name="20% - Accent5 9 3 2 2" xfId="12081" xr:uid="{6F7AE2F7-9D62-44EF-833E-DFA0F3447E9C}"/>
    <cellStyle name="20% - Accent5 9 3 2 2 2" xfId="12082" xr:uid="{E0074D87-8EE4-4DF0-9AF9-641F23A0679D}"/>
    <cellStyle name="20% - Accent5 9 3 2 3" xfId="12083" xr:uid="{4F328B77-90A9-4C26-92C2-93D4BE149A2E}"/>
    <cellStyle name="20% - Accent5 9 3 2 3 2" xfId="12084" xr:uid="{C59C43B8-76C8-4507-A7A9-943DEAC578D9}"/>
    <cellStyle name="20% - Accent5 9 3 2 4" xfId="12085" xr:uid="{2D197B66-2421-470F-BCE4-8A3862F744DA}"/>
    <cellStyle name="20% - Accent5 9 3 2 4 2" xfId="12086" xr:uid="{12117D02-A753-4170-B9A5-9D3B428E7887}"/>
    <cellStyle name="20% - Accent5 9 3 2 5" xfId="12087" xr:uid="{2BE0DBDC-93A8-4CED-944F-E7F83C614637}"/>
    <cellStyle name="20% - Accent5 9 3 2 5 2" xfId="12088" xr:uid="{3C27CE91-766A-469D-B6D5-1F434F5E3604}"/>
    <cellStyle name="20% - Accent5 9 3 2 6" xfId="12089" xr:uid="{8DAC4E99-FE78-4F5C-8E27-1EC67A5BC195}"/>
    <cellStyle name="20% - Accent5 9 3 3" xfId="12090" xr:uid="{3865A4BA-65E2-4D68-B0E8-8EAB16AF7F9F}"/>
    <cellStyle name="20% - Accent5 9 3 3 2" xfId="12091" xr:uid="{0EF5C677-3C8A-4EC7-88BB-7E8394C2491D}"/>
    <cellStyle name="20% - Accent5 9 3 4" xfId="12092" xr:uid="{E1140940-463A-4EC7-910E-04E0C1C60170}"/>
    <cellStyle name="20% - Accent5 9 3 4 2" xfId="12093" xr:uid="{AA248334-1B40-413B-9F46-934BBAEE0A1F}"/>
    <cellStyle name="20% - Accent5 9 3 5" xfId="12094" xr:uid="{53E4A45F-DC5F-4525-BCD6-23819BC917A0}"/>
    <cellStyle name="20% - Accent5 9 3 5 2" xfId="12095" xr:uid="{0B9A5E3E-321F-4149-BD90-2F2C9D25DF51}"/>
    <cellStyle name="20% - Accent5 9 3 6" xfId="12096" xr:uid="{EAF9184B-01D4-4041-BC9B-563DEA426C1E}"/>
    <cellStyle name="20% - Accent5 9 3 6 2" xfId="12097" xr:uid="{FB78FBB3-FF03-4CB0-A401-104800DC1B91}"/>
    <cellStyle name="20% - Accent5 9 3 7" xfId="12098" xr:uid="{2F396188-F41A-4C32-ACDC-62398FA80C75}"/>
    <cellStyle name="20% - Accent5 9 3 7 2" xfId="12099" xr:uid="{838AD776-5FB2-4D8D-90AD-811DC6DE773C}"/>
    <cellStyle name="20% - Accent5 9 3 8" xfId="12100" xr:uid="{7F21B333-9BED-4B69-AA9F-7ABE8D007F83}"/>
    <cellStyle name="20% - Accent5 9 4" xfId="12101" xr:uid="{6930EF4E-3587-4913-A8FA-6AAD59B582EF}"/>
    <cellStyle name="20% - Accent5 9 4 2" xfId="12102" xr:uid="{8018AD60-E761-4D84-986E-E7713C1B2675}"/>
    <cellStyle name="20% - Accent5 9 4 2 2" xfId="12103" xr:uid="{4173A9B5-F96D-4B4C-BC8D-B4429AD0A140}"/>
    <cellStyle name="20% - Accent5 9 4 3" xfId="12104" xr:uid="{27D854B5-2303-42F7-A962-2EE8E079E683}"/>
    <cellStyle name="20% - Accent5 9 4 3 2" xfId="12105" xr:uid="{AA61DBB9-2C60-4925-AC01-CEB1DB6F5880}"/>
    <cellStyle name="20% - Accent5 9 4 4" xfId="12106" xr:uid="{47E55745-793F-4165-83F1-9E8C98353362}"/>
    <cellStyle name="20% - Accent5 9 4 4 2" xfId="12107" xr:uid="{4533FCF2-2476-4AD5-B089-B8AFD14740DA}"/>
    <cellStyle name="20% - Accent5 9 4 5" xfId="12108" xr:uid="{A7E0318E-62AC-48DC-910A-AC4E9B04AD23}"/>
    <cellStyle name="20% - Accent5 9 4 5 2" xfId="12109" xr:uid="{CF1BF098-1098-4AFA-B6B5-FD95E01B2AE7}"/>
    <cellStyle name="20% - Accent5 9 4 6" xfId="12110" xr:uid="{B72B5F6D-4104-481C-8444-E67BEDF1DC8E}"/>
    <cellStyle name="20% - Accent5 9 5" xfId="12111" xr:uid="{E6E2DCAC-62FA-49EB-B61E-F8C3FC2BB2C0}"/>
    <cellStyle name="20% - Accent5 9 5 2" xfId="12112" xr:uid="{ECCB5376-8F3A-4462-B4F4-7CAA4935BFB4}"/>
    <cellStyle name="20% - Accent5 9 6" xfId="12113" xr:uid="{AA22F4A2-B6FD-475F-9E4C-4508B5AD47F7}"/>
    <cellStyle name="20% - Accent5 9 6 2" xfId="12114" xr:uid="{1F2F9C48-19AE-4E3C-935D-5E9C4DE7E7E2}"/>
    <cellStyle name="20% - Accent5 9 7" xfId="12115" xr:uid="{4953B25C-5C4B-47C2-A5DE-3C73E749E3DD}"/>
    <cellStyle name="20% - Accent5 9 7 2" xfId="12116" xr:uid="{F7234D34-A7C1-4860-A374-E878607072C0}"/>
    <cellStyle name="20% - Accent5 9 8" xfId="12117" xr:uid="{950E4B43-E92B-4B79-8A16-ECEAF8F78187}"/>
    <cellStyle name="20% - Accent5 9 8 2" xfId="12118" xr:uid="{8DE1C055-C73B-4749-AB44-DF83C738D8FE}"/>
    <cellStyle name="20% - Accent5 9 9" xfId="12119" xr:uid="{67EBB9C3-C95E-4780-A990-50FCBCFCFC08}"/>
    <cellStyle name="20% - Accent5 9 9 2" xfId="12120" xr:uid="{E21696D1-F874-46AF-B571-16063A87E058}"/>
    <cellStyle name="20% - Accent6 10" xfId="12122" xr:uid="{2D34849E-EE49-4B4C-A3A8-DB5407354E3F}"/>
    <cellStyle name="20% - Accent6 10 10" xfId="12123" xr:uid="{7ED91D4A-2710-461C-A66C-28F050C7FB7B}"/>
    <cellStyle name="20% - Accent6 10 2" xfId="12124" xr:uid="{93372EF7-9F5D-497B-A4AD-87BD0F9BF05A}"/>
    <cellStyle name="20% - Accent6 10 2 2" xfId="12125" xr:uid="{55D40E46-BB99-4926-8D2E-E0BAD1A7246D}"/>
    <cellStyle name="20% - Accent6 10 2 2 2" xfId="12126" xr:uid="{42E22EF0-D50F-46EE-BB7A-3C180B624D76}"/>
    <cellStyle name="20% - Accent6 10 2 2 2 2" xfId="12127" xr:uid="{CA17BA91-40D8-4EB6-B773-29317396B49E}"/>
    <cellStyle name="20% - Accent6 10 2 2 3" xfId="12128" xr:uid="{9998DE0A-623B-41D3-B513-244B35B5ABE4}"/>
    <cellStyle name="20% - Accent6 10 2 2 3 2" xfId="12129" xr:uid="{0349C93D-7D9E-4AFE-91ED-890B2CB3D791}"/>
    <cellStyle name="20% - Accent6 10 2 2 4" xfId="12130" xr:uid="{E4D19BD8-D8F6-490C-8B48-9DF5F809BAE2}"/>
    <cellStyle name="20% - Accent6 10 2 3" xfId="12131" xr:uid="{573EACDB-9769-411E-A65F-4D23B1E252D2}"/>
    <cellStyle name="20% - Accent6 10 2 3 2" xfId="12132" xr:uid="{077FF264-BC66-47B6-A29B-866C0221AB2B}"/>
    <cellStyle name="20% - Accent6 10 2 4" xfId="12133" xr:uid="{0C0B38C4-2D08-4E1E-910A-715CBCE0C0B7}"/>
    <cellStyle name="20% - Accent6 10 2 4 2" xfId="12134" xr:uid="{C6496C27-99CA-474B-949E-17DE01293625}"/>
    <cellStyle name="20% - Accent6 10 2 5" xfId="12135" xr:uid="{F7E5A929-D135-4EC1-A61F-3DCEB4D8D03B}"/>
    <cellStyle name="20% - Accent6 10 2 5 2" xfId="12136" xr:uid="{E77E001F-420B-4116-A3C5-3CF72B0F7B10}"/>
    <cellStyle name="20% - Accent6 10 2 6" xfId="12137" xr:uid="{7B66970D-DA56-451B-9D3B-313684CC6FCC}"/>
    <cellStyle name="20% - Accent6 10 2 6 2" xfId="12138" xr:uid="{6CF5E457-7100-4B03-9E7B-AFD1191F2A5A}"/>
    <cellStyle name="20% - Accent6 10 2 7" xfId="12139" xr:uid="{5B46090B-40E9-4166-83F7-8E0F75B93251}"/>
    <cellStyle name="20% - Accent6 10 2 7 2" xfId="12140" xr:uid="{08AC8438-A4F2-4DD2-955A-43AB100BDD1D}"/>
    <cellStyle name="20% - Accent6 10 2 8" xfId="12141" xr:uid="{15A22E79-CD90-404F-A80D-6BF8B5755545}"/>
    <cellStyle name="20% - Accent6 10 3" xfId="12142" xr:uid="{A83B6C6A-5979-48C1-9BCB-8CBED41F19FC}"/>
    <cellStyle name="20% - Accent6 10 3 2" xfId="12143" xr:uid="{4D9D70C0-E2CE-4C40-8078-85E95E522891}"/>
    <cellStyle name="20% - Accent6 10 3 2 2" xfId="12144" xr:uid="{1B6A7818-F711-4F92-9E4C-09DD91A6A9B2}"/>
    <cellStyle name="20% - Accent6 10 3 2 2 2" xfId="12145" xr:uid="{E1CC054C-3CA2-4721-806A-C0A8E0A844E4}"/>
    <cellStyle name="20% - Accent6 10 3 2 3" xfId="12146" xr:uid="{26B50D93-61AE-43DF-9536-FAD89708C5C5}"/>
    <cellStyle name="20% - Accent6 10 3 2 3 2" xfId="12147" xr:uid="{0513CC04-4270-49CD-A932-D31FC824975E}"/>
    <cellStyle name="20% - Accent6 10 3 2 4" xfId="12148" xr:uid="{3C33E387-FBE9-4156-B795-314FF81DADDD}"/>
    <cellStyle name="20% - Accent6 10 3 3" xfId="12149" xr:uid="{6571537E-5D13-4AE5-B5D9-6CAA60C968B3}"/>
    <cellStyle name="20% - Accent6 10 3 3 2" xfId="12150" xr:uid="{FBFA08C1-CAB2-4E8C-9AE6-0EC9B73771E1}"/>
    <cellStyle name="20% - Accent6 10 3 4" xfId="12151" xr:uid="{5271042C-9B88-4734-B249-A64BE06D034E}"/>
    <cellStyle name="20% - Accent6 10 3 4 2" xfId="12152" xr:uid="{08726990-EEFA-499B-8774-E9673F8C74C3}"/>
    <cellStyle name="20% - Accent6 10 3 5" xfId="12153" xr:uid="{6EDB0B22-4F6A-4AC9-ACA9-EF97E22E7F19}"/>
    <cellStyle name="20% - Accent6 10 3 5 2" xfId="12154" xr:uid="{278C32B6-1CF4-4B3F-8DCE-5BD7349F500A}"/>
    <cellStyle name="20% - Accent6 10 3 6" xfId="12155" xr:uid="{8EF46E6F-C4CD-4E8B-A3EC-A476BACC5142}"/>
    <cellStyle name="20% - Accent6 10 4" xfId="12156" xr:uid="{80174F9A-6DCA-4FBA-B319-A895967CEA91}"/>
    <cellStyle name="20% - Accent6 10 4 2" xfId="12157" xr:uid="{5BB8C88E-6672-4522-9CE9-89350777BA4D}"/>
    <cellStyle name="20% - Accent6 10 4 2 2" xfId="12158" xr:uid="{D2436C70-CEB2-4B63-A1FC-0635F996EA56}"/>
    <cellStyle name="20% - Accent6 10 4 3" xfId="12159" xr:uid="{FC2A5794-DB12-43A7-8ADE-FEDBAD6DD5A6}"/>
    <cellStyle name="20% - Accent6 10 4 3 2" xfId="12160" xr:uid="{45CC9373-FE0A-41AB-AF4E-EAEA4B5D4A01}"/>
    <cellStyle name="20% - Accent6 10 4 4" xfId="12161" xr:uid="{A5074BD0-22C3-49BE-B792-0976ED8CC590}"/>
    <cellStyle name="20% - Accent6 10 5" xfId="12162" xr:uid="{D4D30F16-AA42-49BC-96D1-9E0AA3688BB8}"/>
    <cellStyle name="20% - Accent6 10 5 2" xfId="12163" xr:uid="{6656F974-A7D5-4EAD-91AD-226E9F798280}"/>
    <cellStyle name="20% - Accent6 10 6" xfId="12164" xr:uid="{1E21CF49-D9E2-4B79-9D28-470B26B53030}"/>
    <cellStyle name="20% - Accent6 10 6 2" xfId="12165" xr:uid="{12F67CBF-1204-45F4-8D93-84671D076262}"/>
    <cellStyle name="20% - Accent6 10 7" xfId="12166" xr:uid="{8CCAD6DA-AB85-4141-B1CE-9BD9C54E0047}"/>
    <cellStyle name="20% - Accent6 10 7 2" xfId="12167" xr:uid="{E0C1B743-96DE-49A4-AECB-EBC01E923197}"/>
    <cellStyle name="20% - Accent6 10 8" xfId="12168" xr:uid="{E80A63AF-D259-41DA-B06A-BCD8EBF8B729}"/>
    <cellStyle name="20% - Accent6 10 8 2" xfId="12169" xr:uid="{6430E5D2-F92A-4C6F-9969-7475F42A4696}"/>
    <cellStyle name="20% - Accent6 10 9" xfId="12170" xr:uid="{900FDEFB-8C25-41FC-8173-B30CAFBF764B}"/>
    <cellStyle name="20% - Accent6 10 9 2" xfId="12171" xr:uid="{51359424-D592-4CCE-9C8D-603A662998DD}"/>
    <cellStyle name="20% - Accent6 11" xfId="12172" xr:uid="{5ED9AD20-9153-4514-AFE3-0B2CC6D9E4C7}"/>
    <cellStyle name="20% - Accent6 11 10" xfId="12173" xr:uid="{74E53070-DC2B-4D55-9F0E-BC88EE7A75B5}"/>
    <cellStyle name="20% - Accent6 11 2" xfId="12174" xr:uid="{6AD120AF-3A53-4542-9019-99810430D734}"/>
    <cellStyle name="20% - Accent6 11 2 2" xfId="12175" xr:uid="{B321201F-EF33-4858-BEBD-7E169C858D58}"/>
    <cellStyle name="20% - Accent6 11 2 2 2" xfId="12176" xr:uid="{6140819E-60D9-4066-8EC4-6503162E0CF3}"/>
    <cellStyle name="20% - Accent6 11 2 2 2 2" xfId="12177" xr:uid="{FD22C718-0771-4D95-A5FD-717F18C83FB9}"/>
    <cellStyle name="20% - Accent6 11 2 2 3" xfId="12178" xr:uid="{DB5B85AF-6AFD-4154-84EF-FAE18C6089B7}"/>
    <cellStyle name="20% - Accent6 11 2 2 3 2" xfId="12179" xr:uid="{C836379A-FA82-4285-844D-D983AA1B5FB1}"/>
    <cellStyle name="20% - Accent6 11 2 2 4" xfId="12180" xr:uid="{523D09AE-24C3-4C17-BE1F-F721AC402C9F}"/>
    <cellStyle name="20% - Accent6 11 2 3" xfId="12181" xr:uid="{2B046CBC-FF0A-49E4-BE28-CD40FDABA749}"/>
    <cellStyle name="20% - Accent6 11 2 3 2" xfId="12182" xr:uid="{4D8048AC-F2BA-4EC2-A957-A8520B8D68EB}"/>
    <cellStyle name="20% - Accent6 11 2 4" xfId="12183" xr:uid="{689E8B0E-1F6E-4610-83AD-6A1A4D659724}"/>
    <cellStyle name="20% - Accent6 11 2 4 2" xfId="12184" xr:uid="{ACCA149C-660D-49F8-976A-7F279C4EE33A}"/>
    <cellStyle name="20% - Accent6 11 2 5" xfId="12185" xr:uid="{2A1A51C2-F468-4F0E-8CDC-347684E269F9}"/>
    <cellStyle name="20% - Accent6 11 2 5 2" xfId="12186" xr:uid="{A23C1474-000E-47D7-9184-922DFEBAA967}"/>
    <cellStyle name="20% - Accent6 11 2 6" xfId="12187" xr:uid="{9D5936EF-0178-455A-B24B-A66FAACD7B1F}"/>
    <cellStyle name="20% - Accent6 11 2 6 2" xfId="12188" xr:uid="{1BF02D6D-63FB-4987-BA9F-FDB1CA6870BC}"/>
    <cellStyle name="20% - Accent6 11 2 7" xfId="12189" xr:uid="{13CF9F8C-FEA0-4D8F-9540-724292D25AA4}"/>
    <cellStyle name="20% - Accent6 11 2 7 2" xfId="12190" xr:uid="{AE72D744-6AB3-40FB-AF6D-B2E31E7FA940}"/>
    <cellStyle name="20% - Accent6 11 2 8" xfId="12191" xr:uid="{F779EEC6-E96C-47BB-85EA-F45D129E53A7}"/>
    <cellStyle name="20% - Accent6 11 3" xfId="12192" xr:uid="{FCEFA304-A3DD-4A58-BACF-028160597485}"/>
    <cellStyle name="20% - Accent6 11 3 2" xfId="12193" xr:uid="{29D654F9-6169-4F7F-B11E-4A5E9760C82C}"/>
    <cellStyle name="20% - Accent6 11 3 2 2" xfId="12194" xr:uid="{ABDCCFE7-FFF5-4A4C-BB80-E9CA05430BBD}"/>
    <cellStyle name="20% - Accent6 11 3 2 2 2" xfId="12195" xr:uid="{1A2816B5-8096-474F-8BA3-8B14BF3900DA}"/>
    <cellStyle name="20% - Accent6 11 3 2 3" xfId="12196" xr:uid="{2BBD57C0-D981-4804-BD7C-8B1E73E2DD36}"/>
    <cellStyle name="20% - Accent6 11 3 2 3 2" xfId="12197" xr:uid="{F33315B5-80A3-4401-AFE4-EB2EFA6DD170}"/>
    <cellStyle name="20% - Accent6 11 3 2 4" xfId="12198" xr:uid="{08BF0E01-BD94-4853-B21B-5A8E0A805165}"/>
    <cellStyle name="20% - Accent6 11 3 3" xfId="12199" xr:uid="{F073E435-D2D5-4EB1-8552-E58FF911946A}"/>
    <cellStyle name="20% - Accent6 11 3 3 2" xfId="12200" xr:uid="{4F3F9B85-69CC-4152-B7C1-A739A4151491}"/>
    <cellStyle name="20% - Accent6 11 3 4" xfId="12201" xr:uid="{7F3ED39B-9E9B-4ADE-A543-A72918A2EF78}"/>
    <cellStyle name="20% - Accent6 11 3 4 2" xfId="12202" xr:uid="{EF2129EE-22E4-4574-AA60-673BC01F9941}"/>
    <cellStyle name="20% - Accent6 11 3 5" xfId="12203" xr:uid="{D5F87161-C91A-4C40-A1B2-4F2E51879681}"/>
    <cellStyle name="20% - Accent6 11 3 5 2" xfId="12204" xr:uid="{D09DB005-1EC4-4D47-8FEB-82353EFD681E}"/>
    <cellStyle name="20% - Accent6 11 3 6" xfId="12205" xr:uid="{7F6CD450-B406-41EE-860A-511968142284}"/>
    <cellStyle name="20% - Accent6 11 4" xfId="12206" xr:uid="{EBD8ECC7-5D5D-4B0A-ACBA-82839470CE11}"/>
    <cellStyle name="20% - Accent6 11 4 2" xfId="12207" xr:uid="{A177377E-5811-463A-8F42-C850BFD848F9}"/>
    <cellStyle name="20% - Accent6 11 4 2 2" xfId="12208" xr:uid="{7530BEF7-89D9-4790-BAEC-3822FC55E42F}"/>
    <cellStyle name="20% - Accent6 11 4 3" xfId="12209" xr:uid="{DA621D8D-94F1-4AF9-B82B-D340FAD7DC3D}"/>
    <cellStyle name="20% - Accent6 11 4 3 2" xfId="12210" xr:uid="{C22D767E-AF2E-4944-8CC0-F53CD6B24DBA}"/>
    <cellStyle name="20% - Accent6 11 4 4" xfId="12211" xr:uid="{41AC1DC4-5BDD-4ED0-89C9-FA575736C300}"/>
    <cellStyle name="20% - Accent6 11 5" xfId="12212" xr:uid="{D9090C25-9659-4B05-BBBE-2DBD16DDB45D}"/>
    <cellStyle name="20% - Accent6 11 5 2" xfId="12213" xr:uid="{165C53D0-4DCE-4F75-BF7F-E8B46EFE066C}"/>
    <cellStyle name="20% - Accent6 11 6" xfId="12214" xr:uid="{6A568327-DA83-409E-9C5C-1751FA089172}"/>
    <cellStyle name="20% - Accent6 11 6 2" xfId="12215" xr:uid="{1015EA5B-9402-4E43-A532-7472B36287C4}"/>
    <cellStyle name="20% - Accent6 11 7" xfId="12216" xr:uid="{647AFB69-2083-4D90-A36A-A82197B7ACE6}"/>
    <cellStyle name="20% - Accent6 11 7 2" xfId="12217" xr:uid="{B3BC7261-CC2D-43D3-A6A7-C2AD43A0419C}"/>
    <cellStyle name="20% - Accent6 11 8" xfId="12218" xr:uid="{B467FAEC-2B89-4AE8-B210-0489CCAD5109}"/>
    <cellStyle name="20% - Accent6 11 8 2" xfId="12219" xr:uid="{05F17568-C9AC-4D6B-A3BF-798D570E90CE}"/>
    <cellStyle name="20% - Accent6 11 9" xfId="12220" xr:uid="{006B777E-672E-48BC-B2F6-A921F5792801}"/>
    <cellStyle name="20% - Accent6 11 9 2" xfId="12221" xr:uid="{A53813B0-D156-4ECE-93EE-A9BBA7DBE660}"/>
    <cellStyle name="20% - Accent6 12" xfId="12222" xr:uid="{0C7D2A23-8192-4C0D-8673-A1B6DFD13CC2}"/>
    <cellStyle name="20% - Accent6 12 10" xfId="12223" xr:uid="{9BB61C2B-D6F9-4121-9D89-F9EB30524821}"/>
    <cellStyle name="20% - Accent6 12 2" xfId="12224" xr:uid="{F14364EF-97F7-44B6-B9E6-38B526ABA65B}"/>
    <cellStyle name="20% - Accent6 12 2 2" xfId="12225" xr:uid="{9E7A95C0-429A-40E2-B578-C6D52BFB53F7}"/>
    <cellStyle name="20% - Accent6 12 2 2 2" xfId="12226" xr:uid="{C2E31879-690B-4B6A-AB22-D44710ADA842}"/>
    <cellStyle name="20% - Accent6 12 2 2 2 2" xfId="12227" xr:uid="{254B9259-2320-487B-B6C4-DD3A50A45282}"/>
    <cellStyle name="20% - Accent6 12 2 2 3" xfId="12228" xr:uid="{40279151-7EED-4546-BF49-129B9F3990A8}"/>
    <cellStyle name="20% - Accent6 12 2 2 3 2" xfId="12229" xr:uid="{3DC5D2CB-B64A-4331-944F-1C741A5743E8}"/>
    <cellStyle name="20% - Accent6 12 2 2 4" xfId="12230" xr:uid="{A48A6698-5BCB-4678-8B02-1DBA00B08ECF}"/>
    <cellStyle name="20% - Accent6 12 2 3" xfId="12231" xr:uid="{6E5A7470-6EF3-4E4A-B1E5-1026AD8343D5}"/>
    <cellStyle name="20% - Accent6 12 2 3 2" xfId="12232" xr:uid="{9DC0DB55-A830-4814-81EC-0A4979AF1D19}"/>
    <cellStyle name="20% - Accent6 12 2 4" xfId="12233" xr:uid="{5D0103C5-8B7D-458B-9F9D-A31D6D01A890}"/>
    <cellStyle name="20% - Accent6 12 2 4 2" xfId="12234" xr:uid="{81C7333C-60AC-4617-8020-69B79BCE1FB3}"/>
    <cellStyle name="20% - Accent6 12 2 5" xfId="12235" xr:uid="{53E239A1-90B7-4EA3-BFE2-6A7004C7F169}"/>
    <cellStyle name="20% - Accent6 12 2 5 2" xfId="12236" xr:uid="{BE737C51-6A06-466A-BF16-FCE70FAC8B4B}"/>
    <cellStyle name="20% - Accent6 12 2 6" xfId="12237" xr:uid="{D4903480-F860-49B5-A2B9-DBCCB723E143}"/>
    <cellStyle name="20% - Accent6 12 2 6 2" xfId="12238" xr:uid="{37D63F98-3A2C-488A-81DD-B6B270A892B3}"/>
    <cellStyle name="20% - Accent6 12 2 7" xfId="12239" xr:uid="{9D1C3895-FE98-4F79-A54A-76E28EF43DE2}"/>
    <cellStyle name="20% - Accent6 12 2 7 2" xfId="12240" xr:uid="{F3577DDC-8034-467E-B9BF-2B15D62716CE}"/>
    <cellStyle name="20% - Accent6 12 2 8" xfId="12241" xr:uid="{220770CF-B102-4EBA-8F24-F024C0D765B5}"/>
    <cellStyle name="20% - Accent6 12 3" xfId="12242" xr:uid="{41E95D18-21BD-4D37-A38C-2737643D6779}"/>
    <cellStyle name="20% - Accent6 12 3 2" xfId="12243" xr:uid="{3094733E-401F-438A-9689-7CAC13B36E0A}"/>
    <cellStyle name="20% - Accent6 12 3 2 2" xfId="12244" xr:uid="{B212E040-66FE-4C41-8B58-0E012E8216A0}"/>
    <cellStyle name="20% - Accent6 12 3 2 2 2" xfId="12245" xr:uid="{6AC9DE7C-083E-443C-9B39-BE4C8BB77721}"/>
    <cellStyle name="20% - Accent6 12 3 2 3" xfId="12246" xr:uid="{0A1AC087-98E2-4C39-B301-61BA040F15D8}"/>
    <cellStyle name="20% - Accent6 12 3 2 3 2" xfId="12247" xr:uid="{6A881B28-8657-493F-B01B-E729EC1734CA}"/>
    <cellStyle name="20% - Accent6 12 3 2 4" xfId="12248" xr:uid="{DC301978-A3EC-4A90-9ED9-047DE844CD17}"/>
    <cellStyle name="20% - Accent6 12 3 3" xfId="12249" xr:uid="{53C1F711-E45F-40B2-9271-6FA0B4ADEAA1}"/>
    <cellStyle name="20% - Accent6 12 3 3 2" xfId="12250" xr:uid="{0EFF7E2E-87A2-46AD-9210-C81326344BFC}"/>
    <cellStyle name="20% - Accent6 12 3 4" xfId="12251" xr:uid="{37724A61-A826-40CB-8147-2D8577F734AF}"/>
    <cellStyle name="20% - Accent6 12 3 4 2" xfId="12252" xr:uid="{D62800B7-0E35-4418-8D3F-9566596CB295}"/>
    <cellStyle name="20% - Accent6 12 3 5" xfId="12253" xr:uid="{ABA3475A-8BEA-4A6A-9742-D6C7F66940A7}"/>
    <cellStyle name="20% - Accent6 12 3 5 2" xfId="12254" xr:uid="{F5FCB024-EAAB-4080-AF2A-BBC9B0717EA4}"/>
    <cellStyle name="20% - Accent6 12 3 6" xfId="12255" xr:uid="{13961DD7-CD77-45B4-A920-3568602145ED}"/>
    <cellStyle name="20% - Accent6 12 4" xfId="12256" xr:uid="{215D00C8-3622-4AD2-BB37-64E226190444}"/>
    <cellStyle name="20% - Accent6 12 4 2" xfId="12257" xr:uid="{EEA0EC81-FFD6-4D4C-8CE0-14A5428B8957}"/>
    <cellStyle name="20% - Accent6 12 4 2 2" xfId="12258" xr:uid="{0035FEEF-355B-437C-A6AC-F4D4BB9C98C7}"/>
    <cellStyle name="20% - Accent6 12 4 3" xfId="12259" xr:uid="{1F734CE9-F7ED-4DA5-8EBD-5CEC9CB9C6EB}"/>
    <cellStyle name="20% - Accent6 12 4 3 2" xfId="12260" xr:uid="{48A72807-D77C-4337-9C91-BF9BD5D29763}"/>
    <cellStyle name="20% - Accent6 12 4 4" xfId="12261" xr:uid="{9F9A3A5F-BE8E-44EC-95DA-BA8EEBC47218}"/>
    <cellStyle name="20% - Accent6 12 5" xfId="12262" xr:uid="{541BA592-7A95-4D6E-8427-F5237B21F427}"/>
    <cellStyle name="20% - Accent6 12 5 2" xfId="12263" xr:uid="{4E45A7FD-EADB-490A-941C-740264F3B2AC}"/>
    <cellStyle name="20% - Accent6 12 6" xfId="12264" xr:uid="{51AB4102-E12A-48A9-BFC2-81AAE5D56183}"/>
    <cellStyle name="20% - Accent6 12 6 2" xfId="12265" xr:uid="{C43E38D2-3C7C-40C0-B278-9191F1048189}"/>
    <cellStyle name="20% - Accent6 12 7" xfId="12266" xr:uid="{6FA40C9F-09F1-4D1D-8017-4B02BBF74340}"/>
    <cellStyle name="20% - Accent6 12 7 2" xfId="12267" xr:uid="{441D0AC7-8F0B-4617-A957-D07D245F5106}"/>
    <cellStyle name="20% - Accent6 12 8" xfId="12268" xr:uid="{4FB8BFBA-69F5-412F-968B-40D68CFC11A5}"/>
    <cellStyle name="20% - Accent6 12 8 2" xfId="12269" xr:uid="{A5CB29A3-851D-4E5B-A77D-DAB66F2548C9}"/>
    <cellStyle name="20% - Accent6 12 9" xfId="12270" xr:uid="{6ECE9133-5BB4-4AD4-B573-BC14AEC16ACF}"/>
    <cellStyle name="20% - Accent6 12 9 2" xfId="12271" xr:uid="{5AC700A8-DD6A-402F-A0B8-D67F8216D96F}"/>
    <cellStyle name="20% - Accent6 13" xfId="12272" xr:uid="{05A9AA28-8C10-4732-8573-AD27BE76714C}"/>
    <cellStyle name="20% - Accent6 13 10" xfId="12273" xr:uid="{722A5523-08D6-48A5-9B69-F87A68F23428}"/>
    <cellStyle name="20% - Accent6 13 2" xfId="12274" xr:uid="{B87B7C3B-697E-49EC-A0A0-E718169E0229}"/>
    <cellStyle name="20% - Accent6 13 2 2" xfId="12275" xr:uid="{286C36D2-1D21-4A28-AEA9-38050F14B387}"/>
    <cellStyle name="20% - Accent6 13 2 2 2" xfId="12276" xr:uid="{AD65434D-547D-4B3E-BB9F-94F22A8E9E57}"/>
    <cellStyle name="20% - Accent6 13 2 2 2 2" xfId="12277" xr:uid="{BA61F806-9CB3-4AFA-93A4-10738247AB40}"/>
    <cellStyle name="20% - Accent6 13 2 2 3" xfId="12278" xr:uid="{6B36535B-AF55-4605-AA57-EC8339A6A051}"/>
    <cellStyle name="20% - Accent6 13 2 2 3 2" xfId="12279" xr:uid="{1BCCB8E0-61C8-4B2D-A935-B663A85ABC39}"/>
    <cellStyle name="20% - Accent6 13 2 2 4" xfId="12280" xr:uid="{B92B891E-8C54-4ADA-898B-64B92FE94C31}"/>
    <cellStyle name="20% - Accent6 13 2 3" xfId="12281" xr:uid="{375845A6-EBA7-42E0-9C82-7E5DB1D7A574}"/>
    <cellStyle name="20% - Accent6 13 2 3 2" xfId="12282" xr:uid="{DACF3692-94D8-4A37-8197-6FDD88FAB720}"/>
    <cellStyle name="20% - Accent6 13 2 4" xfId="12283" xr:uid="{67062834-AB5E-4DAF-B5A8-A812C79967AF}"/>
    <cellStyle name="20% - Accent6 13 2 4 2" xfId="12284" xr:uid="{9D373BBD-D52B-4C69-953D-7C58C87F12D0}"/>
    <cellStyle name="20% - Accent6 13 2 5" xfId="12285" xr:uid="{FF655B7E-10E2-4390-B820-732A7E585F65}"/>
    <cellStyle name="20% - Accent6 13 2 5 2" xfId="12286" xr:uid="{5CE77BFE-40FA-49EC-B154-087AE8474D8F}"/>
    <cellStyle name="20% - Accent6 13 2 6" xfId="12287" xr:uid="{D14B25B6-ACF2-4A5A-9DD3-B16C298DBF88}"/>
    <cellStyle name="20% - Accent6 13 2 6 2" xfId="12288" xr:uid="{B42BEB75-F36F-404D-A808-F9A0416C0C34}"/>
    <cellStyle name="20% - Accent6 13 2 7" xfId="12289" xr:uid="{B92B354F-2952-4105-82F1-98D82F7510C0}"/>
    <cellStyle name="20% - Accent6 13 2 7 2" xfId="12290" xr:uid="{533B10E5-EFD3-4AAF-9C7F-1725B3A8A59D}"/>
    <cellStyle name="20% - Accent6 13 2 8" xfId="12291" xr:uid="{6B408232-D863-4378-8334-FDC0D2350271}"/>
    <cellStyle name="20% - Accent6 13 3" xfId="12292" xr:uid="{137F8A05-0418-4AE9-B4EF-A1E913BC53F5}"/>
    <cellStyle name="20% - Accent6 13 3 2" xfId="12293" xr:uid="{64AE8A7E-A0F4-4219-AE51-7A0B404ED1A0}"/>
    <cellStyle name="20% - Accent6 13 3 2 2" xfId="12294" xr:uid="{A9203E3E-CD90-4CF0-B6A3-B9E519EA24F3}"/>
    <cellStyle name="20% - Accent6 13 3 2 2 2" xfId="12295" xr:uid="{5B639518-B65E-469B-BE28-706612C8B70D}"/>
    <cellStyle name="20% - Accent6 13 3 2 3" xfId="12296" xr:uid="{B0378049-9738-457B-B861-0BC577456FDB}"/>
    <cellStyle name="20% - Accent6 13 3 2 3 2" xfId="12297" xr:uid="{42A56111-FB76-4684-BCCD-E711DA250F54}"/>
    <cellStyle name="20% - Accent6 13 3 2 4" xfId="12298" xr:uid="{6CF28558-D9DA-4115-A8FD-316A79AD5BBD}"/>
    <cellStyle name="20% - Accent6 13 3 3" xfId="12299" xr:uid="{65CDD359-9694-4CA8-807E-565212BF45C2}"/>
    <cellStyle name="20% - Accent6 13 3 3 2" xfId="12300" xr:uid="{37B508F9-D66B-467F-8166-CFB3C200C3AC}"/>
    <cellStyle name="20% - Accent6 13 3 4" xfId="12301" xr:uid="{3DAF6D9D-AF04-44A0-805E-3F636C4E4EB3}"/>
    <cellStyle name="20% - Accent6 13 3 4 2" xfId="12302" xr:uid="{1C2A3600-9727-4562-A10C-F690D74D0CD9}"/>
    <cellStyle name="20% - Accent6 13 3 5" xfId="12303" xr:uid="{5EA0C0DB-D0DD-451D-AD85-D777A14DA6A6}"/>
    <cellStyle name="20% - Accent6 13 3 5 2" xfId="12304" xr:uid="{8CF6D30B-AF06-41BF-8DF6-CAE3FCB7EF0E}"/>
    <cellStyle name="20% - Accent6 13 3 6" xfId="12305" xr:uid="{56E7D6CC-591C-4E53-977C-E6A9F00DBE90}"/>
    <cellStyle name="20% - Accent6 13 4" xfId="12306" xr:uid="{FB0E44C7-17A2-4861-9CE7-069709056C5A}"/>
    <cellStyle name="20% - Accent6 13 4 2" xfId="12307" xr:uid="{FECA31B6-86C9-49ED-9338-F57BDBB06054}"/>
    <cellStyle name="20% - Accent6 13 4 2 2" xfId="12308" xr:uid="{309FE13B-AAD8-428F-B796-AE26A5517882}"/>
    <cellStyle name="20% - Accent6 13 4 3" xfId="12309" xr:uid="{C13893B7-08DA-4A74-A791-AF9D00EF4F58}"/>
    <cellStyle name="20% - Accent6 13 4 3 2" xfId="12310" xr:uid="{B4F050AA-286D-43BD-94FF-2E0EAA103CBE}"/>
    <cellStyle name="20% - Accent6 13 4 4" xfId="12311" xr:uid="{E77B9465-85ED-46CD-837E-050CCFC73692}"/>
    <cellStyle name="20% - Accent6 13 5" xfId="12312" xr:uid="{75BFD997-7E6A-4402-9237-F972958D40FF}"/>
    <cellStyle name="20% - Accent6 13 5 2" xfId="12313" xr:uid="{ACFD2199-AE5D-4155-B868-78C71B40C46C}"/>
    <cellStyle name="20% - Accent6 13 6" xfId="12314" xr:uid="{56A01FB7-1B6F-46C2-8290-DDC1D85C8E45}"/>
    <cellStyle name="20% - Accent6 13 6 2" xfId="12315" xr:uid="{D092C229-8592-4E95-8148-B56D2FBB1674}"/>
    <cellStyle name="20% - Accent6 13 7" xfId="12316" xr:uid="{4FB73A60-7D51-4987-B273-F312A6FBA1E6}"/>
    <cellStyle name="20% - Accent6 13 7 2" xfId="12317" xr:uid="{30492B0A-4769-44C1-B8EC-BC8D62651B8B}"/>
    <cellStyle name="20% - Accent6 13 8" xfId="12318" xr:uid="{F3FDB52E-FE9B-4751-8F21-64670B6594ED}"/>
    <cellStyle name="20% - Accent6 13 8 2" xfId="12319" xr:uid="{F2C6E2E2-94D0-4269-A2C8-6EECEFAA196E}"/>
    <cellStyle name="20% - Accent6 13 9" xfId="12320" xr:uid="{5266CF73-E857-4E1F-80D1-97E8FB897BD7}"/>
    <cellStyle name="20% - Accent6 13 9 2" xfId="12321" xr:uid="{C7D92E17-9AD7-4686-86FB-422F33404B12}"/>
    <cellStyle name="20% - Accent6 14" xfId="12322" xr:uid="{6542795B-5C10-41AF-AE1B-7CB9114BCF34}"/>
    <cellStyle name="20% - Accent6 14 10" xfId="12323" xr:uid="{B8128FD2-71EC-4846-A400-978A0E74D220}"/>
    <cellStyle name="20% - Accent6 14 2" xfId="12324" xr:uid="{204204DC-99CC-4D37-8565-EC4DCDC1CC1A}"/>
    <cellStyle name="20% - Accent6 14 2 2" xfId="12325" xr:uid="{D9CA61AF-464B-445E-8DF9-009E9375EEF9}"/>
    <cellStyle name="20% - Accent6 14 2 2 2" xfId="12326" xr:uid="{FAB34276-8318-4150-A0E2-E0599367164C}"/>
    <cellStyle name="20% - Accent6 14 2 2 2 2" xfId="12327" xr:uid="{DD8AC115-71C3-46E9-A67A-68B47277ECF9}"/>
    <cellStyle name="20% - Accent6 14 2 2 3" xfId="12328" xr:uid="{BB538100-3CBE-41B6-933F-B1B8ABC5614C}"/>
    <cellStyle name="20% - Accent6 14 2 2 3 2" xfId="12329" xr:uid="{C2EEF933-C30C-42D2-8A86-F43F06215A2F}"/>
    <cellStyle name="20% - Accent6 14 2 2 4" xfId="12330" xr:uid="{252BD364-0785-4E01-A7BD-3831BFCF6BF7}"/>
    <cellStyle name="20% - Accent6 14 2 3" xfId="12331" xr:uid="{50D36C7C-C590-49F9-8E3D-9B52A1A4432A}"/>
    <cellStyle name="20% - Accent6 14 2 3 2" xfId="12332" xr:uid="{4DFEF8DE-711D-4F67-8BA6-3F2D029C97CC}"/>
    <cellStyle name="20% - Accent6 14 2 4" xfId="12333" xr:uid="{8E8009EC-18DA-405C-A97F-8EDBCC50492B}"/>
    <cellStyle name="20% - Accent6 14 2 4 2" xfId="12334" xr:uid="{CBD59109-549B-4273-A8F5-EEE72B7B2B81}"/>
    <cellStyle name="20% - Accent6 14 2 5" xfId="12335" xr:uid="{C98CECFF-039F-4D4E-B826-3A005CB8C340}"/>
    <cellStyle name="20% - Accent6 14 2 5 2" xfId="12336" xr:uid="{5373C24A-B8DA-456C-97C8-268BBEF4DDD9}"/>
    <cellStyle name="20% - Accent6 14 2 6" xfId="12337" xr:uid="{FDEEDC37-58A2-46CD-B7D3-6FBDEEBCA7E2}"/>
    <cellStyle name="20% - Accent6 14 2 6 2" xfId="12338" xr:uid="{DC53BD89-A187-4894-8096-FE2A1B607675}"/>
    <cellStyle name="20% - Accent6 14 2 7" xfId="12339" xr:uid="{AC669385-271E-4BE9-9045-4EA7A0416FD5}"/>
    <cellStyle name="20% - Accent6 14 2 7 2" xfId="12340" xr:uid="{ED8BBBBF-D7C9-4EB5-B9AD-222B243E21AC}"/>
    <cellStyle name="20% - Accent6 14 2 8" xfId="12341" xr:uid="{4ED344E0-9FF5-490B-BA89-E0576307ABBD}"/>
    <cellStyle name="20% - Accent6 14 3" xfId="12342" xr:uid="{095AE935-A66B-4A85-83C8-69072707D2A0}"/>
    <cellStyle name="20% - Accent6 14 3 2" xfId="12343" xr:uid="{A88E381E-AE61-44C6-B501-46DEE36659B9}"/>
    <cellStyle name="20% - Accent6 14 3 2 2" xfId="12344" xr:uid="{4AA0B8B3-C6F8-422E-8E0A-9FB3A54ECC45}"/>
    <cellStyle name="20% - Accent6 14 3 2 2 2" xfId="12345" xr:uid="{B035EFD6-81A7-4E5C-A9EA-75C1E26929CF}"/>
    <cellStyle name="20% - Accent6 14 3 2 3" xfId="12346" xr:uid="{9C4D6D70-5A76-47CA-9230-14F4ED5253AB}"/>
    <cellStyle name="20% - Accent6 14 3 2 3 2" xfId="12347" xr:uid="{7AC31DE1-3FFA-45F9-8BC9-AC262D69D03C}"/>
    <cellStyle name="20% - Accent6 14 3 2 4" xfId="12348" xr:uid="{AD11CA83-4AD0-4CA8-9ECF-F24813CF9473}"/>
    <cellStyle name="20% - Accent6 14 3 3" xfId="12349" xr:uid="{8F02E0CD-2033-458E-9299-D08D9661F8B7}"/>
    <cellStyle name="20% - Accent6 14 3 3 2" xfId="12350" xr:uid="{BA343330-3B54-4592-B715-F27B1030C044}"/>
    <cellStyle name="20% - Accent6 14 3 4" xfId="12351" xr:uid="{CD313043-CA8E-4488-9A8C-E8CFAA0B013C}"/>
    <cellStyle name="20% - Accent6 14 3 4 2" xfId="12352" xr:uid="{2A3BCAD7-7D6C-44D3-8C7D-C6652E7B1D4B}"/>
    <cellStyle name="20% - Accent6 14 3 5" xfId="12353" xr:uid="{D62779DB-5896-4736-BA50-58480B0E4E4F}"/>
    <cellStyle name="20% - Accent6 14 3 5 2" xfId="12354" xr:uid="{979B3840-B840-4231-85F0-2477321328BD}"/>
    <cellStyle name="20% - Accent6 14 3 6" xfId="12355" xr:uid="{C0C907AA-FFB0-448A-827B-64953F4900D9}"/>
    <cellStyle name="20% - Accent6 14 4" xfId="12356" xr:uid="{8DBD4EB6-81AA-4548-9693-158247F346D3}"/>
    <cellStyle name="20% - Accent6 14 4 2" xfId="12357" xr:uid="{C6F36774-90B8-422D-A88D-C17B6432CD71}"/>
    <cellStyle name="20% - Accent6 14 4 2 2" xfId="12358" xr:uid="{C9BCE516-9F32-4A3D-A4D1-96C592769E58}"/>
    <cellStyle name="20% - Accent6 14 4 3" xfId="12359" xr:uid="{9E8FB6BD-6588-40CD-B7FA-DDEEAE2331F4}"/>
    <cellStyle name="20% - Accent6 14 4 3 2" xfId="12360" xr:uid="{C06C9F4E-BE92-43A7-8BFB-2C096F2EB2BF}"/>
    <cellStyle name="20% - Accent6 14 4 4" xfId="12361" xr:uid="{415289D8-B574-4CC8-88E7-ABE2ABFF508F}"/>
    <cellStyle name="20% - Accent6 14 5" xfId="12362" xr:uid="{99504F82-6685-4AA3-AFA4-F532C5BE62E1}"/>
    <cellStyle name="20% - Accent6 14 5 2" xfId="12363" xr:uid="{20DAB5F5-B0F9-4732-A1C3-F8741323070C}"/>
    <cellStyle name="20% - Accent6 14 6" xfId="12364" xr:uid="{A006431C-05FA-4E71-B5FB-53CB0F0A46B4}"/>
    <cellStyle name="20% - Accent6 14 6 2" xfId="12365" xr:uid="{299FBCF4-01CC-4176-A5B8-9FF5DBC379F5}"/>
    <cellStyle name="20% - Accent6 14 7" xfId="12366" xr:uid="{630631B3-115E-4581-9A7F-A690465E35A2}"/>
    <cellStyle name="20% - Accent6 14 7 2" xfId="12367" xr:uid="{71633AF5-BFBB-4B81-9751-9340B9AB60CB}"/>
    <cellStyle name="20% - Accent6 14 8" xfId="12368" xr:uid="{CAC434E5-A76E-4EAD-AA56-E942CEC9D928}"/>
    <cellStyle name="20% - Accent6 14 8 2" xfId="12369" xr:uid="{53397D42-6EBB-4F80-9FA1-C74D4A2DF30C}"/>
    <cellStyle name="20% - Accent6 14 9" xfId="12370" xr:uid="{0C93AC53-139C-473F-BC79-EFBEBFE122A1}"/>
    <cellStyle name="20% - Accent6 14 9 2" xfId="12371" xr:uid="{2CD416C3-59BD-4C27-8BB1-D6F35ADB5FF5}"/>
    <cellStyle name="20% - Accent6 15" xfId="12372" xr:uid="{14DC5FA5-24C8-4048-86BD-19EA0CFF008B}"/>
    <cellStyle name="20% - Accent6 15 10" xfId="12373" xr:uid="{59953A18-8E85-44F2-940C-0501A1B57B1D}"/>
    <cellStyle name="20% - Accent6 15 2" xfId="12374" xr:uid="{32060AE2-9837-4DE0-B956-6B989B58A4A3}"/>
    <cellStyle name="20% - Accent6 15 2 2" xfId="12375" xr:uid="{4E06A694-9784-4371-BF37-4FF9C858D016}"/>
    <cellStyle name="20% - Accent6 15 2 2 2" xfId="12376" xr:uid="{FCB87091-1FA2-4A95-BB00-FA960AA4212F}"/>
    <cellStyle name="20% - Accent6 15 2 2 2 2" xfId="12377" xr:uid="{72BB9E7F-DC7F-4DB3-A91D-A7DD97479EB4}"/>
    <cellStyle name="20% - Accent6 15 2 2 3" xfId="12378" xr:uid="{9E8EDE00-2D0E-4FAD-BEEC-D8D6B7981ABD}"/>
    <cellStyle name="20% - Accent6 15 2 2 3 2" xfId="12379" xr:uid="{75AFD884-CBBF-4A76-9A4E-661F0649A82B}"/>
    <cellStyle name="20% - Accent6 15 2 2 4" xfId="12380" xr:uid="{46A7241F-9F0C-4159-8019-9A82573AB088}"/>
    <cellStyle name="20% - Accent6 15 2 3" xfId="12381" xr:uid="{E8F914BE-7B7D-4FB5-A03C-13B6E4B2716B}"/>
    <cellStyle name="20% - Accent6 15 2 3 2" xfId="12382" xr:uid="{E3D63E55-DE55-473D-A9F1-131498C1EFBA}"/>
    <cellStyle name="20% - Accent6 15 2 4" xfId="12383" xr:uid="{F4859E4C-52A8-4E8C-A42E-71E4E05C5341}"/>
    <cellStyle name="20% - Accent6 15 2 4 2" xfId="12384" xr:uid="{58517237-4818-466F-A72A-7B1AC6C2434E}"/>
    <cellStyle name="20% - Accent6 15 2 5" xfId="12385" xr:uid="{B26C5B95-ED5D-4079-B41E-0662A702317E}"/>
    <cellStyle name="20% - Accent6 15 2 5 2" xfId="12386" xr:uid="{EBA33683-159F-4201-9CE8-0BC204136860}"/>
    <cellStyle name="20% - Accent6 15 2 6" xfId="12387" xr:uid="{F839F3A1-3235-43BE-81B5-4B07C19CEA25}"/>
    <cellStyle name="20% - Accent6 15 2 6 2" xfId="12388" xr:uid="{5A77E23B-2D57-420D-B245-E3C2629FFAB2}"/>
    <cellStyle name="20% - Accent6 15 2 7" xfId="12389" xr:uid="{13736D25-1275-4953-877C-4C5E052D3EC4}"/>
    <cellStyle name="20% - Accent6 15 2 7 2" xfId="12390" xr:uid="{A56DCA7F-0874-4407-AC71-2EF8964C3E52}"/>
    <cellStyle name="20% - Accent6 15 2 8" xfId="12391" xr:uid="{13A307E8-4ED9-420F-8ED0-AB9ACC442FB2}"/>
    <cellStyle name="20% - Accent6 15 3" xfId="12392" xr:uid="{63544011-886B-414E-8CA3-0CBFCAA466DE}"/>
    <cellStyle name="20% - Accent6 15 3 2" xfId="12393" xr:uid="{C83BD28D-CEBB-4E21-859A-AA17104BBC1E}"/>
    <cellStyle name="20% - Accent6 15 3 2 2" xfId="12394" xr:uid="{9D4D96AB-E0C2-4DCB-BA6C-24AEC6FD5EEF}"/>
    <cellStyle name="20% - Accent6 15 3 2 2 2" xfId="12395" xr:uid="{9D32C41C-F479-4E90-8380-3A38039A8880}"/>
    <cellStyle name="20% - Accent6 15 3 2 3" xfId="12396" xr:uid="{930F5258-DB0A-4967-BA0A-C5D15B2181D5}"/>
    <cellStyle name="20% - Accent6 15 3 2 3 2" xfId="12397" xr:uid="{9F3C4A85-6743-4A06-825A-2DE2F019BD2B}"/>
    <cellStyle name="20% - Accent6 15 3 2 4" xfId="12398" xr:uid="{A863B9CC-4E7C-4546-BF53-FDA35B60D170}"/>
    <cellStyle name="20% - Accent6 15 3 3" xfId="12399" xr:uid="{77CC101E-BA97-4826-9555-85949B1AF737}"/>
    <cellStyle name="20% - Accent6 15 3 3 2" xfId="12400" xr:uid="{D19969CC-2FD9-471C-AC55-14F09C453516}"/>
    <cellStyle name="20% - Accent6 15 3 4" xfId="12401" xr:uid="{1BDAD81D-3F82-4E5C-B79E-732563E688C4}"/>
    <cellStyle name="20% - Accent6 15 3 4 2" xfId="12402" xr:uid="{216613E9-84BB-47A5-A31B-7668CA2CDF49}"/>
    <cellStyle name="20% - Accent6 15 3 5" xfId="12403" xr:uid="{565BDE36-C9E8-44FD-AEC1-3316447B66E5}"/>
    <cellStyle name="20% - Accent6 15 3 5 2" xfId="12404" xr:uid="{D44BAA51-4AFB-48AF-B995-DF6ED494A9D8}"/>
    <cellStyle name="20% - Accent6 15 3 6" xfId="12405" xr:uid="{59B8BBFE-7FA5-4848-ADF5-A495B4A666BF}"/>
    <cellStyle name="20% - Accent6 15 4" xfId="12406" xr:uid="{35410D6C-749C-4185-8435-33AD81B049DF}"/>
    <cellStyle name="20% - Accent6 15 4 2" xfId="12407" xr:uid="{D18FCDDF-8071-4EFE-83B8-9C51C01F9CB3}"/>
    <cellStyle name="20% - Accent6 15 4 2 2" xfId="12408" xr:uid="{424AB4A0-5830-434D-84D2-B69967B9A5CF}"/>
    <cellStyle name="20% - Accent6 15 4 3" xfId="12409" xr:uid="{4C4CCE2F-DBEF-4F1B-9280-C87622AEB93C}"/>
    <cellStyle name="20% - Accent6 15 4 3 2" xfId="12410" xr:uid="{9B379B79-3363-4DEC-8CF1-4896635588BE}"/>
    <cellStyle name="20% - Accent6 15 4 4" xfId="12411" xr:uid="{147913B6-5B0E-4CE6-8F88-E7AFDBFA1E5D}"/>
    <cellStyle name="20% - Accent6 15 5" xfId="12412" xr:uid="{6D52164B-896C-42B0-8E17-7DDB17824E92}"/>
    <cellStyle name="20% - Accent6 15 5 2" xfId="12413" xr:uid="{89454DB7-80F8-4DB3-9C36-D04A478BA621}"/>
    <cellStyle name="20% - Accent6 15 6" xfId="12414" xr:uid="{D2F84687-C0D6-40A3-BCDD-F78AFAFDEA45}"/>
    <cellStyle name="20% - Accent6 15 6 2" xfId="12415" xr:uid="{04D8D1B3-C1C2-4854-BA7D-CEDF748DDFC5}"/>
    <cellStyle name="20% - Accent6 15 7" xfId="12416" xr:uid="{F921BDE6-AAC3-4D3F-BCEB-D0A14B172F83}"/>
    <cellStyle name="20% - Accent6 15 7 2" xfId="12417" xr:uid="{FCA3A994-5EBB-419F-B16F-A31EDF93C112}"/>
    <cellStyle name="20% - Accent6 15 8" xfId="12418" xr:uid="{603B8656-16EF-4D45-B9BF-B9C0115EAC5E}"/>
    <cellStyle name="20% - Accent6 15 8 2" xfId="12419" xr:uid="{524D3C60-56FE-4A50-897A-59FC06C96818}"/>
    <cellStyle name="20% - Accent6 15 9" xfId="12420" xr:uid="{64C6294D-A05F-4798-BEA8-4A2FDDEA3602}"/>
    <cellStyle name="20% - Accent6 15 9 2" xfId="12421" xr:uid="{632284F5-FE19-4A90-B867-B867AFA619DB}"/>
    <cellStyle name="20% - Accent6 16" xfId="12422" xr:uid="{147BEB8E-B437-45C2-9855-C91ED2EA7DD4}"/>
    <cellStyle name="20% - Accent6 16 10" xfId="12423" xr:uid="{7F1D522A-10F1-4771-92C1-2E9EB049DC75}"/>
    <cellStyle name="20% - Accent6 16 2" xfId="12424" xr:uid="{CFFE17AA-39CE-487E-97C6-DEAE13FC7A66}"/>
    <cellStyle name="20% - Accent6 16 2 2" xfId="12425" xr:uid="{C9D03C4E-51CB-41A5-9988-2C7ADE5224F7}"/>
    <cellStyle name="20% - Accent6 16 2 2 2" xfId="12426" xr:uid="{B46D6943-92CB-4AD4-9B5B-59B049D10C6E}"/>
    <cellStyle name="20% - Accent6 16 2 2 2 2" xfId="12427" xr:uid="{FBC99903-BD0A-42E0-821B-6356F710E1DA}"/>
    <cellStyle name="20% - Accent6 16 2 2 3" xfId="12428" xr:uid="{8130E23B-7578-44B3-9466-C1DEAF0E98BD}"/>
    <cellStyle name="20% - Accent6 16 2 2 3 2" xfId="12429" xr:uid="{9EC04157-915F-4020-BE6F-7F9625099556}"/>
    <cellStyle name="20% - Accent6 16 2 2 4" xfId="12430" xr:uid="{8DE7BCDA-E597-44FF-9BD2-0EFF6E8E3824}"/>
    <cellStyle name="20% - Accent6 16 2 3" xfId="12431" xr:uid="{D2A032A7-A238-4856-A54A-F57197E6247F}"/>
    <cellStyle name="20% - Accent6 16 2 3 2" xfId="12432" xr:uid="{056BDAB9-FB2B-45CE-93CC-A29669A1811D}"/>
    <cellStyle name="20% - Accent6 16 2 4" xfId="12433" xr:uid="{9581AAD2-FB54-4E80-BE50-8EE1095F906E}"/>
    <cellStyle name="20% - Accent6 16 2 4 2" xfId="12434" xr:uid="{15B6648B-4E81-4328-9940-EB762BCCD5F3}"/>
    <cellStyle name="20% - Accent6 16 2 5" xfId="12435" xr:uid="{D7C595CC-452F-4267-9723-2C3E11BE2971}"/>
    <cellStyle name="20% - Accent6 16 2 5 2" xfId="12436" xr:uid="{C25550D0-4BD5-4F31-A078-07C284535C53}"/>
    <cellStyle name="20% - Accent6 16 2 6" xfId="12437" xr:uid="{91AD5BAF-D221-48F3-82B2-C31B30588C6E}"/>
    <cellStyle name="20% - Accent6 16 2 6 2" xfId="12438" xr:uid="{CF8E2DB3-9EF5-42E4-81B4-DEE2E7DD3242}"/>
    <cellStyle name="20% - Accent6 16 2 7" xfId="12439" xr:uid="{0FC4ACDE-7D0D-45B0-B767-2A5AECBE1C71}"/>
    <cellStyle name="20% - Accent6 16 2 7 2" xfId="12440" xr:uid="{E098CE6C-D826-4C89-B2AD-E6AD271CE299}"/>
    <cellStyle name="20% - Accent6 16 2 8" xfId="12441" xr:uid="{A070EDE3-BCB9-4A45-9708-4FA54B1AC2C1}"/>
    <cellStyle name="20% - Accent6 16 3" xfId="12442" xr:uid="{9617B764-5E92-4E4A-8223-45165ECE192E}"/>
    <cellStyle name="20% - Accent6 16 3 2" xfId="12443" xr:uid="{1490F10D-707B-4DFE-87FE-DC0FAC94D4CE}"/>
    <cellStyle name="20% - Accent6 16 3 2 2" xfId="12444" xr:uid="{3267A1B9-1B2C-4793-A70C-A21EACE09C40}"/>
    <cellStyle name="20% - Accent6 16 3 2 2 2" xfId="12445" xr:uid="{61E9AAB2-B9DA-4368-9E22-2567CBD83B0D}"/>
    <cellStyle name="20% - Accent6 16 3 2 3" xfId="12446" xr:uid="{9A9456D1-A40C-4CF0-BE62-58DA65107668}"/>
    <cellStyle name="20% - Accent6 16 3 2 3 2" xfId="12447" xr:uid="{65EDA2F1-2A31-4B34-A3F8-3979A9D95E36}"/>
    <cellStyle name="20% - Accent6 16 3 2 4" xfId="12448" xr:uid="{B4851756-DC96-4B1E-94CD-B211AE49AD84}"/>
    <cellStyle name="20% - Accent6 16 3 3" xfId="12449" xr:uid="{BAF11E9D-2AC7-466E-BB2C-9EA34BCCB3F6}"/>
    <cellStyle name="20% - Accent6 16 3 3 2" xfId="12450" xr:uid="{F3580052-336D-414F-8025-BEDAA07D1B96}"/>
    <cellStyle name="20% - Accent6 16 3 4" xfId="12451" xr:uid="{48CC53EF-9DAA-4556-92CE-BEB886D6BB9C}"/>
    <cellStyle name="20% - Accent6 16 3 4 2" xfId="12452" xr:uid="{B8A5FC65-7812-4040-BEC2-D73BEFA3EA15}"/>
    <cellStyle name="20% - Accent6 16 3 5" xfId="12453" xr:uid="{1BCB11B7-3582-4A34-9288-B52A766054A1}"/>
    <cellStyle name="20% - Accent6 16 3 5 2" xfId="12454" xr:uid="{7BB2C538-BDEB-4F14-A33D-C1EC9E596C60}"/>
    <cellStyle name="20% - Accent6 16 3 6" xfId="12455" xr:uid="{46BB08F8-B646-4C75-AB43-3CECDAE62829}"/>
    <cellStyle name="20% - Accent6 16 4" xfId="12456" xr:uid="{56740947-325A-437D-A163-CD990724B43A}"/>
    <cellStyle name="20% - Accent6 16 4 2" xfId="12457" xr:uid="{3C997475-099B-4B21-9505-14CF98C369B8}"/>
    <cellStyle name="20% - Accent6 16 4 2 2" xfId="12458" xr:uid="{6E0A2663-14BE-47F8-875C-BF1A6E935DAE}"/>
    <cellStyle name="20% - Accent6 16 4 3" xfId="12459" xr:uid="{D01E6E70-0F52-484E-935F-DE0FD0B92CC3}"/>
    <cellStyle name="20% - Accent6 16 4 3 2" xfId="12460" xr:uid="{B895AEFA-D39D-40C4-B4D1-BCC50BE5CF7B}"/>
    <cellStyle name="20% - Accent6 16 4 4" xfId="12461" xr:uid="{EF868AC1-B93A-4418-95AD-5477EE8FE16E}"/>
    <cellStyle name="20% - Accent6 16 5" xfId="12462" xr:uid="{27AEEEBB-1055-47D4-B9B0-B21C944C09C1}"/>
    <cellStyle name="20% - Accent6 16 5 2" xfId="12463" xr:uid="{A099EA55-50BD-4223-8AEB-4FB3CC59CEF1}"/>
    <cellStyle name="20% - Accent6 16 6" xfId="12464" xr:uid="{120B184A-F911-472E-A181-B9DC8403442D}"/>
    <cellStyle name="20% - Accent6 16 6 2" xfId="12465" xr:uid="{250F6A62-3D1C-46B8-BA90-3F2D3651F90F}"/>
    <cellStyle name="20% - Accent6 16 7" xfId="12466" xr:uid="{8275F50C-EC1B-491D-9A67-1F730B908D86}"/>
    <cellStyle name="20% - Accent6 16 7 2" xfId="12467" xr:uid="{2C371620-239A-47E2-9A61-AB14B37BE4AC}"/>
    <cellStyle name="20% - Accent6 16 8" xfId="12468" xr:uid="{C25E06E9-169D-40F9-91F7-734D85D53BB4}"/>
    <cellStyle name="20% - Accent6 16 8 2" xfId="12469" xr:uid="{3923B044-6253-4774-B94D-8FC379487DE0}"/>
    <cellStyle name="20% - Accent6 16 9" xfId="12470" xr:uid="{AE7D8BF3-3036-43C4-AC7A-163B189C9DE8}"/>
    <cellStyle name="20% - Accent6 16 9 2" xfId="12471" xr:uid="{39825379-3C8D-4CA1-B673-86180B4B08B0}"/>
    <cellStyle name="20% - Accent6 17" xfId="12472" xr:uid="{D5945BFF-ADD7-428A-8078-352B007905A7}"/>
    <cellStyle name="20% - Accent6 17 2" xfId="12473" xr:uid="{3443CEDB-80E0-4CF1-B03E-F0E59E14AF9C}"/>
    <cellStyle name="20% - Accent6 17 2 2" xfId="12474" xr:uid="{3EC2C452-8B66-4287-A979-EB3A5D4A68FB}"/>
    <cellStyle name="20% - Accent6 17 2 2 2" xfId="12475" xr:uid="{92E27029-77F0-427D-B499-B33CAE0A95B7}"/>
    <cellStyle name="20% - Accent6 17 2 3" xfId="12476" xr:uid="{9CB23BCD-5286-47FD-8191-6044E726F36B}"/>
    <cellStyle name="20% - Accent6 17 2 3 2" xfId="12477" xr:uid="{71B81327-4A23-4B2E-A78D-5EEB3F772E1C}"/>
    <cellStyle name="20% - Accent6 17 2 4" xfId="12478" xr:uid="{F1E0911D-5A12-4D41-AEAB-3FABFF0B2BC9}"/>
    <cellStyle name="20% - Accent6 17 2 4 2" xfId="12479" xr:uid="{52E3E968-6C75-4164-BBD3-35903E7BD980}"/>
    <cellStyle name="20% - Accent6 17 2 5" xfId="12480" xr:uid="{EE4F9163-B915-4D04-993A-A367BD96D0DD}"/>
    <cellStyle name="20% - Accent6 17 2 5 2" xfId="12481" xr:uid="{A6BD7908-42C1-466B-B00A-6BAFE81A90F4}"/>
    <cellStyle name="20% - Accent6 17 2 6" xfId="12482" xr:uid="{E25F470D-7089-4EE7-8B30-D40B6B182055}"/>
    <cellStyle name="20% - Accent6 17 3" xfId="12483" xr:uid="{BD930642-55F2-412A-A9F7-60702E26B68C}"/>
    <cellStyle name="20% - Accent6 17 3 2" xfId="12484" xr:uid="{1816F7F7-8FE0-4324-B693-E24C93242014}"/>
    <cellStyle name="20% - Accent6 17 4" xfId="12485" xr:uid="{9499F9B3-207E-45C1-A30E-2271B53BC739}"/>
    <cellStyle name="20% - Accent6 17 4 2" xfId="12486" xr:uid="{70A373F5-15F6-434A-9A81-A79C27DFEE5D}"/>
    <cellStyle name="20% - Accent6 17 5" xfId="12487" xr:uid="{00949C34-C112-475C-AE52-64AB19F1FDFF}"/>
    <cellStyle name="20% - Accent6 17 5 2" xfId="12488" xr:uid="{1F0B0356-A6DE-441B-892E-515F0945ADAB}"/>
    <cellStyle name="20% - Accent6 17 6" xfId="12489" xr:uid="{1B3FA262-ECF9-4ED1-BD04-5BDE17DF5042}"/>
    <cellStyle name="20% - Accent6 17 6 2" xfId="12490" xr:uid="{17C70F9B-5023-4196-B6D8-FF4386BBFACF}"/>
    <cellStyle name="20% - Accent6 17 7" xfId="12491" xr:uid="{84091D08-06D8-41EA-B7A9-E03EA02CC9B9}"/>
    <cellStyle name="20% - Accent6 17 7 2" xfId="12492" xr:uid="{59EEE2F7-0F01-45E1-BF03-60379CDB40D3}"/>
    <cellStyle name="20% - Accent6 17 8" xfId="12493" xr:uid="{E87BD36B-F9DE-42BD-83D7-30CAE21FC67A}"/>
    <cellStyle name="20% - Accent6 18" xfId="12494" xr:uid="{5E578ACA-D8C6-49D5-939F-DF9083F1C3C9}"/>
    <cellStyle name="20% - Accent6 18 2" xfId="12495" xr:uid="{4B86F5F5-52B6-4CA0-B25A-264C99BA4E9C}"/>
    <cellStyle name="20% - Accent6 18 2 2" xfId="12496" xr:uid="{550A0524-A694-446E-8C0F-6E053C6513D3}"/>
    <cellStyle name="20% - Accent6 18 2 2 2" xfId="12497" xr:uid="{B6DE0559-AFF0-44FE-9FC9-93123295545A}"/>
    <cellStyle name="20% - Accent6 18 2 3" xfId="12498" xr:uid="{37DDE0A8-5768-4DF0-A1CC-5CC967CC7B9E}"/>
    <cellStyle name="20% - Accent6 18 2 3 2" xfId="12499" xr:uid="{A88FC0E4-A2B3-434B-A1E9-D1E2F0575457}"/>
    <cellStyle name="20% - Accent6 18 2 4" xfId="12500" xr:uid="{B2445900-E25F-42B7-A140-F9F490CB2346}"/>
    <cellStyle name="20% - Accent6 18 3" xfId="12501" xr:uid="{B7A17015-F04B-41A2-A433-8F60FB69239A}"/>
    <cellStyle name="20% - Accent6 18 3 2" xfId="12502" xr:uid="{841EDC1B-50AF-4DAA-B67F-A0D5BC26BD7D}"/>
    <cellStyle name="20% - Accent6 18 4" xfId="12503" xr:uid="{F71EB724-93A5-4FE2-B9C7-404604273F62}"/>
    <cellStyle name="20% - Accent6 18 4 2" xfId="12504" xr:uid="{8C497222-DA2C-4CBA-989F-9A2D7AF1CF00}"/>
    <cellStyle name="20% - Accent6 18 5" xfId="12505" xr:uid="{0D41D1FD-6E98-43EC-AC5B-164AD5161470}"/>
    <cellStyle name="20% - Accent6 18 5 2" xfId="12506" xr:uid="{B845DF56-D4AF-4BE0-B53E-5A89E87CE42E}"/>
    <cellStyle name="20% - Accent6 18 6" xfId="12507" xr:uid="{FE255344-6AB6-4822-B79C-FDABAECD8FD2}"/>
    <cellStyle name="20% - Accent6 18 6 2" xfId="12508" xr:uid="{9B0A4226-FA58-45DB-9DAF-B93612ECD4D5}"/>
    <cellStyle name="20% - Accent6 18 7" xfId="12509" xr:uid="{D126F858-2AD1-4860-BEB8-35E1F4E50749}"/>
    <cellStyle name="20% - Accent6 18 7 2" xfId="12510" xr:uid="{68FD9631-C17D-4F64-ABDD-F06BFB3F6CCE}"/>
    <cellStyle name="20% - Accent6 18 8" xfId="12511" xr:uid="{37257EAB-254A-4781-A5F6-9B4D136EF0C9}"/>
    <cellStyle name="20% - Accent6 19" xfId="12512" xr:uid="{C618C077-0534-4A7D-94C4-D376925F59D7}"/>
    <cellStyle name="20% - Accent6 19 2" xfId="12513" xr:uid="{BF74666E-6DBB-49DE-B9AE-4D474F600940}"/>
    <cellStyle name="20% - Accent6 19 2 2" xfId="12514" xr:uid="{A3D9C22A-7539-4E09-A5A6-46869F56CDB0}"/>
    <cellStyle name="20% - Accent6 19 3" xfId="12515" xr:uid="{E45F2FFB-6A5F-47EF-AD6F-C7CA5B4ABA3A}"/>
    <cellStyle name="20% - Accent6 19 3 2" xfId="12516" xr:uid="{09CC44C5-F714-4713-9A03-3D21038D688C}"/>
    <cellStyle name="20% - Accent6 19 4" xfId="12517" xr:uid="{26AD68F7-D25B-469A-8F9A-6E7459C8304F}"/>
    <cellStyle name="20% - Accent6 19 4 2" xfId="12518" xr:uid="{C24358B5-6740-42F9-9153-29644754EA08}"/>
    <cellStyle name="20% - Accent6 19 5" xfId="12519" xr:uid="{CCA21DD5-9FB5-4045-86FD-43D9D2ED84EA}"/>
    <cellStyle name="20% - Accent6 19 5 2" xfId="12520" xr:uid="{05FE1E56-1D12-4E88-8B37-C971EB9863C4}"/>
    <cellStyle name="20% - Accent6 19 6" xfId="12521" xr:uid="{E1E8449E-63B2-4385-8998-87164BFDF428}"/>
    <cellStyle name="20% - Accent6 19 6 2" xfId="12522" xr:uid="{2534A355-EB1F-4837-8C12-8DBF26D8CBB9}"/>
    <cellStyle name="20% - Accent6 19 7" xfId="12523" xr:uid="{D5BDBB90-9CD8-44B4-A3FF-464F2237A9A3}"/>
    <cellStyle name="20% - Accent6 2" xfId="211" xr:uid="{A7DE9E4A-09FB-4A28-8372-AEE9D537D578}"/>
    <cellStyle name="20% - Accent6 2 10" xfId="12525" xr:uid="{2E385832-C5A1-4B37-A7AC-0FB6DA7F689B}"/>
    <cellStyle name="20% - Accent6 2 10 2" xfId="12526" xr:uid="{8CCE001F-91F6-441E-AF63-B68DF719C28B}"/>
    <cellStyle name="20% - Accent6 2 11" xfId="12527" xr:uid="{BF638B60-0E92-4A87-9C25-1E7CBE872DB0}"/>
    <cellStyle name="20% - Accent6 2 11 2" xfId="12528" xr:uid="{83A9E267-259F-46C8-9357-5749B578C529}"/>
    <cellStyle name="20% - Accent6 2 12" xfId="12529" xr:uid="{9A57AF49-E1C1-4716-8EC2-5D496DC5799A}"/>
    <cellStyle name="20% - Accent6 2 12 2" xfId="12530" xr:uid="{05DCD435-F19B-4A73-88A3-0B336ADF2503}"/>
    <cellStyle name="20% - Accent6 2 13" xfId="12531" xr:uid="{7F8A143C-E8E8-49B5-9E3D-E1538215B293}"/>
    <cellStyle name="20% - Accent6 2 13 2" xfId="12532" xr:uid="{23E7FAC8-8AC7-4ECC-8D56-5BD764124A23}"/>
    <cellStyle name="20% - Accent6 2 14" xfId="12533" xr:uid="{93DFD7AC-D2B5-4550-8A7E-E843355C00A8}"/>
    <cellStyle name="20% - Accent6 2 14 2" xfId="12534" xr:uid="{329AB2E9-CB3C-4EE8-BDEA-6A39E2D956D6}"/>
    <cellStyle name="20% - Accent6 2 15" xfId="12535" xr:uid="{5847ACB7-F711-40B5-A06A-5614CD5CC852}"/>
    <cellStyle name="20% - Accent6 2 15 2" xfId="12536" xr:uid="{8C556AEE-0AC3-47BD-95F6-2AA99010AA8E}"/>
    <cellStyle name="20% - Accent6 2 16" xfId="12537" xr:uid="{2BADD41C-EE7D-4F9C-8980-FEB00107393D}"/>
    <cellStyle name="20% - Accent6 2 17" xfId="12538" xr:uid="{E5BE7573-ADC8-4D99-8C3F-A4E99EAC3379}"/>
    <cellStyle name="20% - Accent6 2 18" xfId="12524" xr:uid="{F53669BC-EE83-4CB6-9002-AD555ACC7797}"/>
    <cellStyle name="20% - Accent6 2 2" xfId="212" xr:uid="{255B4559-12F2-4068-BE4A-8FC7A2E86CD1}"/>
    <cellStyle name="20% - Accent6 2 2 10" xfId="12540" xr:uid="{8B29B53D-2DF9-4966-BF17-3033898AFF1B}"/>
    <cellStyle name="20% - Accent6 2 2 10 2" xfId="12541" xr:uid="{F062D4F1-A4E3-4429-A36A-152D94267892}"/>
    <cellStyle name="20% - Accent6 2 2 11" xfId="12542" xr:uid="{99AA2D60-CFCE-4C82-BA51-39B806B3E24E}"/>
    <cellStyle name="20% - Accent6 2 2 11 2" xfId="12543" xr:uid="{BFD54DD8-DDB6-4159-A029-F12295818A90}"/>
    <cellStyle name="20% - Accent6 2 2 12" xfId="12544" xr:uid="{9C5A6B7E-17D2-4A41-BDEC-0BAC06801DA1}"/>
    <cellStyle name="20% - Accent6 2 2 13" xfId="12539" xr:uid="{6553CB11-B3E1-4FC6-A3A5-CCA1D04DACCF}"/>
    <cellStyle name="20% - Accent6 2 2 2" xfId="213" xr:uid="{4BBEA9BF-4AEC-43F8-9C44-77AED879769F}"/>
    <cellStyle name="20% - Accent6 2 2 2 10" xfId="12546" xr:uid="{C9C58D46-EFB8-4FE0-9D7A-74FD78D512CE}"/>
    <cellStyle name="20% - Accent6 2 2 2 11" xfId="12545" xr:uid="{095F5A91-D67C-4BE5-99D1-7B71CC21E7EA}"/>
    <cellStyle name="20% - Accent6 2 2 2 2" xfId="214" xr:uid="{818479B3-B527-42AF-BF21-1F3E2F9FC050}"/>
    <cellStyle name="20% - Accent6 2 2 2 2 2" xfId="215" xr:uid="{69DC6F52-1604-486D-A90B-BB6CAFC16631}"/>
    <cellStyle name="20% - Accent6 2 2 2 2 2 2" xfId="12549" xr:uid="{92DB8E95-F687-47B2-8ACE-C96CB4DD8A51}"/>
    <cellStyle name="20% - Accent6 2 2 2 2 2 2 2" xfId="12550" xr:uid="{6326C8B5-E386-44E9-B974-4BC4025BD169}"/>
    <cellStyle name="20% - Accent6 2 2 2 2 2 3" xfId="12551" xr:uid="{E1DC1875-EE81-4B80-B77A-545A74C62A9D}"/>
    <cellStyle name="20% - Accent6 2 2 2 2 2 3 2" xfId="12552" xr:uid="{5E3C2A9D-AC3B-4DFA-8A46-8DBF10F75806}"/>
    <cellStyle name="20% - Accent6 2 2 2 2 2 4" xfId="12553" xr:uid="{FDE20674-D512-4281-9D76-2F4FE5283DF3}"/>
    <cellStyle name="20% - Accent6 2 2 2 2 2 5" xfId="12548" xr:uid="{37493415-5EEE-410F-9DE1-127000658C4D}"/>
    <cellStyle name="20% - Accent6 2 2 2 2 3" xfId="12554" xr:uid="{D61533FF-C266-4518-A27D-FF9754A8D68C}"/>
    <cellStyle name="20% - Accent6 2 2 2 2 3 2" xfId="12555" xr:uid="{6B1EA15F-C8ED-4461-BD85-B00676ACE567}"/>
    <cellStyle name="20% - Accent6 2 2 2 2 4" xfId="12556" xr:uid="{540C6C1F-502E-429B-999E-374AC412B17A}"/>
    <cellStyle name="20% - Accent6 2 2 2 2 4 2" xfId="12557" xr:uid="{C6830C78-A7CC-4D68-A443-D8B978677E09}"/>
    <cellStyle name="20% - Accent6 2 2 2 2 5" xfId="12558" xr:uid="{57A9628E-D051-4CC1-BE67-8FAD480B4086}"/>
    <cellStyle name="20% - Accent6 2 2 2 2 5 2" xfId="12559" xr:uid="{6691C51F-9E14-476F-B2BA-D65F6581F4FE}"/>
    <cellStyle name="20% - Accent6 2 2 2 2 6" xfId="12560" xr:uid="{66156BC7-8415-4C64-B98B-E152AA4F497A}"/>
    <cellStyle name="20% - Accent6 2 2 2 2 7" xfId="12547" xr:uid="{77FE999F-27B0-4CBC-8829-961C5DF9A2F2}"/>
    <cellStyle name="20% - Accent6 2 2 2 3" xfId="216" xr:uid="{77C4630A-E5F5-4DB4-AA39-1FB7E3F657E5}"/>
    <cellStyle name="20% - Accent6 2 2 2 3 2" xfId="12562" xr:uid="{A0654F1F-EE74-456A-B669-430F1E810666}"/>
    <cellStyle name="20% - Accent6 2 2 2 3 2 2" xfId="12563" xr:uid="{DF5B0844-F09D-4523-BAC1-EC489F16FB3A}"/>
    <cellStyle name="20% - Accent6 2 2 2 3 2 2 2" xfId="12564" xr:uid="{899DBE1C-1DF5-4C82-9D0D-91762AE685CC}"/>
    <cellStyle name="20% - Accent6 2 2 2 3 2 3" xfId="12565" xr:uid="{C7B34C28-50EF-498D-B556-DF1483DBB879}"/>
    <cellStyle name="20% - Accent6 2 2 2 3 2 3 2" xfId="12566" xr:uid="{ABA1E16B-BA00-40E6-9317-673681C5C6C4}"/>
    <cellStyle name="20% - Accent6 2 2 2 3 2 4" xfId="12567" xr:uid="{E617D08E-DCF2-4DD8-BFE7-F6E459832838}"/>
    <cellStyle name="20% - Accent6 2 2 2 3 3" xfId="12568" xr:uid="{51C8559D-2ABC-4796-8D4E-2CC92CF48E90}"/>
    <cellStyle name="20% - Accent6 2 2 2 3 3 2" xfId="12569" xr:uid="{EDB5A050-DC63-4F6C-A7EF-71B8DE3A475F}"/>
    <cellStyle name="20% - Accent6 2 2 2 3 4" xfId="12570" xr:uid="{3B7B7C01-64D4-42A8-9E53-08129E7666A3}"/>
    <cellStyle name="20% - Accent6 2 2 2 3 4 2" xfId="12571" xr:uid="{43217170-A279-4699-BA13-A399D017F178}"/>
    <cellStyle name="20% - Accent6 2 2 2 3 5" xfId="12572" xr:uid="{8E3004BC-80D2-4C3B-86CA-924EBD2C5648}"/>
    <cellStyle name="20% - Accent6 2 2 2 3 5 2" xfId="12573" xr:uid="{CA24C4AF-814E-4BEC-92BF-2A32EE464C84}"/>
    <cellStyle name="20% - Accent6 2 2 2 3 6" xfId="12574" xr:uid="{1F160543-CC4F-4392-AAA4-C315B2DA1C8D}"/>
    <cellStyle name="20% - Accent6 2 2 2 3 7" xfId="12561" xr:uid="{C02A75BD-AF91-4BD0-8F03-998CAC600F27}"/>
    <cellStyle name="20% - Accent6 2 2 2 4" xfId="12575" xr:uid="{FD728FAC-6A9D-478A-82BC-41BA204244C2}"/>
    <cellStyle name="20% - Accent6 2 2 2 4 2" xfId="12576" xr:uid="{76859979-89D2-4130-9A42-D0A098BBCEB2}"/>
    <cellStyle name="20% - Accent6 2 2 2 4 2 2" xfId="12577" xr:uid="{E9091086-5D1E-4BD8-BDE3-58290A5C015F}"/>
    <cellStyle name="20% - Accent6 2 2 2 4 3" xfId="12578" xr:uid="{306D86C1-D794-4824-B520-540B522D9F41}"/>
    <cellStyle name="20% - Accent6 2 2 2 4 3 2" xfId="12579" xr:uid="{3F9A5CDD-B2D1-490B-B694-DEE31DCEE847}"/>
    <cellStyle name="20% - Accent6 2 2 2 4 4" xfId="12580" xr:uid="{1AEE632D-452D-4060-AD38-5839AC9ECC63}"/>
    <cellStyle name="20% - Accent6 2 2 2 5" xfId="12581" xr:uid="{98CB6A3C-8760-4B53-9811-B406872CB667}"/>
    <cellStyle name="20% - Accent6 2 2 2 5 2" xfId="12582" xr:uid="{7B06E74B-A099-463E-8E09-904335D68D7C}"/>
    <cellStyle name="20% - Accent6 2 2 2 6" xfId="12583" xr:uid="{26A7A80D-0DF9-4598-9132-2F9B40FC23CE}"/>
    <cellStyle name="20% - Accent6 2 2 2 6 2" xfId="12584" xr:uid="{63E2E42E-A256-4B8F-93DD-1D0D0D0BE256}"/>
    <cellStyle name="20% - Accent6 2 2 2 7" xfId="12585" xr:uid="{23B257EB-981E-4D01-BB99-C605B8E24777}"/>
    <cellStyle name="20% - Accent6 2 2 2 7 2" xfId="12586" xr:uid="{00420561-02D6-4DFD-8659-639E9265A71A}"/>
    <cellStyle name="20% - Accent6 2 2 2 8" xfId="12587" xr:uid="{4B89C7A1-AB04-4783-A988-DF0BAF532377}"/>
    <cellStyle name="20% - Accent6 2 2 2 8 2" xfId="12588" xr:uid="{B8D727A7-154F-4FAA-A2EE-0D2D6A965B80}"/>
    <cellStyle name="20% - Accent6 2 2 2 9" xfId="12589" xr:uid="{EE118ADC-9E9F-47A1-96E9-CAFE867E85A4}"/>
    <cellStyle name="20% - Accent6 2 2 2 9 2" xfId="12590" xr:uid="{883F9129-FDF5-441B-A0D4-EE6A5A4DA377}"/>
    <cellStyle name="20% - Accent6 2 2 3" xfId="217" xr:uid="{505F7625-9546-4B27-A21D-5BDFFF7B86DE}"/>
    <cellStyle name="20% - Accent6 2 2 3 2" xfId="218" xr:uid="{EF891727-30E3-4F26-B98C-6D57577C89AE}"/>
    <cellStyle name="20% - Accent6 2 2 3 2 2" xfId="12593" xr:uid="{546B3376-98E5-4298-9DCB-F64611DD05E1}"/>
    <cellStyle name="20% - Accent6 2 2 3 2 2 2" xfId="12594" xr:uid="{2AF8FA31-22C5-44A4-BA2F-4BB0B0D07B45}"/>
    <cellStyle name="20% - Accent6 2 2 3 2 2 2 2" xfId="12595" xr:uid="{965542BD-1318-4B93-B461-012A2535178B}"/>
    <cellStyle name="20% - Accent6 2 2 3 2 2 3" xfId="12596" xr:uid="{1C0646D0-98EB-4491-9C38-11B8C0CF357F}"/>
    <cellStyle name="20% - Accent6 2 2 3 2 2 3 2" xfId="12597" xr:uid="{4AD56A6C-A0C3-49D6-AF15-08792BB8F7B9}"/>
    <cellStyle name="20% - Accent6 2 2 3 2 2 4" xfId="12598" xr:uid="{A6005FE9-ED25-447C-B5E6-5860751C5524}"/>
    <cellStyle name="20% - Accent6 2 2 3 2 3" xfId="12599" xr:uid="{73FE0E05-2DE6-4D58-B0DB-78300AFD40D5}"/>
    <cellStyle name="20% - Accent6 2 2 3 2 3 2" xfId="12600" xr:uid="{303E44FE-F070-4BE7-8C02-C142A7932C57}"/>
    <cellStyle name="20% - Accent6 2 2 3 2 4" xfId="12601" xr:uid="{B6A47E65-7622-43B8-98B2-3E2F7E0E4B79}"/>
    <cellStyle name="20% - Accent6 2 2 3 2 4 2" xfId="12602" xr:uid="{E60B9C4F-273D-48DA-A5BB-B0575E686BF8}"/>
    <cellStyle name="20% - Accent6 2 2 3 2 5" xfId="12603" xr:uid="{F568F8E0-6F11-4087-A25C-E09BC9A5336E}"/>
    <cellStyle name="20% - Accent6 2 2 3 2 5 2" xfId="12604" xr:uid="{166F673C-BE38-40E6-B09C-D993F12C794F}"/>
    <cellStyle name="20% - Accent6 2 2 3 2 6" xfId="12605" xr:uid="{477E0654-8E9D-4B06-B664-FC16DEE9C2D5}"/>
    <cellStyle name="20% - Accent6 2 2 3 2 7" xfId="12592" xr:uid="{31DD4455-1011-4C95-89F0-63DE284AF53D}"/>
    <cellStyle name="20% - Accent6 2 2 3 3" xfId="12606" xr:uid="{53985AF0-A3C5-4237-A267-7D0DDDC2272A}"/>
    <cellStyle name="20% - Accent6 2 2 3 3 2" xfId="12607" xr:uid="{805A3E66-7D6C-4396-BF73-D1659C14778A}"/>
    <cellStyle name="20% - Accent6 2 2 3 3 2 2" xfId="12608" xr:uid="{81ADF41E-9B6F-4039-8A06-929575AD1E43}"/>
    <cellStyle name="20% - Accent6 2 2 3 3 2 2 2" xfId="12609" xr:uid="{2862B957-FB67-43E0-ADAD-B35AF7F6B4F4}"/>
    <cellStyle name="20% - Accent6 2 2 3 3 2 3" xfId="12610" xr:uid="{95D26BA5-1491-4E6D-9D09-788DE6C0DF54}"/>
    <cellStyle name="20% - Accent6 2 2 3 3 2 3 2" xfId="12611" xr:uid="{10239C73-DA3E-45C5-A201-392E6C5A9807}"/>
    <cellStyle name="20% - Accent6 2 2 3 3 2 4" xfId="12612" xr:uid="{36B75051-41AC-486B-8637-D450D14407E6}"/>
    <cellStyle name="20% - Accent6 2 2 3 3 3" xfId="12613" xr:uid="{18BC2402-0AD9-4BDC-8534-D24FDBFE6971}"/>
    <cellStyle name="20% - Accent6 2 2 3 3 3 2" xfId="12614" xr:uid="{91BCD7C3-88FE-44C4-970F-BFF9C583A8CD}"/>
    <cellStyle name="20% - Accent6 2 2 3 3 4" xfId="12615" xr:uid="{2F9E1698-745D-405F-AA22-EC1560E02B40}"/>
    <cellStyle name="20% - Accent6 2 2 3 3 4 2" xfId="12616" xr:uid="{91B32FBA-0340-43BF-B35C-EFA932007B57}"/>
    <cellStyle name="20% - Accent6 2 2 3 3 5" xfId="12617" xr:uid="{EB0E7902-045C-4123-878F-F42482DB85EA}"/>
    <cellStyle name="20% - Accent6 2 2 3 3 5 2" xfId="12618" xr:uid="{C5510558-9B28-4E02-A849-CA3C7DB21FD7}"/>
    <cellStyle name="20% - Accent6 2 2 3 3 6" xfId="12619" xr:uid="{C58D86EF-0672-466B-9355-B677E6593A79}"/>
    <cellStyle name="20% - Accent6 2 2 3 4" xfId="12620" xr:uid="{2AE8A28C-5EF0-460B-B374-2640B43B98C1}"/>
    <cellStyle name="20% - Accent6 2 2 3 4 2" xfId="12621" xr:uid="{90387BFE-2DD3-474A-8739-2A87C9A74F70}"/>
    <cellStyle name="20% - Accent6 2 2 3 4 2 2" xfId="12622" xr:uid="{C5A87933-1FCB-4651-A075-E0506B0C7404}"/>
    <cellStyle name="20% - Accent6 2 2 3 4 3" xfId="12623" xr:uid="{75DBC860-8162-4C07-A398-1C876DEEBE6D}"/>
    <cellStyle name="20% - Accent6 2 2 3 4 3 2" xfId="12624" xr:uid="{BC4ED5D8-8740-4EC4-9B43-8367CDB6D4CE}"/>
    <cellStyle name="20% - Accent6 2 2 3 4 4" xfId="12625" xr:uid="{D965DBBB-6741-48FD-9B4C-57E74052F2C5}"/>
    <cellStyle name="20% - Accent6 2 2 3 5" xfId="12626" xr:uid="{053EF8A8-546F-4348-9FE6-37D68D0FD3A9}"/>
    <cellStyle name="20% - Accent6 2 2 3 5 2" xfId="12627" xr:uid="{FE3A0777-018D-4221-A537-D9ABDEE364D9}"/>
    <cellStyle name="20% - Accent6 2 2 3 6" xfId="12628" xr:uid="{C6CB2DD2-4D4D-4EC5-B0B4-EECD8650E92D}"/>
    <cellStyle name="20% - Accent6 2 2 3 6 2" xfId="12629" xr:uid="{27650168-6E98-4641-B2CE-FDF97383E6B6}"/>
    <cellStyle name="20% - Accent6 2 2 3 7" xfId="12630" xr:uid="{8DBEE4F3-89C5-4764-BE16-3829E0A1E6A8}"/>
    <cellStyle name="20% - Accent6 2 2 3 7 2" xfId="12631" xr:uid="{34BB7C55-FE53-4FF6-BE85-079940608332}"/>
    <cellStyle name="20% - Accent6 2 2 3 8" xfId="12632" xr:uid="{8D13E072-978B-443D-AF56-1E57E9D7A0CC}"/>
    <cellStyle name="20% - Accent6 2 2 3 9" xfId="12591" xr:uid="{CACA2BFB-0892-49FE-A872-D45996A78613}"/>
    <cellStyle name="20% - Accent6 2 2 4" xfId="219" xr:uid="{612A2DB5-4CAF-4AF0-A530-559A8D4308FE}"/>
    <cellStyle name="20% - Accent6 2 2 4 2" xfId="12634" xr:uid="{2B42DF25-98F6-4BEF-9695-ABEC13B641C3}"/>
    <cellStyle name="20% - Accent6 2 2 4 2 2" xfId="12635" xr:uid="{D7B61B82-14DC-4A25-A39B-9C897CA62C4B}"/>
    <cellStyle name="20% - Accent6 2 2 4 2 2 2" xfId="12636" xr:uid="{07F9A9EB-798C-47E8-B71E-536913D3BDD6}"/>
    <cellStyle name="20% - Accent6 2 2 4 2 3" xfId="12637" xr:uid="{D0E2D05D-46E8-4CC1-B381-C6FC1F23523E}"/>
    <cellStyle name="20% - Accent6 2 2 4 2 3 2" xfId="12638" xr:uid="{A4B69F9A-081C-413F-B933-893CE1B8A01B}"/>
    <cellStyle name="20% - Accent6 2 2 4 2 4" xfId="12639" xr:uid="{5D805F9C-FC3E-45D4-B4C3-9E5B75089F20}"/>
    <cellStyle name="20% - Accent6 2 2 4 3" xfId="12640" xr:uid="{8F9E843B-2850-404D-9934-BE8B95904C09}"/>
    <cellStyle name="20% - Accent6 2 2 4 3 2" xfId="12641" xr:uid="{48878CF8-DC24-4864-AB59-AEE7F5912BE5}"/>
    <cellStyle name="20% - Accent6 2 2 4 4" xfId="12642" xr:uid="{8C8D484A-7865-4AFD-8591-9C054DBB98AE}"/>
    <cellStyle name="20% - Accent6 2 2 4 4 2" xfId="12643" xr:uid="{A5C73169-7B91-404D-8475-1B2BBA0AA55A}"/>
    <cellStyle name="20% - Accent6 2 2 4 5" xfId="12644" xr:uid="{AC388E76-D315-41EB-9FE8-015E2C8E19ED}"/>
    <cellStyle name="20% - Accent6 2 2 4 5 2" xfId="12645" xr:uid="{3AC53379-6804-4ED6-AC07-C63A9E28084A}"/>
    <cellStyle name="20% - Accent6 2 2 4 6" xfId="12646" xr:uid="{90A4B73F-B2FB-48E7-917D-32165C60B07B}"/>
    <cellStyle name="20% - Accent6 2 2 4 7" xfId="12633" xr:uid="{A9FE7D9E-A6A9-4484-B1FE-C47AA446E3FC}"/>
    <cellStyle name="20% - Accent6 2 2 5" xfId="12647" xr:uid="{D6082A58-FC1B-4AB1-869A-20081DF55F0D}"/>
    <cellStyle name="20% - Accent6 2 2 5 2" xfId="12648" xr:uid="{11AAB3E7-B94B-4F24-A55D-F03B9326C2F5}"/>
    <cellStyle name="20% - Accent6 2 2 5 2 2" xfId="12649" xr:uid="{537C6F19-9353-4B9F-A972-52AD0D465A02}"/>
    <cellStyle name="20% - Accent6 2 2 5 2 2 2" xfId="12650" xr:uid="{911C5FF4-21ED-4079-8353-1EE77187A271}"/>
    <cellStyle name="20% - Accent6 2 2 5 2 3" xfId="12651" xr:uid="{ADD79E25-A620-4A63-84D9-00EACE83AAD3}"/>
    <cellStyle name="20% - Accent6 2 2 5 2 3 2" xfId="12652" xr:uid="{668F0054-8074-4C42-8E9D-BB14C9953916}"/>
    <cellStyle name="20% - Accent6 2 2 5 2 4" xfId="12653" xr:uid="{6A06EB46-B523-40C7-8E2F-1022428ED292}"/>
    <cellStyle name="20% - Accent6 2 2 5 3" xfId="12654" xr:uid="{E5A521E9-BB2A-4E3A-AE13-6377833949CA}"/>
    <cellStyle name="20% - Accent6 2 2 5 3 2" xfId="12655" xr:uid="{7081B98B-A9CE-4EE4-8916-04484C4A02A9}"/>
    <cellStyle name="20% - Accent6 2 2 5 4" xfId="12656" xr:uid="{F8BE721A-A43B-419C-A8A4-5869A506CE81}"/>
    <cellStyle name="20% - Accent6 2 2 5 4 2" xfId="12657" xr:uid="{1DAEB136-C114-4454-9681-E2691D60DD18}"/>
    <cellStyle name="20% - Accent6 2 2 5 5" xfId="12658" xr:uid="{AFA7DE62-CBF5-4462-979D-9F7DE052C00B}"/>
    <cellStyle name="20% - Accent6 2 2 5 5 2" xfId="12659" xr:uid="{500E4EF8-2A3B-40EA-8394-83F138C6B717}"/>
    <cellStyle name="20% - Accent6 2 2 5 6" xfId="12660" xr:uid="{F8EA334B-2F2D-402A-875D-A25168ECFA78}"/>
    <cellStyle name="20% - Accent6 2 2 6" xfId="12661" xr:uid="{4EC675F8-DE13-4D1F-B5DB-CB7B5B3FE42E}"/>
    <cellStyle name="20% - Accent6 2 2 6 2" xfId="12662" xr:uid="{1206DEB7-D40B-48E3-BCD7-DC03A5F9E4A7}"/>
    <cellStyle name="20% - Accent6 2 2 6 2 2" xfId="12663" xr:uid="{57DAEAE7-8940-4788-91E5-77EB455C805C}"/>
    <cellStyle name="20% - Accent6 2 2 6 3" xfId="12664" xr:uid="{286FCFD6-1CEA-44C0-AEA6-1B1CBB278C5D}"/>
    <cellStyle name="20% - Accent6 2 2 6 3 2" xfId="12665" xr:uid="{1A9200F0-6404-4B71-8F2E-202B917AA836}"/>
    <cellStyle name="20% - Accent6 2 2 6 4" xfId="12666" xr:uid="{BB755032-08D8-48E1-A7C2-2B7FBAA6141C}"/>
    <cellStyle name="20% - Accent6 2 2 7" xfId="12667" xr:uid="{E18F5DDB-4AE7-4288-A5AD-1280A3A5BF00}"/>
    <cellStyle name="20% - Accent6 2 2 7 2" xfId="12668" xr:uid="{2EAC7B4C-C069-4B3D-9EE2-1CF656628F73}"/>
    <cellStyle name="20% - Accent6 2 2 8" xfId="12669" xr:uid="{75859674-CFEB-4C94-B3A3-D15420D9930B}"/>
    <cellStyle name="20% - Accent6 2 2 8 2" xfId="12670" xr:uid="{11AE9DF6-FBE6-461F-AB14-55CB26DC81D2}"/>
    <cellStyle name="20% - Accent6 2 2 9" xfId="12671" xr:uid="{13B3B2DA-4B7C-4A93-B8C2-6D88AEF9DE97}"/>
    <cellStyle name="20% - Accent6 2 2 9 2" xfId="12672" xr:uid="{E857DBB3-9FFF-41E2-B928-5244A40F5A29}"/>
    <cellStyle name="20% - Accent6 2 3" xfId="220" xr:uid="{15C2D104-248D-470C-A291-EA715AE9970D}"/>
    <cellStyle name="20% - Accent6 2 3 10" xfId="12674" xr:uid="{0C1A18EB-ACE4-479A-B0F9-8801807AEE16}"/>
    <cellStyle name="20% - Accent6 2 3 11" xfId="12673" xr:uid="{B0ABF09F-C9F2-4E0D-ACA6-3D7AF8A770B3}"/>
    <cellStyle name="20% - Accent6 2 3 2" xfId="221" xr:uid="{BDA76005-3C39-49E7-A304-956B75D9FC4F}"/>
    <cellStyle name="20% - Accent6 2 3 2 2" xfId="222" xr:uid="{328621FB-6A22-4228-ADCE-6BEA6877CD35}"/>
    <cellStyle name="20% - Accent6 2 3 2 2 2" xfId="12677" xr:uid="{0CC51BCA-816A-4BDA-BF4A-551708B3EC2A}"/>
    <cellStyle name="20% - Accent6 2 3 2 2 2 2" xfId="12678" xr:uid="{537C780B-688F-40F7-9AA3-65023407D323}"/>
    <cellStyle name="20% - Accent6 2 3 2 2 3" xfId="12679" xr:uid="{67DD2EFE-8AC7-464A-A1C6-157943A4246D}"/>
    <cellStyle name="20% - Accent6 2 3 2 2 3 2" xfId="12680" xr:uid="{CF2FE527-0FE6-4006-AC32-2AA8A02F7722}"/>
    <cellStyle name="20% - Accent6 2 3 2 2 4" xfId="12681" xr:uid="{019E30D8-8BBD-45D5-9380-FF4F716171C9}"/>
    <cellStyle name="20% - Accent6 2 3 2 2 5" xfId="12676" xr:uid="{3B0B2E05-9A4F-49DE-8D9D-2387733D5750}"/>
    <cellStyle name="20% - Accent6 2 3 2 3" xfId="12682" xr:uid="{C7850A0E-339E-42FA-94C0-113E0001A048}"/>
    <cellStyle name="20% - Accent6 2 3 2 3 2" xfId="12683" xr:uid="{0E36430B-EDF1-4C7C-A3F8-90E055604368}"/>
    <cellStyle name="20% - Accent6 2 3 2 4" xfId="12684" xr:uid="{F7EAF617-03E8-47C3-B6BC-E70C896A63A4}"/>
    <cellStyle name="20% - Accent6 2 3 2 4 2" xfId="12685" xr:uid="{05F857B1-7D55-44DD-8869-7A865FCEE6E9}"/>
    <cellStyle name="20% - Accent6 2 3 2 5" xfId="12686" xr:uid="{08DC9C85-496E-42F4-B1D4-FB8E7484CAE9}"/>
    <cellStyle name="20% - Accent6 2 3 2 5 2" xfId="12687" xr:uid="{C1014724-B30D-4ACA-A65A-96D89A4E884E}"/>
    <cellStyle name="20% - Accent6 2 3 2 6" xfId="12688" xr:uid="{643AE788-53E8-4AE1-8988-59E4A5B16E28}"/>
    <cellStyle name="20% - Accent6 2 3 2 6 2" xfId="12689" xr:uid="{FA4A3957-1063-4F7A-B63F-8C477F075345}"/>
    <cellStyle name="20% - Accent6 2 3 2 7" xfId="12690" xr:uid="{DCED990F-BCF3-4372-AE6E-87D87ED8AC03}"/>
    <cellStyle name="20% - Accent6 2 3 2 7 2" xfId="12691" xr:uid="{ADF0A2A3-E8DC-4E00-9BCD-7CA1F5878ED3}"/>
    <cellStyle name="20% - Accent6 2 3 2 8" xfId="12692" xr:uid="{8A25C122-5AC2-40B3-8165-3220C9D15EC8}"/>
    <cellStyle name="20% - Accent6 2 3 2 9" xfId="12675" xr:uid="{8530F91D-62D3-4822-B559-85CCABB0B415}"/>
    <cellStyle name="20% - Accent6 2 3 3" xfId="223" xr:uid="{47559E48-956C-4E6A-894F-B7C3B5D0057A}"/>
    <cellStyle name="20% - Accent6 2 3 3 2" xfId="12694" xr:uid="{343BFC27-71D4-4F38-A1F5-7C8E68017F0A}"/>
    <cellStyle name="20% - Accent6 2 3 3 2 2" xfId="12695" xr:uid="{3B65E9EE-B003-4565-BE98-A5E582607A56}"/>
    <cellStyle name="20% - Accent6 2 3 3 2 2 2" xfId="12696" xr:uid="{7164DCCA-03EB-4B95-9B28-2CB15A8E6534}"/>
    <cellStyle name="20% - Accent6 2 3 3 2 3" xfId="12697" xr:uid="{9FA109DA-64EC-4835-8788-2920189C3C24}"/>
    <cellStyle name="20% - Accent6 2 3 3 2 3 2" xfId="12698" xr:uid="{1D6E0A33-4A8C-42C3-8C8D-344BF61505FD}"/>
    <cellStyle name="20% - Accent6 2 3 3 2 4" xfId="12699" xr:uid="{AB042815-0729-4D9D-B175-8D2F70632B3F}"/>
    <cellStyle name="20% - Accent6 2 3 3 3" xfId="12700" xr:uid="{D0E10009-309D-4594-A12E-39C80019E3D5}"/>
    <cellStyle name="20% - Accent6 2 3 3 3 2" xfId="12701" xr:uid="{42B3A229-4F80-40F2-B28A-9DBC5D1F8514}"/>
    <cellStyle name="20% - Accent6 2 3 3 4" xfId="12702" xr:uid="{C1EB2696-9FD9-429D-9EB4-721A357F386E}"/>
    <cellStyle name="20% - Accent6 2 3 3 4 2" xfId="12703" xr:uid="{ACD4BA9E-5CB4-44B5-9BC1-2DB95CC79CF9}"/>
    <cellStyle name="20% - Accent6 2 3 3 5" xfId="12704" xr:uid="{C797245C-2552-40DE-B435-4B3766E3AD92}"/>
    <cellStyle name="20% - Accent6 2 3 3 5 2" xfId="12705" xr:uid="{246A8481-81B5-4F20-8942-605348566F6C}"/>
    <cellStyle name="20% - Accent6 2 3 3 6" xfId="12706" xr:uid="{795B342A-6AFA-479D-ACCE-CA319FD3034A}"/>
    <cellStyle name="20% - Accent6 2 3 3 7" xfId="12693" xr:uid="{A29EA60F-819F-4B28-A97C-F534D859F444}"/>
    <cellStyle name="20% - Accent6 2 3 4" xfId="12707" xr:uid="{78EE44C9-A562-44E2-81DC-E3477A24698F}"/>
    <cellStyle name="20% - Accent6 2 3 4 2" xfId="12708" xr:uid="{180A74C8-EC6E-4276-A7D1-9CE0B43D50A7}"/>
    <cellStyle name="20% - Accent6 2 3 4 2 2" xfId="12709" xr:uid="{85653B66-FA2D-4167-9019-62AEA9D7A809}"/>
    <cellStyle name="20% - Accent6 2 3 4 3" xfId="12710" xr:uid="{3AF4CE1B-8B69-4D68-9534-D4A1D935EE4E}"/>
    <cellStyle name="20% - Accent6 2 3 4 3 2" xfId="12711" xr:uid="{863921B1-AB95-45FE-9232-FABCC808ACA5}"/>
    <cellStyle name="20% - Accent6 2 3 4 4" xfId="12712" xr:uid="{F829B19D-B49F-432B-85E7-8275D7DB075D}"/>
    <cellStyle name="20% - Accent6 2 3 5" xfId="12713" xr:uid="{BC8401BB-1C87-46E9-ADB2-1217B3D28003}"/>
    <cellStyle name="20% - Accent6 2 3 5 2" xfId="12714" xr:uid="{6F873234-94B5-4386-85A2-0402277512B3}"/>
    <cellStyle name="20% - Accent6 2 3 6" xfId="12715" xr:uid="{3EC972E7-655F-47BC-9523-AFE482C789A4}"/>
    <cellStyle name="20% - Accent6 2 3 6 2" xfId="12716" xr:uid="{FA2D149B-802C-4849-8045-3744EC95F1D8}"/>
    <cellStyle name="20% - Accent6 2 3 7" xfId="12717" xr:uid="{997439F4-D70C-4D93-9529-E866BC5C23EC}"/>
    <cellStyle name="20% - Accent6 2 3 7 2" xfId="12718" xr:uid="{7969BA70-69A6-45A1-B159-7709CC8A8299}"/>
    <cellStyle name="20% - Accent6 2 3 8" xfId="12719" xr:uid="{7055C2E3-0379-46B4-A39D-FEF56EA76354}"/>
    <cellStyle name="20% - Accent6 2 3 8 2" xfId="12720" xr:uid="{EB5C28A9-B0A2-460C-A904-883563231513}"/>
    <cellStyle name="20% - Accent6 2 3 9" xfId="12721" xr:uid="{E6EE96DC-D50B-4A11-8884-014B6E0E1E93}"/>
    <cellStyle name="20% - Accent6 2 3 9 2" xfId="12722" xr:uid="{6475062B-E98F-4557-BF6E-2011FB036C06}"/>
    <cellStyle name="20% - Accent6 2 4" xfId="224" xr:uid="{7FFCF223-B493-4F18-984D-F444B292A71B}"/>
    <cellStyle name="20% - Accent6 2 4 10" xfId="12724" xr:uid="{EDCCF62F-B9ED-4D43-997D-1F63AF87172E}"/>
    <cellStyle name="20% - Accent6 2 4 11" xfId="12723" xr:uid="{2323F19D-FCDE-42BD-81BB-84BF5F4D6E8B}"/>
    <cellStyle name="20% - Accent6 2 4 2" xfId="225" xr:uid="{DF5C892C-0F5A-49E8-A386-216F99B2FA7D}"/>
    <cellStyle name="20% - Accent6 2 4 2 2" xfId="226" xr:uid="{F2D1722C-ACC2-458F-A727-1FD03F332082}"/>
    <cellStyle name="20% - Accent6 2 4 2 2 2" xfId="12727" xr:uid="{FBC47DD3-1A7A-461E-90E5-8CDAFF31BD28}"/>
    <cellStyle name="20% - Accent6 2 4 2 2 2 2" xfId="12728" xr:uid="{01F3CECD-F1BB-4989-8C02-369A710ABC28}"/>
    <cellStyle name="20% - Accent6 2 4 2 2 3" xfId="12729" xr:uid="{6D0F0EB8-CB91-44CA-8838-6DB6E5465C86}"/>
    <cellStyle name="20% - Accent6 2 4 2 2 3 2" xfId="12730" xr:uid="{142A4519-B9E2-4D86-BEB4-EDBF585FA574}"/>
    <cellStyle name="20% - Accent6 2 4 2 2 4" xfId="12731" xr:uid="{BEB6D493-DB24-4E3E-AC6D-A7BCE9B609A0}"/>
    <cellStyle name="20% - Accent6 2 4 2 2 5" xfId="12726" xr:uid="{F0ED979A-42C4-42D1-8F11-1F45A0DCCCA3}"/>
    <cellStyle name="20% - Accent6 2 4 2 3" xfId="12732" xr:uid="{D3855C45-E3A5-4C1C-BF36-51847E9A4450}"/>
    <cellStyle name="20% - Accent6 2 4 2 3 2" xfId="12733" xr:uid="{355F6B2D-EC80-4401-A565-9FFEC45D73B8}"/>
    <cellStyle name="20% - Accent6 2 4 2 4" xfId="12734" xr:uid="{24CA5889-1CB4-4028-8BB3-3603E526CB88}"/>
    <cellStyle name="20% - Accent6 2 4 2 4 2" xfId="12735" xr:uid="{29895106-F545-4C15-8C3F-52FD5E3806FF}"/>
    <cellStyle name="20% - Accent6 2 4 2 5" xfId="12736" xr:uid="{0457F450-5E93-47F7-B0DA-9D0DBB6A1ED8}"/>
    <cellStyle name="20% - Accent6 2 4 2 5 2" xfId="12737" xr:uid="{F2ADD649-E3D7-4F64-AB9E-E141BB960459}"/>
    <cellStyle name="20% - Accent6 2 4 2 6" xfId="12738" xr:uid="{5E70E056-9B54-4CF4-9E37-93014D856417}"/>
    <cellStyle name="20% - Accent6 2 4 2 7" xfId="12725" xr:uid="{3C589229-1950-405D-A25A-B9CFBCD762A1}"/>
    <cellStyle name="20% - Accent6 2 4 3" xfId="227" xr:uid="{E4A0CB5D-B2A3-4C28-B05C-7097D4A4D0DD}"/>
    <cellStyle name="20% - Accent6 2 4 3 2" xfId="12740" xr:uid="{F621E99F-0895-4D4D-9F86-38BD6F51235F}"/>
    <cellStyle name="20% - Accent6 2 4 3 2 2" xfId="12741" xr:uid="{A4F985A4-A4D2-40F1-9638-15D2F3233BAE}"/>
    <cellStyle name="20% - Accent6 2 4 3 2 2 2" xfId="12742" xr:uid="{397634A5-8680-45D1-B66E-C7E008093B94}"/>
    <cellStyle name="20% - Accent6 2 4 3 2 3" xfId="12743" xr:uid="{8557F97D-6B86-4359-9F55-CC018641E8C9}"/>
    <cellStyle name="20% - Accent6 2 4 3 2 3 2" xfId="12744" xr:uid="{77109FA3-6DA2-40CA-9CB1-1F74C5AA0DC4}"/>
    <cellStyle name="20% - Accent6 2 4 3 2 4" xfId="12745" xr:uid="{8FB19DB0-6AEA-4C87-A3BD-57D1CBCD547D}"/>
    <cellStyle name="20% - Accent6 2 4 3 3" xfId="12746" xr:uid="{67E80FE7-4BAB-4E1E-9201-5B8FE8FB7344}"/>
    <cellStyle name="20% - Accent6 2 4 3 3 2" xfId="12747" xr:uid="{407C50D2-1F05-41E4-9FC0-6881F1372751}"/>
    <cellStyle name="20% - Accent6 2 4 3 4" xfId="12748" xr:uid="{342E0D6C-0585-46B7-9C4B-3B18BD0CF1F0}"/>
    <cellStyle name="20% - Accent6 2 4 3 4 2" xfId="12749" xr:uid="{18C943E1-EC93-46FC-83EB-E73374EA893C}"/>
    <cellStyle name="20% - Accent6 2 4 3 5" xfId="12750" xr:uid="{9D32EC46-01B7-4F15-A68F-BBFB98B09952}"/>
    <cellStyle name="20% - Accent6 2 4 3 5 2" xfId="12751" xr:uid="{2DAD1C04-F782-4538-B0F1-5DA5BCDF1D71}"/>
    <cellStyle name="20% - Accent6 2 4 3 6" xfId="12752" xr:uid="{8DB12CA5-5C6F-4BE3-8F85-F58E23C09687}"/>
    <cellStyle name="20% - Accent6 2 4 3 7" xfId="12739" xr:uid="{B89252B7-5369-4821-95E8-5555CA82C9F1}"/>
    <cellStyle name="20% - Accent6 2 4 4" xfId="12753" xr:uid="{2776DB81-6432-48EB-BB1C-F40A0653F998}"/>
    <cellStyle name="20% - Accent6 2 4 4 2" xfId="12754" xr:uid="{77AF8E40-A562-47B1-89A2-91A11E8B3C34}"/>
    <cellStyle name="20% - Accent6 2 4 4 2 2" xfId="12755" xr:uid="{9CC4FFA6-051A-4B2B-8684-F0ACD08B0BE6}"/>
    <cellStyle name="20% - Accent6 2 4 4 3" xfId="12756" xr:uid="{A6377077-0684-4AB3-BABA-410DE566C196}"/>
    <cellStyle name="20% - Accent6 2 4 4 3 2" xfId="12757" xr:uid="{22478979-2A5E-4C34-BF7C-76386FE95D0B}"/>
    <cellStyle name="20% - Accent6 2 4 4 4" xfId="12758" xr:uid="{30E815F7-7A6E-49DF-B854-F7C98E9BF7F2}"/>
    <cellStyle name="20% - Accent6 2 4 5" xfId="12759" xr:uid="{6A2004A5-1CCC-49D8-9758-9018CEB93A16}"/>
    <cellStyle name="20% - Accent6 2 4 5 2" xfId="12760" xr:uid="{E5D25AF9-AE5A-47B6-8509-4C38088E97D9}"/>
    <cellStyle name="20% - Accent6 2 4 6" xfId="12761" xr:uid="{8768B21B-2C12-4E9F-897C-D06EB26B24A5}"/>
    <cellStyle name="20% - Accent6 2 4 6 2" xfId="12762" xr:uid="{4F2E4C48-8A2F-4B86-A25A-7861E48BAA54}"/>
    <cellStyle name="20% - Accent6 2 4 7" xfId="12763" xr:uid="{F9175E18-09B2-48D6-ABDF-7BDD956BC2BC}"/>
    <cellStyle name="20% - Accent6 2 4 7 2" xfId="12764" xr:uid="{259A3373-DB53-4075-B175-AB54B4703083}"/>
    <cellStyle name="20% - Accent6 2 4 8" xfId="12765" xr:uid="{55132E5C-B190-4BB2-9C3B-455B406FAD56}"/>
    <cellStyle name="20% - Accent6 2 4 8 2" xfId="12766" xr:uid="{FD22CBA0-16ED-49AC-85C9-84F802E6DD3E}"/>
    <cellStyle name="20% - Accent6 2 4 9" xfId="12767" xr:uid="{4394DF70-F1E2-4FD2-AD1F-4A9AED650B33}"/>
    <cellStyle name="20% - Accent6 2 4 9 2" xfId="12768" xr:uid="{2B9F6CD2-EEB1-45EC-A54A-B1E54852B63E}"/>
    <cellStyle name="20% - Accent6 2 5" xfId="228" xr:uid="{54FFED0F-1832-4481-803A-E9B80938EF66}"/>
    <cellStyle name="20% - Accent6 2 5 2" xfId="229" xr:uid="{FA1CB3DE-BFE6-451B-8271-A81A040142CF}"/>
    <cellStyle name="20% - Accent6 2 5 2 2" xfId="12771" xr:uid="{0C4460A5-388E-42D3-B86B-73FA846A560E}"/>
    <cellStyle name="20% - Accent6 2 5 2 2 2" xfId="12772" xr:uid="{E46CD9D9-8D1C-4203-A632-CE5B39D8A169}"/>
    <cellStyle name="20% - Accent6 2 5 2 2 2 2" xfId="12773" xr:uid="{5AC62B66-03EE-4471-8510-7B4EEB912283}"/>
    <cellStyle name="20% - Accent6 2 5 2 2 3" xfId="12774" xr:uid="{6E0D69B9-5EB5-4064-A065-4FB55E3307D0}"/>
    <cellStyle name="20% - Accent6 2 5 2 2 3 2" xfId="12775" xr:uid="{BE05DD90-0A9E-4EEE-8922-989B95BF6A99}"/>
    <cellStyle name="20% - Accent6 2 5 2 2 4" xfId="12776" xr:uid="{5A430890-8A04-4534-99D7-2E9B41959045}"/>
    <cellStyle name="20% - Accent6 2 5 2 3" xfId="12777" xr:uid="{C94358EF-D3D0-4076-B6ED-998A97B9DB26}"/>
    <cellStyle name="20% - Accent6 2 5 2 3 2" xfId="12778" xr:uid="{32CEDF81-E6CB-4AB6-A05D-2FD6FA0AEDB5}"/>
    <cellStyle name="20% - Accent6 2 5 2 4" xfId="12779" xr:uid="{41863150-0FDC-415E-B0D0-0B61DCBA692C}"/>
    <cellStyle name="20% - Accent6 2 5 2 4 2" xfId="12780" xr:uid="{2EAEB20B-1BD7-4609-A28E-B055264C578D}"/>
    <cellStyle name="20% - Accent6 2 5 2 5" xfId="12781" xr:uid="{7A8BBCB8-9656-4612-AD7A-FDBF94DC58DE}"/>
    <cellStyle name="20% - Accent6 2 5 2 5 2" xfId="12782" xr:uid="{2B126A97-01B2-4B95-8A1D-9E68DA2268DF}"/>
    <cellStyle name="20% - Accent6 2 5 2 6" xfId="12783" xr:uid="{5D862F4D-9A2B-4F35-963A-1D33B6BBD226}"/>
    <cellStyle name="20% - Accent6 2 5 2 7" xfId="12770" xr:uid="{EE9CACEE-E3F2-4930-A089-290282355073}"/>
    <cellStyle name="20% - Accent6 2 5 3" xfId="12784" xr:uid="{A97CF373-5D3A-45C3-BBCA-E4784A9D0BDD}"/>
    <cellStyle name="20% - Accent6 2 5 3 2" xfId="12785" xr:uid="{BFA8679A-F327-4DD6-A675-1A281EE92BFA}"/>
    <cellStyle name="20% - Accent6 2 5 3 2 2" xfId="12786" xr:uid="{968B9F4D-773B-40B1-A91F-4C2B7030B6BD}"/>
    <cellStyle name="20% - Accent6 2 5 3 2 2 2" xfId="12787" xr:uid="{190B3554-B65A-4BDC-83A1-92455900FD63}"/>
    <cellStyle name="20% - Accent6 2 5 3 2 3" xfId="12788" xr:uid="{CB49EC60-5D3A-44E4-821C-E67DD0DB2DD1}"/>
    <cellStyle name="20% - Accent6 2 5 3 2 3 2" xfId="12789" xr:uid="{4DD2136D-4E52-4639-95B9-1F9DFA7F3CF4}"/>
    <cellStyle name="20% - Accent6 2 5 3 2 4" xfId="12790" xr:uid="{FA473608-5475-4F56-A28D-7B212D1824BC}"/>
    <cellStyle name="20% - Accent6 2 5 3 3" xfId="12791" xr:uid="{61F2ED72-6D70-4BCB-92F9-207CD7823579}"/>
    <cellStyle name="20% - Accent6 2 5 3 3 2" xfId="12792" xr:uid="{4F1ADD3F-E3B0-48E2-9C6A-35CEEC09712C}"/>
    <cellStyle name="20% - Accent6 2 5 3 4" xfId="12793" xr:uid="{DFE60D66-4C37-4CD4-A2E1-41F84F8B61BF}"/>
    <cellStyle name="20% - Accent6 2 5 3 4 2" xfId="12794" xr:uid="{78BB0990-B9E8-4AAC-8687-8F9CCE4FAD49}"/>
    <cellStyle name="20% - Accent6 2 5 3 5" xfId="12795" xr:uid="{2617D9F6-C6C6-42F0-B8C8-9A60D4072CFF}"/>
    <cellStyle name="20% - Accent6 2 5 3 5 2" xfId="12796" xr:uid="{E1EEBEA8-2DEA-418E-B33B-D0E9CD260440}"/>
    <cellStyle name="20% - Accent6 2 5 3 6" xfId="12797" xr:uid="{BAED1338-5EC0-4813-8915-181B98FDF0BD}"/>
    <cellStyle name="20% - Accent6 2 5 4" xfId="12798" xr:uid="{FD869A01-1BC9-434A-9DC1-EEAB03D1CB2A}"/>
    <cellStyle name="20% - Accent6 2 5 4 2" xfId="12799" xr:uid="{23D35A9B-25B9-44CB-B6F3-C0BCEFE7C430}"/>
    <cellStyle name="20% - Accent6 2 5 4 2 2" xfId="12800" xr:uid="{ECB40DD2-E072-4117-AFBB-2B64E326C8B1}"/>
    <cellStyle name="20% - Accent6 2 5 4 3" xfId="12801" xr:uid="{B4984649-915B-4AAB-80B3-E0FE3CF70696}"/>
    <cellStyle name="20% - Accent6 2 5 4 3 2" xfId="12802" xr:uid="{B4199DB0-9285-4955-8C43-5F498F6E1AE4}"/>
    <cellStyle name="20% - Accent6 2 5 4 4" xfId="12803" xr:uid="{91C9838D-E9D7-4465-A573-F7BD1BE490AC}"/>
    <cellStyle name="20% - Accent6 2 5 5" xfId="12804" xr:uid="{28AE946E-5654-40B6-841D-A6B130BFA477}"/>
    <cellStyle name="20% - Accent6 2 5 5 2" xfId="12805" xr:uid="{3A60AD63-86E3-4C03-8E20-EA47DB58817A}"/>
    <cellStyle name="20% - Accent6 2 5 6" xfId="12806" xr:uid="{384525BA-5463-426D-87CE-BC817DA8E0B6}"/>
    <cellStyle name="20% - Accent6 2 5 6 2" xfId="12807" xr:uid="{5984D4BB-BEC7-43EA-BAFE-91559AADF43B}"/>
    <cellStyle name="20% - Accent6 2 5 7" xfId="12808" xr:uid="{E5CF8CCC-6E89-44CB-B74C-B50F4F4CE2B8}"/>
    <cellStyle name="20% - Accent6 2 5 7 2" xfId="12809" xr:uid="{2C63B992-4646-4A0E-8E2F-FF296D54F417}"/>
    <cellStyle name="20% - Accent6 2 5 8" xfId="12810" xr:uid="{3DF760E2-83CF-438C-9B2F-C3A6345EF3EA}"/>
    <cellStyle name="20% - Accent6 2 5 9" xfId="12769" xr:uid="{1523BB18-11E2-4AE1-B8B4-038CF3F76651}"/>
    <cellStyle name="20% - Accent6 2 6" xfId="230" xr:uid="{2FCCED9E-B857-44AD-A77F-73B1AA4B7192}"/>
    <cellStyle name="20% - Accent6 2 6 2" xfId="231" xr:uid="{562EF24D-5D80-4D0F-B172-32C3C86F18E9}"/>
    <cellStyle name="20% - Accent6 2 6 2 2" xfId="12813" xr:uid="{FA654860-397C-4143-B561-AF663005C61D}"/>
    <cellStyle name="20% - Accent6 2 6 2 2 2" xfId="12814" xr:uid="{89816247-148C-4AB6-85B4-989C377A3292}"/>
    <cellStyle name="20% - Accent6 2 6 2 3" xfId="12815" xr:uid="{585D63E1-2FAC-4690-8878-17EFC64ECBB8}"/>
    <cellStyle name="20% - Accent6 2 6 2 3 2" xfId="12816" xr:uid="{A18003E3-D1E2-4DF9-810E-05F7D8146297}"/>
    <cellStyle name="20% - Accent6 2 6 2 4" xfId="12817" xr:uid="{43F86B2C-07C9-404D-9D2D-B5E9ACA71F68}"/>
    <cellStyle name="20% - Accent6 2 6 2 5" xfId="12812" xr:uid="{4338A793-5921-46A4-BAE6-3A0968AB4EB1}"/>
    <cellStyle name="20% - Accent6 2 6 3" xfId="12818" xr:uid="{7518479C-A236-4970-BE2C-54D51C78E4A8}"/>
    <cellStyle name="20% - Accent6 2 6 3 2" xfId="12819" xr:uid="{C2CE93B6-50E4-40DD-BF79-377489B9FD20}"/>
    <cellStyle name="20% - Accent6 2 6 4" xfId="12820" xr:uid="{60E4F1F1-99F9-4D4F-9847-09B282353ED2}"/>
    <cellStyle name="20% - Accent6 2 6 4 2" xfId="12821" xr:uid="{C6146DDC-6EA9-4A9C-8C5F-3BA0DA9E8B51}"/>
    <cellStyle name="20% - Accent6 2 6 5" xfId="12822" xr:uid="{32A60EFD-CF8F-4EA2-9584-9CE12B1029F6}"/>
    <cellStyle name="20% - Accent6 2 6 5 2" xfId="12823" xr:uid="{D555FDD0-C4AF-47D8-A92E-E4F7526343EE}"/>
    <cellStyle name="20% - Accent6 2 6 6" xfId="12824" xr:uid="{A62FEFB9-86F2-4643-BCC7-3C6E109A974E}"/>
    <cellStyle name="20% - Accent6 2 6 7" xfId="12811" xr:uid="{F12A1CD6-A693-46AD-93BD-0A6B6CFD0628}"/>
    <cellStyle name="20% - Accent6 2 7" xfId="232" xr:uid="{F980843A-E4E5-4F70-B5D5-EB516EB72A57}"/>
    <cellStyle name="20% - Accent6 2 7 2" xfId="12826" xr:uid="{F56ECD5A-18E4-4E83-B410-9D2FF6CD46B9}"/>
    <cellStyle name="20% - Accent6 2 7 2 2" xfId="12827" xr:uid="{6814906E-CAD0-4100-9CF4-32C62352D1ED}"/>
    <cellStyle name="20% - Accent6 2 7 2 2 2" xfId="12828" xr:uid="{1860E8B4-D7A5-44CF-A4B9-DED0835D4327}"/>
    <cellStyle name="20% - Accent6 2 7 2 3" xfId="12829" xr:uid="{A4075434-97BE-4B69-A23C-78CC520400DA}"/>
    <cellStyle name="20% - Accent6 2 7 2 3 2" xfId="12830" xr:uid="{C75FAB66-C5FB-435E-8034-EFBA3C294002}"/>
    <cellStyle name="20% - Accent6 2 7 2 4" xfId="12831" xr:uid="{BC06EDA0-EB76-4228-932D-1920D75D03C0}"/>
    <cellStyle name="20% - Accent6 2 7 3" xfId="12832" xr:uid="{93D7A738-C3F4-42ED-ADEB-E01E99E102F9}"/>
    <cellStyle name="20% - Accent6 2 7 3 2" xfId="12833" xr:uid="{052F702C-5C94-4CC5-885A-D246FEAB5370}"/>
    <cellStyle name="20% - Accent6 2 7 4" xfId="12834" xr:uid="{38645418-7EBB-4997-92BE-069E84D617C2}"/>
    <cellStyle name="20% - Accent6 2 7 4 2" xfId="12835" xr:uid="{9C7F1A59-0031-4A6A-A52B-95506F69DE50}"/>
    <cellStyle name="20% - Accent6 2 7 5" xfId="12836" xr:uid="{2D2BB448-6E2F-43DD-8871-7F4FB097CB57}"/>
    <cellStyle name="20% - Accent6 2 7 5 2" xfId="12837" xr:uid="{38E161DD-1473-4A74-84BA-B62139947C39}"/>
    <cellStyle name="20% - Accent6 2 7 6" xfId="12838" xr:uid="{1A40999B-2585-40D5-85F1-22656FFE2C8D}"/>
    <cellStyle name="20% - Accent6 2 7 7" xfId="12825" xr:uid="{6F04C388-41B1-41AD-B447-B5D0EBB6F948}"/>
    <cellStyle name="20% - Accent6 2 8" xfId="12839" xr:uid="{7F4B1B17-6807-46B4-9D5B-667679EA24F8}"/>
    <cellStyle name="20% - Accent6 2 8 2" xfId="12840" xr:uid="{EFD64963-7B36-4014-B84F-DF2C3CB8C86E}"/>
    <cellStyle name="20% - Accent6 2 8 2 2" xfId="12841" xr:uid="{3F4DC38B-7E6D-4AAA-A11A-9BEC45B3D376}"/>
    <cellStyle name="20% - Accent6 2 8 3" xfId="12842" xr:uid="{0AD25CB9-8C42-48A4-A9A0-2026ED714713}"/>
    <cellStyle name="20% - Accent6 2 8 3 2" xfId="12843" xr:uid="{1594F208-FAB2-4CD2-A33C-41911919ABA7}"/>
    <cellStyle name="20% - Accent6 2 8 4" xfId="12844" xr:uid="{23F3C682-8358-4714-B075-7105A748CD49}"/>
    <cellStyle name="20% - Accent6 2 9" xfId="12845" xr:uid="{511811BB-61F7-4142-820E-1679BE00D523}"/>
    <cellStyle name="20% - Accent6 2 9 2" xfId="12846" xr:uid="{DED0D0E7-7777-4C98-9562-45710BF564D9}"/>
    <cellStyle name="20% - Accent6 20" xfId="12847" xr:uid="{7E7C0DBB-5A61-460A-BC2B-1A780CDFD627}"/>
    <cellStyle name="20% - Accent6 20 2" xfId="12848" xr:uid="{DE3C2D35-83A5-45AA-9875-42B55C0EA370}"/>
    <cellStyle name="20% - Accent6 20 2 2" xfId="12849" xr:uid="{15AD013B-F010-48B2-A2C6-F3484B70FA26}"/>
    <cellStyle name="20% - Accent6 20 3" xfId="12850" xr:uid="{199FB9BF-D4EB-415B-A5EA-E1AAF714BC5E}"/>
    <cellStyle name="20% - Accent6 20 3 2" xfId="12851" xr:uid="{1A82A16F-C1FF-4EAB-8346-0DBB60840132}"/>
    <cellStyle name="20% - Accent6 20 4" xfId="12852" xr:uid="{6665C59C-BAD9-4985-9754-C4C9C1165D54}"/>
    <cellStyle name="20% - Accent6 21" xfId="12853" xr:uid="{4C3B33EB-C85A-4DAD-A16A-4353DFE8FEC6}"/>
    <cellStyle name="20% - Accent6 21 2" xfId="12854" xr:uid="{0DC8318D-B25F-4BD0-BF3F-2C420DFB3CF1}"/>
    <cellStyle name="20% - Accent6 21 2 2" xfId="12855" xr:uid="{50E0B2D2-2EA6-4D00-AD5E-9F52170815C8}"/>
    <cellStyle name="20% - Accent6 21 3" xfId="12856" xr:uid="{CBE74123-DB19-4A68-8D68-67B19028D192}"/>
    <cellStyle name="20% - Accent6 21 3 2" xfId="12857" xr:uid="{8D9D0927-11E1-4345-B714-07827E2C7D8B}"/>
    <cellStyle name="20% - Accent6 21 4" xfId="12858" xr:uid="{A1DE7377-3548-4DE8-A3AE-2960D8C26600}"/>
    <cellStyle name="20% - Accent6 22" xfId="12859" xr:uid="{7B84C042-E1A5-435A-A75B-F2BADA5AE51F}"/>
    <cellStyle name="20% - Accent6 22 2" xfId="12860" xr:uid="{19742A15-DF65-46D2-A84E-B5EF5F953972}"/>
    <cellStyle name="20% - Accent6 22 2 2" xfId="12861" xr:uid="{BC5C0058-B4F7-4E70-92C7-2433ECA9EF32}"/>
    <cellStyle name="20% - Accent6 22 3" xfId="12862" xr:uid="{7701B2D2-DAC5-452A-A21B-D34BC4444556}"/>
    <cellStyle name="20% - Accent6 22 3 2" xfId="12863" xr:uid="{3C11B6CB-2C0D-4744-9AE6-ED3114F684D1}"/>
    <cellStyle name="20% - Accent6 22 4" xfId="12864" xr:uid="{CC698A09-EC1A-4C47-85EC-D6F42A905AA0}"/>
    <cellStyle name="20% - Accent6 23" xfId="12865" xr:uid="{C38234E3-A0E1-4B32-ACC4-C570610C3105}"/>
    <cellStyle name="20% - Accent6 23 2" xfId="12866" xr:uid="{0B96E427-2CFC-4504-9184-B3669010C301}"/>
    <cellStyle name="20% - Accent6 23 3" xfId="12867" xr:uid="{95327153-C26B-4A03-A9A3-8BA492F988A3}"/>
    <cellStyle name="20% - Accent6 24" xfId="12868" xr:uid="{53D96804-BFFD-46D4-BFDD-8565090CD5D6}"/>
    <cellStyle name="20% - Accent6 24 2" xfId="12869" xr:uid="{2A393A17-E946-4B6B-BD58-A12C3C0EBB6B}"/>
    <cellStyle name="20% - Accent6 25" xfId="12870" xr:uid="{5CDB0587-3270-42C6-9E03-D78B1C3A2BE8}"/>
    <cellStyle name="20% - Accent6 25 2" xfId="12871" xr:uid="{10D11DD3-7824-46E5-9C27-2E39A93CC504}"/>
    <cellStyle name="20% - Accent6 26" xfId="12872" xr:uid="{EF4DA621-D114-47B9-8EFC-CC5460B505DA}"/>
    <cellStyle name="20% - Accent6 26 2" xfId="12873" xr:uid="{03B8EF50-B2EE-45BA-AEF0-B5C92DC39B0D}"/>
    <cellStyle name="20% - Accent6 27" xfId="12874" xr:uid="{7A24E8BE-FC61-4501-A032-983B997D7B28}"/>
    <cellStyle name="20% - Accent6 27 2" xfId="12875" xr:uid="{D453A257-119F-49AC-A136-88C5C044F9E0}"/>
    <cellStyle name="20% - Accent6 28" xfId="12876" xr:uid="{BD547C60-EF6B-4C8B-BE29-4E4477FEDEA9}"/>
    <cellStyle name="20% - Accent6 28 2" xfId="12877" xr:uid="{4A1285C8-3BE5-4B84-B842-AC13FDB6E914}"/>
    <cellStyle name="20% - Accent6 29" xfId="12878" xr:uid="{11A5C69B-B1BF-4163-82DF-D46153338F63}"/>
    <cellStyle name="20% - Accent6 29 2" xfId="12879" xr:uid="{9D90A4B0-3B48-4CDE-9600-1FB85E214503}"/>
    <cellStyle name="20% - Accent6 3" xfId="233" xr:uid="{06D46F2F-EB1C-4C6D-B825-05D45A840E50}"/>
    <cellStyle name="20% - Accent6 3 10" xfId="12881" xr:uid="{296ACF24-51CC-42C5-BE53-315444F1EB83}"/>
    <cellStyle name="20% - Accent6 3 10 2" xfId="12882" xr:uid="{2ECB2A70-E3DB-400C-B9C5-79D6F342269C}"/>
    <cellStyle name="20% - Accent6 3 11" xfId="12883" xr:uid="{99816174-3924-4B22-BB49-4072B195FDBB}"/>
    <cellStyle name="20% - Accent6 3 11 2" xfId="12884" xr:uid="{4B475F9F-BAAC-4D10-A4A5-136286553A92}"/>
    <cellStyle name="20% - Accent6 3 12" xfId="12885" xr:uid="{E461A8AE-C1EB-461B-88E2-9542986644FA}"/>
    <cellStyle name="20% - Accent6 3 13" xfId="12886" xr:uid="{CF169178-A7BA-4F2B-ACB0-194B977C0691}"/>
    <cellStyle name="20% - Accent6 3 13 2" xfId="12887" xr:uid="{24D8A6F8-1271-450C-8562-4CEA7F7290B8}"/>
    <cellStyle name="20% - Accent6 3 14" xfId="12888" xr:uid="{3BC727BA-E124-4130-9DFE-3DC5759C28F5}"/>
    <cellStyle name="20% - Accent6 3 14 2" xfId="12889" xr:uid="{DDE7CD0A-45C0-437A-BFA6-C6ABAFE26BCB}"/>
    <cellStyle name="20% - Accent6 3 15" xfId="12890" xr:uid="{8D169D54-9569-481F-B9A6-EA8D72131A9B}"/>
    <cellStyle name="20% - Accent6 3 16" xfId="12891" xr:uid="{65D34959-3047-4906-ABC6-4417E8E6F85D}"/>
    <cellStyle name="20% - Accent6 3 17" xfId="12892" xr:uid="{7D560151-D1B8-4DCA-BD19-E020B151B32B}"/>
    <cellStyle name="20% - Accent6 3 18" xfId="12893" xr:uid="{7A6FE817-5F5E-4618-A29A-B8C714B4C652}"/>
    <cellStyle name="20% - Accent6 3 19" xfId="12880" xr:uid="{86582FDE-041E-423B-BB5F-817BA83FA288}"/>
    <cellStyle name="20% - Accent6 3 2" xfId="234" xr:uid="{E8D458CC-FB0F-4F82-8435-CB12EFE7CC88}"/>
    <cellStyle name="20% - Accent6 3 2 10" xfId="12895" xr:uid="{6803F908-04F7-4EB8-9A2E-8DF131B4F2CC}"/>
    <cellStyle name="20% - Accent6 3 2 10 2" xfId="12896" xr:uid="{30DD4AF8-ABC1-4DAA-8FB9-FD9877F4F01B}"/>
    <cellStyle name="20% - Accent6 3 2 11" xfId="12897" xr:uid="{36475276-2F25-4708-9C3A-CDDF919E8DF3}"/>
    <cellStyle name="20% - Accent6 3 2 11 2" xfId="12898" xr:uid="{0342722A-C1FF-478B-98BE-FA101CC59BFD}"/>
    <cellStyle name="20% - Accent6 3 2 12" xfId="12899" xr:uid="{6151D99B-8ECE-4549-8432-E763E7CE7B7D}"/>
    <cellStyle name="20% - Accent6 3 2 13" xfId="12900" xr:uid="{DEA24A7D-52C8-4508-891F-4EC31674643A}"/>
    <cellStyle name="20% - Accent6 3 2 14" xfId="12901" xr:uid="{CEFFD7CD-BD93-40ED-9B76-F542B5BDEB4B}"/>
    <cellStyle name="20% - Accent6 3 2 15" xfId="12894" xr:uid="{8AE606AE-72B0-4612-A432-25EF9F820953}"/>
    <cellStyle name="20% - Accent6 3 2 2" xfId="235" xr:uid="{1F147506-31D9-42D3-BAA6-82D30DA37C61}"/>
    <cellStyle name="20% - Accent6 3 2 2 10" xfId="12903" xr:uid="{8E293383-582C-4AC6-9CD3-67DE768A732F}"/>
    <cellStyle name="20% - Accent6 3 2 2 11" xfId="12904" xr:uid="{2647C568-0950-46B2-BAA1-53EE77C4B269}"/>
    <cellStyle name="20% - Accent6 3 2 2 12" xfId="12902" xr:uid="{C9A1CBFC-63BE-4EF7-BBA6-804A97DFCE2F}"/>
    <cellStyle name="20% - Accent6 3 2 2 2" xfId="236" xr:uid="{C92096BB-324C-4E9E-AA81-F907FB6BF31D}"/>
    <cellStyle name="20% - Accent6 3 2 2 2 2" xfId="12906" xr:uid="{E19EBA5D-1C45-46F8-894D-97D06670C3C3}"/>
    <cellStyle name="20% - Accent6 3 2 2 2 2 2" xfId="12907" xr:uid="{008253AF-B50F-436E-BA64-6962F25CFCB4}"/>
    <cellStyle name="20% - Accent6 3 2 2 2 2 2 2" xfId="12908" xr:uid="{FD6CC970-F631-4A80-9E5F-5F18B1AB5CEF}"/>
    <cellStyle name="20% - Accent6 3 2 2 2 2 3" xfId="12909" xr:uid="{96EF0A43-8416-4779-A1E0-626033D0F48C}"/>
    <cellStyle name="20% - Accent6 3 2 2 2 2 3 2" xfId="12910" xr:uid="{D667048D-D4A1-4394-A076-80EB9BFF0940}"/>
    <cellStyle name="20% - Accent6 3 2 2 2 2 4" xfId="12911" xr:uid="{99A7650D-8F6C-424B-942E-6F9820E3CCC6}"/>
    <cellStyle name="20% - Accent6 3 2 2 2 3" xfId="12912" xr:uid="{DEEFD929-55A9-4E53-8381-DCAA32B11960}"/>
    <cellStyle name="20% - Accent6 3 2 2 2 3 2" xfId="12913" xr:uid="{0D9EC7A0-4861-48F8-87FE-A1AD70B1196F}"/>
    <cellStyle name="20% - Accent6 3 2 2 2 4" xfId="12914" xr:uid="{DEBFF431-AC5D-4ADD-B818-CFEE4756A6CE}"/>
    <cellStyle name="20% - Accent6 3 2 2 2 4 2" xfId="12915" xr:uid="{179606DF-65D2-41BF-AB22-932AE4ECC6F2}"/>
    <cellStyle name="20% - Accent6 3 2 2 2 5" xfId="12916" xr:uid="{A5CF057C-653F-4033-8FA9-F2AD4785ECA2}"/>
    <cellStyle name="20% - Accent6 3 2 2 2 5 2" xfId="12917" xr:uid="{AF888126-A11D-4E09-A5B4-7AF34DE7DB52}"/>
    <cellStyle name="20% - Accent6 3 2 2 2 6" xfId="12918" xr:uid="{1F6145BF-4F11-44B7-B30F-A2734A1768E0}"/>
    <cellStyle name="20% - Accent6 3 2 2 2 7" xfId="12919" xr:uid="{C7F65732-0199-47AF-9748-0E4E4D2ED2B1}"/>
    <cellStyle name="20% - Accent6 3 2 2 2 8" xfId="12905" xr:uid="{654F18B7-DB12-4B54-84CE-AB5125441273}"/>
    <cellStyle name="20% - Accent6 3 2 2 3" xfId="12920" xr:uid="{4BCF0DE7-5C3A-4EC9-97F0-D52CBD4FB0C3}"/>
    <cellStyle name="20% - Accent6 3 2 2 3 2" xfId="12921" xr:uid="{7C590EC0-174C-4717-ADEF-2048D80F6D39}"/>
    <cellStyle name="20% - Accent6 3 2 2 3 2 2" xfId="12922" xr:uid="{026ADA15-36C9-41B9-B84E-319DFC145D0A}"/>
    <cellStyle name="20% - Accent6 3 2 2 3 2 2 2" xfId="12923" xr:uid="{883C825D-3E2A-414A-B8A2-11D3BBCD118B}"/>
    <cellStyle name="20% - Accent6 3 2 2 3 2 3" xfId="12924" xr:uid="{01A35B06-78C7-4662-9CEE-EF4E5A7FB6E1}"/>
    <cellStyle name="20% - Accent6 3 2 2 3 2 3 2" xfId="12925" xr:uid="{3FD44DD2-7D1B-4653-9F3F-D49925E99432}"/>
    <cellStyle name="20% - Accent6 3 2 2 3 2 4" xfId="12926" xr:uid="{1DE02034-E183-4116-9D74-C0C8794B7FAB}"/>
    <cellStyle name="20% - Accent6 3 2 2 3 3" xfId="12927" xr:uid="{35F13AA7-4A63-4397-A5B6-90809D371FB5}"/>
    <cellStyle name="20% - Accent6 3 2 2 3 3 2" xfId="12928" xr:uid="{1AB4D8C8-0B04-4AFC-AE9F-9ECD00FE6364}"/>
    <cellStyle name="20% - Accent6 3 2 2 3 4" xfId="12929" xr:uid="{A0CCFBA1-3D70-4CD7-9777-99E306CA4D0E}"/>
    <cellStyle name="20% - Accent6 3 2 2 3 4 2" xfId="12930" xr:uid="{BC1432EE-FDB6-4452-B7C8-C7DC5C23C2CA}"/>
    <cellStyle name="20% - Accent6 3 2 2 3 5" xfId="12931" xr:uid="{F774BAA1-567D-41B0-86E2-B843EE0A77FC}"/>
    <cellStyle name="20% - Accent6 3 2 2 3 5 2" xfId="12932" xr:uid="{D63FD1A9-ACF7-47F1-B1F9-0F8631FFC1D4}"/>
    <cellStyle name="20% - Accent6 3 2 2 3 6" xfId="12933" xr:uid="{A1675948-F78B-4F28-9BE3-CA63FF07426F}"/>
    <cellStyle name="20% - Accent6 3 2 2 4" xfId="12934" xr:uid="{1EFE142F-0FE9-44B8-A01A-6CF649F15204}"/>
    <cellStyle name="20% - Accent6 3 2 2 4 2" xfId="12935" xr:uid="{7462B41D-1E52-47B1-BDB8-FF49DFA0E0EB}"/>
    <cellStyle name="20% - Accent6 3 2 2 4 2 2" xfId="12936" xr:uid="{3013B148-DC2E-4AAE-9C35-593BF5C0ED27}"/>
    <cellStyle name="20% - Accent6 3 2 2 4 3" xfId="12937" xr:uid="{806B5A9E-E013-44F2-A015-8747572863FE}"/>
    <cellStyle name="20% - Accent6 3 2 2 4 3 2" xfId="12938" xr:uid="{A686FDB6-3725-43BB-A4B3-B9DCF3750C39}"/>
    <cellStyle name="20% - Accent6 3 2 2 4 4" xfId="12939" xr:uid="{89EA08CA-1999-4B60-96D4-DAD63DDADAB9}"/>
    <cellStyle name="20% - Accent6 3 2 2 5" xfId="12940" xr:uid="{4449CD1B-1918-45B0-8465-86264FF795D7}"/>
    <cellStyle name="20% - Accent6 3 2 2 5 2" xfId="12941" xr:uid="{BF38ADE1-6F1D-4826-A648-577A8F7D650C}"/>
    <cellStyle name="20% - Accent6 3 2 2 6" xfId="12942" xr:uid="{B84A0955-3A80-4F20-AC62-564E0DA0D35B}"/>
    <cellStyle name="20% - Accent6 3 2 2 6 2" xfId="12943" xr:uid="{1F775F85-0845-4988-9468-4F7F9B09D4E7}"/>
    <cellStyle name="20% - Accent6 3 2 2 7" xfId="12944" xr:uid="{1F91BE44-FEAE-4634-9E8E-E5E3CDCF2201}"/>
    <cellStyle name="20% - Accent6 3 2 2 7 2" xfId="12945" xr:uid="{2AC36CE6-3144-40B6-902C-026DA6E88CFF}"/>
    <cellStyle name="20% - Accent6 3 2 2 8" xfId="12946" xr:uid="{2377FB0B-9810-44A4-B9B2-8E037BCD43CD}"/>
    <cellStyle name="20% - Accent6 3 2 2 8 2" xfId="12947" xr:uid="{115BE0EB-5507-4B42-86FF-DCD2B94F07FA}"/>
    <cellStyle name="20% - Accent6 3 2 2 9" xfId="12948" xr:uid="{C6E3B340-B9C5-4AA5-A4BC-1200F0BB1468}"/>
    <cellStyle name="20% - Accent6 3 2 2 9 2" xfId="12949" xr:uid="{8606B8A2-283C-43B6-8F98-4B181196D2A1}"/>
    <cellStyle name="20% - Accent6 3 2 3" xfId="237" xr:uid="{8D315B0F-CFC3-4B74-BA7A-3A2700984CF4}"/>
    <cellStyle name="20% - Accent6 3 2 3 10" xfId="12950" xr:uid="{AFA80995-E110-4336-97AA-C1C583E8A9CC}"/>
    <cellStyle name="20% - Accent6 3 2 3 2" xfId="12951" xr:uid="{ECB046E0-0E92-4E12-BAF8-DEF12FBA0ADA}"/>
    <cellStyle name="20% - Accent6 3 2 3 2 2" xfId="12952" xr:uid="{6E105413-C021-4C48-B72E-B38836C77DC3}"/>
    <cellStyle name="20% - Accent6 3 2 3 2 2 2" xfId="12953" xr:uid="{75698F53-1773-4526-BBA0-F24BCB2F7A04}"/>
    <cellStyle name="20% - Accent6 3 2 3 2 2 2 2" xfId="12954" xr:uid="{A104414E-B45D-4A03-BC3B-DF02394B357B}"/>
    <cellStyle name="20% - Accent6 3 2 3 2 2 3" xfId="12955" xr:uid="{93541001-1C50-4C02-981A-70BFE8A70009}"/>
    <cellStyle name="20% - Accent6 3 2 3 2 2 3 2" xfId="12956" xr:uid="{BA139355-0E4D-4FA3-8072-404ED36835EA}"/>
    <cellStyle name="20% - Accent6 3 2 3 2 2 4" xfId="12957" xr:uid="{28F0E410-40C1-4476-8EC8-561A8F76F189}"/>
    <cellStyle name="20% - Accent6 3 2 3 2 3" xfId="12958" xr:uid="{75196386-AD5A-42F4-A5DE-6C922FD9ADCC}"/>
    <cellStyle name="20% - Accent6 3 2 3 2 3 2" xfId="12959" xr:uid="{83142D02-3F4E-4B51-8411-0CFDC7DD057D}"/>
    <cellStyle name="20% - Accent6 3 2 3 2 4" xfId="12960" xr:uid="{3EF19C69-BD54-4305-BE55-183D0185C32A}"/>
    <cellStyle name="20% - Accent6 3 2 3 2 4 2" xfId="12961" xr:uid="{571E8A39-4E17-4670-8A2B-083889352D9B}"/>
    <cellStyle name="20% - Accent6 3 2 3 2 5" xfId="12962" xr:uid="{8295D118-BF8D-4C4E-9437-D4B887CC32C6}"/>
    <cellStyle name="20% - Accent6 3 2 3 2 5 2" xfId="12963" xr:uid="{7E106BDA-94D3-46D4-A1D9-0A7C92C54F74}"/>
    <cellStyle name="20% - Accent6 3 2 3 2 6" xfId="12964" xr:uid="{30086BD5-C9CE-43B4-A872-78C74D90EA50}"/>
    <cellStyle name="20% - Accent6 3 2 3 3" xfId="12965" xr:uid="{D39A76FF-FDC7-4CE0-9099-9DE618CCC3C5}"/>
    <cellStyle name="20% - Accent6 3 2 3 3 2" xfId="12966" xr:uid="{51DBBC5E-68D0-4D15-8181-ACC40A21AC7C}"/>
    <cellStyle name="20% - Accent6 3 2 3 3 2 2" xfId="12967" xr:uid="{957D0122-BC92-4B26-AE4A-6F9DA2FB8F4D}"/>
    <cellStyle name="20% - Accent6 3 2 3 3 2 2 2" xfId="12968" xr:uid="{888E38B7-8ABD-4181-8E67-37F9638D620C}"/>
    <cellStyle name="20% - Accent6 3 2 3 3 2 3" xfId="12969" xr:uid="{1AF6D0EF-18C8-454D-B3DB-064D968E5F9C}"/>
    <cellStyle name="20% - Accent6 3 2 3 3 2 3 2" xfId="12970" xr:uid="{EB1D0E09-ADEF-4628-AEAE-452E32871CF6}"/>
    <cellStyle name="20% - Accent6 3 2 3 3 2 4" xfId="12971" xr:uid="{A62E5FDB-BAC4-454D-91CD-D522F0C68EFC}"/>
    <cellStyle name="20% - Accent6 3 2 3 3 3" xfId="12972" xr:uid="{BC84C46A-CA78-4311-BBE5-8900D581ABEC}"/>
    <cellStyle name="20% - Accent6 3 2 3 3 3 2" xfId="12973" xr:uid="{EFD5E5C8-71AF-45C1-83AF-8C650B10727F}"/>
    <cellStyle name="20% - Accent6 3 2 3 3 4" xfId="12974" xr:uid="{24965DB2-FF9E-4A54-9DDC-EDE52A115F4C}"/>
    <cellStyle name="20% - Accent6 3 2 3 3 4 2" xfId="12975" xr:uid="{90164453-7651-4C62-A45D-2F8F0E8E1796}"/>
    <cellStyle name="20% - Accent6 3 2 3 3 5" xfId="12976" xr:uid="{4C838A78-A96A-4611-82D2-7DE3815286E8}"/>
    <cellStyle name="20% - Accent6 3 2 3 3 5 2" xfId="12977" xr:uid="{CF4E0218-16DC-4FD0-B79A-C82AE8C63F89}"/>
    <cellStyle name="20% - Accent6 3 2 3 3 6" xfId="12978" xr:uid="{A26B21ED-41B5-48B7-924B-5404D12BFACA}"/>
    <cellStyle name="20% - Accent6 3 2 3 4" xfId="12979" xr:uid="{6B74A339-5572-43D7-A652-E1FD3EDBE515}"/>
    <cellStyle name="20% - Accent6 3 2 3 4 2" xfId="12980" xr:uid="{E2673603-9B5E-4B11-A401-2F01DD7939CB}"/>
    <cellStyle name="20% - Accent6 3 2 3 4 2 2" xfId="12981" xr:uid="{83056326-9CEB-4D3A-966B-E81EFCAFCEF8}"/>
    <cellStyle name="20% - Accent6 3 2 3 4 3" xfId="12982" xr:uid="{C308B665-F4AA-46A1-A9EA-57A017185877}"/>
    <cellStyle name="20% - Accent6 3 2 3 4 3 2" xfId="12983" xr:uid="{B6305E69-84A8-44A1-BEC9-301A8C26E8DF}"/>
    <cellStyle name="20% - Accent6 3 2 3 4 4" xfId="12984" xr:uid="{2CE03ACC-5EEB-4F37-B235-ECC6B9CB6503}"/>
    <cellStyle name="20% - Accent6 3 2 3 5" xfId="12985" xr:uid="{FA27470A-FE4B-4EC7-B94D-C190042B8B99}"/>
    <cellStyle name="20% - Accent6 3 2 3 5 2" xfId="12986" xr:uid="{460B84C6-D045-4DA2-8BB5-DF4CD3E9B346}"/>
    <cellStyle name="20% - Accent6 3 2 3 6" xfId="12987" xr:uid="{DFE3D9F6-7D33-4F5B-A13C-4AE56FAB66F3}"/>
    <cellStyle name="20% - Accent6 3 2 3 6 2" xfId="12988" xr:uid="{A5858D6F-B81C-4B71-BD64-E3A8CD1BB5C3}"/>
    <cellStyle name="20% - Accent6 3 2 3 7" xfId="12989" xr:uid="{623B0B46-08A1-45CC-8594-300F0A0707E0}"/>
    <cellStyle name="20% - Accent6 3 2 3 7 2" xfId="12990" xr:uid="{41EDE400-17FD-4528-9AC0-58C1BE8BE364}"/>
    <cellStyle name="20% - Accent6 3 2 3 8" xfId="12991" xr:uid="{782485B1-8470-407A-8622-7133293A5475}"/>
    <cellStyle name="20% - Accent6 3 2 3 9" xfId="12992" xr:uid="{2D62ED15-3856-40B2-B9FF-A8F1B8ED2DED}"/>
    <cellStyle name="20% - Accent6 3 2 4" xfId="12993" xr:uid="{A1D328F9-24CB-4464-826D-8070AE13412A}"/>
    <cellStyle name="20% - Accent6 3 2 4 2" xfId="12994" xr:uid="{B7841D22-4DB2-4C61-92BF-CAA75667F4B0}"/>
    <cellStyle name="20% - Accent6 3 2 4 2 2" xfId="12995" xr:uid="{DDC116AC-EED9-47FE-AEA3-ABB705A890C0}"/>
    <cellStyle name="20% - Accent6 3 2 4 2 2 2" xfId="12996" xr:uid="{249ABCED-59CB-4683-B034-B40978E74F5D}"/>
    <cellStyle name="20% - Accent6 3 2 4 2 3" xfId="12997" xr:uid="{C15D158A-8298-4861-AD93-E2C28583B909}"/>
    <cellStyle name="20% - Accent6 3 2 4 2 3 2" xfId="12998" xr:uid="{876C60C0-B89E-4E5F-8F43-3D11204D87CF}"/>
    <cellStyle name="20% - Accent6 3 2 4 2 4" xfId="12999" xr:uid="{B0BE4C4C-05A3-43B2-8CD4-BB7CA244DCE5}"/>
    <cellStyle name="20% - Accent6 3 2 4 3" xfId="13000" xr:uid="{C2449A19-B2BE-4061-84DE-A6E0A5955A39}"/>
    <cellStyle name="20% - Accent6 3 2 4 3 2" xfId="13001" xr:uid="{9DF0217D-8C8B-49FD-AC5B-71C21E2721AC}"/>
    <cellStyle name="20% - Accent6 3 2 4 4" xfId="13002" xr:uid="{BF80D733-B1DC-4F72-A718-44DEC84CD305}"/>
    <cellStyle name="20% - Accent6 3 2 4 4 2" xfId="13003" xr:uid="{9278EDBD-7759-478F-9E19-90594C94C711}"/>
    <cellStyle name="20% - Accent6 3 2 4 5" xfId="13004" xr:uid="{CB9435E0-1C5F-4F66-87C9-2F7F1C1EB2F0}"/>
    <cellStyle name="20% - Accent6 3 2 4 5 2" xfId="13005" xr:uid="{2B741C56-55B9-4F35-A803-259624177DFA}"/>
    <cellStyle name="20% - Accent6 3 2 4 6" xfId="13006" xr:uid="{96D6E1CF-2747-412C-BC0D-2352718C6BD9}"/>
    <cellStyle name="20% - Accent6 3 2 5" xfId="13007" xr:uid="{7C2D23D3-2D8B-4788-95D9-FA10F4FC40D3}"/>
    <cellStyle name="20% - Accent6 3 2 5 2" xfId="13008" xr:uid="{36A43CEE-0FCE-4C3C-8080-B4D3099A84F3}"/>
    <cellStyle name="20% - Accent6 3 2 5 2 2" xfId="13009" xr:uid="{09E2D3F3-5085-41DA-8E52-204D0AA6C234}"/>
    <cellStyle name="20% - Accent6 3 2 5 2 2 2" xfId="13010" xr:uid="{F8F713D2-7EDF-4D85-A52C-DBC50472C9C6}"/>
    <cellStyle name="20% - Accent6 3 2 5 2 3" xfId="13011" xr:uid="{F9742E02-13DE-4A38-86A0-04F7BCAE9588}"/>
    <cellStyle name="20% - Accent6 3 2 5 2 3 2" xfId="13012" xr:uid="{2D190194-FF37-4EE2-8EDB-FC606A8BD56E}"/>
    <cellStyle name="20% - Accent6 3 2 5 2 4" xfId="13013" xr:uid="{77DC5136-7036-428F-B054-667B61DFB0C3}"/>
    <cellStyle name="20% - Accent6 3 2 5 3" xfId="13014" xr:uid="{945E628E-66B8-4573-BF2B-7A1D59D5E97B}"/>
    <cellStyle name="20% - Accent6 3 2 5 3 2" xfId="13015" xr:uid="{681DFD71-7D97-4949-B29A-771CD1B24260}"/>
    <cellStyle name="20% - Accent6 3 2 5 4" xfId="13016" xr:uid="{6AC8651E-F7D5-4D5F-A9C4-5DEEDE255948}"/>
    <cellStyle name="20% - Accent6 3 2 5 4 2" xfId="13017" xr:uid="{ED7DEC94-35A8-4F11-AD65-22384A3AFF1C}"/>
    <cellStyle name="20% - Accent6 3 2 5 5" xfId="13018" xr:uid="{3D58C314-D908-4E0D-B8EE-82202D473FF2}"/>
    <cellStyle name="20% - Accent6 3 2 5 5 2" xfId="13019" xr:uid="{854B2008-CBB1-474B-94CF-38E1C6A88B98}"/>
    <cellStyle name="20% - Accent6 3 2 5 6" xfId="13020" xr:uid="{85666B42-76B7-4D22-A7FA-53E6EA225EC8}"/>
    <cellStyle name="20% - Accent6 3 2 6" xfId="13021" xr:uid="{9D538525-34C4-4B61-A7D8-B6797987E46D}"/>
    <cellStyle name="20% - Accent6 3 2 6 2" xfId="13022" xr:uid="{6750A7D7-0CDC-49ED-A2B3-DA1E230985F2}"/>
    <cellStyle name="20% - Accent6 3 2 6 2 2" xfId="13023" xr:uid="{9D028BC1-CB8D-41D0-98CC-C46D387F3879}"/>
    <cellStyle name="20% - Accent6 3 2 6 3" xfId="13024" xr:uid="{7AEDF0AE-5A6D-47E5-9801-E71ABC27C373}"/>
    <cellStyle name="20% - Accent6 3 2 6 3 2" xfId="13025" xr:uid="{02A5AE10-0B03-4D10-AE48-C3F5A44897A5}"/>
    <cellStyle name="20% - Accent6 3 2 6 4" xfId="13026" xr:uid="{98C749C0-DB71-4246-9BDF-9D2785AECEA1}"/>
    <cellStyle name="20% - Accent6 3 2 7" xfId="13027" xr:uid="{DA11BB46-6A44-43D5-8220-9211A3C7576E}"/>
    <cellStyle name="20% - Accent6 3 2 7 2" xfId="13028" xr:uid="{1D7AA119-836E-41D5-9257-74F6E7555FC4}"/>
    <cellStyle name="20% - Accent6 3 2 8" xfId="13029" xr:uid="{6FA4714F-7C2B-4410-BD97-DD69EC4942EB}"/>
    <cellStyle name="20% - Accent6 3 2 8 2" xfId="13030" xr:uid="{F257EE63-1B58-49C2-9289-BF3E1944FB0E}"/>
    <cellStyle name="20% - Accent6 3 2 9" xfId="13031" xr:uid="{1BEB8585-9EFF-4E4B-A849-B3A233192EFA}"/>
    <cellStyle name="20% - Accent6 3 2 9 2" xfId="13032" xr:uid="{5ADD8284-AB71-4757-A80B-567C1B8A1B2C}"/>
    <cellStyle name="20% - Accent6 3 3" xfId="238" xr:uid="{1209D388-3077-4568-BD81-75C9DD442709}"/>
    <cellStyle name="20% - Accent6 3 3 10" xfId="13034" xr:uid="{96F2A950-EA8C-42D3-8C72-DD8076712360}"/>
    <cellStyle name="20% - Accent6 3 3 11" xfId="13035" xr:uid="{9F1B18C4-49F1-44E5-82D1-FAC54A266E05}"/>
    <cellStyle name="20% - Accent6 3 3 12" xfId="13036" xr:uid="{BD9F0B42-4331-43BA-A77D-2190FDF42E13}"/>
    <cellStyle name="20% - Accent6 3 3 13" xfId="13033" xr:uid="{8F51FBD3-D6D3-4271-A0AE-214B91BBE449}"/>
    <cellStyle name="20% - Accent6 3 3 2" xfId="239" xr:uid="{82357551-57F7-4DF8-9971-96727CEC30BC}"/>
    <cellStyle name="20% - Accent6 3 3 2 10" xfId="13037" xr:uid="{5DE87414-8481-4A0C-B38F-8A4932EBB5BB}"/>
    <cellStyle name="20% - Accent6 3 3 2 2" xfId="13038" xr:uid="{9E954B98-A02D-4BF1-8C88-B66093FA9833}"/>
    <cellStyle name="20% - Accent6 3 3 2 2 2" xfId="13039" xr:uid="{1DF729F6-2109-4A64-80F3-DA8A64FF37B5}"/>
    <cellStyle name="20% - Accent6 3 3 2 2 2 2" xfId="13040" xr:uid="{5B1D77C4-B8B6-4751-A8AE-A193D7A186D2}"/>
    <cellStyle name="20% - Accent6 3 3 2 2 3" xfId="13041" xr:uid="{CF982AAD-8E00-48AD-AE8E-A0EF0F74900C}"/>
    <cellStyle name="20% - Accent6 3 3 2 2 3 2" xfId="13042" xr:uid="{06E62A3D-AC76-47BD-A59A-78D8D338980F}"/>
    <cellStyle name="20% - Accent6 3 3 2 2 4" xfId="13043" xr:uid="{ABECD0B5-20D8-4592-8297-2DA7D4EC34E0}"/>
    <cellStyle name="20% - Accent6 3 3 2 3" xfId="13044" xr:uid="{F771722C-A052-4AA5-BCFA-EA03BD9912BE}"/>
    <cellStyle name="20% - Accent6 3 3 2 3 2" xfId="13045" xr:uid="{0BBAC9AF-FA64-45FF-A0FD-C50FE7286318}"/>
    <cellStyle name="20% - Accent6 3 3 2 4" xfId="13046" xr:uid="{7A4CC0E3-977D-49AD-AF6B-453C7E54DA8A}"/>
    <cellStyle name="20% - Accent6 3 3 2 4 2" xfId="13047" xr:uid="{BDF9FD78-A357-4764-BF8D-9BA9B1558041}"/>
    <cellStyle name="20% - Accent6 3 3 2 5" xfId="13048" xr:uid="{5FE0C367-2A97-4538-A8FC-CAACB66F8583}"/>
    <cellStyle name="20% - Accent6 3 3 2 5 2" xfId="13049" xr:uid="{E4C56C9C-7DD0-4865-91F9-553990A59DB4}"/>
    <cellStyle name="20% - Accent6 3 3 2 6" xfId="13050" xr:uid="{A86C6E80-DE60-44D4-B7A1-BC73921E8C63}"/>
    <cellStyle name="20% - Accent6 3 3 2 6 2" xfId="13051" xr:uid="{F6E21240-063F-4936-9390-7EBAEDFF22D6}"/>
    <cellStyle name="20% - Accent6 3 3 2 7" xfId="13052" xr:uid="{E8F8B6D2-F15E-4238-9AE8-AFF8E9F2EF9E}"/>
    <cellStyle name="20% - Accent6 3 3 2 7 2" xfId="13053" xr:uid="{B70C8152-E84C-4075-87F6-BCCD5647DB42}"/>
    <cellStyle name="20% - Accent6 3 3 2 8" xfId="13054" xr:uid="{FAF8EDD2-247E-4928-BE02-90A7469257BF}"/>
    <cellStyle name="20% - Accent6 3 3 2 9" xfId="13055" xr:uid="{08E80017-D70C-4500-A45A-6182D9C85E99}"/>
    <cellStyle name="20% - Accent6 3 3 3" xfId="13056" xr:uid="{F302B537-7837-408A-A20E-AC9DC0478E4A}"/>
    <cellStyle name="20% - Accent6 3 3 3 2" xfId="13057" xr:uid="{E2EBE85E-5A5C-4379-B49A-B0FAFB3599E9}"/>
    <cellStyle name="20% - Accent6 3 3 3 2 2" xfId="13058" xr:uid="{2E2C018C-D328-4391-9A60-0D17E1EE54DB}"/>
    <cellStyle name="20% - Accent6 3 3 3 2 2 2" xfId="13059" xr:uid="{C2E1EF59-4644-4676-9621-10D6D01FF0AA}"/>
    <cellStyle name="20% - Accent6 3 3 3 2 3" xfId="13060" xr:uid="{CFE34C30-7EC0-46D0-9448-F783407C4EDC}"/>
    <cellStyle name="20% - Accent6 3 3 3 2 3 2" xfId="13061" xr:uid="{935C5537-3527-4DA2-B298-BF4E3168C136}"/>
    <cellStyle name="20% - Accent6 3 3 3 2 4" xfId="13062" xr:uid="{91C0BB79-34C6-4E5A-B51A-CE74422A9B11}"/>
    <cellStyle name="20% - Accent6 3 3 3 3" xfId="13063" xr:uid="{EBD3B7BE-80C5-429F-979C-69AF3E5BDD9B}"/>
    <cellStyle name="20% - Accent6 3 3 3 3 2" xfId="13064" xr:uid="{ECD8E608-CD57-4426-B248-83CD54567399}"/>
    <cellStyle name="20% - Accent6 3 3 3 4" xfId="13065" xr:uid="{5A1B7C09-E3FA-4F69-B924-36D40388D0DD}"/>
    <cellStyle name="20% - Accent6 3 3 3 4 2" xfId="13066" xr:uid="{36C2CA7B-B808-4D5A-96B6-32F437DE6F70}"/>
    <cellStyle name="20% - Accent6 3 3 3 5" xfId="13067" xr:uid="{F70293A9-0FD2-456F-A5FD-3AECF313BC49}"/>
    <cellStyle name="20% - Accent6 3 3 3 5 2" xfId="13068" xr:uid="{131C2501-71FA-44C2-AC12-2A460FE7E613}"/>
    <cellStyle name="20% - Accent6 3 3 3 6" xfId="13069" xr:uid="{8963EA95-194E-489F-8A89-34FBCF8A0F87}"/>
    <cellStyle name="20% - Accent6 3 3 4" xfId="13070" xr:uid="{60D00DB6-4B21-4A52-A2A2-F647F223D3AF}"/>
    <cellStyle name="20% - Accent6 3 3 4 2" xfId="13071" xr:uid="{4F4E6819-157D-4763-A43D-72C42347246A}"/>
    <cellStyle name="20% - Accent6 3 3 4 2 2" xfId="13072" xr:uid="{4EB6CE34-9001-49D8-B383-6ACEE6FF3DDA}"/>
    <cellStyle name="20% - Accent6 3 3 4 3" xfId="13073" xr:uid="{3FE74F37-91E6-48FF-AB9F-D45E05FF0838}"/>
    <cellStyle name="20% - Accent6 3 3 4 3 2" xfId="13074" xr:uid="{C69A32B5-6EBC-41B3-9914-DB10D07AB424}"/>
    <cellStyle name="20% - Accent6 3 3 4 4" xfId="13075" xr:uid="{71CB2276-6BEF-46F2-A6B1-050A24A91DA3}"/>
    <cellStyle name="20% - Accent6 3 3 5" xfId="13076" xr:uid="{B36CF72F-1958-4166-B0F1-FF924A7D5788}"/>
    <cellStyle name="20% - Accent6 3 3 5 2" xfId="13077" xr:uid="{3945107D-064E-4AF5-967D-210F79994E7F}"/>
    <cellStyle name="20% - Accent6 3 3 6" xfId="13078" xr:uid="{ED223492-566D-4AD6-BA14-8484A7E6341F}"/>
    <cellStyle name="20% - Accent6 3 3 6 2" xfId="13079" xr:uid="{5A83487D-AF3B-4A12-B56F-AF7573C55387}"/>
    <cellStyle name="20% - Accent6 3 3 7" xfId="13080" xr:uid="{09A1B39A-1950-4BAC-9A64-FD36EC5A3AFD}"/>
    <cellStyle name="20% - Accent6 3 3 7 2" xfId="13081" xr:uid="{B1D33A0C-D4AB-480B-87C0-B96566AD41E1}"/>
    <cellStyle name="20% - Accent6 3 3 8" xfId="13082" xr:uid="{C07920F7-DCD9-46FD-A08B-9C84F2D367CF}"/>
    <cellStyle name="20% - Accent6 3 3 8 2" xfId="13083" xr:uid="{66DAA14C-CDED-4DB0-B29D-824AAC6A6EB1}"/>
    <cellStyle name="20% - Accent6 3 3 9" xfId="13084" xr:uid="{34542B80-5580-434D-8502-2860686D0680}"/>
    <cellStyle name="20% - Accent6 3 3 9 2" xfId="13085" xr:uid="{FC11C495-FCA1-43F2-8393-B09EC1AF2F39}"/>
    <cellStyle name="20% - Accent6 3 4" xfId="240" xr:uid="{B336D7C0-D9B0-44CC-AF87-8A6CDDA2A2FE}"/>
    <cellStyle name="20% - Accent6 3 4 10" xfId="13087" xr:uid="{35D0F5EA-C869-4779-89EA-D814005B1A1B}"/>
    <cellStyle name="20% - Accent6 3 4 11" xfId="13088" xr:uid="{B44B7061-A09B-4761-A1CA-E3F640FF737D}"/>
    <cellStyle name="20% - Accent6 3 4 12" xfId="13089" xr:uid="{D5F613B7-2415-43FC-B4BC-0BDB92F3BB20}"/>
    <cellStyle name="20% - Accent6 3 4 13" xfId="13086" xr:uid="{9C6521EA-CE69-482B-A2D8-B647DA2EDC66}"/>
    <cellStyle name="20% - Accent6 3 4 2" xfId="13090" xr:uid="{3965F6A4-F4B5-436B-A4BB-2441DA55EA65}"/>
    <cellStyle name="20% - Accent6 3 4 2 2" xfId="13091" xr:uid="{5A61E8C2-7855-4C2B-8224-3BD31EA915DF}"/>
    <cellStyle name="20% - Accent6 3 4 2 2 2" xfId="13092" xr:uid="{A8887860-D58B-40A0-BFF9-CE14CF3304AE}"/>
    <cellStyle name="20% - Accent6 3 4 2 2 2 2" xfId="13093" xr:uid="{27D10E44-CCFE-441D-8615-7D3D1229A35E}"/>
    <cellStyle name="20% - Accent6 3 4 2 2 3" xfId="13094" xr:uid="{1BD2786E-712D-42DC-8EE3-72087EE32978}"/>
    <cellStyle name="20% - Accent6 3 4 2 2 3 2" xfId="13095" xr:uid="{6B510ECD-461D-44C2-A389-3AFBAFFDCEFB}"/>
    <cellStyle name="20% - Accent6 3 4 2 2 4" xfId="13096" xr:uid="{2541E573-7D08-467C-B2C4-B79605726020}"/>
    <cellStyle name="20% - Accent6 3 4 2 3" xfId="13097" xr:uid="{E8BBC51E-0577-476A-9929-9D90788E49B0}"/>
    <cellStyle name="20% - Accent6 3 4 2 3 2" xfId="13098" xr:uid="{FBA20C5A-A929-4D7C-BE00-DDB3183C3CB7}"/>
    <cellStyle name="20% - Accent6 3 4 2 4" xfId="13099" xr:uid="{41DD1B63-6338-4762-A819-A448983E12E6}"/>
    <cellStyle name="20% - Accent6 3 4 2 4 2" xfId="13100" xr:uid="{2731A937-D7B9-4778-A442-FF1CD7BA9E3D}"/>
    <cellStyle name="20% - Accent6 3 4 2 5" xfId="13101" xr:uid="{63928BCF-B843-4D38-BB26-365DD058B0B7}"/>
    <cellStyle name="20% - Accent6 3 4 2 5 2" xfId="13102" xr:uid="{A20123CA-6723-4B61-A4D4-5F9BE7F6743C}"/>
    <cellStyle name="20% - Accent6 3 4 2 6" xfId="13103" xr:uid="{F93E6524-9485-4628-8279-3B6CB4CC1FE7}"/>
    <cellStyle name="20% - Accent6 3 4 3" xfId="13104" xr:uid="{8AFE3A73-37C0-4F93-935E-6AA0DA198FAA}"/>
    <cellStyle name="20% - Accent6 3 4 3 2" xfId="13105" xr:uid="{E78D096D-77D5-4560-A18E-BE3F95051920}"/>
    <cellStyle name="20% - Accent6 3 4 3 2 2" xfId="13106" xr:uid="{3745BFC6-9969-406D-A3D7-34515134AB5E}"/>
    <cellStyle name="20% - Accent6 3 4 3 2 2 2" xfId="13107" xr:uid="{3C031E0A-152B-4E2C-B028-16859BF0705D}"/>
    <cellStyle name="20% - Accent6 3 4 3 2 3" xfId="13108" xr:uid="{E76E242C-694A-4D52-B3A0-0AC9137E7FA9}"/>
    <cellStyle name="20% - Accent6 3 4 3 2 3 2" xfId="13109" xr:uid="{600565B0-022D-4911-B82A-89078BA47540}"/>
    <cellStyle name="20% - Accent6 3 4 3 2 4" xfId="13110" xr:uid="{5A4C36FE-8060-498D-8000-A1F5C15C28F9}"/>
    <cellStyle name="20% - Accent6 3 4 3 3" xfId="13111" xr:uid="{F1F34CF8-71FF-4F83-A875-D35E5582FAE5}"/>
    <cellStyle name="20% - Accent6 3 4 3 3 2" xfId="13112" xr:uid="{9006FDD5-DACD-4B07-853C-CED114A6BA77}"/>
    <cellStyle name="20% - Accent6 3 4 3 4" xfId="13113" xr:uid="{00D742DF-45A6-4627-9D32-B82ADDCB926F}"/>
    <cellStyle name="20% - Accent6 3 4 3 4 2" xfId="13114" xr:uid="{5B048881-BCC2-4A0B-9BF3-2CCC1BD7486C}"/>
    <cellStyle name="20% - Accent6 3 4 3 5" xfId="13115" xr:uid="{DE836D51-438A-48B2-9D18-92210B332C7D}"/>
    <cellStyle name="20% - Accent6 3 4 3 5 2" xfId="13116" xr:uid="{A3E0C64A-7A64-46D6-B120-DBC596E85628}"/>
    <cellStyle name="20% - Accent6 3 4 3 6" xfId="13117" xr:uid="{AB99342A-EA7A-4732-B873-51846DE774B8}"/>
    <cellStyle name="20% - Accent6 3 4 4" xfId="13118" xr:uid="{27B16CB3-20C8-4C8E-994C-F1ED5C833FAF}"/>
    <cellStyle name="20% - Accent6 3 4 4 2" xfId="13119" xr:uid="{9476946E-38AC-490E-BA60-3DB05A6A5428}"/>
    <cellStyle name="20% - Accent6 3 4 4 2 2" xfId="13120" xr:uid="{3BE6C683-26B6-45AF-97D6-4B4C8583A8C7}"/>
    <cellStyle name="20% - Accent6 3 4 4 3" xfId="13121" xr:uid="{6933CDF8-18A2-4DD7-B388-409D45D61765}"/>
    <cellStyle name="20% - Accent6 3 4 4 3 2" xfId="13122" xr:uid="{9FD2506E-0100-4DB8-84D5-0518FA2B83AE}"/>
    <cellStyle name="20% - Accent6 3 4 4 4" xfId="13123" xr:uid="{6D829D24-69AD-468D-9550-D7F6C7B70ADE}"/>
    <cellStyle name="20% - Accent6 3 4 5" xfId="13124" xr:uid="{9E7E69BA-93AF-47EE-BC1F-45E214E5B928}"/>
    <cellStyle name="20% - Accent6 3 4 5 2" xfId="13125" xr:uid="{FA569021-8360-42CC-8693-0E8EA4498494}"/>
    <cellStyle name="20% - Accent6 3 4 6" xfId="13126" xr:uid="{57ADFEE9-A68C-430B-BA1E-6BC7059ADB78}"/>
    <cellStyle name="20% - Accent6 3 4 6 2" xfId="13127" xr:uid="{ADF1584D-6C7B-4AA6-9495-4FBCE6FADB42}"/>
    <cellStyle name="20% - Accent6 3 4 7" xfId="13128" xr:uid="{F3F03CA3-EB30-4B33-B198-63FBEE4AF109}"/>
    <cellStyle name="20% - Accent6 3 4 7 2" xfId="13129" xr:uid="{EB4EA49E-D9CF-4307-B4B3-4FE5CF940452}"/>
    <cellStyle name="20% - Accent6 3 4 8" xfId="13130" xr:uid="{32DD0A25-AD1F-4D63-83B4-CD6615A77542}"/>
    <cellStyle name="20% - Accent6 3 4 8 2" xfId="13131" xr:uid="{EF326FCA-3057-4611-831E-BD98B5BDA701}"/>
    <cellStyle name="20% - Accent6 3 4 9" xfId="13132" xr:uid="{44461FC8-7BA4-47B2-B9E0-8DC1B1CF6926}"/>
    <cellStyle name="20% - Accent6 3 4 9 2" xfId="13133" xr:uid="{4F22DED8-DFC8-42D1-8DB7-0E8B36047D70}"/>
    <cellStyle name="20% - Accent6 3 5" xfId="13134" xr:uid="{6435C09C-E395-47A4-81B4-C5EC5D529332}"/>
    <cellStyle name="20% - Accent6 3 5 10" xfId="13135" xr:uid="{392394AC-5FA3-41E9-95A1-3E4BE6ABA83C}"/>
    <cellStyle name="20% - Accent6 3 5 2" xfId="13136" xr:uid="{4CE85812-2BE8-46F4-8D3C-56EBBA85A7A1}"/>
    <cellStyle name="20% - Accent6 3 5 2 2" xfId="13137" xr:uid="{933F842B-95BA-4831-AC72-F706CB22BAC9}"/>
    <cellStyle name="20% - Accent6 3 5 2 2 2" xfId="13138" xr:uid="{794862FA-2497-4A9D-9618-841946B1796E}"/>
    <cellStyle name="20% - Accent6 3 5 2 2 2 2" xfId="13139" xr:uid="{83EBF74B-895E-4339-BA98-97E8BB553E5E}"/>
    <cellStyle name="20% - Accent6 3 5 2 2 3" xfId="13140" xr:uid="{BF5765CC-3300-4097-8973-D06A08A70585}"/>
    <cellStyle name="20% - Accent6 3 5 2 2 3 2" xfId="13141" xr:uid="{CFA56CC6-0DB7-4916-8BAE-FFA522A83BD9}"/>
    <cellStyle name="20% - Accent6 3 5 2 2 4" xfId="13142" xr:uid="{DF768F09-742E-4200-8CAB-F2A3031CDBD7}"/>
    <cellStyle name="20% - Accent6 3 5 2 3" xfId="13143" xr:uid="{9975B96A-23FA-4342-B5FA-86CBA49DE340}"/>
    <cellStyle name="20% - Accent6 3 5 2 3 2" xfId="13144" xr:uid="{365FAF79-CD68-4027-96DD-BD3463720182}"/>
    <cellStyle name="20% - Accent6 3 5 2 4" xfId="13145" xr:uid="{B1DAC5D3-3C30-40C7-9F1B-2F84D19EB24F}"/>
    <cellStyle name="20% - Accent6 3 5 2 4 2" xfId="13146" xr:uid="{F387BA20-37BC-4047-9BC2-37A72E37FFB6}"/>
    <cellStyle name="20% - Accent6 3 5 2 5" xfId="13147" xr:uid="{A5830E66-7C10-4531-80E2-52E42710E9E7}"/>
    <cellStyle name="20% - Accent6 3 5 2 5 2" xfId="13148" xr:uid="{E7822CBF-AC20-464D-A513-53FF6EEF24D7}"/>
    <cellStyle name="20% - Accent6 3 5 2 6" xfId="13149" xr:uid="{A926BA0F-6DED-4E07-A42E-B7F509AF7286}"/>
    <cellStyle name="20% - Accent6 3 5 3" xfId="13150" xr:uid="{D8EC89FA-AF9D-41E1-BFB3-C841705857D4}"/>
    <cellStyle name="20% - Accent6 3 5 3 2" xfId="13151" xr:uid="{0B032C35-1557-4ED8-8B91-916640C024FC}"/>
    <cellStyle name="20% - Accent6 3 5 3 2 2" xfId="13152" xr:uid="{0092AE74-0CD5-47CC-8E43-C951EF9E2B7D}"/>
    <cellStyle name="20% - Accent6 3 5 3 2 2 2" xfId="13153" xr:uid="{BABA2331-45FE-43DC-BA9B-5EC773A7951B}"/>
    <cellStyle name="20% - Accent6 3 5 3 2 3" xfId="13154" xr:uid="{F71FDD0C-DC27-49FE-B7F4-939DC2620DCD}"/>
    <cellStyle name="20% - Accent6 3 5 3 2 3 2" xfId="13155" xr:uid="{827A672D-C911-46D0-B720-EF665CB2857D}"/>
    <cellStyle name="20% - Accent6 3 5 3 2 4" xfId="13156" xr:uid="{66969AE4-BBAA-4E3F-9282-BD140B103FC3}"/>
    <cellStyle name="20% - Accent6 3 5 3 3" xfId="13157" xr:uid="{5C789F29-F334-4AD8-8E88-4C238F8F0EEA}"/>
    <cellStyle name="20% - Accent6 3 5 3 3 2" xfId="13158" xr:uid="{25ACC30B-D70F-48D1-B5FF-A17666FA9C82}"/>
    <cellStyle name="20% - Accent6 3 5 3 4" xfId="13159" xr:uid="{274C04C9-75E5-4B71-BADD-2668343C528E}"/>
    <cellStyle name="20% - Accent6 3 5 3 4 2" xfId="13160" xr:uid="{BFED15E7-DC7E-4EF6-B325-FB7FA347211E}"/>
    <cellStyle name="20% - Accent6 3 5 3 5" xfId="13161" xr:uid="{F34889A6-CD86-4AF8-82A2-15B63A074A26}"/>
    <cellStyle name="20% - Accent6 3 5 3 5 2" xfId="13162" xr:uid="{F73C2A92-5C57-4369-B9E0-E043B4A1F01A}"/>
    <cellStyle name="20% - Accent6 3 5 3 6" xfId="13163" xr:uid="{9D4AC667-8C57-42AA-A7A4-A52A1AE668DA}"/>
    <cellStyle name="20% - Accent6 3 5 4" xfId="13164" xr:uid="{F01C5957-304F-4C44-A538-8582D27782EC}"/>
    <cellStyle name="20% - Accent6 3 5 4 2" xfId="13165" xr:uid="{0ECEBC8C-EF06-4140-BE6A-059CFA236465}"/>
    <cellStyle name="20% - Accent6 3 5 4 2 2" xfId="13166" xr:uid="{A24511D4-0DB6-4F81-AF88-7BC06242DA6F}"/>
    <cellStyle name="20% - Accent6 3 5 4 3" xfId="13167" xr:uid="{08702863-D679-4103-AAA8-BC83A22593F5}"/>
    <cellStyle name="20% - Accent6 3 5 4 3 2" xfId="13168" xr:uid="{D0A552EC-3046-4513-9D4E-45535F99A802}"/>
    <cellStyle name="20% - Accent6 3 5 4 4" xfId="13169" xr:uid="{65DF614F-835E-4F12-BACF-D107135C1F9C}"/>
    <cellStyle name="20% - Accent6 3 5 5" xfId="13170" xr:uid="{65674254-856F-4A01-837B-4E320039D78A}"/>
    <cellStyle name="20% - Accent6 3 5 5 2" xfId="13171" xr:uid="{2FDD68BE-E497-486B-AC89-96C51D2E70CB}"/>
    <cellStyle name="20% - Accent6 3 5 6" xfId="13172" xr:uid="{40150A7A-5ACD-4C21-93CE-3C96CCD96B72}"/>
    <cellStyle name="20% - Accent6 3 5 6 2" xfId="13173" xr:uid="{61B0F0D6-CB62-4A64-85B8-B71C7EB5EB06}"/>
    <cellStyle name="20% - Accent6 3 5 7" xfId="13174" xr:uid="{18450F3F-C2C9-4B09-9E86-7D1616F93F14}"/>
    <cellStyle name="20% - Accent6 3 5 7 2" xfId="13175" xr:uid="{F9A7F8B5-D723-41B2-A429-DB6C2F8DB9D8}"/>
    <cellStyle name="20% - Accent6 3 5 8" xfId="13176" xr:uid="{ED0BE473-A74A-4D5F-9D3F-5A529DEFE708}"/>
    <cellStyle name="20% - Accent6 3 5 9" xfId="13177" xr:uid="{73AFFFAF-F0C2-4FFB-9DBE-165CC808512C}"/>
    <cellStyle name="20% - Accent6 3 6" xfId="13178" xr:uid="{D1B99962-27F0-467C-B336-F05B3AA7D0FB}"/>
    <cellStyle name="20% - Accent6 3 6 2" xfId="13179" xr:uid="{EF00CA13-D9FF-4890-BEB9-36C2FFFF547B}"/>
    <cellStyle name="20% - Accent6 3 6 2 2" xfId="13180" xr:uid="{EF8CF266-3506-44C4-B519-624D9B8A91DF}"/>
    <cellStyle name="20% - Accent6 3 6 2 2 2" xfId="13181" xr:uid="{0DD83C60-66B9-42E5-B455-01D0B0239EE1}"/>
    <cellStyle name="20% - Accent6 3 6 2 3" xfId="13182" xr:uid="{044059B6-91DE-4428-B652-F92AA0EDCBCC}"/>
    <cellStyle name="20% - Accent6 3 6 2 3 2" xfId="13183" xr:uid="{A1FD63AD-DF81-47BE-AA6E-80F1282C6C6B}"/>
    <cellStyle name="20% - Accent6 3 6 2 4" xfId="13184" xr:uid="{870AEF06-9DF9-4912-B320-04AD6694399E}"/>
    <cellStyle name="20% - Accent6 3 6 3" xfId="13185" xr:uid="{9A018E99-E0EE-49FF-BFC6-B684EDA21B0E}"/>
    <cellStyle name="20% - Accent6 3 6 3 2" xfId="13186" xr:uid="{ADD6930A-2E2B-4B03-B0EC-7FFB39BF0150}"/>
    <cellStyle name="20% - Accent6 3 6 4" xfId="13187" xr:uid="{98BF83C2-272A-45F8-A601-E95A32693860}"/>
    <cellStyle name="20% - Accent6 3 6 4 2" xfId="13188" xr:uid="{02E5D9C5-76B8-410C-B635-534C977C7B17}"/>
    <cellStyle name="20% - Accent6 3 6 5" xfId="13189" xr:uid="{9A2D2ECC-6CC7-478C-A45F-35365FB43776}"/>
    <cellStyle name="20% - Accent6 3 6 5 2" xfId="13190" xr:uid="{678D80C5-B9A9-42E8-B7A3-B888180CFF6F}"/>
    <cellStyle name="20% - Accent6 3 6 6" xfId="13191" xr:uid="{9966A053-8CFA-4C93-8BEA-1E038895B94C}"/>
    <cellStyle name="20% - Accent6 3 6 6 2" xfId="13192" xr:uid="{C02C49FC-5D47-4DDC-895F-5161FCE009AF}"/>
    <cellStyle name="20% - Accent6 3 7" xfId="13193" xr:uid="{8AC583FB-237C-4DCC-A20A-EC7DE2224F75}"/>
    <cellStyle name="20% - Accent6 3 7 2" xfId="13194" xr:uid="{EEDBA6E8-19DA-4514-817A-071F75ADEA03}"/>
    <cellStyle name="20% - Accent6 3 7 2 2" xfId="13195" xr:uid="{E3997E46-DDBF-4A70-8D33-BE4186FF9F2A}"/>
    <cellStyle name="20% - Accent6 3 7 2 2 2" xfId="13196" xr:uid="{75C11239-AEC4-4992-8784-E01E7231D0EF}"/>
    <cellStyle name="20% - Accent6 3 7 2 3" xfId="13197" xr:uid="{995972BC-741C-4338-846E-F5F4C02CF4EA}"/>
    <cellStyle name="20% - Accent6 3 7 2 3 2" xfId="13198" xr:uid="{05303A78-8240-4C5C-AA6F-B3BA349C6674}"/>
    <cellStyle name="20% - Accent6 3 7 2 4" xfId="13199" xr:uid="{C311BA1C-CAEE-4091-8E9B-217524DEDDB5}"/>
    <cellStyle name="20% - Accent6 3 7 3" xfId="13200" xr:uid="{137270F1-C7E3-4E83-B672-AE26D9C4BBFF}"/>
    <cellStyle name="20% - Accent6 3 7 3 2" xfId="13201" xr:uid="{E9A3AB4D-A894-4808-9E11-BA14A1283509}"/>
    <cellStyle name="20% - Accent6 3 7 4" xfId="13202" xr:uid="{B1D137A9-E216-4CDA-98A3-E14CA9332BAC}"/>
    <cellStyle name="20% - Accent6 3 7 4 2" xfId="13203" xr:uid="{185AF856-DCCF-49A8-8DE6-7876E9ED5D1E}"/>
    <cellStyle name="20% - Accent6 3 7 5" xfId="13204" xr:uid="{A45CD593-422F-4D61-803B-888786347F6D}"/>
    <cellStyle name="20% - Accent6 3 7 5 2" xfId="13205" xr:uid="{10DDF3FC-E748-4B32-A9E0-AB2F574564E1}"/>
    <cellStyle name="20% - Accent6 3 7 6" xfId="13206" xr:uid="{30C433AD-213D-44FD-96D7-E474F840B2E1}"/>
    <cellStyle name="20% - Accent6 3 8" xfId="13207" xr:uid="{9C492E8D-BA69-40FA-B267-5ECBC8C19946}"/>
    <cellStyle name="20% - Accent6 3 8 2" xfId="13208" xr:uid="{B457028C-10E5-42CC-A935-CF83F829F810}"/>
    <cellStyle name="20% - Accent6 3 8 2 2" xfId="13209" xr:uid="{08078613-422A-47AB-ACED-6B458BC2247F}"/>
    <cellStyle name="20% - Accent6 3 8 3" xfId="13210" xr:uid="{0F2B3F64-1615-448C-A66A-66364581A371}"/>
    <cellStyle name="20% - Accent6 3 8 3 2" xfId="13211" xr:uid="{65207B55-382D-42FA-A4F6-9AFAD14519C1}"/>
    <cellStyle name="20% - Accent6 3 8 4" xfId="13212" xr:uid="{1879905B-1346-423C-8E1F-D49ABFAB9516}"/>
    <cellStyle name="20% - Accent6 3 9" xfId="13213" xr:uid="{ADDCC94D-1A90-4B50-B6B5-E964FE27C3F9}"/>
    <cellStyle name="20% - Accent6 3 9 2" xfId="13214" xr:uid="{B45A2E05-BE41-457F-A470-1D1D5FB2A4B5}"/>
    <cellStyle name="20% - Accent6 30" xfId="13215" xr:uid="{EDD50610-51F0-4010-A990-568A1C0EFC2E}"/>
    <cellStyle name="20% - Accent6 30 2" xfId="13216" xr:uid="{F3A56981-1EF4-4C63-96A4-EDE99E01AE5E}"/>
    <cellStyle name="20% - Accent6 31" xfId="13217" xr:uid="{182E942B-59D4-40B0-BFB4-D35D7A9B385F}"/>
    <cellStyle name="20% - Accent6 31 2" xfId="13218" xr:uid="{DD40EFB6-F2CD-42CF-BB4F-4CA19260E8EC}"/>
    <cellStyle name="20% - Accent6 32" xfId="13219" xr:uid="{208EE2D0-2DC2-49E4-BFAE-F5A994736A5D}"/>
    <cellStyle name="20% - Accent6 32 2" xfId="13220" xr:uid="{3CFC7944-645A-44D4-A149-6A4543F36878}"/>
    <cellStyle name="20% - Accent6 33" xfId="13221" xr:uid="{BA8B1308-59E9-4F00-A5C5-3ED41BD91C25}"/>
    <cellStyle name="20% - Accent6 33 2" xfId="13222" xr:uid="{322B0AF1-94A4-4493-868C-A726D77A072D}"/>
    <cellStyle name="20% - Accent6 34" xfId="13223" xr:uid="{1D87E7EC-E6E7-4A33-8138-6F8828C2C41D}"/>
    <cellStyle name="20% - Accent6 34 2" xfId="13224" xr:uid="{DB5858D7-8783-41E2-962B-9899DA31EE24}"/>
    <cellStyle name="20% - Accent6 35" xfId="13225" xr:uid="{7D2C36DD-0515-4204-B43C-F92A498FDA86}"/>
    <cellStyle name="20% - Accent6 35 2" xfId="13226" xr:uid="{47AA956C-8EB8-42ED-91E0-82FE704F6490}"/>
    <cellStyle name="20% - Accent6 36" xfId="13227" xr:uid="{9075454D-1883-42A4-81EA-218F8E84B49F}"/>
    <cellStyle name="20% - Accent6 36 2" xfId="13228" xr:uid="{9B87757F-4FA8-4D43-A92D-F88A98A1B668}"/>
    <cellStyle name="20% - Accent6 37" xfId="13229" xr:uid="{353B681C-F0F1-4A0D-B2E7-DC8D426C02AF}"/>
    <cellStyle name="20% - Accent6 37 2" xfId="13230" xr:uid="{DE09CA74-9146-450C-8428-ECD20C0B3A37}"/>
    <cellStyle name="20% - Accent6 38" xfId="13231" xr:uid="{63EC2CE9-26B2-4E3E-A374-F7932F9A8375}"/>
    <cellStyle name="20% - Accent6 39" xfId="13232" xr:uid="{5F6F35AA-3FD2-4363-85EA-80FF07A00FB1}"/>
    <cellStyle name="20% - Accent6 4" xfId="241" xr:uid="{476ECE2A-7A22-4473-80AE-93C05430BC69}"/>
    <cellStyle name="20% - Accent6 4 10" xfId="13234" xr:uid="{DAE0CC28-EC21-470C-9F60-3499A6F23DB8}"/>
    <cellStyle name="20% - Accent6 4 10 2" xfId="13235" xr:uid="{E0CC96A7-5CF1-4617-A194-E630B329CF09}"/>
    <cellStyle name="20% - Accent6 4 11" xfId="13236" xr:uid="{4A15A81F-56A7-4276-BD91-5EDA112B5A80}"/>
    <cellStyle name="20% - Accent6 4 11 2" xfId="13237" xr:uid="{DABFD7A7-DA40-41B2-9598-6AB2E3109B79}"/>
    <cellStyle name="20% - Accent6 4 12" xfId="13238" xr:uid="{882C21D8-8673-42C6-8AE3-2866C1432F28}"/>
    <cellStyle name="20% - Accent6 4 12 2" xfId="13239" xr:uid="{80EC8166-D2A1-4FBD-ADFA-1AE99C268FE8}"/>
    <cellStyle name="20% - Accent6 4 13" xfId="13240" xr:uid="{1FBD2D26-CC7E-4287-8761-91F65ABEC5F7}"/>
    <cellStyle name="20% - Accent6 4 13 2" xfId="13241" xr:uid="{BB78F15C-6619-4228-8300-8622A32485B1}"/>
    <cellStyle name="20% - Accent6 4 14" xfId="13242" xr:uid="{0EECC8F0-6B81-44B4-8EF9-9EAA2893E379}"/>
    <cellStyle name="20% - Accent6 4 15" xfId="13243" xr:uid="{F435349D-71AF-482E-934C-7A3DC8BC019B}"/>
    <cellStyle name="20% - Accent6 4 16" xfId="13233" xr:uid="{C909DAE4-A7D5-4E3C-AB6F-65BEE7059204}"/>
    <cellStyle name="20% - Accent6 4 2" xfId="242" xr:uid="{484B322D-9EB8-4EAA-A129-6926DB968866}"/>
    <cellStyle name="20% - Accent6 4 2 10" xfId="13245" xr:uid="{84980540-B0DE-4E1D-80B6-14277C770ECB}"/>
    <cellStyle name="20% - Accent6 4 2 10 2" xfId="13246" xr:uid="{B12704B0-8EA1-4479-8E6B-30E488C80456}"/>
    <cellStyle name="20% - Accent6 4 2 11" xfId="13247" xr:uid="{E91A24D1-B504-4818-9666-14892D954CD7}"/>
    <cellStyle name="20% - Accent6 4 2 11 2" xfId="13248" xr:uid="{680B2820-5F62-4DA2-A172-217F698454ED}"/>
    <cellStyle name="20% - Accent6 4 2 12" xfId="13249" xr:uid="{4327407D-0566-4438-BAD5-CF62F192F210}"/>
    <cellStyle name="20% - Accent6 4 2 13" xfId="13250" xr:uid="{DE0091E1-3183-4FE7-BB93-C219FB0D0D69}"/>
    <cellStyle name="20% - Accent6 4 2 14" xfId="13244" xr:uid="{A917BB32-3EC3-4F7E-A529-B2997E3414E4}"/>
    <cellStyle name="20% - Accent6 4 2 2" xfId="243" xr:uid="{535AF5D1-5010-4948-8307-E0AB1DF65D8C}"/>
    <cellStyle name="20% - Accent6 4 2 2 10" xfId="13252" xr:uid="{42E8AF89-0BF6-49AF-BA47-F6BE36A790B7}"/>
    <cellStyle name="20% - Accent6 4 2 2 11" xfId="13253" xr:uid="{0E937361-4483-4163-9F3B-D254AE01726F}"/>
    <cellStyle name="20% - Accent6 4 2 2 12" xfId="13251" xr:uid="{B47ABBD3-2AB3-48CF-9698-93758F212C55}"/>
    <cellStyle name="20% - Accent6 4 2 2 2" xfId="13254" xr:uid="{3D4FB3D0-2C94-40E5-845C-BE2CD02139C6}"/>
    <cellStyle name="20% - Accent6 4 2 2 2 2" xfId="13255" xr:uid="{A77EEB40-5583-4DEB-9DF7-9805C8E45A96}"/>
    <cellStyle name="20% - Accent6 4 2 2 2 2 2" xfId="13256" xr:uid="{91276B41-8BCB-40C4-8459-D3D69701ED48}"/>
    <cellStyle name="20% - Accent6 4 2 2 2 2 2 2" xfId="13257" xr:uid="{14C721B7-8156-4D7B-A8FF-5E3EC1AEB623}"/>
    <cellStyle name="20% - Accent6 4 2 2 2 2 3" xfId="13258" xr:uid="{6142E4F1-BDC8-46E9-9DD4-27D0DED51F76}"/>
    <cellStyle name="20% - Accent6 4 2 2 2 2 3 2" xfId="13259" xr:uid="{B0EFC588-2BC2-49ED-8147-FE1D8ED0E06E}"/>
    <cellStyle name="20% - Accent6 4 2 2 2 2 4" xfId="13260" xr:uid="{25CE5E8A-6966-43F5-8FE5-74D3C4713D1B}"/>
    <cellStyle name="20% - Accent6 4 2 2 2 3" xfId="13261" xr:uid="{158C9457-0B1A-4ACB-A230-8E2B56787E62}"/>
    <cellStyle name="20% - Accent6 4 2 2 2 3 2" xfId="13262" xr:uid="{9D9B90BA-7200-4D2D-82A5-309BCF5AA4FE}"/>
    <cellStyle name="20% - Accent6 4 2 2 2 4" xfId="13263" xr:uid="{AACD3702-371E-4238-8B31-F29C760478D6}"/>
    <cellStyle name="20% - Accent6 4 2 2 2 4 2" xfId="13264" xr:uid="{D594ECA6-D847-4215-809A-57682DAB07F0}"/>
    <cellStyle name="20% - Accent6 4 2 2 2 5" xfId="13265" xr:uid="{C89BC3AE-8489-48B0-8626-6B22C40B7F18}"/>
    <cellStyle name="20% - Accent6 4 2 2 2 5 2" xfId="13266" xr:uid="{7EEECAF0-EF6B-4D31-B946-787BF73F5C17}"/>
    <cellStyle name="20% - Accent6 4 2 2 2 6" xfId="13267" xr:uid="{51150E78-852B-4662-B369-36C1B5072889}"/>
    <cellStyle name="20% - Accent6 4 2 2 3" xfId="13268" xr:uid="{3A01CA5A-5D0A-47BB-B128-CD2FEC2EB60C}"/>
    <cellStyle name="20% - Accent6 4 2 2 3 2" xfId="13269" xr:uid="{026EDDFC-82D7-4B40-B193-68485B28FDE2}"/>
    <cellStyle name="20% - Accent6 4 2 2 3 2 2" xfId="13270" xr:uid="{3D6B3CBF-03E4-4743-8E3D-DC18F87C2CC6}"/>
    <cellStyle name="20% - Accent6 4 2 2 3 2 2 2" xfId="13271" xr:uid="{615260E7-A236-4BA6-A7CB-E53F7DF3C55D}"/>
    <cellStyle name="20% - Accent6 4 2 2 3 2 3" xfId="13272" xr:uid="{32651828-125B-4E49-8A2C-1821882E7B33}"/>
    <cellStyle name="20% - Accent6 4 2 2 3 2 3 2" xfId="13273" xr:uid="{8B0A6696-A4A4-41DA-9BF3-425194FFC305}"/>
    <cellStyle name="20% - Accent6 4 2 2 3 2 4" xfId="13274" xr:uid="{49D3BF2B-8463-4C51-9EA9-12152CCD1F05}"/>
    <cellStyle name="20% - Accent6 4 2 2 3 3" xfId="13275" xr:uid="{4ED47240-4DB9-4695-9987-3E482B186C56}"/>
    <cellStyle name="20% - Accent6 4 2 2 3 3 2" xfId="13276" xr:uid="{A0726FDC-AFB8-4B97-A651-9856D2ED2C6A}"/>
    <cellStyle name="20% - Accent6 4 2 2 3 4" xfId="13277" xr:uid="{F3B6D795-8B84-4795-B4A7-F34D492B1DB0}"/>
    <cellStyle name="20% - Accent6 4 2 2 3 4 2" xfId="13278" xr:uid="{A124E1EC-A123-4C8F-87FF-F6D7B1AFC089}"/>
    <cellStyle name="20% - Accent6 4 2 2 3 5" xfId="13279" xr:uid="{E13F4434-A568-4FE8-8E8B-98B48233004F}"/>
    <cellStyle name="20% - Accent6 4 2 2 3 5 2" xfId="13280" xr:uid="{DE95A44A-4DC6-4AF1-81A5-34A5ADF36DB5}"/>
    <cellStyle name="20% - Accent6 4 2 2 3 6" xfId="13281" xr:uid="{C82C35E2-A65E-46B9-B9CA-8C7505B4E812}"/>
    <cellStyle name="20% - Accent6 4 2 2 4" xfId="13282" xr:uid="{8F75A418-62F1-43D3-90F7-7618DCE0DDD1}"/>
    <cellStyle name="20% - Accent6 4 2 2 4 2" xfId="13283" xr:uid="{0EE8C3F2-023D-48EC-A3CB-E04A2F16930C}"/>
    <cellStyle name="20% - Accent6 4 2 2 4 2 2" xfId="13284" xr:uid="{CA03C69D-BC75-460E-8F43-543F4EC05A47}"/>
    <cellStyle name="20% - Accent6 4 2 2 4 3" xfId="13285" xr:uid="{67420E09-D1EF-401A-9BDB-0ED785825961}"/>
    <cellStyle name="20% - Accent6 4 2 2 4 3 2" xfId="13286" xr:uid="{592F6DC8-600A-46F8-9A45-D6370CFA1FE9}"/>
    <cellStyle name="20% - Accent6 4 2 2 4 4" xfId="13287" xr:uid="{9AFEBC86-31B1-4DF5-BB9C-2C39047BCED9}"/>
    <cellStyle name="20% - Accent6 4 2 2 5" xfId="13288" xr:uid="{94F63707-CD1B-4367-BAF6-44AFBBF16E58}"/>
    <cellStyle name="20% - Accent6 4 2 2 5 2" xfId="13289" xr:uid="{2A67F676-64D9-4B1E-ACD5-00980705A3BE}"/>
    <cellStyle name="20% - Accent6 4 2 2 6" xfId="13290" xr:uid="{A115B30F-D697-4192-8D40-23BF7F34E4DD}"/>
    <cellStyle name="20% - Accent6 4 2 2 6 2" xfId="13291" xr:uid="{BAEED027-63CB-4241-ACF2-551BDEA6C1DE}"/>
    <cellStyle name="20% - Accent6 4 2 2 7" xfId="13292" xr:uid="{C42081ED-CD72-4C44-AFC9-6DE9AE390544}"/>
    <cellStyle name="20% - Accent6 4 2 2 7 2" xfId="13293" xr:uid="{2FE2ABA0-4C85-4E82-BF68-A968BAA73A75}"/>
    <cellStyle name="20% - Accent6 4 2 2 8" xfId="13294" xr:uid="{6AE4410E-1807-4068-8415-4317A92DAE93}"/>
    <cellStyle name="20% - Accent6 4 2 2 8 2" xfId="13295" xr:uid="{B645A4B1-1E36-4377-AE21-950DC3F202CB}"/>
    <cellStyle name="20% - Accent6 4 2 2 9" xfId="13296" xr:uid="{0D9F8998-3A21-462C-8D04-45EB03D5A003}"/>
    <cellStyle name="20% - Accent6 4 2 2 9 2" xfId="13297" xr:uid="{3F46F580-6DA0-4D29-886E-C8D80C89D23C}"/>
    <cellStyle name="20% - Accent6 4 2 3" xfId="13298" xr:uid="{45CB9233-41F7-4AB6-9545-B6FD15B46B8E}"/>
    <cellStyle name="20% - Accent6 4 2 3 2" xfId="13299" xr:uid="{302CD6D5-C895-40B1-A96A-A6E1578C204F}"/>
    <cellStyle name="20% - Accent6 4 2 3 2 2" xfId="13300" xr:uid="{CEB4789C-A830-41FA-9339-73F59823BD92}"/>
    <cellStyle name="20% - Accent6 4 2 3 2 2 2" xfId="13301" xr:uid="{AE79F5A5-6C9B-41BB-BDA0-90F13F449285}"/>
    <cellStyle name="20% - Accent6 4 2 3 2 2 2 2" xfId="13302" xr:uid="{40E6DC68-0824-48C5-BDDE-7A64D6665776}"/>
    <cellStyle name="20% - Accent6 4 2 3 2 2 3" xfId="13303" xr:uid="{257A502B-F133-4FE1-90A4-06BD8D5A40AA}"/>
    <cellStyle name="20% - Accent6 4 2 3 2 2 3 2" xfId="13304" xr:uid="{11830B62-DC7D-4307-B9E3-AE78AD1CAA4F}"/>
    <cellStyle name="20% - Accent6 4 2 3 2 2 4" xfId="13305" xr:uid="{55CB0DCD-7AF6-4DB8-AD1C-0638BC3FBF8A}"/>
    <cellStyle name="20% - Accent6 4 2 3 2 3" xfId="13306" xr:uid="{9CC0787C-0B9B-4EB5-A6AD-51239ED5D723}"/>
    <cellStyle name="20% - Accent6 4 2 3 2 3 2" xfId="13307" xr:uid="{3BC8D86C-B20D-4583-93D8-92C4C419E808}"/>
    <cellStyle name="20% - Accent6 4 2 3 2 4" xfId="13308" xr:uid="{C93D7FD1-2747-45FA-B4A1-E42F880D263D}"/>
    <cellStyle name="20% - Accent6 4 2 3 2 4 2" xfId="13309" xr:uid="{56D38F39-3760-4095-915E-8CBFCF983083}"/>
    <cellStyle name="20% - Accent6 4 2 3 2 5" xfId="13310" xr:uid="{FA90F48F-46D3-4443-8E67-279CCE4C0731}"/>
    <cellStyle name="20% - Accent6 4 2 3 2 5 2" xfId="13311" xr:uid="{B164482A-7EC3-4461-B46F-13FF29A0C6AF}"/>
    <cellStyle name="20% - Accent6 4 2 3 2 6" xfId="13312" xr:uid="{7448EBA0-101A-4808-8C3C-AEDB090B421A}"/>
    <cellStyle name="20% - Accent6 4 2 3 3" xfId="13313" xr:uid="{7F7EDD86-7509-454A-B608-00319B5071B6}"/>
    <cellStyle name="20% - Accent6 4 2 3 3 2" xfId="13314" xr:uid="{03DC3B7F-A128-4332-A049-A54C5DFEF87D}"/>
    <cellStyle name="20% - Accent6 4 2 3 3 2 2" xfId="13315" xr:uid="{E020EBD5-638A-4B02-AA90-B8A0545E6C75}"/>
    <cellStyle name="20% - Accent6 4 2 3 3 2 2 2" xfId="13316" xr:uid="{A7841C46-A340-465A-B633-41637517CFD3}"/>
    <cellStyle name="20% - Accent6 4 2 3 3 2 3" xfId="13317" xr:uid="{39D72D63-3A57-486A-B7C4-8E0E7BFB2BF4}"/>
    <cellStyle name="20% - Accent6 4 2 3 3 2 3 2" xfId="13318" xr:uid="{FF7D18E0-BADB-478D-A0A2-5EFF61F15F60}"/>
    <cellStyle name="20% - Accent6 4 2 3 3 2 4" xfId="13319" xr:uid="{637B6EE0-5003-4397-9717-C3DF40BAD5FD}"/>
    <cellStyle name="20% - Accent6 4 2 3 3 3" xfId="13320" xr:uid="{6F5873FC-AFEA-4572-80FD-072F6FD20672}"/>
    <cellStyle name="20% - Accent6 4 2 3 3 3 2" xfId="13321" xr:uid="{C69224A9-47E4-46DD-A3D2-1075D25F924B}"/>
    <cellStyle name="20% - Accent6 4 2 3 3 4" xfId="13322" xr:uid="{1095AAC6-D9B0-474E-B91D-AEB837243533}"/>
    <cellStyle name="20% - Accent6 4 2 3 3 4 2" xfId="13323" xr:uid="{0DE860CB-02D0-44E1-AA4B-2B1E546729B2}"/>
    <cellStyle name="20% - Accent6 4 2 3 3 5" xfId="13324" xr:uid="{4E23A80B-3167-49D0-BF32-21D2FA503136}"/>
    <cellStyle name="20% - Accent6 4 2 3 3 5 2" xfId="13325" xr:uid="{A2E32914-2AC5-4289-8552-2179DCB00889}"/>
    <cellStyle name="20% - Accent6 4 2 3 3 6" xfId="13326" xr:uid="{CD3BE0DD-9E1D-4D31-8B62-1C28DE6930D0}"/>
    <cellStyle name="20% - Accent6 4 2 3 4" xfId="13327" xr:uid="{1C74DFBB-FEBD-4446-81A0-8003FD4EB706}"/>
    <cellStyle name="20% - Accent6 4 2 3 4 2" xfId="13328" xr:uid="{846F0D69-35F3-45F0-BC46-7243D1B5736C}"/>
    <cellStyle name="20% - Accent6 4 2 3 4 2 2" xfId="13329" xr:uid="{9B6347C9-8ACE-47CB-B3B6-0BABEDD83EA4}"/>
    <cellStyle name="20% - Accent6 4 2 3 4 3" xfId="13330" xr:uid="{7180AB6A-D443-4A75-B2CB-9B0651E6D174}"/>
    <cellStyle name="20% - Accent6 4 2 3 4 3 2" xfId="13331" xr:uid="{96DB4A21-896D-4F55-A626-75068DA13E9C}"/>
    <cellStyle name="20% - Accent6 4 2 3 4 4" xfId="13332" xr:uid="{F7A4FF14-4145-4BCE-AF58-A8F36BD697EB}"/>
    <cellStyle name="20% - Accent6 4 2 3 5" xfId="13333" xr:uid="{B2759627-9ED7-4D11-AC64-C15B6402903D}"/>
    <cellStyle name="20% - Accent6 4 2 3 5 2" xfId="13334" xr:uid="{585821D1-2E50-4B27-996A-359BD9EB6C6D}"/>
    <cellStyle name="20% - Accent6 4 2 3 6" xfId="13335" xr:uid="{2315BCFD-5656-429C-9C47-60C69451ADE2}"/>
    <cellStyle name="20% - Accent6 4 2 3 6 2" xfId="13336" xr:uid="{EA064A43-C1B5-470B-A7CA-CA2F7150BD3B}"/>
    <cellStyle name="20% - Accent6 4 2 3 7" xfId="13337" xr:uid="{8E25557D-A980-4120-B66A-2937C84931D8}"/>
    <cellStyle name="20% - Accent6 4 2 3 7 2" xfId="13338" xr:uid="{F4C767C6-FDFD-47CB-8D1C-3FBCF59BCB65}"/>
    <cellStyle name="20% - Accent6 4 2 3 8" xfId="13339" xr:uid="{E8A6D785-ED1F-436F-96B3-C2E04B4D2DBD}"/>
    <cellStyle name="20% - Accent6 4 2 4" xfId="13340" xr:uid="{8B61F341-94C7-4561-9E80-E685087897EF}"/>
    <cellStyle name="20% - Accent6 4 2 4 2" xfId="13341" xr:uid="{377E8AB5-7C8D-4388-952C-0B90E248AA11}"/>
    <cellStyle name="20% - Accent6 4 2 4 2 2" xfId="13342" xr:uid="{FEBC355D-CA39-4ED3-BE2C-59D68455B64A}"/>
    <cellStyle name="20% - Accent6 4 2 4 2 2 2" xfId="13343" xr:uid="{9EAD2E78-4971-4B12-972C-884B31A5AC0A}"/>
    <cellStyle name="20% - Accent6 4 2 4 2 3" xfId="13344" xr:uid="{7FEA295E-E3C2-426C-A3F5-83442C5CEB4B}"/>
    <cellStyle name="20% - Accent6 4 2 4 2 3 2" xfId="13345" xr:uid="{86AF48B5-646C-4876-9327-719E06FFDC1F}"/>
    <cellStyle name="20% - Accent6 4 2 4 2 4" xfId="13346" xr:uid="{016B234F-C777-49F1-BB1B-17480DC9EAAD}"/>
    <cellStyle name="20% - Accent6 4 2 4 3" xfId="13347" xr:uid="{DAAC9505-A7AF-4DBD-B74B-44B8A1275A5F}"/>
    <cellStyle name="20% - Accent6 4 2 4 3 2" xfId="13348" xr:uid="{006A6C3A-3D45-4543-8600-0D81AB8AF941}"/>
    <cellStyle name="20% - Accent6 4 2 4 4" xfId="13349" xr:uid="{F8F1D200-C0CB-4C51-BAAB-4959079F6881}"/>
    <cellStyle name="20% - Accent6 4 2 4 4 2" xfId="13350" xr:uid="{DD79E502-8949-4ECA-B51E-8B7D265481FD}"/>
    <cellStyle name="20% - Accent6 4 2 4 5" xfId="13351" xr:uid="{849C33C3-A59E-4046-96B3-C19B6C020960}"/>
    <cellStyle name="20% - Accent6 4 2 4 5 2" xfId="13352" xr:uid="{14D667F6-050D-41DD-B0E3-105F51D9F8A0}"/>
    <cellStyle name="20% - Accent6 4 2 4 6" xfId="13353" xr:uid="{6DF7AE2C-8F1E-4D0D-934C-CC6ADB1E2F7A}"/>
    <cellStyle name="20% - Accent6 4 2 5" xfId="13354" xr:uid="{C5850A0C-9F77-486F-81E7-95211E7D52AE}"/>
    <cellStyle name="20% - Accent6 4 2 5 2" xfId="13355" xr:uid="{440CD95B-9687-4342-9F6B-15549DAED1D8}"/>
    <cellStyle name="20% - Accent6 4 2 5 2 2" xfId="13356" xr:uid="{983FC22B-CD43-4A5F-AFE7-99F4D7851D6E}"/>
    <cellStyle name="20% - Accent6 4 2 5 2 2 2" xfId="13357" xr:uid="{8AAE9783-DFAF-4407-AE71-F0D28869EB84}"/>
    <cellStyle name="20% - Accent6 4 2 5 2 3" xfId="13358" xr:uid="{7A3B8F91-D11D-437D-8A1C-034BB862DE44}"/>
    <cellStyle name="20% - Accent6 4 2 5 2 3 2" xfId="13359" xr:uid="{D2817C47-5F4E-4524-98E7-E915EE56A868}"/>
    <cellStyle name="20% - Accent6 4 2 5 2 4" xfId="13360" xr:uid="{19ECB4DA-48DA-471E-BE5B-77694362B664}"/>
    <cellStyle name="20% - Accent6 4 2 5 3" xfId="13361" xr:uid="{2353AAA3-BD54-48B3-9957-BC12454D03DF}"/>
    <cellStyle name="20% - Accent6 4 2 5 3 2" xfId="13362" xr:uid="{0814649D-B0C9-4761-8CCE-6A3CF7FC6557}"/>
    <cellStyle name="20% - Accent6 4 2 5 4" xfId="13363" xr:uid="{EC062814-CA8D-4680-857A-E53C9D037E0E}"/>
    <cellStyle name="20% - Accent6 4 2 5 4 2" xfId="13364" xr:uid="{5954DF5E-70F2-4A0D-A593-5C54A4A39985}"/>
    <cellStyle name="20% - Accent6 4 2 5 5" xfId="13365" xr:uid="{E18C9D1B-EEFE-47AA-AE85-CFF88CAD5AF1}"/>
    <cellStyle name="20% - Accent6 4 2 5 5 2" xfId="13366" xr:uid="{25876BB7-B14C-41A2-8988-EAE8B0A94FCF}"/>
    <cellStyle name="20% - Accent6 4 2 5 6" xfId="13367" xr:uid="{D2680629-0DA3-4F77-B4D5-ED06D7C2EB52}"/>
    <cellStyle name="20% - Accent6 4 2 6" xfId="13368" xr:uid="{14B12EFA-C846-45A1-86C5-C8A8C1B1B4B0}"/>
    <cellStyle name="20% - Accent6 4 2 6 2" xfId="13369" xr:uid="{18F75F63-1F0A-4823-8F49-00E276CA4321}"/>
    <cellStyle name="20% - Accent6 4 2 6 2 2" xfId="13370" xr:uid="{85646677-BE3C-40BE-91B6-8AA3E93F4E4A}"/>
    <cellStyle name="20% - Accent6 4 2 6 3" xfId="13371" xr:uid="{7B9C268A-F7F6-4C94-A56A-828D939866A2}"/>
    <cellStyle name="20% - Accent6 4 2 6 3 2" xfId="13372" xr:uid="{4D19259F-9433-4D25-9CBC-46042A88DEDA}"/>
    <cellStyle name="20% - Accent6 4 2 6 4" xfId="13373" xr:uid="{2803CEE1-AAD6-4203-A99D-F80BB9DBD41A}"/>
    <cellStyle name="20% - Accent6 4 2 7" xfId="13374" xr:uid="{1434D7F9-03F9-4DD5-B886-90C76E15D5DB}"/>
    <cellStyle name="20% - Accent6 4 2 7 2" xfId="13375" xr:uid="{428F01ED-66AD-4C94-A363-8CB2C23653F6}"/>
    <cellStyle name="20% - Accent6 4 2 8" xfId="13376" xr:uid="{6C2D0392-C51C-400C-BDF8-2021336A3EF7}"/>
    <cellStyle name="20% - Accent6 4 2 8 2" xfId="13377" xr:uid="{6E0E0ACD-7E78-40A2-A615-B9046DBEA251}"/>
    <cellStyle name="20% - Accent6 4 2 9" xfId="13378" xr:uid="{B937B642-62D5-46CA-AFC1-7DBD3D42414E}"/>
    <cellStyle name="20% - Accent6 4 2 9 2" xfId="13379" xr:uid="{3402147B-FECB-4E32-843A-83EDCAA2F80A}"/>
    <cellStyle name="20% - Accent6 4 3" xfId="244" xr:uid="{A352790D-5F34-4974-BA14-05B9B1104C61}"/>
    <cellStyle name="20% - Accent6 4 3 10" xfId="13381" xr:uid="{D666D70F-9846-428E-BF0D-24C00148B3C6}"/>
    <cellStyle name="20% - Accent6 4 3 11" xfId="13382" xr:uid="{FDCD275E-88D2-4DED-944A-C5A75F822801}"/>
    <cellStyle name="20% - Accent6 4 3 12" xfId="13380" xr:uid="{0E4BA8DC-3040-423E-A206-25F6589228F4}"/>
    <cellStyle name="20% - Accent6 4 3 2" xfId="13383" xr:uid="{651D0423-4A83-42FC-85A4-9354F727C30F}"/>
    <cellStyle name="20% - Accent6 4 3 2 2" xfId="13384" xr:uid="{CB967888-311B-491B-9FDD-C1A5E9705D8B}"/>
    <cellStyle name="20% - Accent6 4 3 2 2 2" xfId="13385" xr:uid="{EE15ACB0-D60D-4EA7-9705-98B712AF347D}"/>
    <cellStyle name="20% - Accent6 4 3 2 2 2 2" xfId="13386" xr:uid="{0456AB97-A4D0-4998-871F-86237AE50F3A}"/>
    <cellStyle name="20% - Accent6 4 3 2 2 3" xfId="13387" xr:uid="{46AF1BB5-BAC7-4FF7-B5AF-9EA9F67D352A}"/>
    <cellStyle name="20% - Accent6 4 3 2 2 3 2" xfId="13388" xr:uid="{04100368-9558-43F7-917A-54C1563604E6}"/>
    <cellStyle name="20% - Accent6 4 3 2 2 4" xfId="13389" xr:uid="{A9894451-B4A5-4EFB-9457-FFC538797EB1}"/>
    <cellStyle name="20% - Accent6 4 3 2 3" xfId="13390" xr:uid="{9CEBAFFD-B3F1-48DD-97A3-FD89177B4302}"/>
    <cellStyle name="20% - Accent6 4 3 2 3 2" xfId="13391" xr:uid="{5AA6E15B-40B3-44AE-B5C1-476E28FD08A1}"/>
    <cellStyle name="20% - Accent6 4 3 2 4" xfId="13392" xr:uid="{562BC5B9-5174-464E-B3C2-61A55C70B2FB}"/>
    <cellStyle name="20% - Accent6 4 3 2 4 2" xfId="13393" xr:uid="{D5BE5D28-0FF3-4EEC-AB39-ADDA4DA484CE}"/>
    <cellStyle name="20% - Accent6 4 3 2 5" xfId="13394" xr:uid="{28742C61-145F-43EB-A80D-AFF719F9C9EB}"/>
    <cellStyle name="20% - Accent6 4 3 2 5 2" xfId="13395" xr:uid="{DBD37390-6012-46E3-903C-88D2EBA4B598}"/>
    <cellStyle name="20% - Accent6 4 3 2 6" xfId="13396" xr:uid="{E076D348-9B9C-464B-9352-C55F7C66C05D}"/>
    <cellStyle name="20% - Accent6 4 3 2 6 2" xfId="13397" xr:uid="{764FB67E-DDAF-43BE-95E1-4D747559CB0E}"/>
    <cellStyle name="20% - Accent6 4 3 2 7" xfId="13398" xr:uid="{03070E36-AE05-4C81-847F-A369BAE64B9F}"/>
    <cellStyle name="20% - Accent6 4 3 2 7 2" xfId="13399" xr:uid="{A291E626-C764-4056-BB7E-A23A5A839F0F}"/>
    <cellStyle name="20% - Accent6 4 3 2 8" xfId="13400" xr:uid="{1006052D-CD76-46CE-9D45-58CF0B0D4DC8}"/>
    <cellStyle name="20% - Accent6 4 3 3" xfId="13401" xr:uid="{6A9D810E-BB7A-4F5D-B9F3-4D72E5AF3564}"/>
    <cellStyle name="20% - Accent6 4 3 3 2" xfId="13402" xr:uid="{68325F84-2131-43C7-BD45-97E31A21E60C}"/>
    <cellStyle name="20% - Accent6 4 3 3 2 2" xfId="13403" xr:uid="{1794CBE4-451B-40BC-9570-6972920630C7}"/>
    <cellStyle name="20% - Accent6 4 3 3 2 2 2" xfId="13404" xr:uid="{B97078B1-9CFA-47CD-91D1-1BF539C38947}"/>
    <cellStyle name="20% - Accent6 4 3 3 2 3" xfId="13405" xr:uid="{24BDEFCB-AB6F-4644-B8D3-AD40BF188D3B}"/>
    <cellStyle name="20% - Accent6 4 3 3 2 3 2" xfId="13406" xr:uid="{F2E4CA7D-81B5-451D-B357-771A4875182E}"/>
    <cellStyle name="20% - Accent6 4 3 3 2 4" xfId="13407" xr:uid="{D89AE673-26B9-449C-B003-C15072864286}"/>
    <cellStyle name="20% - Accent6 4 3 3 3" xfId="13408" xr:uid="{9E37D874-066F-42A3-AC84-1B4B2B05756F}"/>
    <cellStyle name="20% - Accent6 4 3 3 3 2" xfId="13409" xr:uid="{76B9D1E9-773D-43EB-A217-414BDE1859BC}"/>
    <cellStyle name="20% - Accent6 4 3 3 4" xfId="13410" xr:uid="{DD7C4AA1-D8F7-4569-8016-B9AC5C2D27B4}"/>
    <cellStyle name="20% - Accent6 4 3 3 4 2" xfId="13411" xr:uid="{11322403-79FD-4DAB-81A2-AA30F50855C2}"/>
    <cellStyle name="20% - Accent6 4 3 3 5" xfId="13412" xr:uid="{457AEDC0-6631-499B-85AD-3347D7D32327}"/>
    <cellStyle name="20% - Accent6 4 3 3 5 2" xfId="13413" xr:uid="{9BDC4FEF-528D-4B3D-AEB2-93494A133C45}"/>
    <cellStyle name="20% - Accent6 4 3 3 6" xfId="13414" xr:uid="{264D0285-9798-4E44-8D13-DEEFC4675E16}"/>
    <cellStyle name="20% - Accent6 4 3 4" xfId="13415" xr:uid="{474B1E26-4F3C-4337-9412-DF19B19FDCFF}"/>
    <cellStyle name="20% - Accent6 4 3 4 2" xfId="13416" xr:uid="{6B59E1E0-8A85-4879-AE22-2A9559B6534D}"/>
    <cellStyle name="20% - Accent6 4 3 4 2 2" xfId="13417" xr:uid="{888F0625-E4AB-457D-8C16-BEDA4CDEF127}"/>
    <cellStyle name="20% - Accent6 4 3 4 3" xfId="13418" xr:uid="{031C2265-BE6D-4FD9-AF22-86C5C86CC983}"/>
    <cellStyle name="20% - Accent6 4 3 4 3 2" xfId="13419" xr:uid="{38276072-BE18-4684-92E1-F29E90A7DD8D}"/>
    <cellStyle name="20% - Accent6 4 3 4 4" xfId="13420" xr:uid="{9EF5E8A5-292D-4E75-99DD-FCD0019ECAF8}"/>
    <cellStyle name="20% - Accent6 4 3 5" xfId="13421" xr:uid="{1059434C-CDE8-4788-A578-FEC1E9A930FE}"/>
    <cellStyle name="20% - Accent6 4 3 5 2" xfId="13422" xr:uid="{A2C870EE-5268-4DC0-8756-C728299ED444}"/>
    <cellStyle name="20% - Accent6 4 3 6" xfId="13423" xr:uid="{BC073DAE-AC43-41BE-B2D3-95D0E2C997B0}"/>
    <cellStyle name="20% - Accent6 4 3 6 2" xfId="13424" xr:uid="{5BB77D6E-0633-4267-8E5F-5FA0AFAF5B60}"/>
    <cellStyle name="20% - Accent6 4 3 7" xfId="13425" xr:uid="{EB39AE16-BD71-4413-A25A-25CEF4BF35E2}"/>
    <cellStyle name="20% - Accent6 4 3 7 2" xfId="13426" xr:uid="{3574908D-53EF-46F6-801D-F93B1D2A645C}"/>
    <cellStyle name="20% - Accent6 4 3 8" xfId="13427" xr:uid="{672C4069-91C7-48C7-AFF5-C85B61026CE4}"/>
    <cellStyle name="20% - Accent6 4 3 8 2" xfId="13428" xr:uid="{E4E66302-CBDA-4B14-B31C-7104400A5051}"/>
    <cellStyle name="20% - Accent6 4 3 9" xfId="13429" xr:uid="{24717D82-6789-4AC3-9C82-081AB5C588D4}"/>
    <cellStyle name="20% - Accent6 4 3 9 2" xfId="13430" xr:uid="{68AB512C-D847-4C6F-A55B-D3DFAB0DA7E7}"/>
    <cellStyle name="20% - Accent6 4 4" xfId="13431" xr:uid="{F0F540C8-2D07-4FCA-8E1F-C3E2CD21A7D8}"/>
    <cellStyle name="20% - Accent6 4 4 10" xfId="13432" xr:uid="{DA2D1EB1-8CAC-4889-9218-B2FD77D14415}"/>
    <cellStyle name="20% - Accent6 4 4 2" xfId="13433" xr:uid="{95800142-0EC5-411E-9319-1667DA93E871}"/>
    <cellStyle name="20% - Accent6 4 4 2 2" xfId="13434" xr:uid="{F819165F-E8DA-4731-919D-A599DE4576C8}"/>
    <cellStyle name="20% - Accent6 4 4 2 2 2" xfId="13435" xr:uid="{C03DA915-499E-451E-8690-A37822A04784}"/>
    <cellStyle name="20% - Accent6 4 4 2 2 2 2" xfId="13436" xr:uid="{E798BFD3-131F-4FD7-B365-04623F57AE6B}"/>
    <cellStyle name="20% - Accent6 4 4 2 2 3" xfId="13437" xr:uid="{27FA103A-DDD2-4A1F-8E9F-730A00DAAE33}"/>
    <cellStyle name="20% - Accent6 4 4 2 2 3 2" xfId="13438" xr:uid="{5D26774C-CB09-4905-8793-8F5936D9DE29}"/>
    <cellStyle name="20% - Accent6 4 4 2 2 4" xfId="13439" xr:uid="{E03AD010-63A2-4894-990E-832E2D794318}"/>
    <cellStyle name="20% - Accent6 4 4 2 3" xfId="13440" xr:uid="{E62989D8-19A3-467A-AC0E-0CF397BE4459}"/>
    <cellStyle name="20% - Accent6 4 4 2 3 2" xfId="13441" xr:uid="{605A8A9A-318B-4783-B7DA-936CDD5BAF3C}"/>
    <cellStyle name="20% - Accent6 4 4 2 4" xfId="13442" xr:uid="{40F6933E-8126-4970-BAFA-C83FDDA09187}"/>
    <cellStyle name="20% - Accent6 4 4 2 4 2" xfId="13443" xr:uid="{5D034EA7-379B-41ED-AB7E-3FA701BF1C04}"/>
    <cellStyle name="20% - Accent6 4 4 2 5" xfId="13444" xr:uid="{A5C0AEEA-7BD3-4D60-96B1-BF3A5D3352E0}"/>
    <cellStyle name="20% - Accent6 4 4 2 5 2" xfId="13445" xr:uid="{1479E910-B0DA-447C-8233-079E456C7CBA}"/>
    <cellStyle name="20% - Accent6 4 4 2 6" xfId="13446" xr:uid="{846B9BA6-EF80-4848-9BA2-6550A97B1BFC}"/>
    <cellStyle name="20% - Accent6 4 4 3" xfId="13447" xr:uid="{5DFBCA52-A189-4942-AE51-502B1D7F9A1D}"/>
    <cellStyle name="20% - Accent6 4 4 3 2" xfId="13448" xr:uid="{C80C6F88-D99B-41E2-A2FE-911B6DF324F5}"/>
    <cellStyle name="20% - Accent6 4 4 3 2 2" xfId="13449" xr:uid="{6EC2C858-F0C9-42B0-B85C-4ABBC035E35D}"/>
    <cellStyle name="20% - Accent6 4 4 3 2 2 2" xfId="13450" xr:uid="{2C5C7E60-A7BA-4CD9-916C-054C0B4821FE}"/>
    <cellStyle name="20% - Accent6 4 4 3 2 3" xfId="13451" xr:uid="{67B9DD7A-FAAD-45C7-B910-9115FCEC76C4}"/>
    <cellStyle name="20% - Accent6 4 4 3 2 3 2" xfId="13452" xr:uid="{C3EA23C5-666F-4B0D-AD48-3483AECBBC75}"/>
    <cellStyle name="20% - Accent6 4 4 3 2 4" xfId="13453" xr:uid="{D5092177-3376-4709-B5EB-650AF0EE7FFC}"/>
    <cellStyle name="20% - Accent6 4 4 3 3" xfId="13454" xr:uid="{17C9C8F8-BD26-491F-A34E-403C6F031746}"/>
    <cellStyle name="20% - Accent6 4 4 3 3 2" xfId="13455" xr:uid="{C662D9DD-858C-4406-8316-028120A0D9F2}"/>
    <cellStyle name="20% - Accent6 4 4 3 4" xfId="13456" xr:uid="{0DA94CD0-04F8-42B6-8374-21DEFDBC6B00}"/>
    <cellStyle name="20% - Accent6 4 4 3 4 2" xfId="13457" xr:uid="{EB2882D3-D4A1-4710-8250-1E55E31C7BFC}"/>
    <cellStyle name="20% - Accent6 4 4 3 5" xfId="13458" xr:uid="{B0AC4B02-C3B7-422E-B651-0AF0D1D5AAC8}"/>
    <cellStyle name="20% - Accent6 4 4 3 5 2" xfId="13459" xr:uid="{4888C81F-7E2E-4967-87C9-31E3FED70FD0}"/>
    <cellStyle name="20% - Accent6 4 4 3 6" xfId="13460" xr:uid="{37A1B0C6-648C-49F2-A546-28AA660325AC}"/>
    <cellStyle name="20% - Accent6 4 4 4" xfId="13461" xr:uid="{043E70B7-031B-4475-9EAB-C0478C5FEC0B}"/>
    <cellStyle name="20% - Accent6 4 4 4 2" xfId="13462" xr:uid="{8FDD70E4-BCDC-4A82-894A-795105513193}"/>
    <cellStyle name="20% - Accent6 4 4 4 2 2" xfId="13463" xr:uid="{C318B0A7-28A9-4097-9A0F-4282A3EE06A1}"/>
    <cellStyle name="20% - Accent6 4 4 4 3" xfId="13464" xr:uid="{6F263ABC-450C-480C-9995-E27C5D16F4BB}"/>
    <cellStyle name="20% - Accent6 4 4 4 3 2" xfId="13465" xr:uid="{388D1360-050F-4841-BCEA-9D073A151138}"/>
    <cellStyle name="20% - Accent6 4 4 4 4" xfId="13466" xr:uid="{09F7B117-8C5B-42D6-9C16-45D845B29FF1}"/>
    <cellStyle name="20% - Accent6 4 4 5" xfId="13467" xr:uid="{79258F07-C80B-4BBC-A62D-88F3CE279BAB}"/>
    <cellStyle name="20% - Accent6 4 4 5 2" xfId="13468" xr:uid="{43762883-CE82-49AC-8DCF-AF7AAA29BEEC}"/>
    <cellStyle name="20% - Accent6 4 4 6" xfId="13469" xr:uid="{2D771074-1843-4E2D-BB1B-8EC773724594}"/>
    <cellStyle name="20% - Accent6 4 4 6 2" xfId="13470" xr:uid="{08FE14C9-4346-4B83-BC70-4F0C861146CD}"/>
    <cellStyle name="20% - Accent6 4 4 7" xfId="13471" xr:uid="{CEDD9845-1C71-4E62-AF33-1889A208C7D9}"/>
    <cellStyle name="20% - Accent6 4 4 7 2" xfId="13472" xr:uid="{70E7D2EA-614D-4DCB-B357-3452BDEB4003}"/>
    <cellStyle name="20% - Accent6 4 4 8" xfId="13473" xr:uid="{A2A9C43D-5C9B-4F95-81C9-2295DDF72673}"/>
    <cellStyle name="20% - Accent6 4 4 8 2" xfId="13474" xr:uid="{F6A6E2FC-7B7B-4E13-A9CF-3520FEED2E19}"/>
    <cellStyle name="20% - Accent6 4 4 9" xfId="13475" xr:uid="{FCE3DCE8-27AD-467B-AC59-7B697D498E47}"/>
    <cellStyle name="20% - Accent6 4 4 9 2" xfId="13476" xr:uid="{7CBFD848-63A1-4B37-8903-28AB1D967711}"/>
    <cellStyle name="20% - Accent6 4 5" xfId="13477" xr:uid="{A46FD7B9-E238-4C40-9D6D-ECAD6BC1B9A6}"/>
    <cellStyle name="20% - Accent6 4 5 2" xfId="13478" xr:uid="{C022AA9A-314C-474D-8C88-F7DD5584ED78}"/>
    <cellStyle name="20% - Accent6 4 5 2 2" xfId="13479" xr:uid="{1F58F416-7794-4EF6-B4EF-EFFA8BFDFA21}"/>
    <cellStyle name="20% - Accent6 4 5 2 2 2" xfId="13480" xr:uid="{4D260E41-D1DD-4492-B8E5-2DC4FE8E2188}"/>
    <cellStyle name="20% - Accent6 4 5 2 2 2 2" xfId="13481" xr:uid="{769ECA1A-3663-4F35-8C1A-B28E4AB32608}"/>
    <cellStyle name="20% - Accent6 4 5 2 2 3" xfId="13482" xr:uid="{380B2F03-024E-4048-A470-9080BE86C714}"/>
    <cellStyle name="20% - Accent6 4 5 2 2 3 2" xfId="13483" xr:uid="{FCE505BC-AE48-4E0F-AEEC-79A368E80B9D}"/>
    <cellStyle name="20% - Accent6 4 5 2 2 4" xfId="13484" xr:uid="{9BC16228-24DC-4CAA-AB7A-A5FA6557742E}"/>
    <cellStyle name="20% - Accent6 4 5 2 3" xfId="13485" xr:uid="{8DA9E6C4-325A-4E7F-A79F-1E822438F2E3}"/>
    <cellStyle name="20% - Accent6 4 5 2 3 2" xfId="13486" xr:uid="{B58C7C45-13DB-40D5-8ECC-92636613CBF6}"/>
    <cellStyle name="20% - Accent6 4 5 2 4" xfId="13487" xr:uid="{3C4C7380-4B44-41E6-94E9-ECAABF59647E}"/>
    <cellStyle name="20% - Accent6 4 5 2 4 2" xfId="13488" xr:uid="{EC015604-9F15-49F9-B9AA-5C2963B65B0B}"/>
    <cellStyle name="20% - Accent6 4 5 2 5" xfId="13489" xr:uid="{E5AB8243-CD10-4859-9F39-11C5F0D5E7F9}"/>
    <cellStyle name="20% - Accent6 4 5 2 5 2" xfId="13490" xr:uid="{F002DC2F-B4C4-4F08-BD63-9ECAAB1C8812}"/>
    <cellStyle name="20% - Accent6 4 5 2 6" xfId="13491" xr:uid="{6B66F654-4D3F-4261-B256-27148BA5C2CB}"/>
    <cellStyle name="20% - Accent6 4 5 3" xfId="13492" xr:uid="{55DB7279-63FF-42A3-9EFD-816212707DA5}"/>
    <cellStyle name="20% - Accent6 4 5 3 2" xfId="13493" xr:uid="{C1FD66DF-601D-4FF3-B94A-5D5A0FA12CEF}"/>
    <cellStyle name="20% - Accent6 4 5 3 2 2" xfId="13494" xr:uid="{EDDF15F9-AECF-4F9F-9E07-AA61BC477B68}"/>
    <cellStyle name="20% - Accent6 4 5 3 2 2 2" xfId="13495" xr:uid="{FBCC9172-AC46-4985-863F-2272EE32202A}"/>
    <cellStyle name="20% - Accent6 4 5 3 2 3" xfId="13496" xr:uid="{86A7B278-3688-4495-8AD1-9C70CAA71E9F}"/>
    <cellStyle name="20% - Accent6 4 5 3 2 3 2" xfId="13497" xr:uid="{FF6608ED-2A8D-457B-8522-D32936655F48}"/>
    <cellStyle name="20% - Accent6 4 5 3 2 4" xfId="13498" xr:uid="{224EE4AC-93D4-4949-9576-B768D1DA5F67}"/>
    <cellStyle name="20% - Accent6 4 5 3 3" xfId="13499" xr:uid="{96520C85-58E2-43E4-BFB9-7AAA76D5097F}"/>
    <cellStyle name="20% - Accent6 4 5 3 3 2" xfId="13500" xr:uid="{7C2B7C21-70CD-423E-BCDE-61A57DFBFB79}"/>
    <cellStyle name="20% - Accent6 4 5 3 4" xfId="13501" xr:uid="{4489B8BE-1F35-48B2-894B-31011D352552}"/>
    <cellStyle name="20% - Accent6 4 5 3 4 2" xfId="13502" xr:uid="{49747EC5-0FFC-4518-A208-32C749CE8BB5}"/>
    <cellStyle name="20% - Accent6 4 5 3 5" xfId="13503" xr:uid="{D92246BC-7255-4D95-B93D-C51851E71379}"/>
    <cellStyle name="20% - Accent6 4 5 3 5 2" xfId="13504" xr:uid="{B466AAA5-880B-40A9-AF0C-B2E5CAEFC347}"/>
    <cellStyle name="20% - Accent6 4 5 3 6" xfId="13505" xr:uid="{CE492622-9F6E-4564-ABA4-38E1C964404A}"/>
    <cellStyle name="20% - Accent6 4 5 4" xfId="13506" xr:uid="{D2690A95-2886-4493-AC93-2CFDD754F3E8}"/>
    <cellStyle name="20% - Accent6 4 5 4 2" xfId="13507" xr:uid="{E0054425-0C8F-4E4D-A6DD-8FF3F4ABE80E}"/>
    <cellStyle name="20% - Accent6 4 5 4 2 2" xfId="13508" xr:uid="{1709B56A-318D-44BC-AE5B-F4598C49FABD}"/>
    <cellStyle name="20% - Accent6 4 5 4 3" xfId="13509" xr:uid="{78BA022E-1CD7-4D7A-AF8F-2D3B9323DC8A}"/>
    <cellStyle name="20% - Accent6 4 5 4 3 2" xfId="13510" xr:uid="{1678309B-4878-4491-B5A1-9CF44D5F1EF3}"/>
    <cellStyle name="20% - Accent6 4 5 4 4" xfId="13511" xr:uid="{7B9212A5-BCB4-4F3B-AC72-A21BEC042023}"/>
    <cellStyle name="20% - Accent6 4 5 5" xfId="13512" xr:uid="{008BE981-2F02-48CC-AE12-931BBA8745ED}"/>
    <cellStyle name="20% - Accent6 4 5 5 2" xfId="13513" xr:uid="{4A85DB3E-6FB1-4FC6-AD29-E31ABCF633CA}"/>
    <cellStyle name="20% - Accent6 4 5 6" xfId="13514" xr:uid="{F4DF6D39-C74B-4123-8784-167D8B9EBC27}"/>
    <cellStyle name="20% - Accent6 4 5 6 2" xfId="13515" xr:uid="{8E4F1816-2168-4A50-AB8A-04AC6E17273A}"/>
    <cellStyle name="20% - Accent6 4 5 7" xfId="13516" xr:uid="{6EEF2AAC-54FF-4E8D-9DB0-1355F664B225}"/>
    <cellStyle name="20% - Accent6 4 5 7 2" xfId="13517" xr:uid="{B617FC9B-DEDE-41B5-A2C6-C2C6AF7B46A8}"/>
    <cellStyle name="20% - Accent6 4 5 8" xfId="13518" xr:uid="{F60D5E7B-E4B3-4EC2-BB3A-877D91A358A7}"/>
    <cellStyle name="20% - Accent6 4 6" xfId="13519" xr:uid="{F8E66B11-4EA1-4BDE-B0DE-E87600C49B07}"/>
    <cellStyle name="20% - Accent6 4 6 2" xfId="13520" xr:uid="{023F4BC3-BC78-4427-8959-13E2A695D03B}"/>
    <cellStyle name="20% - Accent6 4 6 2 2" xfId="13521" xr:uid="{A37F9100-B758-4546-A1E1-753E9C1C8CB3}"/>
    <cellStyle name="20% - Accent6 4 6 2 2 2" xfId="13522" xr:uid="{4A3F1BA2-C0B1-4D3C-A6F9-2EFEF48965F1}"/>
    <cellStyle name="20% - Accent6 4 6 2 3" xfId="13523" xr:uid="{CBA40710-5ED2-448C-AF39-2C7929DB5689}"/>
    <cellStyle name="20% - Accent6 4 6 2 3 2" xfId="13524" xr:uid="{E45D5F5C-C588-43BE-9C43-A0263E57FAC3}"/>
    <cellStyle name="20% - Accent6 4 6 2 4" xfId="13525" xr:uid="{C85F5228-2F6B-4C34-A554-9D8FDF0A40F2}"/>
    <cellStyle name="20% - Accent6 4 6 3" xfId="13526" xr:uid="{A3405D62-400C-465B-A914-C070019812DD}"/>
    <cellStyle name="20% - Accent6 4 6 3 2" xfId="13527" xr:uid="{3A345868-312F-421C-A2C2-54528C8C9971}"/>
    <cellStyle name="20% - Accent6 4 6 4" xfId="13528" xr:uid="{F70E1F25-9FFA-4EA9-B429-3662AC2F6CE2}"/>
    <cellStyle name="20% - Accent6 4 6 4 2" xfId="13529" xr:uid="{C84CD7A8-4C85-46A5-8FC7-17BAEEFC72E6}"/>
    <cellStyle name="20% - Accent6 4 6 5" xfId="13530" xr:uid="{A5BB2F1B-B46D-4F63-8ACA-094D915C4D16}"/>
    <cellStyle name="20% - Accent6 4 6 5 2" xfId="13531" xr:uid="{C4B4C494-E604-4D85-A9DF-AA38DF4C31AA}"/>
    <cellStyle name="20% - Accent6 4 6 6" xfId="13532" xr:uid="{E870692B-9625-4ACE-AB38-BBE2C954FF64}"/>
    <cellStyle name="20% - Accent6 4 7" xfId="13533" xr:uid="{68A43F8B-B10F-448E-BAB6-F747AAC50995}"/>
    <cellStyle name="20% - Accent6 4 7 2" xfId="13534" xr:uid="{88EAE2EA-5000-4DB7-BBE9-518B37B37A61}"/>
    <cellStyle name="20% - Accent6 4 7 2 2" xfId="13535" xr:uid="{C718BAFB-2497-4BF6-A93E-72B2F697DC21}"/>
    <cellStyle name="20% - Accent6 4 7 2 2 2" xfId="13536" xr:uid="{979686E5-3B1A-4315-9275-484AA0BD482E}"/>
    <cellStyle name="20% - Accent6 4 7 2 3" xfId="13537" xr:uid="{AB648DA2-42D5-410F-B513-4218EFCA111E}"/>
    <cellStyle name="20% - Accent6 4 7 2 3 2" xfId="13538" xr:uid="{B2EACA8B-33CC-424E-915F-DB06261CF0D1}"/>
    <cellStyle name="20% - Accent6 4 7 2 4" xfId="13539" xr:uid="{01319B4D-49C7-4FA8-A476-F5AE3D2C1541}"/>
    <cellStyle name="20% - Accent6 4 7 3" xfId="13540" xr:uid="{4FA652A7-3FF9-40CC-8649-A3AC5BC06DDE}"/>
    <cellStyle name="20% - Accent6 4 7 3 2" xfId="13541" xr:uid="{76B8645B-FF5F-44F6-9AFD-BF75908CA788}"/>
    <cellStyle name="20% - Accent6 4 7 4" xfId="13542" xr:uid="{7F95A2CE-8377-4B6D-9992-016C0C0AC499}"/>
    <cellStyle name="20% - Accent6 4 7 4 2" xfId="13543" xr:uid="{9045B1E2-8C83-4594-ADF8-CA226CE6AEB2}"/>
    <cellStyle name="20% - Accent6 4 7 5" xfId="13544" xr:uid="{9C9AA538-2445-4B82-95D8-6128AD940BC7}"/>
    <cellStyle name="20% - Accent6 4 7 5 2" xfId="13545" xr:uid="{805F0BEB-9A47-4930-A130-C3F171BBB052}"/>
    <cellStyle name="20% - Accent6 4 7 6" xfId="13546" xr:uid="{CD556D86-0469-4CDF-9528-6B92E8A5FF6B}"/>
    <cellStyle name="20% - Accent6 4 8" xfId="13547" xr:uid="{93659C07-4536-4F50-AA37-089ADBDE51C7}"/>
    <cellStyle name="20% - Accent6 4 8 2" xfId="13548" xr:uid="{7A2E8D92-C50C-409F-AA4A-AD44D5235100}"/>
    <cellStyle name="20% - Accent6 4 8 2 2" xfId="13549" xr:uid="{5D9FF867-F73B-4692-9825-87581F75A38F}"/>
    <cellStyle name="20% - Accent6 4 8 3" xfId="13550" xr:uid="{751A6054-5FFD-4E91-9EC8-9AD038437B35}"/>
    <cellStyle name="20% - Accent6 4 8 3 2" xfId="13551" xr:uid="{858FA89B-BA46-4702-BF72-1E83B5339896}"/>
    <cellStyle name="20% - Accent6 4 8 4" xfId="13552" xr:uid="{208B6EC3-9189-4A31-B479-105A1AC67EB6}"/>
    <cellStyle name="20% - Accent6 4 9" xfId="13553" xr:uid="{CC9CD25C-9896-441F-A361-73C6CEC1A174}"/>
    <cellStyle name="20% - Accent6 4 9 2" xfId="13554" xr:uid="{23E09147-5B8F-4B42-9590-8A51E785083C}"/>
    <cellStyle name="20% - Accent6 40" xfId="12121" xr:uid="{55AB8B1C-DAF0-4824-B72B-B02924226A00}"/>
    <cellStyle name="20% - Accent6 5" xfId="245" xr:uid="{2EEF5845-5B3B-4ECD-8CFE-00BF3A17FE34}"/>
    <cellStyle name="20% - Accent6 5 10" xfId="13556" xr:uid="{7C5A9895-46C0-40AA-A454-A8E873F43442}"/>
    <cellStyle name="20% - Accent6 5 10 2" xfId="13557" xr:uid="{230480B2-E048-42C7-A8DA-A74F0AC69948}"/>
    <cellStyle name="20% - Accent6 5 11" xfId="13558" xr:uid="{54F77C52-7AA1-446C-AFD9-2447F7BD287F}"/>
    <cellStyle name="20% - Accent6 5 11 2" xfId="13559" xr:uid="{C8532513-8CC4-4A23-9361-DA5C4DEDABD5}"/>
    <cellStyle name="20% - Accent6 5 12" xfId="13560" xr:uid="{0E1F752E-1590-4DCC-8624-6B1D36B07619}"/>
    <cellStyle name="20% - Accent6 5 12 2" xfId="13561" xr:uid="{79159ED5-03BF-4DEA-9A2E-32593E8B9E1A}"/>
    <cellStyle name="20% - Accent6 5 13" xfId="13562" xr:uid="{69640224-4EB5-4FD5-B64F-7320DBBD9FAB}"/>
    <cellStyle name="20% - Accent6 5 13 2" xfId="13563" xr:uid="{F13B15E3-8205-4D3D-8846-F036F1F6615C}"/>
    <cellStyle name="20% - Accent6 5 14" xfId="13564" xr:uid="{E33064F4-7E62-467A-831C-8A54B68D3F68}"/>
    <cellStyle name="20% - Accent6 5 15" xfId="13565" xr:uid="{70B45410-DA1B-49C1-A3D5-1E52EC0FC183}"/>
    <cellStyle name="20% - Accent6 5 16" xfId="13555" xr:uid="{3AD754F2-DB66-48AF-9CD3-CAA81C3EEE50}"/>
    <cellStyle name="20% - Accent6 5 2" xfId="246" xr:uid="{A6EBA932-F3DC-4E1F-8BE7-6D244C49917F}"/>
    <cellStyle name="20% - Accent6 5 2 10" xfId="13567" xr:uid="{D87AA1E4-FA9C-45EA-82BA-8CAD2B5BBCE7}"/>
    <cellStyle name="20% - Accent6 5 2 10 2" xfId="13568" xr:uid="{95FE6689-CA27-4ADA-9836-101265BBFFB2}"/>
    <cellStyle name="20% - Accent6 5 2 11" xfId="13569" xr:uid="{8E6A8F83-927E-44E2-B934-EAFA32B82650}"/>
    <cellStyle name="20% - Accent6 5 2 11 2" xfId="13570" xr:uid="{EFB1C337-1DA9-482E-BE75-EBA1EFEABE0C}"/>
    <cellStyle name="20% - Accent6 5 2 12" xfId="13571" xr:uid="{74264E5B-62B4-4A44-A45C-6A148343FF3A}"/>
    <cellStyle name="20% - Accent6 5 2 13" xfId="13572" xr:uid="{59B853C4-271F-40FC-ACCA-CF884CF32F77}"/>
    <cellStyle name="20% - Accent6 5 2 14" xfId="13566" xr:uid="{2F9FF965-A320-4CD3-A324-133140E82A55}"/>
    <cellStyle name="20% - Accent6 5 2 2" xfId="247" xr:uid="{DA4E6CB9-D79B-4E9A-8FAA-644104874F15}"/>
    <cellStyle name="20% - Accent6 5 2 2 10" xfId="13574" xr:uid="{E4184111-6E60-468D-876C-A465561ED875}"/>
    <cellStyle name="20% - Accent6 5 2 2 11" xfId="13575" xr:uid="{5010E183-A45B-4F08-A985-C4DD07538CE3}"/>
    <cellStyle name="20% - Accent6 5 2 2 12" xfId="13573" xr:uid="{44A99820-2499-4F00-96CB-0952A8C8D041}"/>
    <cellStyle name="20% - Accent6 5 2 2 2" xfId="13576" xr:uid="{18B789E1-23FC-421B-BB29-0452B765CD7E}"/>
    <cellStyle name="20% - Accent6 5 2 2 2 2" xfId="13577" xr:uid="{5C4FCA1D-889B-4D50-9A66-A88ED2732C89}"/>
    <cellStyle name="20% - Accent6 5 2 2 2 2 2" xfId="13578" xr:uid="{5A5758C1-DF7A-492D-9285-23A9DBECA0B7}"/>
    <cellStyle name="20% - Accent6 5 2 2 2 2 2 2" xfId="13579" xr:uid="{7E9FF209-307D-4E9E-90D8-E011ECDFF452}"/>
    <cellStyle name="20% - Accent6 5 2 2 2 2 3" xfId="13580" xr:uid="{F1EB1A21-46DD-4900-9EC7-05FCED6B1758}"/>
    <cellStyle name="20% - Accent6 5 2 2 2 2 3 2" xfId="13581" xr:uid="{8FB9860A-8C3C-46AC-BA04-64D3C7A6092E}"/>
    <cellStyle name="20% - Accent6 5 2 2 2 2 4" xfId="13582" xr:uid="{67F8E436-8170-4F57-8D94-56F3A9C568D9}"/>
    <cellStyle name="20% - Accent6 5 2 2 2 3" xfId="13583" xr:uid="{C705C8CA-BDF2-4569-9B5C-35F0D57B90AC}"/>
    <cellStyle name="20% - Accent6 5 2 2 2 3 2" xfId="13584" xr:uid="{B386C0BD-80D9-48E6-870E-C325E838873A}"/>
    <cellStyle name="20% - Accent6 5 2 2 2 4" xfId="13585" xr:uid="{1DBC2BE9-2E46-432C-B807-E2BC0B512866}"/>
    <cellStyle name="20% - Accent6 5 2 2 2 4 2" xfId="13586" xr:uid="{C3CE0E12-BEFC-42A7-8339-601BE7E03FC9}"/>
    <cellStyle name="20% - Accent6 5 2 2 2 5" xfId="13587" xr:uid="{6A9EB6EA-357F-4BA7-88FD-5B9526CE9612}"/>
    <cellStyle name="20% - Accent6 5 2 2 2 5 2" xfId="13588" xr:uid="{2426BCCE-3807-435D-B8E5-AE309CF3FC28}"/>
    <cellStyle name="20% - Accent6 5 2 2 2 6" xfId="13589" xr:uid="{1A2BB016-CF36-43D6-8298-FE83056BAFB2}"/>
    <cellStyle name="20% - Accent6 5 2 2 3" xfId="13590" xr:uid="{8C5F8FBB-5511-4DE0-B0E9-85C4F6767BE4}"/>
    <cellStyle name="20% - Accent6 5 2 2 3 2" xfId="13591" xr:uid="{C88A0A02-2EAC-401D-B7A7-139FF48D61F1}"/>
    <cellStyle name="20% - Accent6 5 2 2 3 2 2" xfId="13592" xr:uid="{BEFD7649-3297-4CA3-8D6B-5E62A8B9EA5C}"/>
    <cellStyle name="20% - Accent6 5 2 2 3 2 2 2" xfId="13593" xr:uid="{60423699-F4F7-4D25-8076-579504B4DA64}"/>
    <cellStyle name="20% - Accent6 5 2 2 3 2 3" xfId="13594" xr:uid="{72C96F71-DCB7-48D5-8505-FAAFC8260810}"/>
    <cellStyle name="20% - Accent6 5 2 2 3 2 3 2" xfId="13595" xr:uid="{3FBF34FE-9834-465E-BCED-56635626BABB}"/>
    <cellStyle name="20% - Accent6 5 2 2 3 2 4" xfId="13596" xr:uid="{32945D7E-833B-4AA5-93FB-701FC10B69DB}"/>
    <cellStyle name="20% - Accent6 5 2 2 3 3" xfId="13597" xr:uid="{BFF83B27-1519-4A08-A749-0DBA0D22ACE5}"/>
    <cellStyle name="20% - Accent6 5 2 2 3 3 2" xfId="13598" xr:uid="{8B3B4DA2-EE2D-4B46-99B4-E267676FBA67}"/>
    <cellStyle name="20% - Accent6 5 2 2 3 4" xfId="13599" xr:uid="{54335AD5-B4EA-4E08-AB55-5F368DB01534}"/>
    <cellStyle name="20% - Accent6 5 2 2 3 4 2" xfId="13600" xr:uid="{7E7FCA60-CF0E-4A1A-87D5-F3A4166CC97C}"/>
    <cellStyle name="20% - Accent6 5 2 2 3 5" xfId="13601" xr:uid="{2E456267-9FD3-4DDF-9D4F-E2095729F6BB}"/>
    <cellStyle name="20% - Accent6 5 2 2 3 5 2" xfId="13602" xr:uid="{F66C0C09-3EE3-4B5B-8C57-7166595CD694}"/>
    <cellStyle name="20% - Accent6 5 2 2 3 6" xfId="13603" xr:uid="{7F999E3F-5F22-4D42-B0DC-F1C393087BF4}"/>
    <cellStyle name="20% - Accent6 5 2 2 4" xfId="13604" xr:uid="{30DF2497-4D48-4C6A-B0E7-06E1877E4D42}"/>
    <cellStyle name="20% - Accent6 5 2 2 4 2" xfId="13605" xr:uid="{B27416B4-1B3A-41E6-913A-6B57B3ACA6A7}"/>
    <cellStyle name="20% - Accent6 5 2 2 4 2 2" xfId="13606" xr:uid="{C7CBD3A0-FCA9-4DB8-A387-741810F7806F}"/>
    <cellStyle name="20% - Accent6 5 2 2 4 3" xfId="13607" xr:uid="{271C96B8-ADEE-492C-88E0-3763121F9621}"/>
    <cellStyle name="20% - Accent6 5 2 2 4 3 2" xfId="13608" xr:uid="{1EE773EB-FAB1-4FB3-B0F7-65E048C4207A}"/>
    <cellStyle name="20% - Accent6 5 2 2 4 4" xfId="13609" xr:uid="{99369A57-EBC6-4E44-8292-52F98D81833C}"/>
    <cellStyle name="20% - Accent6 5 2 2 5" xfId="13610" xr:uid="{A7436960-7375-4869-BB22-368CB8F7380B}"/>
    <cellStyle name="20% - Accent6 5 2 2 5 2" xfId="13611" xr:uid="{D6A179D0-DC7F-4418-918E-E2F962E19225}"/>
    <cellStyle name="20% - Accent6 5 2 2 6" xfId="13612" xr:uid="{2FD54785-2C97-48E0-8770-CBF8A22D317B}"/>
    <cellStyle name="20% - Accent6 5 2 2 6 2" xfId="13613" xr:uid="{9637FC70-EFC0-4099-BF1B-F45C50A2EE58}"/>
    <cellStyle name="20% - Accent6 5 2 2 7" xfId="13614" xr:uid="{CB42A564-EB80-40CC-807F-091A8CCA4142}"/>
    <cellStyle name="20% - Accent6 5 2 2 7 2" xfId="13615" xr:uid="{6B92BC7E-0BEB-435A-B993-DB594E42D5FB}"/>
    <cellStyle name="20% - Accent6 5 2 2 8" xfId="13616" xr:uid="{69DB6799-8FDF-450A-948C-626D7488B42D}"/>
    <cellStyle name="20% - Accent6 5 2 2 8 2" xfId="13617" xr:uid="{D77DA34E-3375-43B3-BC29-CBA3738FE15B}"/>
    <cellStyle name="20% - Accent6 5 2 2 9" xfId="13618" xr:uid="{E4F2EF2B-F09E-4A92-9B98-BDDFE200562F}"/>
    <cellStyle name="20% - Accent6 5 2 2 9 2" xfId="13619" xr:uid="{53DDE5AB-F15A-47BB-BDB1-E6EAF5BBFAD8}"/>
    <cellStyle name="20% - Accent6 5 2 3" xfId="13620" xr:uid="{C23C86CA-D8B0-4A7F-AF91-E5845BA48AA0}"/>
    <cellStyle name="20% - Accent6 5 2 3 2" xfId="13621" xr:uid="{08522E6F-34FD-4714-901E-6D20C4E66328}"/>
    <cellStyle name="20% - Accent6 5 2 3 2 2" xfId="13622" xr:uid="{B4634646-DD79-45CF-8FF7-852B9A6D6096}"/>
    <cellStyle name="20% - Accent6 5 2 3 2 2 2" xfId="13623" xr:uid="{57C107C3-447C-4EF3-9F78-89D42ECDAD52}"/>
    <cellStyle name="20% - Accent6 5 2 3 2 2 2 2" xfId="13624" xr:uid="{51C644C9-E102-442E-820B-135914A390F7}"/>
    <cellStyle name="20% - Accent6 5 2 3 2 2 3" xfId="13625" xr:uid="{90F23B93-DA65-41CA-8666-1A2340BF00E1}"/>
    <cellStyle name="20% - Accent6 5 2 3 2 2 3 2" xfId="13626" xr:uid="{E90FAA5B-7549-4BEA-88E9-10A6CC749115}"/>
    <cellStyle name="20% - Accent6 5 2 3 2 2 4" xfId="13627" xr:uid="{9FBFFBDE-7752-4C0A-9417-E5E36AFE4B22}"/>
    <cellStyle name="20% - Accent6 5 2 3 2 3" xfId="13628" xr:uid="{924FF357-F17A-45FB-8B87-368AD4A320AD}"/>
    <cellStyle name="20% - Accent6 5 2 3 2 3 2" xfId="13629" xr:uid="{A267A040-B82C-466A-AEBB-F474F9B22062}"/>
    <cellStyle name="20% - Accent6 5 2 3 2 4" xfId="13630" xr:uid="{84771E21-4420-4F16-8EB8-02C60E65F883}"/>
    <cellStyle name="20% - Accent6 5 2 3 2 4 2" xfId="13631" xr:uid="{ACA0F8F4-E774-4B5B-959C-96FB065F75BB}"/>
    <cellStyle name="20% - Accent6 5 2 3 2 5" xfId="13632" xr:uid="{3BBFE6E3-EA51-4C18-BB4F-38C50636DBC8}"/>
    <cellStyle name="20% - Accent6 5 2 3 2 5 2" xfId="13633" xr:uid="{AF08DDEA-2E50-4757-8196-1955045A910E}"/>
    <cellStyle name="20% - Accent6 5 2 3 2 6" xfId="13634" xr:uid="{91470BD7-362E-4507-BE9C-050EF248E16B}"/>
    <cellStyle name="20% - Accent6 5 2 3 3" xfId="13635" xr:uid="{CDE6AE31-66F0-46B3-B09F-AE6982CEF2C9}"/>
    <cellStyle name="20% - Accent6 5 2 3 3 2" xfId="13636" xr:uid="{C3BB4182-77E8-4863-9A11-B72E370994D7}"/>
    <cellStyle name="20% - Accent6 5 2 3 3 2 2" xfId="13637" xr:uid="{6DC2A44C-2B51-4173-B68A-D2C354874EF7}"/>
    <cellStyle name="20% - Accent6 5 2 3 3 2 2 2" xfId="13638" xr:uid="{FAD4D034-F939-4913-B0DB-6C2F03F03269}"/>
    <cellStyle name="20% - Accent6 5 2 3 3 2 3" xfId="13639" xr:uid="{6115FD68-C53A-4A83-B76A-F17AD5281473}"/>
    <cellStyle name="20% - Accent6 5 2 3 3 2 3 2" xfId="13640" xr:uid="{3D3DA670-298F-47B8-B7EE-700496211161}"/>
    <cellStyle name="20% - Accent6 5 2 3 3 2 4" xfId="13641" xr:uid="{71F483B0-06F0-48B0-BA64-DC634C989D88}"/>
    <cellStyle name="20% - Accent6 5 2 3 3 3" xfId="13642" xr:uid="{44FD34F7-F59C-4ED0-9A47-B3E3CFE26D97}"/>
    <cellStyle name="20% - Accent6 5 2 3 3 3 2" xfId="13643" xr:uid="{FC29675C-EDE7-482F-8DE1-988B36150DF0}"/>
    <cellStyle name="20% - Accent6 5 2 3 3 4" xfId="13644" xr:uid="{259B240C-E312-49F2-8DA1-D22684D44AA2}"/>
    <cellStyle name="20% - Accent6 5 2 3 3 4 2" xfId="13645" xr:uid="{3C6E06D8-27AB-4674-83A7-671D4DDE0A73}"/>
    <cellStyle name="20% - Accent6 5 2 3 3 5" xfId="13646" xr:uid="{C8D1953D-14A2-4446-AC53-F23A9EB8F6DD}"/>
    <cellStyle name="20% - Accent6 5 2 3 3 5 2" xfId="13647" xr:uid="{3716CE0F-8B49-4EA1-8B4D-3CFC6FFC6844}"/>
    <cellStyle name="20% - Accent6 5 2 3 3 6" xfId="13648" xr:uid="{55C9893C-66AB-44B0-AFDF-D705C2A1CAEB}"/>
    <cellStyle name="20% - Accent6 5 2 3 4" xfId="13649" xr:uid="{F35A7DA8-C1D4-41CB-8808-1F201B8E385C}"/>
    <cellStyle name="20% - Accent6 5 2 3 4 2" xfId="13650" xr:uid="{A6C32E78-10FC-4489-902C-8EEC916B334F}"/>
    <cellStyle name="20% - Accent6 5 2 3 4 2 2" xfId="13651" xr:uid="{053DA212-3502-48D2-BFD3-02DD01B188B8}"/>
    <cellStyle name="20% - Accent6 5 2 3 4 3" xfId="13652" xr:uid="{FCA9650B-2C0E-4224-91D8-ADD6594256B5}"/>
    <cellStyle name="20% - Accent6 5 2 3 4 3 2" xfId="13653" xr:uid="{8AFF7F15-514E-4614-93B1-703532908B82}"/>
    <cellStyle name="20% - Accent6 5 2 3 4 4" xfId="13654" xr:uid="{19D51353-C2E2-4FD4-A74A-2650ECFE57F6}"/>
    <cellStyle name="20% - Accent6 5 2 3 5" xfId="13655" xr:uid="{19F7ACF3-05F4-44B2-BBB0-484A4044D605}"/>
    <cellStyle name="20% - Accent6 5 2 3 5 2" xfId="13656" xr:uid="{26209F45-EF70-4719-94BF-8F12F86C25F2}"/>
    <cellStyle name="20% - Accent6 5 2 3 6" xfId="13657" xr:uid="{D37142B6-E096-4FD3-BA3C-E3DAED39AF85}"/>
    <cellStyle name="20% - Accent6 5 2 3 6 2" xfId="13658" xr:uid="{F1F29B4E-5E6B-42F2-87A5-7E23FA09A050}"/>
    <cellStyle name="20% - Accent6 5 2 3 7" xfId="13659" xr:uid="{53EF15C9-9A2C-4B59-B618-2EC9DAB325B4}"/>
    <cellStyle name="20% - Accent6 5 2 3 7 2" xfId="13660" xr:uid="{A6BEAC38-4BEF-43F8-95E2-52DB50544A4A}"/>
    <cellStyle name="20% - Accent6 5 2 3 8" xfId="13661" xr:uid="{26544AC1-DBFD-44F7-A967-A54FAE8336E9}"/>
    <cellStyle name="20% - Accent6 5 2 4" xfId="13662" xr:uid="{C98579B0-CB00-4A11-955C-6F984C08F8EA}"/>
    <cellStyle name="20% - Accent6 5 2 4 2" xfId="13663" xr:uid="{B2A7B61C-0107-46BA-ADB7-AD63F9C23FF7}"/>
    <cellStyle name="20% - Accent6 5 2 4 2 2" xfId="13664" xr:uid="{A80133F9-92DF-408B-9540-93B7DE8C224A}"/>
    <cellStyle name="20% - Accent6 5 2 4 2 2 2" xfId="13665" xr:uid="{9CEFEC16-FB83-4CBC-B81C-5CA83B5A99F5}"/>
    <cellStyle name="20% - Accent6 5 2 4 2 3" xfId="13666" xr:uid="{2CC19AD2-3AA6-479E-99CA-549E64ABE047}"/>
    <cellStyle name="20% - Accent6 5 2 4 2 3 2" xfId="13667" xr:uid="{E2BB2CCF-030D-4EC6-8C43-82298FF3ACF0}"/>
    <cellStyle name="20% - Accent6 5 2 4 2 4" xfId="13668" xr:uid="{90612678-D198-486B-8C79-496FFF001574}"/>
    <cellStyle name="20% - Accent6 5 2 4 3" xfId="13669" xr:uid="{743946E6-F899-4881-ACC6-0AAF0E9E0793}"/>
    <cellStyle name="20% - Accent6 5 2 4 3 2" xfId="13670" xr:uid="{2116F43C-9819-48B7-8EA5-759D2B2A2B23}"/>
    <cellStyle name="20% - Accent6 5 2 4 4" xfId="13671" xr:uid="{727E928A-BF45-4022-BFFF-6E3182F19323}"/>
    <cellStyle name="20% - Accent6 5 2 4 4 2" xfId="13672" xr:uid="{4718B2ED-338F-441B-BF27-CFC3C3BCF655}"/>
    <cellStyle name="20% - Accent6 5 2 4 5" xfId="13673" xr:uid="{E750789B-8E6B-4A31-A7F0-22B1F04B736E}"/>
    <cellStyle name="20% - Accent6 5 2 4 5 2" xfId="13674" xr:uid="{BA195E15-5CBF-41D0-A4E0-94999D7440EE}"/>
    <cellStyle name="20% - Accent6 5 2 4 6" xfId="13675" xr:uid="{7661F5E4-E5E9-4FF4-98DF-C2D57479847B}"/>
    <cellStyle name="20% - Accent6 5 2 5" xfId="13676" xr:uid="{DDABD72B-1463-4486-A72A-C69ED6C4A8B1}"/>
    <cellStyle name="20% - Accent6 5 2 5 2" xfId="13677" xr:uid="{09DDC738-3A20-4AF8-A7DF-E410BCEE36AA}"/>
    <cellStyle name="20% - Accent6 5 2 5 2 2" xfId="13678" xr:uid="{69C78409-5A67-4F9F-A52D-E78AD163E608}"/>
    <cellStyle name="20% - Accent6 5 2 5 2 2 2" xfId="13679" xr:uid="{E82EA653-1D23-45BF-A985-645D46979354}"/>
    <cellStyle name="20% - Accent6 5 2 5 2 3" xfId="13680" xr:uid="{404A725D-789E-42EB-AC05-A0BC00EC5E3D}"/>
    <cellStyle name="20% - Accent6 5 2 5 2 3 2" xfId="13681" xr:uid="{7496D4AD-C50A-4D08-995B-B37F61DCFF94}"/>
    <cellStyle name="20% - Accent6 5 2 5 2 4" xfId="13682" xr:uid="{3CB113AD-D60F-4CAC-B737-892661EED30A}"/>
    <cellStyle name="20% - Accent6 5 2 5 3" xfId="13683" xr:uid="{61A689AA-2809-4D1C-A7A5-5BB5CF595F6D}"/>
    <cellStyle name="20% - Accent6 5 2 5 3 2" xfId="13684" xr:uid="{9237DD5E-E842-4F90-ABF8-AABD02D37FB6}"/>
    <cellStyle name="20% - Accent6 5 2 5 4" xfId="13685" xr:uid="{7E3AFA2D-91E5-494A-B8D3-C737DD7CE64E}"/>
    <cellStyle name="20% - Accent6 5 2 5 4 2" xfId="13686" xr:uid="{366747C9-7A69-45D0-9C3D-84D2B0A6104E}"/>
    <cellStyle name="20% - Accent6 5 2 5 5" xfId="13687" xr:uid="{B153AC0E-B2F1-4632-8F75-C9F0C851D5E7}"/>
    <cellStyle name="20% - Accent6 5 2 5 5 2" xfId="13688" xr:uid="{D13CB035-3E1A-454A-8BA9-1774FA621533}"/>
    <cellStyle name="20% - Accent6 5 2 5 6" xfId="13689" xr:uid="{B9EB7268-DB73-4386-AD38-BE289F4374C3}"/>
    <cellStyle name="20% - Accent6 5 2 6" xfId="13690" xr:uid="{3C2C7EF3-87A7-4374-983C-8F6C6AC6B1FF}"/>
    <cellStyle name="20% - Accent6 5 2 6 2" xfId="13691" xr:uid="{51CCB457-2F4A-4468-86A8-80D6A911E6FC}"/>
    <cellStyle name="20% - Accent6 5 2 6 2 2" xfId="13692" xr:uid="{37E644DE-22EF-46F3-8E5E-2A88EBDBA406}"/>
    <cellStyle name="20% - Accent6 5 2 6 3" xfId="13693" xr:uid="{CD5DE9FB-5B8A-4830-9826-1DBF2A350F5A}"/>
    <cellStyle name="20% - Accent6 5 2 6 3 2" xfId="13694" xr:uid="{59DFF94B-9669-4DCF-8BD0-AA60D7BC20AF}"/>
    <cellStyle name="20% - Accent6 5 2 6 4" xfId="13695" xr:uid="{FB7E18B3-8C9D-45BF-95B1-6651D7BD1461}"/>
    <cellStyle name="20% - Accent6 5 2 7" xfId="13696" xr:uid="{407D70C9-D1EC-4E03-B74F-8CE52F401429}"/>
    <cellStyle name="20% - Accent6 5 2 7 2" xfId="13697" xr:uid="{29B7E803-842D-4548-ACFB-EC8ECB8546BE}"/>
    <cellStyle name="20% - Accent6 5 2 8" xfId="13698" xr:uid="{29B25604-9570-4AA2-8BEA-E7F5A2047097}"/>
    <cellStyle name="20% - Accent6 5 2 8 2" xfId="13699" xr:uid="{614533B0-59B1-4EA6-9CA6-CF00C6C35917}"/>
    <cellStyle name="20% - Accent6 5 2 9" xfId="13700" xr:uid="{28DF2F5A-FC9B-45C3-95ED-06D0393AED9E}"/>
    <cellStyle name="20% - Accent6 5 2 9 2" xfId="13701" xr:uid="{28DE3701-B375-4714-84E4-81723D08F95E}"/>
    <cellStyle name="20% - Accent6 5 3" xfId="248" xr:uid="{0BC18E39-33EF-4062-A830-D88F64C27C68}"/>
    <cellStyle name="20% - Accent6 5 3 10" xfId="13703" xr:uid="{192E122C-C0D2-4DF1-B695-476025719C92}"/>
    <cellStyle name="20% - Accent6 5 3 11" xfId="13704" xr:uid="{92099D60-C79E-43A3-A950-604B0CD090E9}"/>
    <cellStyle name="20% - Accent6 5 3 12" xfId="13702" xr:uid="{017F380A-DC76-4538-8EE8-B98F21FE682B}"/>
    <cellStyle name="20% - Accent6 5 3 2" xfId="13705" xr:uid="{47619C0A-F3E2-4C25-B02D-48724F0C9598}"/>
    <cellStyle name="20% - Accent6 5 3 2 2" xfId="13706" xr:uid="{2AB1DC96-E378-428B-A9F1-4D4305BCB0C4}"/>
    <cellStyle name="20% - Accent6 5 3 2 2 2" xfId="13707" xr:uid="{05EFB477-5EC8-4B69-95FE-622B39E7AFEF}"/>
    <cellStyle name="20% - Accent6 5 3 2 2 2 2" xfId="13708" xr:uid="{AE6B2DC7-F422-41E8-BCFC-6D5DA5527B48}"/>
    <cellStyle name="20% - Accent6 5 3 2 2 3" xfId="13709" xr:uid="{D578DB2D-B09D-4B0B-8274-BC264C309C59}"/>
    <cellStyle name="20% - Accent6 5 3 2 2 3 2" xfId="13710" xr:uid="{EEBC75E0-AA4F-47A8-8892-7997C045E585}"/>
    <cellStyle name="20% - Accent6 5 3 2 2 4" xfId="13711" xr:uid="{D4892B32-9F22-4AE2-9089-7BE520AB653C}"/>
    <cellStyle name="20% - Accent6 5 3 2 3" xfId="13712" xr:uid="{7BD9C1FC-0512-409E-8A11-543825CA3AD0}"/>
    <cellStyle name="20% - Accent6 5 3 2 3 2" xfId="13713" xr:uid="{45DD9D2F-1355-419F-B3AE-114345322088}"/>
    <cellStyle name="20% - Accent6 5 3 2 4" xfId="13714" xr:uid="{1ACF81FC-6ED5-498A-88C5-00BCAD57BCA2}"/>
    <cellStyle name="20% - Accent6 5 3 2 4 2" xfId="13715" xr:uid="{1F027EEF-87E6-48FC-955A-284E2493FFA8}"/>
    <cellStyle name="20% - Accent6 5 3 2 5" xfId="13716" xr:uid="{4024C962-7214-405F-8465-91F38172EDAE}"/>
    <cellStyle name="20% - Accent6 5 3 2 5 2" xfId="13717" xr:uid="{6515A74F-1CA3-4274-9BF7-D85BB6635AFE}"/>
    <cellStyle name="20% - Accent6 5 3 2 6" xfId="13718" xr:uid="{B6E6ED3A-58C7-44C7-B24B-603418CE4173}"/>
    <cellStyle name="20% - Accent6 5 3 2 6 2" xfId="13719" xr:uid="{417F0C5F-E425-44EF-8E0B-78D06F200F64}"/>
    <cellStyle name="20% - Accent6 5 3 2 7" xfId="13720" xr:uid="{DA81103E-EC63-4909-A19C-5CBC549D9410}"/>
    <cellStyle name="20% - Accent6 5 3 2 7 2" xfId="13721" xr:uid="{72F2169D-089D-4E7D-A293-1297EC3F5A63}"/>
    <cellStyle name="20% - Accent6 5 3 2 8" xfId="13722" xr:uid="{FD116F75-C94E-42AA-80F0-5AC6CFEC0085}"/>
    <cellStyle name="20% - Accent6 5 3 3" xfId="13723" xr:uid="{1279122F-CBD6-4919-9758-FB8210A83E2F}"/>
    <cellStyle name="20% - Accent6 5 3 3 2" xfId="13724" xr:uid="{F12A9632-6660-4098-8F4A-AF931AD1DA34}"/>
    <cellStyle name="20% - Accent6 5 3 3 2 2" xfId="13725" xr:uid="{FF8FAA8C-26E4-4B57-854F-01DA4832549B}"/>
    <cellStyle name="20% - Accent6 5 3 3 2 2 2" xfId="13726" xr:uid="{B800DA9F-328E-4410-A2EA-B28D44045043}"/>
    <cellStyle name="20% - Accent6 5 3 3 2 3" xfId="13727" xr:uid="{3941943A-6F80-4204-B2AD-020EB17BE04A}"/>
    <cellStyle name="20% - Accent6 5 3 3 2 3 2" xfId="13728" xr:uid="{5F315979-C15B-4A9C-9C75-E353B5644E85}"/>
    <cellStyle name="20% - Accent6 5 3 3 2 4" xfId="13729" xr:uid="{481E19BD-99FB-4E0C-B233-8B9826967A80}"/>
    <cellStyle name="20% - Accent6 5 3 3 3" xfId="13730" xr:uid="{AA9D9F75-0004-4FED-9848-67D7D84386C5}"/>
    <cellStyle name="20% - Accent6 5 3 3 3 2" xfId="13731" xr:uid="{F279D1E3-01FD-4118-8D8F-66C796BF24EB}"/>
    <cellStyle name="20% - Accent6 5 3 3 4" xfId="13732" xr:uid="{93C8ED60-EBDA-437F-8E6E-F193FAADAFC0}"/>
    <cellStyle name="20% - Accent6 5 3 3 4 2" xfId="13733" xr:uid="{D92C1655-22AA-4F12-8101-C2AC50BDCDCB}"/>
    <cellStyle name="20% - Accent6 5 3 3 5" xfId="13734" xr:uid="{4F76439B-F4DE-448A-9FB1-616560DD7AEF}"/>
    <cellStyle name="20% - Accent6 5 3 3 5 2" xfId="13735" xr:uid="{B9611E66-3F45-4866-98A7-95F40901CC9D}"/>
    <cellStyle name="20% - Accent6 5 3 3 6" xfId="13736" xr:uid="{8226E129-80EA-4B64-81D0-D5036E4465FD}"/>
    <cellStyle name="20% - Accent6 5 3 4" xfId="13737" xr:uid="{805D5AA1-EC40-4BBE-AA61-B0857A3B9E5E}"/>
    <cellStyle name="20% - Accent6 5 3 4 2" xfId="13738" xr:uid="{5D574CF9-D287-4F2D-BD2A-BAD9042E950C}"/>
    <cellStyle name="20% - Accent6 5 3 4 2 2" xfId="13739" xr:uid="{792872A3-41DE-434B-9472-A0A05FCF9C9E}"/>
    <cellStyle name="20% - Accent6 5 3 4 3" xfId="13740" xr:uid="{D2E754CB-8507-4F92-8C40-FC77427A068F}"/>
    <cellStyle name="20% - Accent6 5 3 4 3 2" xfId="13741" xr:uid="{53D14D2B-340C-4134-8332-C1FFAEB0796A}"/>
    <cellStyle name="20% - Accent6 5 3 4 4" xfId="13742" xr:uid="{6378F691-C346-4A06-9DA6-1ECC44F0C3A4}"/>
    <cellStyle name="20% - Accent6 5 3 5" xfId="13743" xr:uid="{01A4E02E-2526-41F6-AD09-5256918705C9}"/>
    <cellStyle name="20% - Accent6 5 3 5 2" xfId="13744" xr:uid="{8C16075D-A048-4505-8B85-AF9E674A7CA7}"/>
    <cellStyle name="20% - Accent6 5 3 6" xfId="13745" xr:uid="{4206C656-44F0-4949-A2E1-460CAFFDFF5A}"/>
    <cellStyle name="20% - Accent6 5 3 6 2" xfId="13746" xr:uid="{A8314D6F-689F-4A0B-9FC0-F2A5A11EF401}"/>
    <cellStyle name="20% - Accent6 5 3 7" xfId="13747" xr:uid="{99350A1D-A719-4124-8A7C-6ACE98396D01}"/>
    <cellStyle name="20% - Accent6 5 3 7 2" xfId="13748" xr:uid="{7BEA598D-F4A9-4D7D-8396-C6E105AC2B4B}"/>
    <cellStyle name="20% - Accent6 5 3 8" xfId="13749" xr:uid="{12471189-BE49-46F0-B029-2BF9C49F9E8D}"/>
    <cellStyle name="20% - Accent6 5 3 8 2" xfId="13750" xr:uid="{44AC9EB0-256E-4357-B4E7-1636D95FBA52}"/>
    <cellStyle name="20% - Accent6 5 3 9" xfId="13751" xr:uid="{98C27D6D-79F8-403B-91A1-31580FA06C3A}"/>
    <cellStyle name="20% - Accent6 5 3 9 2" xfId="13752" xr:uid="{8928E365-43B0-4D4D-B004-2FA9ADB5AFCB}"/>
    <cellStyle name="20% - Accent6 5 4" xfId="13753" xr:uid="{84A7E918-E81B-4E43-9317-356F5F8EE790}"/>
    <cellStyle name="20% - Accent6 5 4 10" xfId="13754" xr:uid="{BCC5B01E-3D57-4C49-AA3F-32DA5C165C43}"/>
    <cellStyle name="20% - Accent6 5 4 2" xfId="13755" xr:uid="{5FDA0189-13EE-491E-9D27-2A20C3ED7A15}"/>
    <cellStyle name="20% - Accent6 5 4 2 2" xfId="13756" xr:uid="{CAE5FD84-EAB4-4663-9E73-A36BEC70DB71}"/>
    <cellStyle name="20% - Accent6 5 4 2 2 2" xfId="13757" xr:uid="{E9710231-E8BC-4D49-9EB5-9B62C9AB8C2D}"/>
    <cellStyle name="20% - Accent6 5 4 2 2 2 2" xfId="13758" xr:uid="{A5F079BC-DE97-4397-B491-65D32CDF96EC}"/>
    <cellStyle name="20% - Accent6 5 4 2 2 3" xfId="13759" xr:uid="{FDEACBB8-52C2-4AEA-949D-FA034A0D23A1}"/>
    <cellStyle name="20% - Accent6 5 4 2 2 3 2" xfId="13760" xr:uid="{B468EB2C-CDE2-434A-AF05-EB5FEB133585}"/>
    <cellStyle name="20% - Accent6 5 4 2 2 4" xfId="13761" xr:uid="{68B31F99-6323-429E-8084-D5C78ED3FBBA}"/>
    <cellStyle name="20% - Accent6 5 4 2 3" xfId="13762" xr:uid="{55638561-F2FC-4CEB-8496-E83EB4383F68}"/>
    <cellStyle name="20% - Accent6 5 4 2 3 2" xfId="13763" xr:uid="{3FBC7E93-63A2-42F1-ABAC-7EC6B80DEEDF}"/>
    <cellStyle name="20% - Accent6 5 4 2 4" xfId="13764" xr:uid="{6548B4A6-E580-402B-9A47-C51E615A7386}"/>
    <cellStyle name="20% - Accent6 5 4 2 4 2" xfId="13765" xr:uid="{7059CAB1-FE64-419B-BE45-324DDC33FBFD}"/>
    <cellStyle name="20% - Accent6 5 4 2 5" xfId="13766" xr:uid="{9AF0CDBA-582F-4CD7-9D75-73D4B89A8802}"/>
    <cellStyle name="20% - Accent6 5 4 2 5 2" xfId="13767" xr:uid="{68B0F06F-A8B8-45B0-8262-21396C3E30A1}"/>
    <cellStyle name="20% - Accent6 5 4 2 6" xfId="13768" xr:uid="{B045BB18-5109-42D2-817A-94F4BDA73A09}"/>
    <cellStyle name="20% - Accent6 5 4 3" xfId="13769" xr:uid="{569CF63D-586A-42E9-AF79-F13A9E7EF7B8}"/>
    <cellStyle name="20% - Accent6 5 4 3 2" xfId="13770" xr:uid="{AF03C6FD-46AA-4536-897E-0ECE94F6D216}"/>
    <cellStyle name="20% - Accent6 5 4 3 2 2" xfId="13771" xr:uid="{813AC375-ACC8-494E-A550-15951E416662}"/>
    <cellStyle name="20% - Accent6 5 4 3 2 2 2" xfId="13772" xr:uid="{AA12AA9D-4423-4274-808F-1B3D79DA72BF}"/>
    <cellStyle name="20% - Accent6 5 4 3 2 3" xfId="13773" xr:uid="{63C7E388-7950-451B-B805-F9A87C2BBB03}"/>
    <cellStyle name="20% - Accent6 5 4 3 2 3 2" xfId="13774" xr:uid="{7F231170-4835-423E-809E-248F330C20FD}"/>
    <cellStyle name="20% - Accent6 5 4 3 2 4" xfId="13775" xr:uid="{9118264B-6EA4-40DF-B72F-BBC71648E4C0}"/>
    <cellStyle name="20% - Accent6 5 4 3 3" xfId="13776" xr:uid="{F959CB55-D455-4C16-8415-CE291A097692}"/>
    <cellStyle name="20% - Accent6 5 4 3 3 2" xfId="13777" xr:uid="{A978F472-3F11-4362-A37C-BDD8F1C3F1EF}"/>
    <cellStyle name="20% - Accent6 5 4 3 4" xfId="13778" xr:uid="{FF117016-7BA5-45A2-95A9-BCCA09C8D08B}"/>
    <cellStyle name="20% - Accent6 5 4 3 4 2" xfId="13779" xr:uid="{3A6FBEA3-4D1F-41A4-B326-165FA48C9289}"/>
    <cellStyle name="20% - Accent6 5 4 3 5" xfId="13780" xr:uid="{54C83C66-E657-42C3-8389-3E2DAABE4D84}"/>
    <cellStyle name="20% - Accent6 5 4 3 5 2" xfId="13781" xr:uid="{9030DF49-2034-4659-A2DA-C9404EB56F04}"/>
    <cellStyle name="20% - Accent6 5 4 3 6" xfId="13782" xr:uid="{2BA72DCE-8E01-4679-ABD0-71E274544792}"/>
    <cellStyle name="20% - Accent6 5 4 4" xfId="13783" xr:uid="{71BF82E7-73C5-4B78-8C34-437092F31920}"/>
    <cellStyle name="20% - Accent6 5 4 4 2" xfId="13784" xr:uid="{C52C1F3C-7D14-41C6-B386-D43DFCBE8455}"/>
    <cellStyle name="20% - Accent6 5 4 4 2 2" xfId="13785" xr:uid="{7B01C974-2D9F-43AC-8C7D-0EF65D33CDA7}"/>
    <cellStyle name="20% - Accent6 5 4 4 3" xfId="13786" xr:uid="{97E0863A-1CA6-49AF-9F82-BE54CD0CDB1B}"/>
    <cellStyle name="20% - Accent6 5 4 4 3 2" xfId="13787" xr:uid="{92E9A3C1-275D-40AB-8FF7-8209AF0573CF}"/>
    <cellStyle name="20% - Accent6 5 4 4 4" xfId="13788" xr:uid="{533EAF6F-2A36-4DD2-8D94-755528B3959E}"/>
    <cellStyle name="20% - Accent6 5 4 5" xfId="13789" xr:uid="{19323FDA-E29B-44D0-AF4E-C82870400E36}"/>
    <cellStyle name="20% - Accent6 5 4 5 2" xfId="13790" xr:uid="{26EB397D-F7F8-4FD8-B8C3-E9E4C8549645}"/>
    <cellStyle name="20% - Accent6 5 4 6" xfId="13791" xr:uid="{351E21A9-CCDD-472F-8585-5247BA46D017}"/>
    <cellStyle name="20% - Accent6 5 4 6 2" xfId="13792" xr:uid="{36233756-7BE4-4C2B-B2D0-CF875D15F3AE}"/>
    <cellStyle name="20% - Accent6 5 4 7" xfId="13793" xr:uid="{4C3AA108-4B43-4608-9B93-4CF0B4C6E0F3}"/>
    <cellStyle name="20% - Accent6 5 4 7 2" xfId="13794" xr:uid="{156AA494-4B84-47B7-808A-71763EB954E4}"/>
    <cellStyle name="20% - Accent6 5 4 8" xfId="13795" xr:uid="{C622CB20-99DC-439F-A263-D8CFCA2061F7}"/>
    <cellStyle name="20% - Accent6 5 4 8 2" xfId="13796" xr:uid="{6097CE56-CCCD-4CEC-AAF0-45D4268E46A1}"/>
    <cellStyle name="20% - Accent6 5 4 9" xfId="13797" xr:uid="{228221F8-DF94-43D1-8DE8-0BF6457DEBF6}"/>
    <cellStyle name="20% - Accent6 5 4 9 2" xfId="13798" xr:uid="{222E0502-A531-44D2-8C99-0B53DF050090}"/>
    <cellStyle name="20% - Accent6 5 5" xfId="13799" xr:uid="{33C0EB33-D16E-4E68-A75F-61F0D2E0B6FD}"/>
    <cellStyle name="20% - Accent6 5 5 2" xfId="13800" xr:uid="{F8C9C313-0536-4F61-917B-3326D0281250}"/>
    <cellStyle name="20% - Accent6 5 5 2 2" xfId="13801" xr:uid="{B2F71FDE-BC54-4CC1-A010-9F9C6EBF66F7}"/>
    <cellStyle name="20% - Accent6 5 5 2 2 2" xfId="13802" xr:uid="{46B69E31-D1D9-461E-9A54-6381FEBAB7C9}"/>
    <cellStyle name="20% - Accent6 5 5 2 2 2 2" xfId="13803" xr:uid="{4F38F4AD-0E9C-4B9A-8746-855B17B63585}"/>
    <cellStyle name="20% - Accent6 5 5 2 2 3" xfId="13804" xr:uid="{F78F1A2B-FEC9-4AEF-AE0E-776F0374E462}"/>
    <cellStyle name="20% - Accent6 5 5 2 2 3 2" xfId="13805" xr:uid="{3F15DE36-C9AA-4A22-94B6-E5B26013E4EF}"/>
    <cellStyle name="20% - Accent6 5 5 2 2 4" xfId="13806" xr:uid="{A7CBCDED-7BD2-4145-967B-C4C8CF8917FF}"/>
    <cellStyle name="20% - Accent6 5 5 2 3" xfId="13807" xr:uid="{1632E7FC-6450-423F-9DF5-188EBEBC5F75}"/>
    <cellStyle name="20% - Accent6 5 5 2 3 2" xfId="13808" xr:uid="{304575F5-ED50-48D9-9A5E-162BD2F5F065}"/>
    <cellStyle name="20% - Accent6 5 5 2 4" xfId="13809" xr:uid="{5200687B-E17E-49F2-B074-3AD8E7F550F2}"/>
    <cellStyle name="20% - Accent6 5 5 2 4 2" xfId="13810" xr:uid="{99DB7A39-C6CF-4F73-988E-E25F2A79F6C7}"/>
    <cellStyle name="20% - Accent6 5 5 2 5" xfId="13811" xr:uid="{7DE803CA-6DD3-4726-8D38-72EA4A55B9F2}"/>
    <cellStyle name="20% - Accent6 5 5 2 5 2" xfId="13812" xr:uid="{6D744DA5-BE9E-4298-A63E-1822EF27F5AC}"/>
    <cellStyle name="20% - Accent6 5 5 2 6" xfId="13813" xr:uid="{9C070E77-6112-48DB-874A-85332267E8E5}"/>
    <cellStyle name="20% - Accent6 5 5 3" xfId="13814" xr:uid="{0636F054-EA49-48B0-8F9E-7FE2BF6FFEB7}"/>
    <cellStyle name="20% - Accent6 5 5 3 2" xfId="13815" xr:uid="{A7AC0DCD-B832-4F17-873C-DFC269687FFD}"/>
    <cellStyle name="20% - Accent6 5 5 3 2 2" xfId="13816" xr:uid="{CB9FC85C-35E7-46D2-AA84-556FCADEC62F}"/>
    <cellStyle name="20% - Accent6 5 5 3 2 2 2" xfId="13817" xr:uid="{2ABC9DB8-1700-4664-BEC3-E865F3DB01C3}"/>
    <cellStyle name="20% - Accent6 5 5 3 2 3" xfId="13818" xr:uid="{68B3B5BB-3B88-4136-8CA3-EBF81E32A477}"/>
    <cellStyle name="20% - Accent6 5 5 3 2 3 2" xfId="13819" xr:uid="{E5ACBD78-E8BA-426F-9522-ECEBD73A8011}"/>
    <cellStyle name="20% - Accent6 5 5 3 2 4" xfId="13820" xr:uid="{3A924983-E1EE-4D66-A9DB-53CAECAFA6BE}"/>
    <cellStyle name="20% - Accent6 5 5 3 3" xfId="13821" xr:uid="{319F8BB3-D184-4B0D-83E3-A6DFDF20631B}"/>
    <cellStyle name="20% - Accent6 5 5 3 3 2" xfId="13822" xr:uid="{A841E262-9B21-4EC4-A65B-D6C656D8F1EB}"/>
    <cellStyle name="20% - Accent6 5 5 3 4" xfId="13823" xr:uid="{3719C61D-BAEE-4B85-8C6D-DCC348A3DE41}"/>
    <cellStyle name="20% - Accent6 5 5 3 4 2" xfId="13824" xr:uid="{23784E09-CA2D-45A8-94D9-7A25296D4F14}"/>
    <cellStyle name="20% - Accent6 5 5 3 5" xfId="13825" xr:uid="{F92B1144-7208-4B90-B52F-E8154B3E709A}"/>
    <cellStyle name="20% - Accent6 5 5 3 5 2" xfId="13826" xr:uid="{33D2FCF0-EDF7-4815-8915-3F468D828E0C}"/>
    <cellStyle name="20% - Accent6 5 5 3 6" xfId="13827" xr:uid="{F689ABA5-9FE9-4A54-B740-DEE29A2A32FC}"/>
    <cellStyle name="20% - Accent6 5 5 4" xfId="13828" xr:uid="{3946940F-6174-4139-8B5E-4F678089F61C}"/>
    <cellStyle name="20% - Accent6 5 5 4 2" xfId="13829" xr:uid="{9028A31C-F8DE-46CC-BF64-5E1BB834BB00}"/>
    <cellStyle name="20% - Accent6 5 5 4 2 2" xfId="13830" xr:uid="{04A4B901-819F-490E-BE88-029D4881B9F2}"/>
    <cellStyle name="20% - Accent6 5 5 4 3" xfId="13831" xr:uid="{D5337059-1F5A-4E3A-B0DD-A9E708D096DA}"/>
    <cellStyle name="20% - Accent6 5 5 4 3 2" xfId="13832" xr:uid="{DA15AE13-1777-47CF-A7BE-3E75E475A1CE}"/>
    <cellStyle name="20% - Accent6 5 5 4 4" xfId="13833" xr:uid="{008F8B3D-331B-4B5C-9BDE-07FA663DB8DB}"/>
    <cellStyle name="20% - Accent6 5 5 5" xfId="13834" xr:uid="{929A709F-5C3F-4C01-B4C4-53BB7922AC4F}"/>
    <cellStyle name="20% - Accent6 5 5 5 2" xfId="13835" xr:uid="{38BE3AD3-C62E-46AC-87DC-CBA20BF286E2}"/>
    <cellStyle name="20% - Accent6 5 5 6" xfId="13836" xr:uid="{532D457C-58B6-42A5-A6D7-BADCED93D687}"/>
    <cellStyle name="20% - Accent6 5 5 6 2" xfId="13837" xr:uid="{4F7687FE-7A6A-452D-BDCD-B01663B31C33}"/>
    <cellStyle name="20% - Accent6 5 5 7" xfId="13838" xr:uid="{357D0911-BCDA-4DA2-8EBD-8B74C4F7EB4D}"/>
    <cellStyle name="20% - Accent6 5 5 7 2" xfId="13839" xr:uid="{02F72E51-811C-40D8-8793-DDB9AD1E91DD}"/>
    <cellStyle name="20% - Accent6 5 5 8" xfId="13840" xr:uid="{E25764B0-98F9-41C9-AD63-7438782B7A8F}"/>
    <cellStyle name="20% - Accent6 5 6" xfId="13841" xr:uid="{3EE490FF-63E7-43D5-B33F-DCA3DDC8484D}"/>
    <cellStyle name="20% - Accent6 5 6 2" xfId="13842" xr:uid="{1893E205-1158-4EEB-9E42-4F81EA3CD682}"/>
    <cellStyle name="20% - Accent6 5 6 2 2" xfId="13843" xr:uid="{3C13B131-5060-46E1-91D9-BD8BB33B2E0A}"/>
    <cellStyle name="20% - Accent6 5 6 2 2 2" xfId="13844" xr:uid="{EF2E9F1E-FF34-4C36-8250-7E23E511F140}"/>
    <cellStyle name="20% - Accent6 5 6 2 3" xfId="13845" xr:uid="{F09393E5-1CBA-463A-B852-B743866E0654}"/>
    <cellStyle name="20% - Accent6 5 6 2 3 2" xfId="13846" xr:uid="{EEACDA38-137E-47CD-B22F-F2E52279EA07}"/>
    <cellStyle name="20% - Accent6 5 6 2 4" xfId="13847" xr:uid="{2589E2F5-9157-43FD-B83D-34B1EB70B1F3}"/>
    <cellStyle name="20% - Accent6 5 6 3" xfId="13848" xr:uid="{46250177-4A43-498F-8E81-9712354BA708}"/>
    <cellStyle name="20% - Accent6 5 6 3 2" xfId="13849" xr:uid="{5CEDE638-E473-44D0-864A-0AEF3A1FCC6F}"/>
    <cellStyle name="20% - Accent6 5 6 4" xfId="13850" xr:uid="{38D7C73A-41CB-456C-A84F-273B2260EE65}"/>
    <cellStyle name="20% - Accent6 5 6 4 2" xfId="13851" xr:uid="{515EB85E-C513-4091-9DDF-F9F594792385}"/>
    <cellStyle name="20% - Accent6 5 6 5" xfId="13852" xr:uid="{9163C98A-7D13-4095-B545-79BF25737ED5}"/>
    <cellStyle name="20% - Accent6 5 6 5 2" xfId="13853" xr:uid="{556BBAC4-6E97-4EDD-8697-F31EEDDFE730}"/>
    <cellStyle name="20% - Accent6 5 6 6" xfId="13854" xr:uid="{AC88D8B5-BD66-437C-8910-2BE6155C7C79}"/>
    <cellStyle name="20% - Accent6 5 7" xfId="13855" xr:uid="{B67E4A93-6829-4F9D-B52E-9CC0C07D5510}"/>
    <cellStyle name="20% - Accent6 5 7 2" xfId="13856" xr:uid="{76F0531D-3668-4222-9DC5-013EF6371171}"/>
    <cellStyle name="20% - Accent6 5 7 2 2" xfId="13857" xr:uid="{13EA6EBA-19C2-48F0-B659-140E3CC9A744}"/>
    <cellStyle name="20% - Accent6 5 7 2 2 2" xfId="13858" xr:uid="{A04578FC-0982-428A-9473-7CA8530D3227}"/>
    <cellStyle name="20% - Accent6 5 7 2 3" xfId="13859" xr:uid="{48950937-F60C-48A6-B559-177966B34D5B}"/>
    <cellStyle name="20% - Accent6 5 7 2 3 2" xfId="13860" xr:uid="{C0A5C2B5-F543-40C4-8638-6478E865C826}"/>
    <cellStyle name="20% - Accent6 5 7 2 4" xfId="13861" xr:uid="{F8682F51-4FB2-42A1-BCA1-BA17307AAE4D}"/>
    <cellStyle name="20% - Accent6 5 7 3" xfId="13862" xr:uid="{2A5DC7C9-558F-4C86-9C3F-C2BF44F7BD83}"/>
    <cellStyle name="20% - Accent6 5 7 3 2" xfId="13863" xr:uid="{230E7697-13FB-4AAF-91F9-8EBFACD001BC}"/>
    <cellStyle name="20% - Accent6 5 7 4" xfId="13864" xr:uid="{B5710788-E7B0-488D-9C61-0C3AF09B5B07}"/>
    <cellStyle name="20% - Accent6 5 7 4 2" xfId="13865" xr:uid="{F725D995-1D3E-4384-B0C0-CDE6A55B3180}"/>
    <cellStyle name="20% - Accent6 5 7 5" xfId="13866" xr:uid="{E98FF727-F09C-467C-AE8C-CB5B851BD96F}"/>
    <cellStyle name="20% - Accent6 5 7 5 2" xfId="13867" xr:uid="{368A71CA-45FB-4236-9900-323A2A03DAC5}"/>
    <cellStyle name="20% - Accent6 5 7 6" xfId="13868" xr:uid="{EE933AAD-DF86-4A3F-8335-532568FE113C}"/>
    <cellStyle name="20% - Accent6 5 8" xfId="13869" xr:uid="{EDA669DA-6C75-456C-B2CB-8D1F80652B2D}"/>
    <cellStyle name="20% - Accent6 5 8 2" xfId="13870" xr:uid="{18815E5B-D889-4D4C-A934-EE345035D391}"/>
    <cellStyle name="20% - Accent6 5 8 2 2" xfId="13871" xr:uid="{D5474CDC-70F8-4FD7-86BA-BEDCD5C4ADB6}"/>
    <cellStyle name="20% - Accent6 5 8 3" xfId="13872" xr:uid="{BF51DAF3-27A6-4E99-9C2B-7EE98283CF6B}"/>
    <cellStyle name="20% - Accent6 5 8 3 2" xfId="13873" xr:uid="{B708B8F6-11C1-4A1E-AC2A-C37879363087}"/>
    <cellStyle name="20% - Accent6 5 8 4" xfId="13874" xr:uid="{4B162E2F-8910-49C6-9953-81A338F89E66}"/>
    <cellStyle name="20% - Accent6 5 9" xfId="13875" xr:uid="{56E0A41E-2A2B-4AAA-A702-990F6E1F01FB}"/>
    <cellStyle name="20% - Accent6 5 9 2" xfId="13876" xr:uid="{8E0DC606-A3D4-41CB-AE6E-B53B256AEBFB}"/>
    <cellStyle name="20% - Accent6 6" xfId="249" xr:uid="{AE56B88F-61EF-42D8-BC9B-B388C938737E}"/>
    <cellStyle name="20% - Accent6 6 10" xfId="13878" xr:uid="{F979C665-72A3-4961-89FF-6546529FA0AE}"/>
    <cellStyle name="20% - Accent6 6 10 2" xfId="13879" xr:uid="{E2B4531A-6CE0-4203-AA89-6EA473D5974C}"/>
    <cellStyle name="20% - Accent6 6 11" xfId="13880" xr:uid="{CDD73F7E-732C-4DB8-8819-DDA41C2C8AD8}"/>
    <cellStyle name="20% - Accent6 6 11 2" xfId="13881" xr:uid="{0B55F6A4-EB43-4E93-9426-7908267B8F0D}"/>
    <cellStyle name="20% - Accent6 6 12" xfId="13882" xr:uid="{2C90836F-0D3E-4EF2-80E7-5318ADC45518}"/>
    <cellStyle name="20% - Accent6 6 12 2" xfId="13883" xr:uid="{3CB989FB-EAED-466B-A914-B3A3A1BD2C51}"/>
    <cellStyle name="20% - Accent6 6 13" xfId="13884" xr:uid="{31BB0E0F-3F07-45B9-852A-9B518E266FB1}"/>
    <cellStyle name="20% - Accent6 6 14" xfId="13885" xr:uid="{FAFCDBBB-59BE-462A-80D2-9B4AC4D58976}"/>
    <cellStyle name="20% - Accent6 6 15" xfId="13877" xr:uid="{2C6A4DED-FF99-45D5-829E-43E3DD563589}"/>
    <cellStyle name="20% - Accent6 6 2" xfId="250" xr:uid="{73B7AEC2-E3AB-43E5-8518-3CD6DC285C55}"/>
    <cellStyle name="20% - Accent6 6 2 10" xfId="13887" xr:uid="{153031AC-3D41-457C-9E57-2EA6B1CC3008}"/>
    <cellStyle name="20% - Accent6 6 2 11" xfId="13888" xr:uid="{E069F3D0-03BE-42A2-95C5-1055B72465AB}"/>
    <cellStyle name="20% - Accent6 6 2 12" xfId="13886" xr:uid="{4F0F2CEA-45E6-4F75-9D20-A70F6B987C72}"/>
    <cellStyle name="20% - Accent6 6 2 2" xfId="13889" xr:uid="{1D5BA856-E8FB-4214-9579-4269EA791A17}"/>
    <cellStyle name="20% - Accent6 6 2 2 2" xfId="13890" xr:uid="{278018CF-822B-4FEB-ABD7-AD3B62E9F4D2}"/>
    <cellStyle name="20% - Accent6 6 2 2 2 2" xfId="13891" xr:uid="{390E6A0F-E319-4E40-9521-E5E0026C14A0}"/>
    <cellStyle name="20% - Accent6 6 2 2 2 2 2" xfId="13892" xr:uid="{FD7F54AD-17E1-42E5-AD75-FA910E5C1196}"/>
    <cellStyle name="20% - Accent6 6 2 2 2 3" xfId="13893" xr:uid="{C12A854D-AACC-4DB0-84EF-7542ED63E390}"/>
    <cellStyle name="20% - Accent6 6 2 2 2 3 2" xfId="13894" xr:uid="{F5CE742F-85CF-4DE4-9B95-31E046D14639}"/>
    <cellStyle name="20% - Accent6 6 2 2 2 4" xfId="13895" xr:uid="{B6F95A25-E0D8-40B9-8503-24EDF6314D74}"/>
    <cellStyle name="20% - Accent6 6 2 2 3" xfId="13896" xr:uid="{2874D03B-B4C3-4634-B8F1-4210F0D796DF}"/>
    <cellStyle name="20% - Accent6 6 2 2 3 2" xfId="13897" xr:uid="{08BCF6ED-DF47-4FB9-A12E-5CC0F8243051}"/>
    <cellStyle name="20% - Accent6 6 2 2 4" xfId="13898" xr:uid="{4689A860-7DD1-4AF4-A6F7-6933CC520316}"/>
    <cellStyle name="20% - Accent6 6 2 2 4 2" xfId="13899" xr:uid="{CE930552-28D1-46C7-8AD2-64A89CAB82DA}"/>
    <cellStyle name="20% - Accent6 6 2 2 5" xfId="13900" xr:uid="{13AC58CD-77E0-4C99-BD74-FD8516AEB325}"/>
    <cellStyle name="20% - Accent6 6 2 2 5 2" xfId="13901" xr:uid="{093FA297-DD04-45D9-90BF-344D4D47F15C}"/>
    <cellStyle name="20% - Accent6 6 2 2 6" xfId="13902" xr:uid="{C1E1E907-CB2C-4D0B-BD22-36D0233F76F7}"/>
    <cellStyle name="20% - Accent6 6 2 2 6 2" xfId="13903" xr:uid="{7E13B228-E28A-4CD6-8A5A-0D39BCB71795}"/>
    <cellStyle name="20% - Accent6 6 2 2 7" xfId="13904" xr:uid="{9F678163-79B6-4844-B126-CB1CE67C5E55}"/>
    <cellStyle name="20% - Accent6 6 2 2 7 2" xfId="13905" xr:uid="{82FBEDA0-9BDC-4144-8AE2-BABA96324E01}"/>
    <cellStyle name="20% - Accent6 6 2 2 8" xfId="13906" xr:uid="{B427814D-7354-4AC3-B86E-713BCA4A66B5}"/>
    <cellStyle name="20% - Accent6 6 2 3" xfId="13907" xr:uid="{8735E5B0-0EEA-4D89-BF9A-C9D072D8F947}"/>
    <cellStyle name="20% - Accent6 6 2 3 2" xfId="13908" xr:uid="{6C2AB70B-4FE0-4469-83BD-9BBCF5EA09DB}"/>
    <cellStyle name="20% - Accent6 6 2 3 2 2" xfId="13909" xr:uid="{04E027C8-7F17-4549-B4A7-DD7BC632B5F0}"/>
    <cellStyle name="20% - Accent6 6 2 3 2 2 2" xfId="13910" xr:uid="{F9ABEC20-1600-4C24-81FB-EDC9D77552CE}"/>
    <cellStyle name="20% - Accent6 6 2 3 2 3" xfId="13911" xr:uid="{8FA74BF4-4C84-4A58-A880-47DF8352B694}"/>
    <cellStyle name="20% - Accent6 6 2 3 2 3 2" xfId="13912" xr:uid="{8019D59C-94FC-4FD1-BF6F-3EBA04A8C834}"/>
    <cellStyle name="20% - Accent6 6 2 3 2 4" xfId="13913" xr:uid="{39E748E9-88FE-43CB-9B3E-C3BB69405CE3}"/>
    <cellStyle name="20% - Accent6 6 2 3 3" xfId="13914" xr:uid="{47A8B08B-CDE9-4E5D-BE0A-555032B3D39C}"/>
    <cellStyle name="20% - Accent6 6 2 3 3 2" xfId="13915" xr:uid="{C76A38D4-C31A-423C-8428-77893D3EB1FF}"/>
    <cellStyle name="20% - Accent6 6 2 3 4" xfId="13916" xr:uid="{B0903D8C-1B8E-4513-9A95-72F5E7B63FCA}"/>
    <cellStyle name="20% - Accent6 6 2 3 4 2" xfId="13917" xr:uid="{13EE0E5A-0468-44D3-BB42-30C0C5605151}"/>
    <cellStyle name="20% - Accent6 6 2 3 5" xfId="13918" xr:uid="{CFEB2843-B3BD-4699-9D1F-DA51DEC282F6}"/>
    <cellStyle name="20% - Accent6 6 2 3 5 2" xfId="13919" xr:uid="{2C1A0913-2FC4-4208-B144-5ECAB5365C4D}"/>
    <cellStyle name="20% - Accent6 6 2 3 6" xfId="13920" xr:uid="{D0A3AB4A-F00B-4A9E-82D8-FCF46D2984AF}"/>
    <cellStyle name="20% - Accent6 6 2 4" xfId="13921" xr:uid="{1DDE880B-3635-46C9-AF62-4500DD9210D6}"/>
    <cellStyle name="20% - Accent6 6 2 4 2" xfId="13922" xr:uid="{320A466D-45D5-4EC5-903E-18778FFF1C88}"/>
    <cellStyle name="20% - Accent6 6 2 4 2 2" xfId="13923" xr:uid="{099C2EF6-CC72-415E-880E-00FA0A84C885}"/>
    <cellStyle name="20% - Accent6 6 2 4 3" xfId="13924" xr:uid="{1047AF36-0CA0-4D52-9ED1-8882B3A53882}"/>
    <cellStyle name="20% - Accent6 6 2 4 3 2" xfId="13925" xr:uid="{B3E1CDAF-9959-4BC6-BA2C-8433E0D7DD11}"/>
    <cellStyle name="20% - Accent6 6 2 4 4" xfId="13926" xr:uid="{28AF893B-421E-4752-8771-4DCA9DFDDA14}"/>
    <cellStyle name="20% - Accent6 6 2 5" xfId="13927" xr:uid="{6E0D2CEE-CC47-4F3E-869C-F240A436835B}"/>
    <cellStyle name="20% - Accent6 6 2 5 2" xfId="13928" xr:uid="{27E29854-F1D4-4DA8-923C-848E3D493D5C}"/>
    <cellStyle name="20% - Accent6 6 2 6" xfId="13929" xr:uid="{770781C7-7FC9-431E-945F-EB45F3CD2594}"/>
    <cellStyle name="20% - Accent6 6 2 6 2" xfId="13930" xr:uid="{0D506B04-DCAA-4A7D-A9C2-1BD0AFD485DD}"/>
    <cellStyle name="20% - Accent6 6 2 7" xfId="13931" xr:uid="{3B28A3C2-A905-431B-B163-C9BD942C5005}"/>
    <cellStyle name="20% - Accent6 6 2 7 2" xfId="13932" xr:uid="{4505441B-A3F6-4016-92DF-AFAC9931A61A}"/>
    <cellStyle name="20% - Accent6 6 2 8" xfId="13933" xr:uid="{14EBC60A-6D70-4C5D-8FA7-81CBFD42EC0B}"/>
    <cellStyle name="20% - Accent6 6 2 8 2" xfId="13934" xr:uid="{BE907D5D-05DC-41D3-BBBE-C1ED16247D1E}"/>
    <cellStyle name="20% - Accent6 6 2 9" xfId="13935" xr:uid="{9F74613F-BC2C-44B8-8A30-7DECE5B7673E}"/>
    <cellStyle name="20% - Accent6 6 2 9 2" xfId="13936" xr:uid="{5B05A9DA-6C2E-4BC7-BB4D-0525747A95C0}"/>
    <cellStyle name="20% - Accent6 6 3" xfId="13937" xr:uid="{290C2339-2E3E-49A8-B38F-166AD1EB885F}"/>
    <cellStyle name="20% - Accent6 6 3 10" xfId="13938" xr:uid="{6EE19A81-CEB0-4AAD-BDD2-73A3F708C6B1}"/>
    <cellStyle name="20% - Accent6 6 3 2" xfId="13939" xr:uid="{0CC45982-B8F9-45C7-B489-50CDB9FFE820}"/>
    <cellStyle name="20% - Accent6 6 3 2 2" xfId="13940" xr:uid="{2AEB6436-481E-44C8-B444-23C1D5FA9195}"/>
    <cellStyle name="20% - Accent6 6 3 2 2 2" xfId="13941" xr:uid="{3605E716-D065-4425-92CD-ACF08D8DD5F9}"/>
    <cellStyle name="20% - Accent6 6 3 2 2 2 2" xfId="13942" xr:uid="{2426C186-3D6A-4ABB-A721-ACFF519FCB0A}"/>
    <cellStyle name="20% - Accent6 6 3 2 2 3" xfId="13943" xr:uid="{134781AE-2489-4983-BC7A-0051F537236E}"/>
    <cellStyle name="20% - Accent6 6 3 2 2 3 2" xfId="13944" xr:uid="{7D272EBF-90AB-40A8-A69B-780C073146D0}"/>
    <cellStyle name="20% - Accent6 6 3 2 2 4" xfId="13945" xr:uid="{4B651D91-A60E-409C-9E53-9D5135ED937E}"/>
    <cellStyle name="20% - Accent6 6 3 2 3" xfId="13946" xr:uid="{68AA2280-948F-4BDB-9E13-58641F388D31}"/>
    <cellStyle name="20% - Accent6 6 3 2 3 2" xfId="13947" xr:uid="{11A21F23-33D0-484F-A3E6-EA2593D8940E}"/>
    <cellStyle name="20% - Accent6 6 3 2 4" xfId="13948" xr:uid="{2B37687D-8BDB-49DB-889B-4EF42FACA78E}"/>
    <cellStyle name="20% - Accent6 6 3 2 4 2" xfId="13949" xr:uid="{C2F72EE6-7BCA-4D5F-B0BF-0BF814BE5AF9}"/>
    <cellStyle name="20% - Accent6 6 3 2 5" xfId="13950" xr:uid="{FB7165C9-8487-469C-A3B5-26431AE36B14}"/>
    <cellStyle name="20% - Accent6 6 3 2 5 2" xfId="13951" xr:uid="{63C2CE45-B05B-4825-97D1-B046FCDFE732}"/>
    <cellStyle name="20% - Accent6 6 3 2 6" xfId="13952" xr:uid="{7A3F9D95-D1E2-4DD3-955E-F002E8694054}"/>
    <cellStyle name="20% - Accent6 6 3 2 6 2" xfId="13953" xr:uid="{991A20AC-2EAF-4BBB-AE02-ECB05636C951}"/>
    <cellStyle name="20% - Accent6 6 3 2 7" xfId="13954" xr:uid="{DDBBB653-F893-4F0B-B772-D60A8500EF39}"/>
    <cellStyle name="20% - Accent6 6 3 2 7 2" xfId="13955" xr:uid="{F1A7DAA2-CE00-4A49-826A-918460401519}"/>
    <cellStyle name="20% - Accent6 6 3 2 8" xfId="13956" xr:uid="{9B710108-5B0D-4778-A0C0-6E666A7649AB}"/>
    <cellStyle name="20% - Accent6 6 3 3" xfId="13957" xr:uid="{4EB37C8A-1D79-4E52-A074-20D23D4CCB4E}"/>
    <cellStyle name="20% - Accent6 6 3 3 2" xfId="13958" xr:uid="{804A3B10-EEA1-4045-89E2-91B06BDA8E22}"/>
    <cellStyle name="20% - Accent6 6 3 3 2 2" xfId="13959" xr:uid="{11E5C027-A00F-4998-BCD9-52A00B1581AD}"/>
    <cellStyle name="20% - Accent6 6 3 3 2 2 2" xfId="13960" xr:uid="{9C085660-2F0D-4B60-9107-717D28C24ACC}"/>
    <cellStyle name="20% - Accent6 6 3 3 2 3" xfId="13961" xr:uid="{278F3815-11E3-480B-9A26-6263D96EFF4F}"/>
    <cellStyle name="20% - Accent6 6 3 3 2 3 2" xfId="13962" xr:uid="{34774477-A39B-4B6C-9FCF-9ADE19FBDC69}"/>
    <cellStyle name="20% - Accent6 6 3 3 2 4" xfId="13963" xr:uid="{42BC078C-0FF0-4F86-8C6F-1CBDE4480ED0}"/>
    <cellStyle name="20% - Accent6 6 3 3 3" xfId="13964" xr:uid="{FD214C98-47BA-46D2-8060-82B8A229BE85}"/>
    <cellStyle name="20% - Accent6 6 3 3 3 2" xfId="13965" xr:uid="{D990FB17-5C48-4447-AEF8-EA221753D512}"/>
    <cellStyle name="20% - Accent6 6 3 3 4" xfId="13966" xr:uid="{89356C41-EA58-4F98-B5D8-F91B52785CEE}"/>
    <cellStyle name="20% - Accent6 6 3 3 4 2" xfId="13967" xr:uid="{7553D5FB-1F49-4D22-BD9F-88E3B96AF60B}"/>
    <cellStyle name="20% - Accent6 6 3 3 5" xfId="13968" xr:uid="{6D6CF2C4-5089-43B9-8256-994219D25A10}"/>
    <cellStyle name="20% - Accent6 6 3 3 5 2" xfId="13969" xr:uid="{0C60E05E-2B71-4E06-AAC2-4E4650285248}"/>
    <cellStyle name="20% - Accent6 6 3 3 6" xfId="13970" xr:uid="{86AE30D8-06B4-4520-BB12-857F8066F3EA}"/>
    <cellStyle name="20% - Accent6 6 3 4" xfId="13971" xr:uid="{EF9F2630-E481-42C7-B130-ED9DB41DC681}"/>
    <cellStyle name="20% - Accent6 6 3 4 2" xfId="13972" xr:uid="{4596D712-88A6-430B-B76F-2BE20A1C8952}"/>
    <cellStyle name="20% - Accent6 6 3 4 2 2" xfId="13973" xr:uid="{0C0E2B6A-6264-4114-B4AD-41E999934B40}"/>
    <cellStyle name="20% - Accent6 6 3 4 3" xfId="13974" xr:uid="{01FE095F-988A-4DB5-A4B8-9DAAD8F02B4D}"/>
    <cellStyle name="20% - Accent6 6 3 4 3 2" xfId="13975" xr:uid="{96C582CF-1DBB-4597-B3A9-DC6222154BF9}"/>
    <cellStyle name="20% - Accent6 6 3 4 4" xfId="13976" xr:uid="{52F21277-6E84-4A22-910B-64F1AE910D49}"/>
    <cellStyle name="20% - Accent6 6 3 5" xfId="13977" xr:uid="{05277E4A-06A5-4C65-87F8-C41843E47519}"/>
    <cellStyle name="20% - Accent6 6 3 5 2" xfId="13978" xr:uid="{A63D5B6F-0645-485B-9A5A-A16D1DD2C8E0}"/>
    <cellStyle name="20% - Accent6 6 3 6" xfId="13979" xr:uid="{8CEAA879-D21F-4501-B875-592D310D2912}"/>
    <cellStyle name="20% - Accent6 6 3 6 2" xfId="13980" xr:uid="{E81CAD23-F860-48F6-B9E8-8B4D11B98311}"/>
    <cellStyle name="20% - Accent6 6 3 7" xfId="13981" xr:uid="{CC974309-9BBF-4E7E-AE0E-253CB781694C}"/>
    <cellStyle name="20% - Accent6 6 3 7 2" xfId="13982" xr:uid="{F7B099CC-8EFD-45C7-BDB4-DF9DB79E2718}"/>
    <cellStyle name="20% - Accent6 6 3 8" xfId="13983" xr:uid="{0011CAB4-A55A-40F5-A044-442EFEF0EC06}"/>
    <cellStyle name="20% - Accent6 6 3 8 2" xfId="13984" xr:uid="{1242CFBE-9149-4A52-993B-122C84A5D510}"/>
    <cellStyle name="20% - Accent6 6 3 9" xfId="13985" xr:uid="{CB75C707-04A5-4715-B99B-07BC8EB276D7}"/>
    <cellStyle name="20% - Accent6 6 3 9 2" xfId="13986" xr:uid="{79F9FE6B-AC61-4225-A766-8E2E5FE1D869}"/>
    <cellStyle name="20% - Accent6 6 4" xfId="13987" xr:uid="{10FC0E9F-1E83-4656-B60B-E6E8025D8EFF}"/>
    <cellStyle name="20% - Accent6 6 4 10" xfId="13988" xr:uid="{51CDB26A-080A-4DA0-98EB-99E26B1EF8B0}"/>
    <cellStyle name="20% - Accent6 6 4 2" xfId="13989" xr:uid="{22A25924-8984-44BB-9B0F-F214005906C7}"/>
    <cellStyle name="20% - Accent6 6 4 2 2" xfId="13990" xr:uid="{583AFA80-6DCF-4CD9-B9FB-CAD2DF631D02}"/>
    <cellStyle name="20% - Accent6 6 4 2 2 2" xfId="13991" xr:uid="{F468EF72-4670-4AFD-8F2C-8CF7006BFEE2}"/>
    <cellStyle name="20% - Accent6 6 4 2 2 2 2" xfId="13992" xr:uid="{DB9AF064-D6F2-46BB-B934-87DB55D7BF7B}"/>
    <cellStyle name="20% - Accent6 6 4 2 2 3" xfId="13993" xr:uid="{AB30D68B-F6D4-41A9-9188-643A89D679BA}"/>
    <cellStyle name="20% - Accent6 6 4 2 2 3 2" xfId="13994" xr:uid="{66A8E61F-81B5-4E6D-AEE1-E9D63B36C9DD}"/>
    <cellStyle name="20% - Accent6 6 4 2 2 4" xfId="13995" xr:uid="{DFE0F72A-522A-4D9C-A28D-431B8E93360F}"/>
    <cellStyle name="20% - Accent6 6 4 2 3" xfId="13996" xr:uid="{C2ECEFFE-F88F-426D-B9C6-88B053440BC6}"/>
    <cellStyle name="20% - Accent6 6 4 2 3 2" xfId="13997" xr:uid="{5BEFD1FA-B0F6-4C9B-A1BF-07898437D596}"/>
    <cellStyle name="20% - Accent6 6 4 2 4" xfId="13998" xr:uid="{8E720249-C8B9-4F9D-810B-18C237FBFADD}"/>
    <cellStyle name="20% - Accent6 6 4 2 4 2" xfId="13999" xr:uid="{64D8103A-B8C9-4713-892E-9CD550566CA7}"/>
    <cellStyle name="20% - Accent6 6 4 2 5" xfId="14000" xr:uid="{37EF63E6-0137-4C3F-8109-41395E779A91}"/>
    <cellStyle name="20% - Accent6 6 4 2 5 2" xfId="14001" xr:uid="{2D4C2A79-BE21-4F99-9B96-2DD755AE36F3}"/>
    <cellStyle name="20% - Accent6 6 4 2 6" xfId="14002" xr:uid="{4853B4B5-5E0B-4CEB-BC53-CD4BEE144952}"/>
    <cellStyle name="20% - Accent6 6 4 3" xfId="14003" xr:uid="{25B61648-1A47-4149-94FB-E4D21A208815}"/>
    <cellStyle name="20% - Accent6 6 4 3 2" xfId="14004" xr:uid="{B37EDBD0-9169-48A4-9ECC-99053C8FC635}"/>
    <cellStyle name="20% - Accent6 6 4 3 2 2" xfId="14005" xr:uid="{63A45C32-485A-4A3A-A6F6-C50C23A7161C}"/>
    <cellStyle name="20% - Accent6 6 4 3 2 2 2" xfId="14006" xr:uid="{B10D9CF3-1D2F-493A-8ED7-C173F7F5C30F}"/>
    <cellStyle name="20% - Accent6 6 4 3 2 3" xfId="14007" xr:uid="{ED30A742-2336-404E-9A51-6AFE08CBD713}"/>
    <cellStyle name="20% - Accent6 6 4 3 2 3 2" xfId="14008" xr:uid="{D2557C20-488B-42D3-9633-93BE7D4C0DB9}"/>
    <cellStyle name="20% - Accent6 6 4 3 2 4" xfId="14009" xr:uid="{05F4A1FE-64ED-4629-9B18-A3428FE60221}"/>
    <cellStyle name="20% - Accent6 6 4 3 3" xfId="14010" xr:uid="{29F77768-49BC-426A-BFD2-B2C6C84ACCFF}"/>
    <cellStyle name="20% - Accent6 6 4 3 3 2" xfId="14011" xr:uid="{DCE2AFA1-91CA-4808-AFAE-D6110A4E5390}"/>
    <cellStyle name="20% - Accent6 6 4 3 4" xfId="14012" xr:uid="{A21D1B7C-F09F-450B-B39C-ADCBEE46F828}"/>
    <cellStyle name="20% - Accent6 6 4 3 4 2" xfId="14013" xr:uid="{DDE51EDA-CBEC-4910-9B76-F7A31A4D553A}"/>
    <cellStyle name="20% - Accent6 6 4 3 5" xfId="14014" xr:uid="{07F4D0C2-998A-4DB6-95A5-074CF1A052F4}"/>
    <cellStyle name="20% - Accent6 6 4 3 5 2" xfId="14015" xr:uid="{746886AC-1557-4DD2-9AFB-D14B3D2E0D11}"/>
    <cellStyle name="20% - Accent6 6 4 3 6" xfId="14016" xr:uid="{8D9AA310-9656-4D46-8136-05277B2F8B0C}"/>
    <cellStyle name="20% - Accent6 6 4 4" xfId="14017" xr:uid="{8D56910A-80E3-4670-94F6-2110B646F659}"/>
    <cellStyle name="20% - Accent6 6 4 4 2" xfId="14018" xr:uid="{184A4142-E3D0-4B3D-AC1D-8B229F560CDA}"/>
    <cellStyle name="20% - Accent6 6 4 4 2 2" xfId="14019" xr:uid="{55C4A054-81AD-4053-9F3E-4976B251873B}"/>
    <cellStyle name="20% - Accent6 6 4 4 3" xfId="14020" xr:uid="{D3184A8A-7BDB-4633-90CA-BF169F52C666}"/>
    <cellStyle name="20% - Accent6 6 4 4 3 2" xfId="14021" xr:uid="{1F0E08F5-03EC-4903-89F4-1CD25E85E511}"/>
    <cellStyle name="20% - Accent6 6 4 4 4" xfId="14022" xr:uid="{5EF0ACA6-04AD-4742-BB19-ACB492390308}"/>
    <cellStyle name="20% - Accent6 6 4 5" xfId="14023" xr:uid="{3C9767A1-4F34-47F1-8495-1398B27114F4}"/>
    <cellStyle name="20% - Accent6 6 4 5 2" xfId="14024" xr:uid="{153544C1-4613-4CCE-A6EC-D4F5298250A8}"/>
    <cellStyle name="20% - Accent6 6 4 6" xfId="14025" xr:uid="{F3F87817-AC7A-4516-B13E-8AB30D601EAF}"/>
    <cellStyle name="20% - Accent6 6 4 6 2" xfId="14026" xr:uid="{0C02DDA0-6945-4E5C-980F-4801F94D80AF}"/>
    <cellStyle name="20% - Accent6 6 4 7" xfId="14027" xr:uid="{05617EB0-E057-4A9D-9725-D453DDCE661F}"/>
    <cellStyle name="20% - Accent6 6 4 7 2" xfId="14028" xr:uid="{BF673B72-88A5-4477-B400-2B72BF63A7DC}"/>
    <cellStyle name="20% - Accent6 6 4 8" xfId="14029" xr:uid="{8DCAFAE2-2D10-4158-9D14-D01494BA022C}"/>
    <cellStyle name="20% - Accent6 6 4 8 2" xfId="14030" xr:uid="{5890E4F2-A000-4F0A-A73A-D6DB98E3E516}"/>
    <cellStyle name="20% - Accent6 6 4 9" xfId="14031" xr:uid="{81F0CF5E-1EE0-40F3-A54A-536E9D28F500}"/>
    <cellStyle name="20% - Accent6 6 4 9 2" xfId="14032" xr:uid="{55C99F19-A613-48F2-8A77-4824552CE159}"/>
    <cellStyle name="20% - Accent6 6 5" xfId="14033" xr:uid="{9855F4C8-5778-47AF-A86F-15498884891C}"/>
    <cellStyle name="20% - Accent6 6 5 2" xfId="14034" xr:uid="{711A2428-D1BE-4DA6-B759-8B2095578435}"/>
    <cellStyle name="20% - Accent6 6 5 2 2" xfId="14035" xr:uid="{5CD3FAE8-B0FC-44EE-BA7B-F5C9BF09388E}"/>
    <cellStyle name="20% - Accent6 6 5 2 2 2" xfId="14036" xr:uid="{89FFFD0F-E03E-4D15-AE72-8F96E8DB865E}"/>
    <cellStyle name="20% - Accent6 6 5 2 3" xfId="14037" xr:uid="{DC5D8D6B-F6AA-4332-A747-4B008E6C8910}"/>
    <cellStyle name="20% - Accent6 6 5 2 3 2" xfId="14038" xr:uid="{64CA95D8-3214-4B8B-B492-30D7A0F0C1D0}"/>
    <cellStyle name="20% - Accent6 6 5 2 4" xfId="14039" xr:uid="{46627433-73E5-4377-B35B-1B5AC92AF8F4}"/>
    <cellStyle name="20% - Accent6 6 5 3" xfId="14040" xr:uid="{3F0F04BF-5444-45F9-8F3B-FC1E2CE01F45}"/>
    <cellStyle name="20% - Accent6 6 5 3 2" xfId="14041" xr:uid="{48CBAEC2-C472-4D03-A109-BD680231DCB5}"/>
    <cellStyle name="20% - Accent6 6 5 4" xfId="14042" xr:uid="{44713BCC-E1BC-4EC1-A8F6-F6FB19308D9C}"/>
    <cellStyle name="20% - Accent6 6 5 4 2" xfId="14043" xr:uid="{CC46D807-9F03-48D9-B98D-1BA01EC303FB}"/>
    <cellStyle name="20% - Accent6 6 5 5" xfId="14044" xr:uid="{49871407-023A-497E-A980-1DD4BC7D67F1}"/>
    <cellStyle name="20% - Accent6 6 5 5 2" xfId="14045" xr:uid="{D79B0CA9-5E98-49C3-821B-EBEB5E1BBA11}"/>
    <cellStyle name="20% - Accent6 6 5 6" xfId="14046" xr:uid="{8F62674D-26D8-488D-9056-74AAC52BE8CC}"/>
    <cellStyle name="20% - Accent6 6 6" xfId="14047" xr:uid="{8F030DC1-B9FB-44FB-BEC2-7B5762438B47}"/>
    <cellStyle name="20% - Accent6 6 6 2" xfId="14048" xr:uid="{BB0A47E0-5DB6-4843-94AF-B6F89F84D874}"/>
    <cellStyle name="20% - Accent6 6 6 2 2" xfId="14049" xr:uid="{DE14B804-6A42-493F-8C41-D1B3E8E9ACE6}"/>
    <cellStyle name="20% - Accent6 6 6 2 2 2" xfId="14050" xr:uid="{3D28B7FC-0397-473D-B132-B760094FAFED}"/>
    <cellStyle name="20% - Accent6 6 6 2 3" xfId="14051" xr:uid="{404FEF8F-74D5-4BF3-85B1-CE989B192076}"/>
    <cellStyle name="20% - Accent6 6 6 2 3 2" xfId="14052" xr:uid="{2C059185-A8B2-4C2F-AE14-5470BB3CA00D}"/>
    <cellStyle name="20% - Accent6 6 6 2 4" xfId="14053" xr:uid="{405DE72F-7455-40A3-AD42-F8A931EDECC2}"/>
    <cellStyle name="20% - Accent6 6 6 3" xfId="14054" xr:uid="{9283E9E7-EF73-4F8E-AC3D-7A35AD78506C}"/>
    <cellStyle name="20% - Accent6 6 6 3 2" xfId="14055" xr:uid="{E73BE6FE-32CF-4202-90CC-D363CC01FF21}"/>
    <cellStyle name="20% - Accent6 6 6 4" xfId="14056" xr:uid="{F688D1B9-3EDC-43BC-BDB0-23A4F391ACBC}"/>
    <cellStyle name="20% - Accent6 6 6 4 2" xfId="14057" xr:uid="{8981E199-2B17-480D-9BA0-0ACAED8C2048}"/>
    <cellStyle name="20% - Accent6 6 6 5" xfId="14058" xr:uid="{E5798C2E-0809-47A4-A8C3-2519FEFE7BCC}"/>
    <cellStyle name="20% - Accent6 6 6 5 2" xfId="14059" xr:uid="{44EC41C9-166E-402F-89B1-FEB03AF76573}"/>
    <cellStyle name="20% - Accent6 6 6 6" xfId="14060" xr:uid="{5D5B96BA-FCF4-47FB-8F01-0C02B0DCEA6E}"/>
    <cellStyle name="20% - Accent6 6 7" xfId="14061" xr:uid="{004BB523-BDF6-472E-9A19-33B535C81BD3}"/>
    <cellStyle name="20% - Accent6 6 7 2" xfId="14062" xr:uid="{45A3C196-E54F-43E5-981D-50E09EE85B57}"/>
    <cellStyle name="20% - Accent6 6 7 2 2" xfId="14063" xr:uid="{EFCDAF69-F7A1-4093-AE73-F0F3CD5B580C}"/>
    <cellStyle name="20% - Accent6 6 7 3" xfId="14064" xr:uid="{3CF5279B-3037-4CAE-B838-A1440BFDE026}"/>
    <cellStyle name="20% - Accent6 6 7 3 2" xfId="14065" xr:uid="{EA1CC517-90F5-4AB2-9B51-7D2053360B89}"/>
    <cellStyle name="20% - Accent6 6 7 4" xfId="14066" xr:uid="{5942F8B4-71BB-40C8-AF42-99FE30F2E39D}"/>
    <cellStyle name="20% - Accent6 6 8" xfId="14067" xr:uid="{23AB1954-1F20-49EA-8D1D-6C3DDD502311}"/>
    <cellStyle name="20% - Accent6 6 8 2" xfId="14068" xr:uid="{613797D2-2FE1-4D63-917B-C5C1C988F0F4}"/>
    <cellStyle name="20% - Accent6 6 9" xfId="14069" xr:uid="{6EABAA62-529B-41A3-AEF9-A3452B4DA7C3}"/>
    <cellStyle name="20% - Accent6 6 9 2" xfId="14070" xr:uid="{D0B68463-E2BD-491C-9B52-E8C8728FD682}"/>
    <cellStyle name="20% - Accent6 7" xfId="251" xr:uid="{C511CF5A-03F0-4050-BE7E-39B7091022AD}"/>
    <cellStyle name="20% - Accent6 7 10" xfId="14072" xr:uid="{B455DFA3-AFFD-4458-8C79-20603B193637}"/>
    <cellStyle name="20% - Accent6 7 10 2" xfId="14073" xr:uid="{F14787A3-DA65-4A57-907F-3A414FA97DAA}"/>
    <cellStyle name="20% - Accent6 7 11" xfId="14074" xr:uid="{CCA5A6E2-54A5-40D4-BBB2-9D6CE2C6EBDC}"/>
    <cellStyle name="20% - Accent6 7 11 2" xfId="14075" xr:uid="{9AF12598-96B9-48D5-A6EA-C5B2B1C06EE6}"/>
    <cellStyle name="20% - Accent6 7 12" xfId="14076" xr:uid="{EB9AF44F-2CFA-45C8-AE64-41E44E46D922}"/>
    <cellStyle name="20% - Accent6 7 13" xfId="14077" xr:uid="{D3607F80-A299-4EA6-9DD8-2536F9DA4BB8}"/>
    <cellStyle name="20% - Accent6 7 14" xfId="14071" xr:uid="{112F837E-162A-4A16-B5A3-12E3C9495BB1}"/>
    <cellStyle name="20% - Accent6 7 2" xfId="252" xr:uid="{98B169E4-5E1A-4AC9-A18B-2B5B8DF52F41}"/>
    <cellStyle name="20% - Accent6 7 2 10" xfId="14079" xr:uid="{A26B4AE5-DE45-4A49-89BF-61646FB2CB58}"/>
    <cellStyle name="20% - Accent6 7 2 11" xfId="14078" xr:uid="{28B26CB0-E213-474A-ADE4-8EDE384E6562}"/>
    <cellStyle name="20% - Accent6 7 2 2" xfId="14080" xr:uid="{CF7D5A58-5538-408B-88A6-E1334ACD3B54}"/>
    <cellStyle name="20% - Accent6 7 2 2 2" xfId="14081" xr:uid="{C264A486-8A99-4FFD-A1AD-A245685DDECD}"/>
    <cellStyle name="20% - Accent6 7 2 2 2 2" xfId="14082" xr:uid="{C64679CF-CB85-454A-8A08-6E266DB82AD4}"/>
    <cellStyle name="20% - Accent6 7 2 2 2 2 2" xfId="14083" xr:uid="{086C9710-4F6B-482C-9D84-E9DFE435136A}"/>
    <cellStyle name="20% - Accent6 7 2 2 2 3" xfId="14084" xr:uid="{D4570D1D-0004-4432-ABDD-DC2A7D990686}"/>
    <cellStyle name="20% - Accent6 7 2 2 2 3 2" xfId="14085" xr:uid="{4E029998-BB6F-43E7-B5E7-6E1810994EDE}"/>
    <cellStyle name="20% - Accent6 7 2 2 2 4" xfId="14086" xr:uid="{6783719F-4E63-4A36-A29E-050E0791C702}"/>
    <cellStyle name="20% - Accent6 7 2 2 3" xfId="14087" xr:uid="{A5C52752-71C4-4D60-831F-8B3EE08E886F}"/>
    <cellStyle name="20% - Accent6 7 2 2 3 2" xfId="14088" xr:uid="{FDE4B1C9-9D81-4C58-A7FA-EF7A5FF1B063}"/>
    <cellStyle name="20% - Accent6 7 2 2 4" xfId="14089" xr:uid="{B5C98D16-6093-4741-8736-69B62BB02ACB}"/>
    <cellStyle name="20% - Accent6 7 2 2 4 2" xfId="14090" xr:uid="{44B6A204-855D-468C-822B-85C7571D979C}"/>
    <cellStyle name="20% - Accent6 7 2 2 5" xfId="14091" xr:uid="{8A6B38DE-4F8C-4D91-B255-41621ED1D2D5}"/>
    <cellStyle name="20% - Accent6 7 2 2 5 2" xfId="14092" xr:uid="{13C76DFF-BF9A-4BAF-A618-69F9B5797FC9}"/>
    <cellStyle name="20% - Accent6 7 2 2 6" xfId="14093" xr:uid="{B1656571-2B8F-4017-9FCB-D846B27439BF}"/>
    <cellStyle name="20% - Accent6 7 2 2 6 2" xfId="14094" xr:uid="{14F40C05-0B76-4F5C-8711-EFF3402C2A0E}"/>
    <cellStyle name="20% - Accent6 7 2 2 7" xfId="14095" xr:uid="{CC71393E-2BFA-4A2A-BCCE-E83D116E52E8}"/>
    <cellStyle name="20% - Accent6 7 2 2 7 2" xfId="14096" xr:uid="{957D2537-DE5A-49F1-821B-7CF7E526B3A3}"/>
    <cellStyle name="20% - Accent6 7 2 2 8" xfId="14097" xr:uid="{752EABDC-2356-4723-A90C-86D615BB0F36}"/>
    <cellStyle name="20% - Accent6 7 2 3" xfId="14098" xr:uid="{8E430AC2-DA07-46EE-B69C-9024BD18CE67}"/>
    <cellStyle name="20% - Accent6 7 2 3 2" xfId="14099" xr:uid="{6F972062-074F-4AF8-8E3A-4FB223BC97C6}"/>
    <cellStyle name="20% - Accent6 7 2 3 2 2" xfId="14100" xr:uid="{36BF8888-B5AF-4594-8116-B2D3600D6B3D}"/>
    <cellStyle name="20% - Accent6 7 2 3 2 2 2" xfId="14101" xr:uid="{8CD6DC36-A0D5-42BE-BB22-DB560F387932}"/>
    <cellStyle name="20% - Accent6 7 2 3 2 3" xfId="14102" xr:uid="{E76CC3B2-B1D1-42AE-AECC-16DFCFAA2511}"/>
    <cellStyle name="20% - Accent6 7 2 3 2 3 2" xfId="14103" xr:uid="{64634FFF-A8C8-43B1-B6F1-7CA8E2AC805A}"/>
    <cellStyle name="20% - Accent6 7 2 3 2 4" xfId="14104" xr:uid="{B3B29EB7-0225-4F8D-9035-0766A9119A04}"/>
    <cellStyle name="20% - Accent6 7 2 3 3" xfId="14105" xr:uid="{D42FA750-DAF8-4213-88B7-6D5CFB7B5036}"/>
    <cellStyle name="20% - Accent6 7 2 3 3 2" xfId="14106" xr:uid="{C0289F30-417F-4A7A-9301-FB7E88CD2556}"/>
    <cellStyle name="20% - Accent6 7 2 3 4" xfId="14107" xr:uid="{9E4AE2CF-F40F-4E1C-B599-145A54EDC23E}"/>
    <cellStyle name="20% - Accent6 7 2 3 4 2" xfId="14108" xr:uid="{79DD8CA1-B19E-42F9-B112-2FB1118C61DE}"/>
    <cellStyle name="20% - Accent6 7 2 3 5" xfId="14109" xr:uid="{6F673BD6-4D5B-4091-8593-814DEBBF53FD}"/>
    <cellStyle name="20% - Accent6 7 2 3 5 2" xfId="14110" xr:uid="{6BE2F90D-F227-42C6-BB54-A5D013CBFBDD}"/>
    <cellStyle name="20% - Accent6 7 2 3 6" xfId="14111" xr:uid="{CD6904FB-A1F9-4C28-9ADA-AE0E2DBB19E3}"/>
    <cellStyle name="20% - Accent6 7 2 4" xfId="14112" xr:uid="{6134C0E8-5888-4EBD-B64E-FFCE30BA8C60}"/>
    <cellStyle name="20% - Accent6 7 2 4 2" xfId="14113" xr:uid="{D1903D21-248F-499C-B77E-3DDF583A096A}"/>
    <cellStyle name="20% - Accent6 7 2 4 2 2" xfId="14114" xr:uid="{1333702A-82BF-468E-8ADD-EE440492F140}"/>
    <cellStyle name="20% - Accent6 7 2 4 3" xfId="14115" xr:uid="{2123975B-A3BA-4FA8-8C93-C3839F70DCCF}"/>
    <cellStyle name="20% - Accent6 7 2 4 3 2" xfId="14116" xr:uid="{FA14B81A-EE3C-4D00-A7E8-656FCA07133E}"/>
    <cellStyle name="20% - Accent6 7 2 4 4" xfId="14117" xr:uid="{FCCC1DA0-2401-4C6C-B073-C671C54BCBEE}"/>
    <cellStyle name="20% - Accent6 7 2 5" xfId="14118" xr:uid="{C695BBAE-0223-4923-BC86-5E5084DB6B26}"/>
    <cellStyle name="20% - Accent6 7 2 5 2" xfId="14119" xr:uid="{F8E0FD54-70B0-4563-B8D3-CC0F481E416A}"/>
    <cellStyle name="20% - Accent6 7 2 6" xfId="14120" xr:uid="{2A670B59-1CFB-4565-850A-701ABE6792C3}"/>
    <cellStyle name="20% - Accent6 7 2 6 2" xfId="14121" xr:uid="{448ADD4D-8385-4CE4-A002-D603237AAF0D}"/>
    <cellStyle name="20% - Accent6 7 2 7" xfId="14122" xr:uid="{B1332398-6DBF-4467-9C7E-FBE20C091CBE}"/>
    <cellStyle name="20% - Accent6 7 2 7 2" xfId="14123" xr:uid="{FCFABB86-DBC5-4427-AB2E-71B8F7500930}"/>
    <cellStyle name="20% - Accent6 7 2 8" xfId="14124" xr:uid="{E969D02E-9974-4925-8C7F-1B78D0AA7936}"/>
    <cellStyle name="20% - Accent6 7 2 8 2" xfId="14125" xr:uid="{D7581034-8594-4B81-BFCA-3394FE3FD7E2}"/>
    <cellStyle name="20% - Accent6 7 2 9" xfId="14126" xr:uid="{2AB2738E-5194-49C3-AF62-03BEACA04CA2}"/>
    <cellStyle name="20% - Accent6 7 2 9 2" xfId="14127" xr:uid="{BBB5EF13-BA97-4FCC-BD14-73349457AAF6}"/>
    <cellStyle name="20% - Accent6 7 3" xfId="14128" xr:uid="{EAFC68A6-5BF1-4DEC-9C9E-4527EA8C0A2F}"/>
    <cellStyle name="20% - Accent6 7 3 10" xfId="14129" xr:uid="{DAC1C30D-A384-46A0-975B-2F223AB53247}"/>
    <cellStyle name="20% - Accent6 7 3 2" xfId="14130" xr:uid="{0B179B1E-CF2E-4B60-A3DA-F1B9A07183CD}"/>
    <cellStyle name="20% - Accent6 7 3 2 2" xfId="14131" xr:uid="{94F91B30-2760-4EE1-9A5C-6308C5530AAA}"/>
    <cellStyle name="20% - Accent6 7 3 2 2 2" xfId="14132" xr:uid="{BE9EFC29-FA74-4C25-9FDE-D6B0B9B78E65}"/>
    <cellStyle name="20% - Accent6 7 3 2 2 2 2" xfId="14133" xr:uid="{744B0544-E18E-481E-AA70-7EEDB697C16A}"/>
    <cellStyle name="20% - Accent6 7 3 2 2 3" xfId="14134" xr:uid="{B44B0EFE-ECFC-4DD2-B854-A5A288C126DF}"/>
    <cellStyle name="20% - Accent6 7 3 2 2 3 2" xfId="14135" xr:uid="{885F21BE-8D96-4AEF-82FC-244EEF3AAFE3}"/>
    <cellStyle name="20% - Accent6 7 3 2 2 4" xfId="14136" xr:uid="{4555F97E-229B-486E-8F1F-EC5C68902BE0}"/>
    <cellStyle name="20% - Accent6 7 3 2 3" xfId="14137" xr:uid="{C58BE820-8C50-4AF7-A1B9-00A938C3FF5F}"/>
    <cellStyle name="20% - Accent6 7 3 2 3 2" xfId="14138" xr:uid="{DEDA4D7C-F0AD-4D0F-9A6C-02A61265FF8A}"/>
    <cellStyle name="20% - Accent6 7 3 2 4" xfId="14139" xr:uid="{B27161D0-BAD3-4267-9499-D44CD6CAA2EA}"/>
    <cellStyle name="20% - Accent6 7 3 2 4 2" xfId="14140" xr:uid="{DAC74B1D-6312-48BA-BF9A-7A80EACF0FB0}"/>
    <cellStyle name="20% - Accent6 7 3 2 5" xfId="14141" xr:uid="{933FE73D-F7A3-4F9A-AAE5-18B0CAE12A5D}"/>
    <cellStyle name="20% - Accent6 7 3 2 5 2" xfId="14142" xr:uid="{6164C106-1C08-4CE9-B0CE-6C1C751822AD}"/>
    <cellStyle name="20% - Accent6 7 3 2 6" xfId="14143" xr:uid="{9245065D-21DA-4C43-99FE-6519E3C74474}"/>
    <cellStyle name="20% - Accent6 7 3 2 6 2" xfId="14144" xr:uid="{AD536DE1-5082-401E-8830-C556C836264E}"/>
    <cellStyle name="20% - Accent6 7 3 2 7" xfId="14145" xr:uid="{E0E155ED-0FDA-4D16-A297-C6868CAF4BC3}"/>
    <cellStyle name="20% - Accent6 7 3 2 7 2" xfId="14146" xr:uid="{C2015459-64A5-4069-9818-812AE8C681BC}"/>
    <cellStyle name="20% - Accent6 7 3 2 8" xfId="14147" xr:uid="{FD6E48CB-1475-4E4E-BFDA-0DDCF9A76FFA}"/>
    <cellStyle name="20% - Accent6 7 3 3" xfId="14148" xr:uid="{A0982865-0116-4EA8-BA6E-59CD8FFE7DEE}"/>
    <cellStyle name="20% - Accent6 7 3 3 2" xfId="14149" xr:uid="{0B59C7F2-2FBC-46FD-8F5A-8AABCE329558}"/>
    <cellStyle name="20% - Accent6 7 3 3 2 2" xfId="14150" xr:uid="{2E243532-6916-4A33-A580-608C49CBE61B}"/>
    <cellStyle name="20% - Accent6 7 3 3 2 2 2" xfId="14151" xr:uid="{C281F74E-0621-4B02-8938-5BD1CFA5D9CA}"/>
    <cellStyle name="20% - Accent6 7 3 3 2 3" xfId="14152" xr:uid="{8D25E3A3-AEF1-4DB9-BEED-54FA6D151DAE}"/>
    <cellStyle name="20% - Accent6 7 3 3 2 3 2" xfId="14153" xr:uid="{CF409670-6751-498C-BBDF-5B97C61B4412}"/>
    <cellStyle name="20% - Accent6 7 3 3 2 4" xfId="14154" xr:uid="{DFD2B508-09D2-48C2-99A3-1741A76A2F1E}"/>
    <cellStyle name="20% - Accent6 7 3 3 3" xfId="14155" xr:uid="{807A9714-DE0F-401A-B287-394D84A95B1A}"/>
    <cellStyle name="20% - Accent6 7 3 3 3 2" xfId="14156" xr:uid="{ED26EE27-D4EF-4916-8305-0D46753A8D25}"/>
    <cellStyle name="20% - Accent6 7 3 3 4" xfId="14157" xr:uid="{84DF1697-FDFE-4758-AEFF-37B463560028}"/>
    <cellStyle name="20% - Accent6 7 3 3 4 2" xfId="14158" xr:uid="{F1D8ACBC-E10B-4C0A-A4BB-0963BBFE1631}"/>
    <cellStyle name="20% - Accent6 7 3 3 5" xfId="14159" xr:uid="{55334974-9806-45F0-B544-62693526233F}"/>
    <cellStyle name="20% - Accent6 7 3 3 5 2" xfId="14160" xr:uid="{EC89B85D-3D7D-44C4-9FBC-B6BE0E587B41}"/>
    <cellStyle name="20% - Accent6 7 3 3 6" xfId="14161" xr:uid="{73C4A74C-D23F-484D-8F3F-D8C5598F4163}"/>
    <cellStyle name="20% - Accent6 7 3 4" xfId="14162" xr:uid="{B9570B87-1862-4267-AB39-FB7052CED6BE}"/>
    <cellStyle name="20% - Accent6 7 3 4 2" xfId="14163" xr:uid="{CFC82A15-32FF-4C07-A73F-95B699D75A27}"/>
    <cellStyle name="20% - Accent6 7 3 4 2 2" xfId="14164" xr:uid="{8F46FF11-38E2-412F-A097-78FA43F31123}"/>
    <cellStyle name="20% - Accent6 7 3 4 3" xfId="14165" xr:uid="{AF1E67CD-F668-4F6B-ADB7-D5ECE55AA81C}"/>
    <cellStyle name="20% - Accent6 7 3 4 3 2" xfId="14166" xr:uid="{568820BC-29C9-4EA0-B77C-7F0B458D5C2C}"/>
    <cellStyle name="20% - Accent6 7 3 4 4" xfId="14167" xr:uid="{FC06D7CF-979B-4179-983C-033C652D981B}"/>
    <cellStyle name="20% - Accent6 7 3 5" xfId="14168" xr:uid="{074B2152-44E7-4266-9D53-542ADD087235}"/>
    <cellStyle name="20% - Accent6 7 3 5 2" xfId="14169" xr:uid="{0172DD36-6CC4-440E-80A5-6D92088ED0A7}"/>
    <cellStyle name="20% - Accent6 7 3 6" xfId="14170" xr:uid="{B056594B-332B-4476-8C5F-19A1DE789CDB}"/>
    <cellStyle name="20% - Accent6 7 3 6 2" xfId="14171" xr:uid="{32E59B85-70E3-4725-A417-743C6CDF19A7}"/>
    <cellStyle name="20% - Accent6 7 3 7" xfId="14172" xr:uid="{BBC110EB-F716-4BE5-A441-BFE929AA28CE}"/>
    <cellStyle name="20% - Accent6 7 3 7 2" xfId="14173" xr:uid="{33B54B13-6DC5-46DB-8C0C-C893214A8574}"/>
    <cellStyle name="20% - Accent6 7 3 8" xfId="14174" xr:uid="{C158C5D2-D4A7-4374-BE3A-0A36D25EFC50}"/>
    <cellStyle name="20% - Accent6 7 3 8 2" xfId="14175" xr:uid="{962E9B6F-693C-45EB-AB32-F65609726E56}"/>
    <cellStyle name="20% - Accent6 7 3 9" xfId="14176" xr:uid="{8F167D82-5490-41F5-BF01-8EA3664F6E0E}"/>
    <cellStyle name="20% - Accent6 7 3 9 2" xfId="14177" xr:uid="{F1189239-0622-4294-B512-B6CB0905033E}"/>
    <cellStyle name="20% - Accent6 7 4" xfId="14178" xr:uid="{9556F098-FBD3-4E3F-AA6A-990413B43B40}"/>
    <cellStyle name="20% - Accent6 7 4 2" xfId="14179" xr:uid="{9C037E8F-2F69-4C5F-924F-F20725418BE8}"/>
    <cellStyle name="20% - Accent6 7 4 2 2" xfId="14180" xr:uid="{F46D0A4F-F9D8-462D-9F09-DE9A02A7457B}"/>
    <cellStyle name="20% - Accent6 7 4 2 2 2" xfId="14181" xr:uid="{2D6D338B-050A-437E-821E-2D2687F3D854}"/>
    <cellStyle name="20% - Accent6 7 4 2 3" xfId="14182" xr:uid="{2C8D6BCA-A8C5-4920-9FEE-F50DBA890234}"/>
    <cellStyle name="20% - Accent6 7 4 2 3 2" xfId="14183" xr:uid="{955A08A3-7704-4AE3-8C1A-F04F8986C89F}"/>
    <cellStyle name="20% - Accent6 7 4 2 4" xfId="14184" xr:uid="{493BE044-7306-4A8E-82CD-ACE9788C0927}"/>
    <cellStyle name="20% - Accent6 7 4 3" xfId="14185" xr:uid="{978B7CD0-0EFB-4BFE-95BF-C92A818B47B7}"/>
    <cellStyle name="20% - Accent6 7 4 3 2" xfId="14186" xr:uid="{667B7D66-3808-4AAC-8BD5-ED0C11EA4B05}"/>
    <cellStyle name="20% - Accent6 7 4 4" xfId="14187" xr:uid="{8B0AA66D-97B9-4249-8612-CE14CC7E4085}"/>
    <cellStyle name="20% - Accent6 7 4 4 2" xfId="14188" xr:uid="{C653D2A0-EBFB-4097-9A98-B3BB2340FDB7}"/>
    <cellStyle name="20% - Accent6 7 4 5" xfId="14189" xr:uid="{4C4C6543-8AFE-40F2-B64F-DDF756756736}"/>
    <cellStyle name="20% - Accent6 7 4 5 2" xfId="14190" xr:uid="{28A73946-1167-4ABC-A8F3-649172F7DF81}"/>
    <cellStyle name="20% - Accent6 7 4 6" xfId="14191" xr:uid="{44BAE44D-C080-44C9-9F41-6F68EBE83803}"/>
    <cellStyle name="20% - Accent6 7 4 6 2" xfId="14192" xr:uid="{6AF4525B-4855-4F13-A982-0C92521235D6}"/>
    <cellStyle name="20% - Accent6 7 4 7" xfId="14193" xr:uid="{9CF4F61D-FD63-4797-992C-2ABEBB7ACD16}"/>
    <cellStyle name="20% - Accent6 7 4 7 2" xfId="14194" xr:uid="{C555A3DD-854C-4FE6-AFD4-6DCBB02F1356}"/>
    <cellStyle name="20% - Accent6 7 4 8" xfId="14195" xr:uid="{9B3A2527-D5FF-45F9-B8E2-FD947A2F879B}"/>
    <cellStyle name="20% - Accent6 7 5" xfId="14196" xr:uid="{BD68886E-BC1E-42ED-9A2A-EB284E3290E1}"/>
    <cellStyle name="20% - Accent6 7 5 2" xfId="14197" xr:uid="{BC299C82-1501-4319-B313-A1D39E08B78E}"/>
    <cellStyle name="20% - Accent6 7 5 2 2" xfId="14198" xr:uid="{B508C6C0-4816-40DE-A978-1AEC13A10397}"/>
    <cellStyle name="20% - Accent6 7 5 2 2 2" xfId="14199" xr:uid="{DD469D7A-304E-4D53-B78F-3B83389D3735}"/>
    <cellStyle name="20% - Accent6 7 5 2 3" xfId="14200" xr:uid="{F66D8D0D-71C4-447B-A8E8-5E038582F342}"/>
    <cellStyle name="20% - Accent6 7 5 2 3 2" xfId="14201" xr:uid="{CF0B0600-FEA8-42AF-BCDE-20959EEAE341}"/>
    <cellStyle name="20% - Accent6 7 5 2 4" xfId="14202" xr:uid="{3AA483A5-2474-4BBF-84C9-7D7A59850B58}"/>
    <cellStyle name="20% - Accent6 7 5 3" xfId="14203" xr:uid="{D4776F79-76F0-4B04-BC10-F81ECDF8E460}"/>
    <cellStyle name="20% - Accent6 7 5 3 2" xfId="14204" xr:uid="{F943787D-C084-4CF4-8A5B-8C20928D40E3}"/>
    <cellStyle name="20% - Accent6 7 5 4" xfId="14205" xr:uid="{A432E0AE-B7DD-4643-A1D2-F88F6FCF9D95}"/>
    <cellStyle name="20% - Accent6 7 5 4 2" xfId="14206" xr:uid="{F2F0CC29-D20C-4144-9A80-8B286723DDB4}"/>
    <cellStyle name="20% - Accent6 7 5 5" xfId="14207" xr:uid="{8A88B18E-3B4A-4846-AE9C-72B831C53A95}"/>
    <cellStyle name="20% - Accent6 7 5 5 2" xfId="14208" xr:uid="{D280D104-5026-405B-A2B3-FFBF0AD789C0}"/>
    <cellStyle name="20% - Accent6 7 5 6" xfId="14209" xr:uid="{2144BAA3-ED32-4CBE-98A6-31109501B293}"/>
    <cellStyle name="20% - Accent6 7 6" xfId="14210" xr:uid="{F9CC42C6-F569-4802-AFEB-9191FF6485DE}"/>
    <cellStyle name="20% - Accent6 7 6 2" xfId="14211" xr:uid="{4B45F1C2-C4E2-463A-AECE-713662696DF8}"/>
    <cellStyle name="20% - Accent6 7 6 2 2" xfId="14212" xr:uid="{B3ED7C1C-CE58-4C73-A195-A100A0809715}"/>
    <cellStyle name="20% - Accent6 7 6 3" xfId="14213" xr:uid="{E3AFFE7D-951F-4024-BB40-DB4844E5C665}"/>
    <cellStyle name="20% - Accent6 7 6 3 2" xfId="14214" xr:uid="{6292507F-F903-4E9D-A07B-2454D0738324}"/>
    <cellStyle name="20% - Accent6 7 6 4" xfId="14215" xr:uid="{A314D90D-3AD0-49EB-B202-0F82D1A62290}"/>
    <cellStyle name="20% - Accent6 7 7" xfId="14216" xr:uid="{89112C4E-DD5E-43C0-958F-0C9CCB7C46A5}"/>
    <cellStyle name="20% - Accent6 7 7 2" xfId="14217" xr:uid="{C8CB0446-B68C-4A3A-8AD3-2F17FA638DE1}"/>
    <cellStyle name="20% - Accent6 7 8" xfId="14218" xr:uid="{3FA4F122-C28E-4E5B-A32D-C55FCFEAEED4}"/>
    <cellStyle name="20% - Accent6 7 8 2" xfId="14219" xr:uid="{9048D1B6-2051-448F-9E0C-3A482C940F74}"/>
    <cellStyle name="20% - Accent6 7 9" xfId="14220" xr:uid="{88DC56D0-5FE5-4B11-A7AC-FF91F3E4BC43}"/>
    <cellStyle name="20% - Accent6 7 9 2" xfId="14221" xr:uid="{D896A034-D567-4104-8B3F-9D8412950164}"/>
    <cellStyle name="20% - Accent6 8" xfId="14222" xr:uid="{9E0D5BC5-1771-490B-81B1-5C1C7C51536E}"/>
    <cellStyle name="20% - Accent6 8 10" xfId="14223" xr:uid="{5A2B1D1D-81C1-4A58-9847-23D6BC8593AA}"/>
    <cellStyle name="20% - Accent6 8 11" xfId="14224" xr:uid="{98DEEFD7-E9D7-4691-928E-B619CE49D0EE}"/>
    <cellStyle name="20% - Accent6 8 2" xfId="14225" xr:uid="{D882B71A-3AC7-4038-A5BB-E5E632029CF0}"/>
    <cellStyle name="20% - Accent6 8 2 2" xfId="14226" xr:uid="{8EDD464D-EC71-41F3-A001-5D1210397FBE}"/>
    <cellStyle name="20% - Accent6 8 2 2 2" xfId="14227" xr:uid="{8771FE31-027F-4604-91FA-66796D443B3D}"/>
    <cellStyle name="20% - Accent6 8 2 2 2 2" xfId="14228" xr:uid="{68368FF9-63CF-4FBD-AE9E-FA3BBC37DDEC}"/>
    <cellStyle name="20% - Accent6 8 2 2 3" xfId="14229" xr:uid="{950F3C3D-646A-4D33-BCDE-5B3BC46FC4C2}"/>
    <cellStyle name="20% - Accent6 8 2 2 3 2" xfId="14230" xr:uid="{2AF04F86-A8C1-402A-82A5-E033FC43D325}"/>
    <cellStyle name="20% - Accent6 8 2 2 4" xfId="14231" xr:uid="{43E7BF2C-4892-474D-B819-5D1E024C9B7D}"/>
    <cellStyle name="20% - Accent6 8 2 2 4 2" xfId="14232" xr:uid="{067B53C5-59FB-4999-8CA3-77EB78EE3078}"/>
    <cellStyle name="20% - Accent6 8 2 2 5" xfId="14233" xr:uid="{F53341F4-D880-4282-9E4B-8C89DD0BFAB2}"/>
    <cellStyle name="20% - Accent6 8 2 2 5 2" xfId="14234" xr:uid="{F9E26D3B-689B-4E1C-805C-4EE4E7FD69E8}"/>
    <cellStyle name="20% - Accent6 8 2 2 6" xfId="14235" xr:uid="{CCF30ADD-4E27-493B-9A21-BB17D18856B9}"/>
    <cellStyle name="20% - Accent6 8 2 3" xfId="14236" xr:uid="{590BDC8B-5DE1-43F2-83B3-294AA597C6D1}"/>
    <cellStyle name="20% - Accent6 8 2 3 2" xfId="14237" xr:uid="{FEC12DA3-C0EA-4A44-8B4C-9A4551F34072}"/>
    <cellStyle name="20% - Accent6 8 2 4" xfId="14238" xr:uid="{6E477143-14A0-423F-BD34-B6436833F638}"/>
    <cellStyle name="20% - Accent6 8 2 4 2" xfId="14239" xr:uid="{1E568E14-6998-47CC-A0CB-CCFF865E1A43}"/>
    <cellStyle name="20% - Accent6 8 2 5" xfId="14240" xr:uid="{A8D9F509-BFC8-4E56-90F1-A7A14F9F5320}"/>
    <cellStyle name="20% - Accent6 8 2 5 2" xfId="14241" xr:uid="{92459340-9942-4031-B03B-ED5497907F31}"/>
    <cellStyle name="20% - Accent6 8 2 6" xfId="14242" xr:uid="{7FC4D301-2865-4134-87E3-5FA78053FAAC}"/>
    <cellStyle name="20% - Accent6 8 2 6 2" xfId="14243" xr:uid="{F4BA8BD3-7546-49C8-9BD2-071159D7630C}"/>
    <cellStyle name="20% - Accent6 8 2 7" xfId="14244" xr:uid="{B8FDE217-113A-489C-B5AD-44218193F2F7}"/>
    <cellStyle name="20% - Accent6 8 2 7 2" xfId="14245" xr:uid="{587777B8-BD25-495E-AD37-E6ECDA21718A}"/>
    <cellStyle name="20% - Accent6 8 2 8" xfId="14246" xr:uid="{E3B25022-4029-4BE7-89D2-C7011D9CD8E3}"/>
    <cellStyle name="20% - Accent6 8 3" xfId="14247" xr:uid="{4920B18C-BF55-45AC-9719-15114B6FB51C}"/>
    <cellStyle name="20% - Accent6 8 3 2" xfId="14248" xr:uid="{FA31E033-D54C-4B36-8949-B1741AA603F8}"/>
    <cellStyle name="20% - Accent6 8 3 2 2" xfId="14249" xr:uid="{0845B105-5402-4C95-AF90-5A4BDFEB3B7D}"/>
    <cellStyle name="20% - Accent6 8 3 2 2 2" xfId="14250" xr:uid="{EE4C7A55-5098-4581-869B-394C32551B21}"/>
    <cellStyle name="20% - Accent6 8 3 2 3" xfId="14251" xr:uid="{B915AD71-3344-47BA-87C8-3DEE23D9C8A8}"/>
    <cellStyle name="20% - Accent6 8 3 2 3 2" xfId="14252" xr:uid="{0EB1492E-921F-42E4-91B2-F9FB23107401}"/>
    <cellStyle name="20% - Accent6 8 3 2 4" xfId="14253" xr:uid="{91CC6FF3-5CE7-4A13-8284-4BA8CA58A0F8}"/>
    <cellStyle name="20% - Accent6 8 3 2 4 2" xfId="14254" xr:uid="{6A7A302A-0D04-48DE-AEB2-0AA6CF965DEB}"/>
    <cellStyle name="20% - Accent6 8 3 2 5" xfId="14255" xr:uid="{3F4F10D4-EC08-4F40-A240-6F4854ACC932}"/>
    <cellStyle name="20% - Accent6 8 3 2 5 2" xfId="14256" xr:uid="{76AA01C8-D329-48AB-A5FF-59B889B7F7E3}"/>
    <cellStyle name="20% - Accent6 8 3 2 6" xfId="14257" xr:uid="{926AE519-3C42-489C-9513-98C606733249}"/>
    <cellStyle name="20% - Accent6 8 3 3" xfId="14258" xr:uid="{E2D18059-0EB7-4756-AD10-364B17C43905}"/>
    <cellStyle name="20% - Accent6 8 3 3 2" xfId="14259" xr:uid="{D7BDF097-0364-4B7A-BF4D-0E0A1505BB00}"/>
    <cellStyle name="20% - Accent6 8 3 4" xfId="14260" xr:uid="{7B602DAC-8F55-4582-93C2-FD5012AC293E}"/>
    <cellStyle name="20% - Accent6 8 3 4 2" xfId="14261" xr:uid="{465E7564-9C0D-454B-93CD-09FBF0D72E49}"/>
    <cellStyle name="20% - Accent6 8 3 5" xfId="14262" xr:uid="{4C67A501-4132-4217-84BA-A9ACC83488B3}"/>
    <cellStyle name="20% - Accent6 8 3 5 2" xfId="14263" xr:uid="{5E070017-16A8-4CA9-B559-78447B859BA8}"/>
    <cellStyle name="20% - Accent6 8 3 6" xfId="14264" xr:uid="{29CE38D4-2DC0-4467-8701-45C2C290CF1F}"/>
    <cellStyle name="20% - Accent6 8 3 6 2" xfId="14265" xr:uid="{D2E158A6-4FC3-4802-83A6-8E06FBE2C0B4}"/>
    <cellStyle name="20% - Accent6 8 3 7" xfId="14266" xr:uid="{812E5728-FF56-4125-BAD5-387A04828451}"/>
    <cellStyle name="20% - Accent6 8 3 7 2" xfId="14267" xr:uid="{32332E9E-DF2B-4531-B92C-A37E1E8A7D7A}"/>
    <cellStyle name="20% - Accent6 8 3 8" xfId="14268" xr:uid="{E264B57D-EBB1-4C62-A830-E1ED95BC9D5E}"/>
    <cellStyle name="20% - Accent6 8 4" xfId="14269" xr:uid="{A1EFD4E9-EA6F-4972-A719-A9FEE639DD8A}"/>
    <cellStyle name="20% - Accent6 8 4 2" xfId="14270" xr:uid="{5AC69D7C-A12A-4ED4-A60C-1660C2017030}"/>
    <cellStyle name="20% - Accent6 8 4 2 2" xfId="14271" xr:uid="{1F7DDCE4-86CB-499C-94C9-E0E66D8239C3}"/>
    <cellStyle name="20% - Accent6 8 4 3" xfId="14272" xr:uid="{86182257-C2DE-4840-B939-C6FA6EF7A369}"/>
    <cellStyle name="20% - Accent6 8 4 3 2" xfId="14273" xr:uid="{99848D96-FA71-4B6D-9F7C-87D6BC64A92C}"/>
    <cellStyle name="20% - Accent6 8 4 4" xfId="14274" xr:uid="{BD630CB5-B26B-4184-82F7-8CAC99ABA5B9}"/>
    <cellStyle name="20% - Accent6 8 4 4 2" xfId="14275" xr:uid="{E29AA01E-C580-4D8F-9DB4-85BE8E9DC045}"/>
    <cellStyle name="20% - Accent6 8 4 5" xfId="14276" xr:uid="{84E1DAB2-E2B7-4A73-A8CA-E1A81BAAF4ED}"/>
    <cellStyle name="20% - Accent6 8 4 5 2" xfId="14277" xr:uid="{DD74E98A-6FD1-425F-BF15-29AB9A70883D}"/>
    <cellStyle name="20% - Accent6 8 4 6" xfId="14278" xr:uid="{0DD76FDB-4D81-447E-AC08-CBCFBBF9CD8A}"/>
    <cellStyle name="20% - Accent6 8 5" xfId="14279" xr:uid="{6343428B-0062-4BF4-AE95-DE7044501D71}"/>
    <cellStyle name="20% - Accent6 8 5 2" xfId="14280" xr:uid="{840785A6-4EB3-418A-AD8E-62536804AA2A}"/>
    <cellStyle name="20% - Accent6 8 6" xfId="14281" xr:uid="{C4B0A863-376D-425D-88D8-981FC35C86C9}"/>
    <cellStyle name="20% - Accent6 8 6 2" xfId="14282" xr:uid="{8C4F20F7-210C-40DA-92AB-65ACAC4E233F}"/>
    <cellStyle name="20% - Accent6 8 7" xfId="14283" xr:uid="{0737945C-32EF-4147-B784-F3EA0F0B7165}"/>
    <cellStyle name="20% - Accent6 8 7 2" xfId="14284" xr:uid="{B8DE41B1-4590-4C9A-95F1-60FF8BDDCD5A}"/>
    <cellStyle name="20% - Accent6 8 8" xfId="14285" xr:uid="{89DA364D-4D86-4228-83CB-B180DCF576CD}"/>
    <cellStyle name="20% - Accent6 8 8 2" xfId="14286" xr:uid="{DA46E1C7-6C85-40A7-B841-F74E35DB3AE9}"/>
    <cellStyle name="20% - Accent6 8 9" xfId="14287" xr:uid="{BB88BE33-074F-42B2-818A-2C502486029C}"/>
    <cellStyle name="20% - Accent6 8 9 2" xfId="14288" xr:uid="{873254DF-57D9-442D-9F36-514FA1447F8E}"/>
    <cellStyle name="20% - Accent6 9" xfId="14289" xr:uid="{120137A4-059D-46F2-9A52-3A41391FD873}"/>
    <cellStyle name="20% - Accent6 9 10" xfId="14290" xr:uid="{A5D842E3-14D3-4E7C-904A-90A9AE3A82C1}"/>
    <cellStyle name="20% - Accent6 9 2" xfId="14291" xr:uid="{4CD442AE-81CE-4513-98F8-78AB29B40268}"/>
    <cellStyle name="20% - Accent6 9 2 2" xfId="14292" xr:uid="{74C69EA4-3430-44E7-9C1D-6BB03F8A5063}"/>
    <cellStyle name="20% - Accent6 9 2 2 2" xfId="14293" xr:uid="{61331FC8-AC64-4624-8554-E9CB77B84345}"/>
    <cellStyle name="20% - Accent6 9 2 2 2 2" xfId="14294" xr:uid="{218A44D8-1C53-41AB-B5DD-F105E4F6F7BA}"/>
    <cellStyle name="20% - Accent6 9 2 2 3" xfId="14295" xr:uid="{3C662700-189E-4C4C-B49F-E3C5487B0318}"/>
    <cellStyle name="20% - Accent6 9 2 2 3 2" xfId="14296" xr:uid="{EF83B4C9-1664-4E07-8BA5-8F07556A8D1E}"/>
    <cellStyle name="20% - Accent6 9 2 2 4" xfId="14297" xr:uid="{E22D08A8-3C3A-41EA-B4BF-5ACA8CE0B527}"/>
    <cellStyle name="20% - Accent6 9 2 2 4 2" xfId="14298" xr:uid="{2484F734-E9DA-499E-9F7B-488BDD20A57E}"/>
    <cellStyle name="20% - Accent6 9 2 2 5" xfId="14299" xr:uid="{85E7D610-62E2-4D2B-936F-819FBD5E827D}"/>
    <cellStyle name="20% - Accent6 9 2 2 5 2" xfId="14300" xr:uid="{A093D9F1-932D-4117-807E-F6C17B7E4030}"/>
    <cellStyle name="20% - Accent6 9 2 2 6" xfId="14301" xr:uid="{4A5CF765-1EE0-4C78-9760-366D9E05EED0}"/>
    <cellStyle name="20% - Accent6 9 2 3" xfId="14302" xr:uid="{FB98F1BD-D594-4667-8991-CFEB41DD5960}"/>
    <cellStyle name="20% - Accent6 9 2 3 2" xfId="14303" xr:uid="{3F6EE97E-D878-4110-9469-E8568A4F4BEE}"/>
    <cellStyle name="20% - Accent6 9 2 4" xfId="14304" xr:uid="{391AA433-1699-40A6-A1B0-F9973D1B7777}"/>
    <cellStyle name="20% - Accent6 9 2 4 2" xfId="14305" xr:uid="{4B66235B-639D-4604-BC9B-D9B527E8B8B4}"/>
    <cellStyle name="20% - Accent6 9 2 5" xfId="14306" xr:uid="{1099B35F-FED4-43C4-9A29-61F7B13DAD58}"/>
    <cellStyle name="20% - Accent6 9 2 5 2" xfId="14307" xr:uid="{43C5BEEF-5DD8-4288-8866-BD9B82FB6F8E}"/>
    <cellStyle name="20% - Accent6 9 2 6" xfId="14308" xr:uid="{CC074C4E-D8AE-4FF3-877C-FF078C7BAB26}"/>
    <cellStyle name="20% - Accent6 9 2 6 2" xfId="14309" xr:uid="{45A3B5FB-424B-4C24-BE6C-EAE3B577B1A7}"/>
    <cellStyle name="20% - Accent6 9 2 7" xfId="14310" xr:uid="{3988A185-16A1-43D2-ACAB-28ED1F3AB65D}"/>
    <cellStyle name="20% - Accent6 9 2 7 2" xfId="14311" xr:uid="{776D599D-59E3-4FBD-8C55-7078699D921D}"/>
    <cellStyle name="20% - Accent6 9 2 8" xfId="14312" xr:uid="{320B95BB-842A-4750-9327-878215D5FA67}"/>
    <cellStyle name="20% - Accent6 9 3" xfId="14313" xr:uid="{3A76B3EC-2605-41BB-B137-F164806B4C73}"/>
    <cellStyle name="20% - Accent6 9 3 2" xfId="14314" xr:uid="{6589C552-8486-4FED-B38A-75BCB4D9D5F1}"/>
    <cellStyle name="20% - Accent6 9 3 2 2" xfId="14315" xr:uid="{978D8945-70BA-4DAA-B6E1-BD6FA2389FE3}"/>
    <cellStyle name="20% - Accent6 9 3 2 2 2" xfId="14316" xr:uid="{D48DB80F-10A0-4BC6-B2D9-3BE6D2E58AFD}"/>
    <cellStyle name="20% - Accent6 9 3 2 3" xfId="14317" xr:uid="{230E5846-12AD-4508-A959-8912080880F7}"/>
    <cellStyle name="20% - Accent6 9 3 2 3 2" xfId="14318" xr:uid="{663F01A2-BA41-461D-84A0-ADBB3F5B4D5E}"/>
    <cellStyle name="20% - Accent6 9 3 2 4" xfId="14319" xr:uid="{DA8D8106-1A14-4B9C-B494-8AC87DAA88F1}"/>
    <cellStyle name="20% - Accent6 9 3 2 4 2" xfId="14320" xr:uid="{E7B6551C-5F99-4578-A115-A537F54613E2}"/>
    <cellStyle name="20% - Accent6 9 3 2 5" xfId="14321" xr:uid="{5AE1D01E-D88B-4160-80D1-67AA1AE5214C}"/>
    <cellStyle name="20% - Accent6 9 3 2 5 2" xfId="14322" xr:uid="{8BB20232-1DDC-40A5-9600-B78DF9EA31CA}"/>
    <cellStyle name="20% - Accent6 9 3 2 6" xfId="14323" xr:uid="{084B8E0B-12C1-4A59-82B5-24BC799D5C9B}"/>
    <cellStyle name="20% - Accent6 9 3 3" xfId="14324" xr:uid="{6EF643AA-4300-4F2D-822A-5E92C9AB6486}"/>
    <cellStyle name="20% - Accent6 9 3 3 2" xfId="14325" xr:uid="{0212AEF1-149A-4A84-B029-E242B856EFF9}"/>
    <cellStyle name="20% - Accent6 9 3 4" xfId="14326" xr:uid="{C224E0B9-3999-475C-8849-29F7298ED677}"/>
    <cellStyle name="20% - Accent6 9 3 4 2" xfId="14327" xr:uid="{16F3B057-77FB-4C2A-8F19-433C818AE1D3}"/>
    <cellStyle name="20% - Accent6 9 3 5" xfId="14328" xr:uid="{F11BC2AD-8832-4D07-96A9-977EAB8E9B70}"/>
    <cellStyle name="20% - Accent6 9 3 5 2" xfId="14329" xr:uid="{08076D04-5D79-4A7A-B628-9622871DA1FE}"/>
    <cellStyle name="20% - Accent6 9 3 6" xfId="14330" xr:uid="{762AFA4C-FA05-4F7F-8C05-1B80D9007369}"/>
    <cellStyle name="20% - Accent6 9 3 6 2" xfId="14331" xr:uid="{9A6D51BF-1529-477C-BDAA-64D5525294BE}"/>
    <cellStyle name="20% - Accent6 9 3 7" xfId="14332" xr:uid="{FACF3C4B-2D6D-43AF-9C4F-6552044A2DBC}"/>
    <cellStyle name="20% - Accent6 9 3 7 2" xfId="14333" xr:uid="{4910408B-F7A2-4EFE-869D-C4B41A535A70}"/>
    <cellStyle name="20% - Accent6 9 3 8" xfId="14334" xr:uid="{230BFECC-D34C-490C-A92E-233A80F1DB04}"/>
    <cellStyle name="20% - Accent6 9 4" xfId="14335" xr:uid="{6F85D376-CD70-4ABA-A8A7-496EC9EBE02C}"/>
    <cellStyle name="20% - Accent6 9 4 2" xfId="14336" xr:uid="{A5243C50-C978-4E67-9FE8-6AB2BCC17C91}"/>
    <cellStyle name="20% - Accent6 9 4 2 2" xfId="14337" xr:uid="{7C1788C7-57C8-4E24-B338-B196434BC636}"/>
    <cellStyle name="20% - Accent6 9 4 3" xfId="14338" xr:uid="{91A20A98-76A6-4C41-AC68-9C875DAECDC4}"/>
    <cellStyle name="20% - Accent6 9 4 3 2" xfId="14339" xr:uid="{8AD4EAC5-0AC0-4A4C-9F9A-F3759237C69A}"/>
    <cellStyle name="20% - Accent6 9 4 4" xfId="14340" xr:uid="{C9C8F004-97B3-44F7-B504-381E5303C34F}"/>
    <cellStyle name="20% - Accent6 9 4 4 2" xfId="14341" xr:uid="{F7AD7B68-619D-4638-97F2-A5AE9CF3DD80}"/>
    <cellStyle name="20% - Accent6 9 4 5" xfId="14342" xr:uid="{D1116773-DBC5-4B51-B389-BB093FA51625}"/>
    <cellStyle name="20% - Accent6 9 4 5 2" xfId="14343" xr:uid="{B64996FD-7D27-41D5-B417-096BE088BE46}"/>
    <cellStyle name="20% - Accent6 9 4 6" xfId="14344" xr:uid="{7A1FB4D8-7CA0-4B97-BA17-E1177FA02347}"/>
    <cellStyle name="20% - Accent6 9 5" xfId="14345" xr:uid="{1A139992-D215-44C7-BEF8-EB979D289A2B}"/>
    <cellStyle name="20% - Accent6 9 5 2" xfId="14346" xr:uid="{A0AD5B4F-01BD-4312-A63A-5ED6C817BEE2}"/>
    <cellStyle name="20% - Accent6 9 6" xfId="14347" xr:uid="{49BF63FC-CC81-4044-B086-511D2A928937}"/>
    <cellStyle name="20% - Accent6 9 6 2" xfId="14348" xr:uid="{FC129F3F-E658-4328-9415-83CD6F84A3DF}"/>
    <cellStyle name="20% - Accent6 9 7" xfId="14349" xr:uid="{033A4FB9-B47C-40A9-B6D0-14D68C03127E}"/>
    <cellStyle name="20% - Accent6 9 7 2" xfId="14350" xr:uid="{D5A085FE-3858-42C6-AE97-FCEB4CD712ED}"/>
    <cellStyle name="20% - Accent6 9 8" xfId="14351" xr:uid="{D37F37A2-F967-447B-9950-DED923B374C4}"/>
    <cellStyle name="20% - Accent6 9 8 2" xfId="14352" xr:uid="{EB5A8767-5447-4217-A15D-BD5B2FB450BD}"/>
    <cellStyle name="20% - Accent6 9 9" xfId="14353" xr:uid="{C1AC4462-4297-49AC-896C-87D7F12D736D}"/>
    <cellStyle name="20% - Accent6 9 9 2" xfId="14354" xr:uid="{8E826060-1895-416C-8523-5E2BEBC5EECC}"/>
    <cellStyle name="3 Space" xfId="14355" xr:uid="{B1D6CCCD-5C9A-45CE-86B0-3B54EF046E63}"/>
    <cellStyle name="4 Space" xfId="14356" xr:uid="{1D24AED0-9CFF-49E7-87F5-1E9A601AE404}"/>
    <cellStyle name="40% - Accent1 10" xfId="14358" xr:uid="{3249BE69-EE61-47DD-8702-301762C7A645}"/>
    <cellStyle name="40% - Accent1 10 10" xfId="14359" xr:uid="{5DFFA293-0288-4E4A-85CA-4DBDACEABDDF}"/>
    <cellStyle name="40% - Accent1 10 2" xfId="14360" xr:uid="{B10FE6C2-2727-4150-AD5B-6A42FE2BC00A}"/>
    <cellStyle name="40% - Accent1 10 2 2" xfId="14361" xr:uid="{E5EDA2B5-CD72-4E9A-8912-E73B87E1DF76}"/>
    <cellStyle name="40% - Accent1 10 2 2 2" xfId="14362" xr:uid="{982208E9-962D-4086-A43F-0A34ADEF2EFF}"/>
    <cellStyle name="40% - Accent1 10 2 2 2 2" xfId="14363" xr:uid="{ADE41415-0226-4090-8838-22832B40FEE5}"/>
    <cellStyle name="40% - Accent1 10 2 2 3" xfId="14364" xr:uid="{9CE5F832-02AD-44DB-8463-28DCBB76E34C}"/>
    <cellStyle name="40% - Accent1 10 2 2 3 2" xfId="14365" xr:uid="{1C699D79-F96B-474C-B1B8-C956967ED910}"/>
    <cellStyle name="40% - Accent1 10 2 2 4" xfId="14366" xr:uid="{26D89C12-9795-4ED7-BB17-6FDC3E69E84C}"/>
    <cellStyle name="40% - Accent1 10 2 3" xfId="14367" xr:uid="{38DE9396-D156-4B7A-BC42-5159B65BC8DD}"/>
    <cellStyle name="40% - Accent1 10 2 3 2" xfId="14368" xr:uid="{A7222724-57FC-4FB0-874D-6F96AAD243D2}"/>
    <cellStyle name="40% - Accent1 10 2 4" xfId="14369" xr:uid="{CC200DEE-9383-4E05-83B9-24029300CCCF}"/>
    <cellStyle name="40% - Accent1 10 2 4 2" xfId="14370" xr:uid="{B1ABD99C-C69A-4F16-BE55-28E1A99EF310}"/>
    <cellStyle name="40% - Accent1 10 2 5" xfId="14371" xr:uid="{5C39FDC6-0CFD-4043-B8B8-1387941F805E}"/>
    <cellStyle name="40% - Accent1 10 2 5 2" xfId="14372" xr:uid="{D3E2F3A2-8205-487B-B717-5A385EEDFE6D}"/>
    <cellStyle name="40% - Accent1 10 2 6" xfId="14373" xr:uid="{81E17BB2-9F9E-4EF0-B9BA-2A2647237D46}"/>
    <cellStyle name="40% - Accent1 10 2 6 2" xfId="14374" xr:uid="{5A755B4E-0520-4A5C-88B2-B709A3E1B7C6}"/>
    <cellStyle name="40% - Accent1 10 2 7" xfId="14375" xr:uid="{FF65D877-DFD8-491D-A86A-3332FBC3D109}"/>
    <cellStyle name="40% - Accent1 10 2 7 2" xfId="14376" xr:uid="{4C8BCA11-B163-4506-B4D7-013C46383FB0}"/>
    <cellStyle name="40% - Accent1 10 2 8" xfId="14377" xr:uid="{7E6498B0-1DB8-4D1C-B5A3-C9E4517E378C}"/>
    <cellStyle name="40% - Accent1 10 3" xfId="14378" xr:uid="{5DD05E1D-6276-4AF6-A128-9B9C5DC86D24}"/>
    <cellStyle name="40% - Accent1 10 3 2" xfId="14379" xr:uid="{4BDEB549-7044-4947-8DEE-E40E59DB5804}"/>
    <cellStyle name="40% - Accent1 10 3 2 2" xfId="14380" xr:uid="{09E0EBDC-A8DC-48FC-B85C-8297E2917B98}"/>
    <cellStyle name="40% - Accent1 10 3 2 2 2" xfId="14381" xr:uid="{0F7A286D-7CD1-4608-9EF0-C44AFE50FB76}"/>
    <cellStyle name="40% - Accent1 10 3 2 3" xfId="14382" xr:uid="{895212AF-FD24-4F20-8CFF-0842CCEB9C12}"/>
    <cellStyle name="40% - Accent1 10 3 2 3 2" xfId="14383" xr:uid="{81A0EB7E-6EC2-4360-A526-82C6B086BF80}"/>
    <cellStyle name="40% - Accent1 10 3 2 4" xfId="14384" xr:uid="{E8DBBB8B-26CA-4174-8F53-A8AD6915D3CF}"/>
    <cellStyle name="40% - Accent1 10 3 3" xfId="14385" xr:uid="{2652531B-1F9A-41CD-BECB-29FC97607C44}"/>
    <cellStyle name="40% - Accent1 10 3 3 2" xfId="14386" xr:uid="{D3E23D0B-348F-4804-A480-0DF19461E0FC}"/>
    <cellStyle name="40% - Accent1 10 3 4" xfId="14387" xr:uid="{8FC366F4-BCFC-4070-BA6A-F33BDDED52AD}"/>
    <cellStyle name="40% - Accent1 10 3 4 2" xfId="14388" xr:uid="{719D90B4-0267-4625-917B-C4F3D4F7EFDF}"/>
    <cellStyle name="40% - Accent1 10 3 5" xfId="14389" xr:uid="{E921CFB7-0EC3-40F7-B53D-687EBD77C26C}"/>
    <cellStyle name="40% - Accent1 10 3 5 2" xfId="14390" xr:uid="{3647CD8D-BE91-499B-918A-1BDBD1002B47}"/>
    <cellStyle name="40% - Accent1 10 3 6" xfId="14391" xr:uid="{3E69AF8D-47C7-49C5-9B7F-B90E1D56D80A}"/>
    <cellStyle name="40% - Accent1 10 4" xfId="14392" xr:uid="{93E897F8-9BC9-4617-A2D3-46C577BA3DD9}"/>
    <cellStyle name="40% - Accent1 10 4 2" xfId="14393" xr:uid="{1B9F4D2F-F4C6-4348-87BB-90F47A82DA90}"/>
    <cellStyle name="40% - Accent1 10 4 2 2" xfId="14394" xr:uid="{EE1E033C-DBB4-4688-921A-9510DD9E0401}"/>
    <cellStyle name="40% - Accent1 10 4 3" xfId="14395" xr:uid="{A71C6682-6AD7-45D5-9C63-7C2162CA77F6}"/>
    <cellStyle name="40% - Accent1 10 4 3 2" xfId="14396" xr:uid="{2072F3DB-D42C-4E3C-873B-B80D8C49983C}"/>
    <cellStyle name="40% - Accent1 10 4 4" xfId="14397" xr:uid="{DD803B06-E2C4-494A-9396-6B8D1F9C2731}"/>
    <cellStyle name="40% - Accent1 10 5" xfId="14398" xr:uid="{DD746C17-4A2C-4509-B5D6-B94C021B0DB1}"/>
    <cellStyle name="40% - Accent1 10 5 2" xfId="14399" xr:uid="{1DD277CB-B2BE-4811-91DB-B8A953B1B8BF}"/>
    <cellStyle name="40% - Accent1 10 6" xfId="14400" xr:uid="{E950881B-9DDC-44BA-B9CC-1D4B6ECBAF7B}"/>
    <cellStyle name="40% - Accent1 10 6 2" xfId="14401" xr:uid="{4642195C-1CDA-49B7-AFD4-36CE50842D54}"/>
    <cellStyle name="40% - Accent1 10 7" xfId="14402" xr:uid="{CAD6FF32-E149-4CF8-B6D6-CEEF73920C0C}"/>
    <cellStyle name="40% - Accent1 10 7 2" xfId="14403" xr:uid="{0537FE5F-5B93-48D5-B48F-6A5DCDA18EA9}"/>
    <cellStyle name="40% - Accent1 10 8" xfId="14404" xr:uid="{6A3B0408-1EBB-4F1F-ADB4-D64CE372F726}"/>
    <cellStyle name="40% - Accent1 10 8 2" xfId="14405" xr:uid="{969EF0EA-5A39-4A48-8804-2A8AD23F50FD}"/>
    <cellStyle name="40% - Accent1 10 9" xfId="14406" xr:uid="{3023BF26-E98D-4746-8796-90418634360F}"/>
    <cellStyle name="40% - Accent1 10 9 2" xfId="14407" xr:uid="{C5B07E53-BB5C-498D-89EF-716DC88BB3C1}"/>
    <cellStyle name="40% - Accent1 11" xfId="14408" xr:uid="{B724C0B8-097D-47E2-96E1-0D34399FFCCB}"/>
    <cellStyle name="40% - Accent1 11 10" xfId="14409" xr:uid="{DF83C506-74A1-43F4-91BE-B6FDDEA27B89}"/>
    <cellStyle name="40% - Accent1 11 2" xfId="14410" xr:uid="{24D786A2-A982-4EA7-9359-8B6C4130183D}"/>
    <cellStyle name="40% - Accent1 11 2 2" xfId="14411" xr:uid="{D660A44B-A64E-4E32-BC38-B0F0016A88C3}"/>
    <cellStyle name="40% - Accent1 11 2 2 2" xfId="14412" xr:uid="{6A5DD516-CA8C-4C71-9C34-B8C37EBE7BFC}"/>
    <cellStyle name="40% - Accent1 11 2 2 2 2" xfId="14413" xr:uid="{F001FD31-08C4-4343-95D4-869018B21D1E}"/>
    <cellStyle name="40% - Accent1 11 2 2 3" xfId="14414" xr:uid="{7D20B278-2507-4C3B-92DE-839959A746CE}"/>
    <cellStyle name="40% - Accent1 11 2 2 3 2" xfId="14415" xr:uid="{D8C90B69-83C1-4EFA-9BF7-AE7A679FD0C4}"/>
    <cellStyle name="40% - Accent1 11 2 2 4" xfId="14416" xr:uid="{579833E3-8805-4B87-AD3E-1A64D163AB8F}"/>
    <cellStyle name="40% - Accent1 11 2 3" xfId="14417" xr:uid="{F176FC11-F8EF-4E2D-BE96-8AB2E5CD16B8}"/>
    <cellStyle name="40% - Accent1 11 2 3 2" xfId="14418" xr:uid="{7A85D593-3725-4647-9F35-94BCC006CBA8}"/>
    <cellStyle name="40% - Accent1 11 2 4" xfId="14419" xr:uid="{A7ACA145-8FFE-42AF-9784-F53987D7EEA1}"/>
    <cellStyle name="40% - Accent1 11 2 4 2" xfId="14420" xr:uid="{4953D251-FD31-473A-BAFC-D92639C6D271}"/>
    <cellStyle name="40% - Accent1 11 2 5" xfId="14421" xr:uid="{7725A5D6-B65A-47E7-9FAC-52A3CA82B11C}"/>
    <cellStyle name="40% - Accent1 11 2 5 2" xfId="14422" xr:uid="{ECC80AE1-424A-4610-B3C7-31088AF615F4}"/>
    <cellStyle name="40% - Accent1 11 2 6" xfId="14423" xr:uid="{1ACAFE8B-7F26-4BFF-91DC-773656B3AF1A}"/>
    <cellStyle name="40% - Accent1 11 2 6 2" xfId="14424" xr:uid="{D1079BC5-119F-4211-A95D-BDE83410C048}"/>
    <cellStyle name="40% - Accent1 11 2 7" xfId="14425" xr:uid="{39C04AE6-6433-495B-A7BB-9AC283F3369D}"/>
    <cellStyle name="40% - Accent1 11 2 7 2" xfId="14426" xr:uid="{54818EAB-AF1E-4B4E-B1D6-1D117ABB4E40}"/>
    <cellStyle name="40% - Accent1 11 2 8" xfId="14427" xr:uid="{2F767158-923F-4B03-A5C9-23A04CF3F802}"/>
    <cellStyle name="40% - Accent1 11 3" xfId="14428" xr:uid="{B140D529-8C81-4DD8-BDC2-5B9D1F0B9F48}"/>
    <cellStyle name="40% - Accent1 11 3 2" xfId="14429" xr:uid="{3BC807ED-227B-4153-AA6B-09D7B81DDC41}"/>
    <cellStyle name="40% - Accent1 11 3 2 2" xfId="14430" xr:uid="{99107A43-BA88-41F2-88EC-CA8A53FC290B}"/>
    <cellStyle name="40% - Accent1 11 3 2 2 2" xfId="14431" xr:uid="{8FDC1147-0F3B-45FD-BB64-94590240F1EC}"/>
    <cellStyle name="40% - Accent1 11 3 2 3" xfId="14432" xr:uid="{46611C31-F150-4C00-8996-66902511685A}"/>
    <cellStyle name="40% - Accent1 11 3 2 3 2" xfId="14433" xr:uid="{3E094018-95D7-4722-BEE1-5E6DC434D931}"/>
    <cellStyle name="40% - Accent1 11 3 2 4" xfId="14434" xr:uid="{02A3BAC9-0251-4CB2-A950-0EB033F6950B}"/>
    <cellStyle name="40% - Accent1 11 3 3" xfId="14435" xr:uid="{43D705FB-68C0-4B86-B088-884CBE7D50D3}"/>
    <cellStyle name="40% - Accent1 11 3 3 2" xfId="14436" xr:uid="{9D6A88A9-70BB-4188-B77C-14494C4356A9}"/>
    <cellStyle name="40% - Accent1 11 3 4" xfId="14437" xr:uid="{68E9F199-2C9E-4498-A66D-D95F054F32DF}"/>
    <cellStyle name="40% - Accent1 11 3 4 2" xfId="14438" xr:uid="{CEFEA8B2-D0DB-419D-9A3F-C54D8E1FCA82}"/>
    <cellStyle name="40% - Accent1 11 3 5" xfId="14439" xr:uid="{396BF9BC-A949-40C3-993E-A88AC389BA36}"/>
    <cellStyle name="40% - Accent1 11 3 5 2" xfId="14440" xr:uid="{03010CEB-0AAD-4FB3-8A64-8CAB53F18E71}"/>
    <cellStyle name="40% - Accent1 11 3 6" xfId="14441" xr:uid="{520A9BD8-BB38-407A-8B7A-80B5C29AE48E}"/>
    <cellStyle name="40% - Accent1 11 4" xfId="14442" xr:uid="{5E118E7B-924E-46B3-845E-BF268B84FD68}"/>
    <cellStyle name="40% - Accent1 11 4 2" xfId="14443" xr:uid="{6ED74ACB-2FE6-445A-97DF-8279A8D30B8C}"/>
    <cellStyle name="40% - Accent1 11 4 2 2" xfId="14444" xr:uid="{A77BE633-EE15-4149-BF5F-092D8A18EBDB}"/>
    <cellStyle name="40% - Accent1 11 4 3" xfId="14445" xr:uid="{58827EDF-4B55-4E26-9D17-A7E82914B1FE}"/>
    <cellStyle name="40% - Accent1 11 4 3 2" xfId="14446" xr:uid="{38B481D8-EDFD-4B77-8620-DD2A226721BB}"/>
    <cellStyle name="40% - Accent1 11 4 4" xfId="14447" xr:uid="{B5227D77-8FAB-46BB-9049-32B005089846}"/>
    <cellStyle name="40% - Accent1 11 5" xfId="14448" xr:uid="{21E34E01-F5C7-4D4C-B95A-8CD1D7B51412}"/>
    <cellStyle name="40% - Accent1 11 5 2" xfId="14449" xr:uid="{AA38BB99-F7DA-453C-87CA-3695ADA91C6B}"/>
    <cellStyle name="40% - Accent1 11 6" xfId="14450" xr:uid="{9DCDADA8-0577-4C1B-9A1E-28B9BD48CA6A}"/>
    <cellStyle name="40% - Accent1 11 6 2" xfId="14451" xr:uid="{8DD4CF16-73D3-4637-B51D-56C8725BFC3B}"/>
    <cellStyle name="40% - Accent1 11 7" xfId="14452" xr:uid="{77163426-1176-4D77-8095-AD2DFB459052}"/>
    <cellStyle name="40% - Accent1 11 7 2" xfId="14453" xr:uid="{52C2798C-5ABA-4780-84B6-AA5825433C31}"/>
    <cellStyle name="40% - Accent1 11 8" xfId="14454" xr:uid="{CE99701D-08A2-4593-9EAF-F9E71DC22EDE}"/>
    <cellStyle name="40% - Accent1 11 8 2" xfId="14455" xr:uid="{24721379-2367-41C1-B9C7-0FD8FB8851B5}"/>
    <cellStyle name="40% - Accent1 11 9" xfId="14456" xr:uid="{CC867E5E-2BF9-4830-80CB-D0753BF831A7}"/>
    <cellStyle name="40% - Accent1 11 9 2" xfId="14457" xr:uid="{F8960113-D1A9-4291-AA9B-F27C8C805BA1}"/>
    <cellStyle name="40% - Accent1 12" xfId="14458" xr:uid="{F3E76FDC-FEED-43B2-AB6A-92945396D262}"/>
    <cellStyle name="40% - Accent1 12 10" xfId="14459" xr:uid="{E2893017-9DB8-444F-818D-795C1E350C52}"/>
    <cellStyle name="40% - Accent1 12 2" xfId="14460" xr:uid="{ED19FC82-D69C-4459-8938-D05CC12E1F25}"/>
    <cellStyle name="40% - Accent1 12 2 2" xfId="14461" xr:uid="{7FAD7BCF-BDA8-480F-AE71-B24F5D58FF81}"/>
    <cellStyle name="40% - Accent1 12 2 2 2" xfId="14462" xr:uid="{1B22309F-9BD1-4197-9F99-FF9BE50AF131}"/>
    <cellStyle name="40% - Accent1 12 2 2 2 2" xfId="14463" xr:uid="{3B2F1591-6FE2-4835-98F3-438BF1B07269}"/>
    <cellStyle name="40% - Accent1 12 2 2 3" xfId="14464" xr:uid="{97AB5CED-B48C-43C4-8501-099FBBED43C0}"/>
    <cellStyle name="40% - Accent1 12 2 2 3 2" xfId="14465" xr:uid="{6578FEC4-0473-4C2D-93C9-2DB7831492BB}"/>
    <cellStyle name="40% - Accent1 12 2 2 4" xfId="14466" xr:uid="{B853C07B-074D-4C98-83A8-3F5435A1182B}"/>
    <cellStyle name="40% - Accent1 12 2 3" xfId="14467" xr:uid="{45324054-0230-4D6B-92E5-16127A42E285}"/>
    <cellStyle name="40% - Accent1 12 2 3 2" xfId="14468" xr:uid="{245D9FC1-511E-41FD-855E-E6DC6DA0C764}"/>
    <cellStyle name="40% - Accent1 12 2 4" xfId="14469" xr:uid="{B77813BB-5F80-4F46-BAD5-3CAA77C3549B}"/>
    <cellStyle name="40% - Accent1 12 2 4 2" xfId="14470" xr:uid="{7EF5EE43-6C33-42CA-B58B-739662F80CCF}"/>
    <cellStyle name="40% - Accent1 12 2 5" xfId="14471" xr:uid="{47236327-B1BD-4824-8600-A6F9B635D4D6}"/>
    <cellStyle name="40% - Accent1 12 2 5 2" xfId="14472" xr:uid="{DA3491E4-81C8-4E20-9200-FCDFEA431353}"/>
    <cellStyle name="40% - Accent1 12 2 6" xfId="14473" xr:uid="{5B65AA6F-0A8D-490C-B02D-0CE6BB31FF2E}"/>
    <cellStyle name="40% - Accent1 12 2 6 2" xfId="14474" xr:uid="{A71F6301-A9E9-45AC-B012-F3FC8317933B}"/>
    <cellStyle name="40% - Accent1 12 2 7" xfId="14475" xr:uid="{44ACB59C-6C87-4DC7-AA41-AA13B68068A3}"/>
    <cellStyle name="40% - Accent1 12 2 7 2" xfId="14476" xr:uid="{D90AE7AF-1D15-48B8-9E0A-2A814CAF5DC4}"/>
    <cellStyle name="40% - Accent1 12 2 8" xfId="14477" xr:uid="{95EE045B-DA43-4181-84C5-CE7524508909}"/>
    <cellStyle name="40% - Accent1 12 3" xfId="14478" xr:uid="{5C70476D-49D9-475B-BD5D-D590637E19B9}"/>
    <cellStyle name="40% - Accent1 12 3 2" xfId="14479" xr:uid="{DE025518-11B9-4028-A203-F76D7CE86AD6}"/>
    <cellStyle name="40% - Accent1 12 3 2 2" xfId="14480" xr:uid="{F2FF90AE-A92D-4915-BC65-91FB86A0FE62}"/>
    <cellStyle name="40% - Accent1 12 3 2 2 2" xfId="14481" xr:uid="{4269179D-AD11-478F-B542-47FE78952607}"/>
    <cellStyle name="40% - Accent1 12 3 2 3" xfId="14482" xr:uid="{774C9D09-90AA-43DD-95CD-2CF102FA122B}"/>
    <cellStyle name="40% - Accent1 12 3 2 3 2" xfId="14483" xr:uid="{B1F23F3A-3F3E-4F84-AAD8-C54B3ABBCAA8}"/>
    <cellStyle name="40% - Accent1 12 3 2 4" xfId="14484" xr:uid="{08973180-DB7C-41B3-BD26-B5EFB92811DB}"/>
    <cellStyle name="40% - Accent1 12 3 3" xfId="14485" xr:uid="{FA98EABD-7B87-43C6-B6DD-D1EA6FCDC1FD}"/>
    <cellStyle name="40% - Accent1 12 3 3 2" xfId="14486" xr:uid="{78914988-0033-48F4-A531-6CDF1FCB3FF9}"/>
    <cellStyle name="40% - Accent1 12 3 4" xfId="14487" xr:uid="{5717399F-9B75-4BDD-ACEB-63F597214D6C}"/>
    <cellStyle name="40% - Accent1 12 3 4 2" xfId="14488" xr:uid="{75B857CA-8B45-41A4-8A28-B767C69C9E2E}"/>
    <cellStyle name="40% - Accent1 12 3 5" xfId="14489" xr:uid="{D189CF9F-3082-4E0A-8E2A-5A203B17C550}"/>
    <cellStyle name="40% - Accent1 12 3 5 2" xfId="14490" xr:uid="{0B3AA3E7-CC08-41C0-BB84-E0B6F29628B0}"/>
    <cellStyle name="40% - Accent1 12 3 6" xfId="14491" xr:uid="{4CB8DB46-C66B-43CB-8B74-2C84E0F3873E}"/>
    <cellStyle name="40% - Accent1 12 4" xfId="14492" xr:uid="{E2592A89-85DB-43B6-8E6C-1D1DCC15C7CE}"/>
    <cellStyle name="40% - Accent1 12 4 2" xfId="14493" xr:uid="{B71B6C78-8141-4F08-9529-4C689BFC1D80}"/>
    <cellStyle name="40% - Accent1 12 4 2 2" xfId="14494" xr:uid="{F618B3E9-EEAC-4A81-AB14-0312120196D9}"/>
    <cellStyle name="40% - Accent1 12 4 3" xfId="14495" xr:uid="{63579B2A-DA42-463E-847A-800744ABC9F6}"/>
    <cellStyle name="40% - Accent1 12 4 3 2" xfId="14496" xr:uid="{8F42FF8A-1787-46B2-B6A1-60877C52A77E}"/>
    <cellStyle name="40% - Accent1 12 4 4" xfId="14497" xr:uid="{C32BF572-AA08-42DF-A491-534EEBF1C1A2}"/>
    <cellStyle name="40% - Accent1 12 5" xfId="14498" xr:uid="{85F2FA58-EF56-4BAC-8823-46D7C5D923D9}"/>
    <cellStyle name="40% - Accent1 12 5 2" xfId="14499" xr:uid="{15629499-469E-45E8-9BC7-AF8A3C0A2972}"/>
    <cellStyle name="40% - Accent1 12 6" xfId="14500" xr:uid="{67E32188-06AD-416D-8969-553A3205A1AC}"/>
    <cellStyle name="40% - Accent1 12 6 2" xfId="14501" xr:uid="{69FF7764-307C-462C-BAE7-DE00DA6C8584}"/>
    <cellStyle name="40% - Accent1 12 7" xfId="14502" xr:uid="{51CDB2EC-9202-4DA6-9AEA-8B77D3C7F309}"/>
    <cellStyle name="40% - Accent1 12 7 2" xfId="14503" xr:uid="{693216BE-9E8D-4B4E-B8A4-E1A8B33B9E8F}"/>
    <cellStyle name="40% - Accent1 12 8" xfId="14504" xr:uid="{676D3050-1B62-4F12-BAC7-07F3F83D5B8B}"/>
    <cellStyle name="40% - Accent1 12 8 2" xfId="14505" xr:uid="{E40715DB-69B9-4D43-95C1-57ACC0F496C4}"/>
    <cellStyle name="40% - Accent1 12 9" xfId="14506" xr:uid="{FE71916F-7E4B-41C6-B65B-54DCFA31992A}"/>
    <cellStyle name="40% - Accent1 12 9 2" xfId="14507" xr:uid="{548E1A09-AD76-4762-B4E1-01568388A3DA}"/>
    <cellStyle name="40% - Accent1 13" xfId="14508" xr:uid="{D47E292A-CFFD-4E7B-9DE1-C7D657F3F8AB}"/>
    <cellStyle name="40% - Accent1 13 10" xfId="14509" xr:uid="{C0E4C4A1-F04E-4215-ABE0-EA9985B41846}"/>
    <cellStyle name="40% - Accent1 13 2" xfId="14510" xr:uid="{E42C4C9D-A512-41D1-9423-7DC4208F1247}"/>
    <cellStyle name="40% - Accent1 13 2 2" xfId="14511" xr:uid="{03427199-14A7-4CB4-BE75-AC3D7ABB2C7B}"/>
    <cellStyle name="40% - Accent1 13 2 2 2" xfId="14512" xr:uid="{46258657-61A3-4971-9EB1-F69B6F1B5C59}"/>
    <cellStyle name="40% - Accent1 13 2 2 2 2" xfId="14513" xr:uid="{C85E2CD8-784E-433E-8389-3DC9D28FD20D}"/>
    <cellStyle name="40% - Accent1 13 2 2 3" xfId="14514" xr:uid="{04D7BA1A-8C24-4992-9212-EF41144CEB4C}"/>
    <cellStyle name="40% - Accent1 13 2 2 3 2" xfId="14515" xr:uid="{F31DC856-D9B4-4729-AA70-F6E7EE16D682}"/>
    <cellStyle name="40% - Accent1 13 2 2 4" xfId="14516" xr:uid="{DA51D5FD-47FB-4093-9C17-5A2045AEA01E}"/>
    <cellStyle name="40% - Accent1 13 2 3" xfId="14517" xr:uid="{E557E662-8DAC-4DC6-80C2-C11E213A886A}"/>
    <cellStyle name="40% - Accent1 13 2 3 2" xfId="14518" xr:uid="{67DC4C4F-F258-4887-9D3B-670709EF07C1}"/>
    <cellStyle name="40% - Accent1 13 2 4" xfId="14519" xr:uid="{DAD94AE0-AD64-4AE7-BD60-741F22032822}"/>
    <cellStyle name="40% - Accent1 13 2 4 2" xfId="14520" xr:uid="{699C3DD2-90E1-4403-9057-D96B80FC92DB}"/>
    <cellStyle name="40% - Accent1 13 2 5" xfId="14521" xr:uid="{04C85D1A-670F-4BF8-A532-F6B1F2972B71}"/>
    <cellStyle name="40% - Accent1 13 2 5 2" xfId="14522" xr:uid="{A382E291-0F95-48C8-97AD-E48C3E824E1E}"/>
    <cellStyle name="40% - Accent1 13 2 6" xfId="14523" xr:uid="{91A59BA0-386D-4C0B-B7E7-6F6BC6238BC6}"/>
    <cellStyle name="40% - Accent1 13 2 6 2" xfId="14524" xr:uid="{BCBB5A29-9FAF-4FE7-867C-38B89C5453FD}"/>
    <cellStyle name="40% - Accent1 13 2 7" xfId="14525" xr:uid="{009D4D2A-C167-457A-A5CD-47A4F6F3B62E}"/>
    <cellStyle name="40% - Accent1 13 2 7 2" xfId="14526" xr:uid="{FDA0DD49-13C6-438C-833D-DEFCE0FB9491}"/>
    <cellStyle name="40% - Accent1 13 2 8" xfId="14527" xr:uid="{DC1BA2B8-3D36-4731-B90A-266BE360F333}"/>
    <cellStyle name="40% - Accent1 13 3" xfId="14528" xr:uid="{6F266298-3CB5-4852-8572-E45475D95721}"/>
    <cellStyle name="40% - Accent1 13 3 2" xfId="14529" xr:uid="{633718DD-7433-4DF1-BE2E-8993F9AEE8DA}"/>
    <cellStyle name="40% - Accent1 13 3 2 2" xfId="14530" xr:uid="{BF5B91A0-E4D0-49F6-839D-ADA70B44EB8D}"/>
    <cellStyle name="40% - Accent1 13 3 2 2 2" xfId="14531" xr:uid="{0C405EC1-4A45-4009-AD2B-A34237C0A935}"/>
    <cellStyle name="40% - Accent1 13 3 2 3" xfId="14532" xr:uid="{5975F0FF-D568-4BB1-AC58-F212B3F59BB0}"/>
    <cellStyle name="40% - Accent1 13 3 2 3 2" xfId="14533" xr:uid="{00DEA0C7-BD29-4A9A-A1C0-5FA78C8111BA}"/>
    <cellStyle name="40% - Accent1 13 3 2 4" xfId="14534" xr:uid="{D0E61791-B69D-472D-9F12-DC6EDC768B6D}"/>
    <cellStyle name="40% - Accent1 13 3 3" xfId="14535" xr:uid="{925E705B-C524-4B60-87B3-B6E891B56747}"/>
    <cellStyle name="40% - Accent1 13 3 3 2" xfId="14536" xr:uid="{4B138271-E252-4887-812E-D05D75F0C137}"/>
    <cellStyle name="40% - Accent1 13 3 4" xfId="14537" xr:uid="{5321F3E8-0E68-4858-9AA9-5AC226A84174}"/>
    <cellStyle name="40% - Accent1 13 3 4 2" xfId="14538" xr:uid="{4C4C3192-658C-4774-B781-1ACB44AB55C9}"/>
    <cellStyle name="40% - Accent1 13 3 5" xfId="14539" xr:uid="{153E4D9C-982A-4BCA-B88D-3A61324F01A2}"/>
    <cellStyle name="40% - Accent1 13 3 5 2" xfId="14540" xr:uid="{3FF15A8F-A762-4FF7-A590-16E4F1BFC92C}"/>
    <cellStyle name="40% - Accent1 13 3 6" xfId="14541" xr:uid="{CC996EF4-D09E-4723-9DA8-A112DAF7938E}"/>
    <cellStyle name="40% - Accent1 13 4" xfId="14542" xr:uid="{ECCC7664-0566-4130-8F7C-93A2BD975E22}"/>
    <cellStyle name="40% - Accent1 13 4 2" xfId="14543" xr:uid="{D69FAEC2-7E0F-4CA2-A816-484EA3938B60}"/>
    <cellStyle name="40% - Accent1 13 4 2 2" xfId="14544" xr:uid="{7FCC1C7A-B4A4-4A72-BFC2-9C5940875A47}"/>
    <cellStyle name="40% - Accent1 13 4 3" xfId="14545" xr:uid="{900C015D-7087-4080-84AA-FF5A46B127A1}"/>
    <cellStyle name="40% - Accent1 13 4 3 2" xfId="14546" xr:uid="{5174FDEC-AE92-4CC9-AB82-0B11F16CDF62}"/>
    <cellStyle name="40% - Accent1 13 4 4" xfId="14547" xr:uid="{CC3CB512-17D2-4D3B-9E08-E5209333890F}"/>
    <cellStyle name="40% - Accent1 13 5" xfId="14548" xr:uid="{22036C34-0B72-479F-BA19-31C4F2EB6009}"/>
    <cellStyle name="40% - Accent1 13 5 2" xfId="14549" xr:uid="{8A1FA2F2-869B-466B-858D-F189466AF3CC}"/>
    <cellStyle name="40% - Accent1 13 6" xfId="14550" xr:uid="{3CA561F9-8E45-4708-952D-E1000F434E62}"/>
    <cellStyle name="40% - Accent1 13 6 2" xfId="14551" xr:uid="{A61EF132-1516-49E1-AAD7-002BF654D05A}"/>
    <cellStyle name="40% - Accent1 13 7" xfId="14552" xr:uid="{BD7DAFEB-B8D7-4EF7-BBBF-2E5F309244E4}"/>
    <cellStyle name="40% - Accent1 13 7 2" xfId="14553" xr:uid="{92761D75-A9C0-4EDD-95CD-07EF3AE2E432}"/>
    <cellStyle name="40% - Accent1 13 8" xfId="14554" xr:uid="{E9475A6E-8256-45F7-A205-2455BB75CB2E}"/>
    <cellStyle name="40% - Accent1 13 8 2" xfId="14555" xr:uid="{418A37E0-61AF-43E4-B77C-ADE59FBA56DD}"/>
    <cellStyle name="40% - Accent1 13 9" xfId="14556" xr:uid="{5F520AE2-C543-4A83-A2D5-51BA8C186D0E}"/>
    <cellStyle name="40% - Accent1 13 9 2" xfId="14557" xr:uid="{CC81186A-94EF-4551-90E6-85A829CE2F46}"/>
    <cellStyle name="40% - Accent1 14" xfId="14558" xr:uid="{053CCD8B-D3DF-4D9B-A9B9-68EDACCAC8C0}"/>
    <cellStyle name="40% - Accent1 14 10" xfId="14559" xr:uid="{676B290F-C5D1-43FE-B9F2-A8E43C5D4EB1}"/>
    <cellStyle name="40% - Accent1 14 2" xfId="14560" xr:uid="{5756CC72-E176-447F-9563-2D2919B573CB}"/>
    <cellStyle name="40% - Accent1 14 2 2" xfId="14561" xr:uid="{E4D8E273-4EEC-4941-BC07-442A9416C124}"/>
    <cellStyle name="40% - Accent1 14 2 2 2" xfId="14562" xr:uid="{1D7A29DC-4135-4C2F-881F-DE8489778594}"/>
    <cellStyle name="40% - Accent1 14 2 2 2 2" xfId="14563" xr:uid="{B0BDF122-1834-4F23-AF67-AFA908F8BC94}"/>
    <cellStyle name="40% - Accent1 14 2 2 3" xfId="14564" xr:uid="{0E236DB3-BB8B-416A-87D6-D4835C45AB04}"/>
    <cellStyle name="40% - Accent1 14 2 2 3 2" xfId="14565" xr:uid="{31714A8A-E897-4BFB-9832-F3C696D1B2BC}"/>
    <cellStyle name="40% - Accent1 14 2 2 4" xfId="14566" xr:uid="{F18D1946-10E9-41C3-B205-61C14F419A20}"/>
    <cellStyle name="40% - Accent1 14 2 3" xfId="14567" xr:uid="{BACACBF8-DD57-454E-824F-AA2110D5386A}"/>
    <cellStyle name="40% - Accent1 14 2 3 2" xfId="14568" xr:uid="{C709C748-2FA6-4D3F-A0B2-73A948E496A1}"/>
    <cellStyle name="40% - Accent1 14 2 4" xfId="14569" xr:uid="{0D7A6335-4CB2-4EC3-8FA6-AD16B8A52B63}"/>
    <cellStyle name="40% - Accent1 14 2 4 2" xfId="14570" xr:uid="{5BC2802F-40E3-4709-9122-BFE821061EC8}"/>
    <cellStyle name="40% - Accent1 14 2 5" xfId="14571" xr:uid="{8295C6C2-B3DC-498F-867C-5A87FA2A859F}"/>
    <cellStyle name="40% - Accent1 14 2 5 2" xfId="14572" xr:uid="{B7826950-EDAA-4449-8034-C501050B2096}"/>
    <cellStyle name="40% - Accent1 14 2 6" xfId="14573" xr:uid="{99DAF56C-582D-489A-AC5D-286770BA6107}"/>
    <cellStyle name="40% - Accent1 14 2 6 2" xfId="14574" xr:uid="{BE811C51-6521-48FD-AC89-843C44EB63DA}"/>
    <cellStyle name="40% - Accent1 14 2 7" xfId="14575" xr:uid="{F1A43325-556E-4706-9803-EB4F85974771}"/>
    <cellStyle name="40% - Accent1 14 2 7 2" xfId="14576" xr:uid="{CF404688-5F32-4D25-A4A3-B4F429982857}"/>
    <cellStyle name="40% - Accent1 14 2 8" xfId="14577" xr:uid="{685B0916-CD9C-474A-A8C8-9B515A1776CB}"/>
    <cellStyle name="40% - Accent1 14 3" xfId="14578" xr:uid="{78A204F1-6CB7-4A3A-818E-0B7E28017D85}"/>
    <cellStyle name="40% - Accent1 14 3 2" xfId="14579" xr:uid="{167CC7B6-D3E9-48A1-A988-60EB79C96768}"/>
    <cellStyle name="40% - Accent1 14 3 2 2" xfId="14580" xr:uid="{922A9423-5AB7-445D-84DD-64FC2671A7C0}"/>
    <cellStyle name="40% - Accent1 14 3 2 2 2" xfId="14581" xr:uid="{BBA8ADEC-820A-4059-8E33-03594BBB8926}"/>
    <cellStyle name="40% - Accent1 14 3 2 3" xfId="14582" xr:uid="{8841AFA0-54FD-4EE2-80F5-996DB4C4D478}"/>
    <cellStyle name="40% - Accent1 14 3 2 3 2" xfId="14583" xr:uid="{9F084067-FD85-4930-AA34-78086DB4B748}"/>
    <cellStyle name="40% - Accent1 14 3 2 4" xfId="14584" xr:uid="{31E6DDCC-0AE7-4B4E-BA34-A461DC46A6A5}"/>
    <cellStyle name="40% - Accent1 14 3 3" xfId="14585" xr:uid="{9D2888E8-22C9-4803-B12A-78FDDD171A34}"/>
    <cellStyle name="40% - Accent1 14 3 3 2" xfId="14586" xr:uid="{D98F0EF1-ECDF-4CF5-99AA-EC5AAF0E02AC}"/>
    <cellStyle name="40% - Accent1 14 3 4" xfId="14587" xr:uid="{B35C4F02-9711-4AB4-AFB7-A46937B895BC}"/>
    <cellStyle name="40% - Accent1 14 3 4 2" xfId="14588" xr:uid="{52CD27CC-37A5-43C5-9B1D-F38E4F5D4270}"/>
    <cellStyle name="40% - Accent1 14 3 5" xfId="14589" xr:uid="{16B2A6E2-281F-42C5-8F4E-6FD559B7AD0F}"/>
    <cellStyle name="40% - Accent1 14 3 5 2" xfId="14590" xr:uid="{173DBDFE-4B85-41D2-9CBF-68D91866F320}"/>
    <cellStyle name="40% - Accent1 14 3 6" xfId="14591" xr:uid="{36C3C30F-71B7-4354-8CB8-9C8E31E00297}"/>
    <cellStyle name="40% - Accent1 14 4" xfId="14592" xr:uid="{0E232304-51C1-4EDC-86DF-9391106D613A}"/>
    <cellStyle name="40% - Accent1 14 4 2" xfId="14593" xr:uid="{277AE82C-2CC3-41FC-9878-06977FCA2B93}"/>
    <cellStyle name="40% - Accent1 14 4 2 2" xfId="14594" xr:uid="{F76E84E1-DC86-4469-8B38-7B508F3460A7}"/>
    <cellStyle name="40% - Accent1 14 4 3" xfId="14595" xr:uid="{19CB226D-0580-4E3C-9D19-54DB292AEBC9}"/>
    <cellStyle name="40% - Accent1 14 4 3 2" xfId="14596" xr:uid="{FE45591A-5821-4B32-999A-058D8A9DBE73}"/>
    <cellStyle name="40% - Accent1 14 4 4" xfId="14597" xr:uid="{58C770E5-811F-4A83-8734-11E32F049FA0}"/>
    <cellStyle name="40% - Accent1 14 5" xfId="14598" xr:uid="{40D5C017-9BD9-4A01-A394-912522BEBFEC}"/>
    <cellStyle name="40% - Accent1 14 5 2" xfId="14599" xr:uid="{D158D336-028B-4FD6-B395-901EE45C6264}"/>
    <cellStyle name="40% - Accent1 14 6" xfId="14600" xr:uid="{C74EC91D-670D-4738-A5A6-9C20B78CE8A4}"/>
    <cellStyle name="40% - Accent1 14 6 2" xfId="14601" xr:uid="{3AC06B08-DD91-4EA4-B378-3EE516C5BF17}"/>
    <cellStyle name="40% - Accent1 14 7" xfId="14602" xr:uid="{7B35530D-4ED0-45CF-9A0B-1CFCE3893675}"/>
    <cellStyle name="40% - Accent1 14 7 2" xfId="14603" xr:uid="{B9EB0D2E-3F9D-467C-BD8F-D918A4977E4C}"/>
    <cellStyle name="40% - Accent1 14 8" xfId="14604" xr:uid="{D0FAC9DA-4C85-4A4F-9448-FB48170DF1FB}"/>
    <cellStyle name="40% - Accent1 14 8 2" xfId="14605" xr:uid="{3D3B1745-D16E-4B8F-9B90-118005A2F86D}"/>
    <cellStyle name="40% - Accent1 14 9" xfId="14606" xr:uid="{5AD5394E-9223-496E-89E7-E6CBFA9DC83F}"/>
    <cellStyle name="40% - Accent1 14 9 2" xfId="14607" xr:uid="{F2331BA2-5B75-4B69-BE5F-A2EF5BD15F53}"/>
    <cellStyle name="40% - Accent1 15" xfId="14608" xr:uid="{ADE12C9D-7F59-4A7E-9AC7-09893E803425}"/>
    <cellStyle name="40% - Accent1 15 10" xfId="14609" xr:uid="{D364FB37-7775-4442-8984-E756A0188112}"/>
    <cellStyle name="40% - Accent1 15 2" xfId="14610" xr:uid="{70DDBC5D-BDEF-47A4-957B-793F68291F60}"/>
    <cellStyle name="40% - Accent1 15 2 2" xfId="14611" xr:uid="{B1D8231B-1BD6-4EE3-8EDD-F39C82E1B168}"/>
    <cellStyle name="40% - Accent1 15 2 2 2" xfId="14612" xr:uid="{DE4A0924-68E5-4EC0-8FD8-C7CF9E9312A0}"/>
    <cellStyle name="40% - Accent1 15 2 2 2 2" xfId="14613" xr:uid="{0A2E0600-60BC-4189-BB78-3F0519EB98E1}"/>
    <cellStyle name="40% - Accent1 15 2 2 3" xfId="14614" xr:uid="{F485848C-843D-49F8-90ED-18C9FC37BA87}"/>
    <cellStyle name="40% - Accent1 15 2 2 3 2" xfId="14615" xr:uid="{3919127A-491D-4D79-B1DB-E7588C8D0F41}"/>
    <cellStyle name="40% - Accent1 15 2 2 4" xfId="14616" xr:uid="{C4A6CD70-0C88-420D-86AB-33836C9141BB}"/>
    <cellStyle name="40% - Accent1 15 2 3" xfId="14617" xr:uid="{8894C8AB-2AD6-41D9-8544-F66DA307C2F4}"/>
    <cellStyle name="40% - Accent1 15 2 3 2" xfId="14618" xr:uid="{511FAD78-CF06-4FD6-ADF3-8E57A0B62FAA}"/>
    <cellStyle name="40% - Accent1 15 2 4" xfId="14619" xr:uid="{1A6FA5AC-5206-4AA4-BC3B-A01048190B13}"/>
    <cellStyle name="40% - Accent1 15 2 4 2" xfId="14620" xr:uid="{D30891AD-B953-4EA2-B51F-D071BDEDB8D0}"/>
    <cellStyle name="40% - Accent1 15 2 5" xfId="14621" xr:uid="{0CD12D01-63A3-4C53-9294-C982E0B1F3C1}"/>
    <cellStyle name="40% - Accent1 15 2 5 2" xfId="14622" xr:uid="{A65253EF-E188-45B3-98DF-EE0BABF83100}"/>
    <cellStyle name="40% - Accent1 15 2 6" xfId="14623" xr:uid="{2F378FBE-8413-4E47-BEBE-A139D7BCF5BA}"/>
    <cellStyle name="40% - Accent1 15 2 6 2" xfId="14624" xr:uid="{7A27F4F5-FEF5-420D-978E-86854368EE5D}"/>
    <cellStyle name="40% - Accent1 15 2 7" xfId="14625" xr:uid="{57E0CE30-13AC-488A-9259-FBEE2C45025F}"/>
    <cellStyle name="40% - Accent1 15 2 7 2" xfId="14626" xr:uid="{73BA6DDF-5690-4D4E-B395-E2DC80889B27}"/>
    <cellStyle name="40% - Accent1 15 2 8" xfId="14627" xr:uid="{663E9998-3ACC-4870-B75E-FAAC753A0445}"/>
    <cellStyle name="40% - Accent1 15 3" xfId="14628" xr:uid="{89804258-6E18-49FE-9867-C870A4C990F6}"/>
    <cellStyle name="40% - Accent1 15 3 2" xfId="14629" xr:uid="{F907D956-9948-432F-A548-E2E0D81E1DF9}"/>
    <cellStyle name="40% - Accent1 15 3 2 2" xfId="14630" xr:uid="{4097DD1B-109F-4BC9-AA4A-1C26E85285E8}"/>
    <cellStyle name="40% - Accent1 15 3 2 2 2" xfId="14631" xr:uid="{3261AD17-2C37-49D1-80B6-D2663451D615}"/>
    <cellStyle name="40% - Accent1 15 3 2 3" xfId="14632" xr:uid="{2F0C8FAF-7996-4632-9637-8A906EC44336}"/>
    <cellStyle name="40% - Accent1 15 3 2 3 2" xfId="14633" xr:uid="{E3BCB3DB-A9DF-41E7-B8C9-090249C36139}"/>
    <cellStyle name="40% - Accent1 15 3 2 4" xfId="14634" xr:uid="{B381D5DC-2AFC-4F4B-B0E6-567C676A0683}"/>
    <cellStyle name="40% - Accent1 15 3 3" xfId="14635" xr:uid="{01D3E766-9D78-4E3B-B883-E8297D7D0702}"/>
    <cellStyle name="40% - Accent1 15 3 3 2" xfId="14636" xr:uid="{ED2E7DF3-7DC5-4AD2-B17E-E61226A377B5}"/>
    <cellStyle name="40% - Accent1 15 3 4" xfId="14637" xr:uid="{09E91C43-2AFA-4458-A80B-5AE37070F252}"/>
    <cellStyle name="40% - Accent1 15 3 4 2" xfId="14638" xr:uid="{4B9E5215-CF34-472D-81F1-2918BBBF5F56}"/>
    <cellStyle name="40% - Accent1 15 3 5" xfId="14639" xr:uid="{0645CC5B-516E-4D7B-9334-1CDE573AF9A9}"/>
    <cellStyle name="40% - Accent1 15 3 5 2" xfId="14640" xr:uid="{3AC874A6-C277-41CD-8E39-A70C02176D5C}"/>
    <cellStyle name="40% - Accent1 15 3 6" xfId="14641" xr:uid="{EDEE61C4-38B5-490E-8D94-74B655FC8A7F}"/>
    <cellStyle name="40% - Accent1 15 4" xfId="14642" xr:uid="{25D76B69-9B51-4723-A857-F381A15AE110}"/>
    <cellStyle name="40% - Accent1 15 4 2" xfId="14643" xr:uid="{1CA58360-C2D2-4E62-B396-CBEBA76831C8}"/>
    <cellStyle name="40% - Accent1 15 4 2 2" xfId="14644" xr:uid="{2908DD54-DE8E-4D00-90AC-8C650D5C788F}"/>
    <cellStyle name="40% - Accent1 15 4 3" xfId="14645" xr:uid="{49CEA4F0-5E33-4123-ADAA-BA279BE406BD}"/>
    <cellStyle name="40% - Accent1 15 4 3 2" xfId="14646" xr:uid="{02DBFF61-EBCD-44A7-AB9E-AC5F9B2525C8}"/>
    <cellStyle name="40% - Accent1 15 4 4" xfId="14647" xr:uid="{F5BD6966-503C-4157-80D2-08AA4CC0D44C}"/>
    <cellStyle name="40% - Accent1 15 5" xfId="14648" xr:uid="{0F0DE583-2B8F-4A80-AE8C-1BEE9BB070D9}"/>
    <cellStyle name="40% - Accent1 15 5 2" xfId="14649" xr:uid="{47DA6EE4-3F21-483D-A506-AE7555D5C5E7}"/>
    <cellStyle name="40% - Accent1 15 6" xfId="14650" xr:uid="{91069D93-5325-4A50-9D92-9E6DC8706738}"/>
    <cellStyle name="40% - Accent1 15 6 2" xfId="14651" xr:uid="{375D00E7-593D-4668-9CCA-62B7817FC3A5}"/>
    <cellStyle name="40% - Accent1 15 7" xfId="14652" xr:uid="{FF8A8C73-04F6-4272-BD3F-1360AEC6C7F7}"/>
    <cellStyle name="40% - Accent1 15 7 2" xfId="14653" xr:uid="{ADBCEF1C-F68E-46D8-85D2-8DDFF4794885}"/>
    <cellStyle name="40% - Accent1 15 8" xfId="14654" xr:uid="{2E4F111F-FF47-4077-A84B-78851074E3FD}"/>
    <cellStyle name="40% - Accent1 15 8 2" xfId="14655" xr:uid="{1E239AC7-EC59-4B1A-A680-D20AB2A0772C}"/>
    <cellStyle name="40% - Accent1 15 9" xfId="14656" xr:uid="{A0E8A3A9-A340-46E2-A54B-30133E0668B0}"/>
    <cellStyle name="40% - Accent1 15 9 2" xfId="14657" xr:uid="{361504AA-66BA-45F6-9685-69F2FFFE3964}"/>
    <cellStyle name="40% - Accent1 16" xfId="14658" xr:uid="{A2FA2C4C-D0D6-4EC8-BD34-3B0BA483E715}"/>
    <cellStyle name="40% - Accent1 16 10" xfId="14659" xr:uid="{85F1AC05-33F6-4D8C-8CB9-6FD9805A93B4}"/>
    <cellStyle name="40% - Accent1 16 2" xfId="14660" xr:uid="{E32A5E96-3CD6-48A9-8BD4-472345D7D6B3}"/>
    <cellStyle name="40% - Accent1 16 2 2" xfId="14661" xr:uid="{5D300B3E-B764-4BC4-B84C-85020AAE285E}"/>
    <cellStyle name="40% - Accent1 16 2 2 2" xfId="14662" xr:uid="{BBAB06D2-41E8-4E86-8D31-2545C9AB51EB}"/>
    <cellStyle name="40% - Accent1 16 2 2 2 2" xfId="14663" xr:uid="{CDA072EC-B634-4806-B295-D6710D8ED1CD}"/>
    <cellStyle name="40% - Accent1 16 2 2 3" xfId="14664" xr:uid="{3A413464-CA76-4222-8E29-5B436EC4E21A}"/>
    <cellStyle name="40% - Accent1 16 2 2 3 2" xfId="14665" xr:uid="{60A35ADE-90BA-4243-8C11-C6932D4226F4}"/>
    <cellStyle name="40% - Accent1 16 2 2 4" xfId="14666" xr:uid="{8C6940EA-E5C0-4958-B20D-92079798D82E}"/>
    <cellStyle name="40% - Accent1 16 2 3" xfId="14667" xr:uid="{4B3BD884-1691-4B37-A418-76CE47F1A08F}"/>
    <cellStyle name="40% - Accent1 16 2 3 2" xfId="14668" xr:uid="{685473FB-3C32-4DEE-A343-457608566719}"/>
    <cellStyle name="40% - Accent1 16 2 4" xfId="14669" xr:uid="{D9CCADAA-347F-4B69-82F4-31D17EF40D2E}"/>
    <cellStyle name="40% - Accent1 16 2 4 2" xfId="14670" xr:uid="{0D8EEFBC-2BD0-40E9-87FE-E8FA14FBE827}"/>
    <cellStyle name="40% - Accent1 16 2 5" xfId="14671" xr:uid="{7E3C9977-99B7-45CC-B600-B73D697C9BCD}"/>
    <cellStyle name="40% - Accent1 16 2 5 2" xfId="14672" xr:uid="{BE578208-D667-43E9-A6A1-E8FBDAB1EC6D}"/>
    <cellStyle name="40% - Accent1 16 2 6" xfId="14673" xr:uid="{2B391392-3EE3-4783-87B5-7F6BC35BBF91}"/>
    <cellStyle name="40% - Accent1 16 2 6 2" xfId="14674" xr:uid="{E1CDA868-CDBB-41A2-8358-AA2DAC047325}"/>
    <cellStyle name="40% - Accent1 16 2 7" xfId="14675" xr:uid="{7A71401F-83F6-465D-94EF-6048B68B9C0B}"/>
    <cellStyle name="40% - Accent1 16 2 7 2" xfId="14676" xr:uid="{6AE2BBA3-3A5D-4E12-9DA1-C78DBB1F2807}"/>
    <cellStyle name="40% - Accent1 16 2 8" xfId="14677" xr:uid="{CE7D3809-97D7-4264-80ED-510BC0524293}"/>
    <cellStyle name="40% - Accent1 16 3" xfId="14678" xr:uid="{2546135B-608C-46F2-A438-7EA8236D41F9}"/>
    <cellStyle name="40% - Accent1 16 3 2" xfId="14679" xr:uid="{13C304EC-7FAB-414F-9C01-955463D5CEEC}"/>
    <cellStyle name="40% - Accent1 16 3 2 2" xfId="14680" xr:uid="{5B7306A0-18A4-48CC-B48C-BEE48BC5323B}"/>
    <cellStyle name="40% - Accent1 16 3 2 2 2" xfId="14681" xr:uid="{E505F41A-C5F4-4A1F-AD65-3FE43CB70231}"/>
    <cellStyle name="40% - Accent1 16 3 2 3" xfId="14682" xr:uid="{379ED5DA-A885-4CF4-9C9D-00E241C2700D}"/>
    <cellStyle name="40% - Accent1 16 3 2 3 2" xfId="14683" xr:uid="{81D87A3B-CCC0-4B1A-B5A8-DF7612FA7CD3}"/>
    <cellStyle name="40% - Accent1 16 3 2 4" xfId="14684" xr:uid="{99A7EC2B-1DE9-4979-9DD4-B4AB68B7804F}"/>
    <cellStyle name="40% - Accent1 16 3 3" xfId="14685" xr:uid="{86A80789-BA93-493F-847E-A22ECDDB5CA2}"/>
    <cellStyle name="40% - Accent1 16 3 3 2" xfId="14686" xr:uid="{65FC8285-15F3-4049-93FA-A8FEF58D2C03}"/>
    <cellStyle name="40% - Accent1 16 3 4" xfId="14687" xr:uid="{9BC8B5BA-FB47-43DC-B13A-5F006A8FF49D}"/>
    <cellStyle name="40% - Accent1 16 3 4 2" xfId="14688" xr:uid="{D4E30FBD-D5AF-4638-8123-9E68E12E9FCF}"/>
    <cellStyle name="40% - Accent1 16 3 5" xfId="14689" xr:uid="{D894D9ED-2E31-4092-9100-58F8B5181C00}"/>
    <cellStyle name="40% - Accent1 16 3 5 2" xfId="14690" xr:uid="{BC1E5C2A-D303-4462-9575-A9F18AFC2D88}"/>
    <cellStyle name="40% - Accent1 16 3 6" xfId="14691" xr:uid="{3F39A606-DA74-4AB1-8057-EF84A4158C0E}"/>
    <cellStyle name="40% - Accent1 16 4" xfId="14692" xr:uid="{6603BB9D-D979-4133-B418-2525D02A5776}"/>
    <cellStyle name="40% - Accent1 16 4 2" xfId="14693" xr:uid="{F7FEE764-50E9-403B-ABF9-EEB8253AB0C1}"/>
    <cellStyle name="40% - Accent1 16 4 2 2" xfId="14694" xr:uid="{EF2B612F-5EF6-45D8-B6F6-3444511ACBE3}"/>
    <cellStyle name="40% - Accent1 16 4 3" xfId="14695" xr:uid="{5C684C71-485A-4D5E-9706-83BB4808B96E}"/>
    <cellStyle name="40% - Accent1 16 4 3 2" xfId="14696" xr:uid="{E57C0D69-0312-4A59-A21E-4A2F3C68BEDE}"/>
    <cellStyle name="40% - Accent1 16 4 4" xfId="14697" xr:uid="{FC567AFF-069C-4693-BB45-D457C6DA8505}"/>
    <cellStyle name="40% - Accent1 16 5" xfId="14698" xr:uid="{F2E1CE11-558C-4FD1-9E5E-A5F0C5F4990C}"/>
    <cellStyle name="40% - Accent1 16 5 2" xfId="14699" xr:uid="{3FB1835B-4229-48A1-BD87-F693B15683DC}"/>
    <cellStyle name="40% - Accent1 16 6" xfId="14700" xr:uid="{711CEF49-0008-466D-AA0B-592CFDE52F7D}"/>
    <cellStyle name="40% - Accent1 16 6 2" xfId="14701" xr:uid="{6A3D0BDD-FD46-40F8-BACE-F17A867F06E8}"/>
    <cellStyle name="40% - Accent1 16 7" xfId="14702" xr:uid="{3B3B161F-6274-46FB-AB6B-0871BE27451A}"/>
    <cellStyle name="40% - Accent1 16 7 2" xfId="14703" xr:uid="{2E642831-CF18-410F-91C5-CD939BBBCD82}"/>
    <cellStyle name="40% - Accent1 16 8" xfId="14704" xr:uid="{114C5D71-F837-4962-9CBD-292CF129ECD9}"/>
    <cellStyle name="40% - Accent1 16 8 2" xfId="14705" xr:uid="{25B35F3A-FE10-415D-BDBD-E3874A710C8E}"/>
    <cellStyle name="40% - Accent1 16 9" xfId="14706" xr:uid="{4935E5C3-F6FB-4EA2-948C-2E7D819476E7}"/>
    <cellStyle name="40% - Accent1 16 9 2" xfId="14707" xr:uid="{095B848C-74FB-4E87-8F5D-F3BD75024493}"/>
    <cellStyle name="40% - Accent1 17" xfId="14708" xr:uid="{6CD1021F-D56F-4722-A196-DF5193F6BC90}"/>
    <cellStyle name="40% - Accent1 17 2" xfId="14709" xr:uid="{4114958D-CB05-4FA5-8B52-EA82E4ED9F12}"/>
    <cellStyle name="40% - Accent1 17 2 2" xfId="14710" xr:uid="{F99D6BAC-1658-48CF-8FB2-80E4923F99F8}"/>
    <cellStyle name="40% - Accent1 17 2 2 2" xfId="14711" xr:uid="{6E78E200-8B37-4DCE-A8B9-49CB6C4F4EAB}"/>
    <cellStyle name="40% - Accent1 17 2 3" xfId="14712" xr:uid="{946814C8-3EBF-4521-A8B4-FC4B626AD646}"/>
    <cellStyle name="40% - Accent1 17 2 3 2" xfId="14713" xr:uid="{87997134-37FB-4D85-B669-42B4D3D15680}"/>
    <cellStyle name="40% - Accent1 17 2 4" xfId="14714" xr:uid="{9FCF1E75-B6CD-4659-83AC-7B63D7AABD7D}"/>
    <cellStyle name="40% - Accent1 17 2 4 2" xfId="14715" xr:uid="{DE90DEFC-FA9F-4D2E-A6D0-FA2CF7C46135}"/>
    <cellStyle name="40% - Accent1 17 2 5" xfId="14716" xr:uid="{B644E32E-8284-43A9-9F1C-8ED3750B5523}"/>
    <cellStyle name="40% - Accent1 17 2 5 2" xfId="14717" xr:uid="{C8CF615B-22F5-480C-A6EE-E601F9CF9AB8}"/>
    <cellStyle name="40% - Accent1 17 2 6" xfId="14718" xr:uid="{68D3D0F9-61A8-4997-ABB9-F917EA6C3C42}"/>
    <cellStyle name="40% - Accent1 17 3" xfId="14719" xr:uid="{AD5BEF2E-55AC-4E3D-8066-2314B05B8356}"/>
    <cellStyle name="40% - Accent1 17 3 2" xfId="14720" xr:uid="{46950A6D-F295-4851-842D-6F5335D3BF7E}"/>
    <cellStyle name="40% - Accent1 17 4" xfId="14721" xr:uid="{AD070614-FBF9-4570-8F08-2E90E99F3FAB}"/>
    <cellStyle name="40% - Accent1 17 4 2" xfId="14722" xr:uid="{2925200D-17A9-44A7-94D0-ED74F5BCE38C}"/>
    <cellStyle name="40% - Accent1 17 5" xfId="14723" xr:uid="{25FD4053-6604-4ECD-B057-2B003EAC2A5E}"/>
    <cellStyle name="40% - Accent1 17 5 2" xfId="14724" xr:uid="{E6DA3216-B6D7-44DE-8035-4A5B833FC7BA}"/>
    <cellStyle name="40% - Accent1 17 6" xfId="14725" xr:uid="{0AFD7D5D-F4E4-4E1D-A52A-89FE9445513E}"/>
    <cellStyle name="40% - Accent1 17 6 2" xfId="14726" xr:uid="{D64562B7-B988-4233-B020-47ECE6F4979C}"/>
    <cellStyle name="40% - Accent1 17 7" xfId="14727" xr:uid="{6CFC7D24-BDDF-4136-BDD7-6E2D178572BA}"/>
    <cellStyle name="40% - Accent1 17 7 2" xfId="14728" xr:uid="{8A611A7F-A136-4AEE-BBE0-DB6D7D22C4A0}"/>
    <cellStyle name="40% - Accent1 17 8" xfId="14729" xr:uid="{93430023-AFBA-4448-8F12-4F507A5B8007}"/>
    <cellStyle name="40% - Accent1 18" xfId="14730" xr:uid="{0A1FB469-3757-4FA4-A9BA-A769A8CE0CE4}"/>
    <cellStyle name="40% - Accent1 18 2" xfId="14731" xr:uid="{11DD980E-5436-498B-B6DB-CBB6F05AEB12}"/>
    <cellStyle name="40% - Accent1 18 2 2" xfId="14732" xr:uid="{236462D4-2535-4B38-B00E-3DAE33A2AA13}"/>
    <cellStyle name="40% - Accent1 18 2 2 2" xfId="14733" xr:uid="{FA5E9434-ED14-4A55-91A7-349940EA42E7}"/>
    <cellStyle name="40% - Accent1 18 2 3" xfId="14734" xr:uid="{DFC238A7-BF42-4356-A440-F709D1907626}"/>
    <cellStyle name="40% - Accent1 18 2 3 2" xfId="14735" xr:uid="{E6B3638A-3644-4DFF-8863-5D831699CA2C}"/>
    <cellStyle name="40% - Accent1 18 2 4" xfId="14736" xr:uid="{D687B19A-33EC-44B8-BDFB-EF1AAC7E0836}"/>
    <cellStyle name="40% - Accent1 18 3" xfId="14737" xr:uid="{4FE14229-0F4E-46EC-8F58-DC1EC7DB306F}"/>
    <cellStyle name="40% - Accent1 18 3 2" xfId="14738" xr:uid="{744A82CB-23B7-4DCF-B923-767DC256E650}"/>
    <cellStyle name="40% - Accent1 18 4" xfId="14739" xr:uid="{7914086D-D1B8-4EFC-8C1A-5B19E54A79FB}"/>
    <cellStyle name="40% - Accent1 18 4 2" xfId="14740" xr:uid="{CCD0BB5B-1BE2-4FFF-8E4F-356818B60BFC}"/>
    <cellStyle name="40% - Accent1 18 5" xfId="14741" xr:uid="{A06BF1AC-491D-4221-8601-CBECE88E3388}"/>
    <cellStyle name="40% - Accent1 18 5 2" xfId="14742" xr:uid="{92EB10A6-A7EF-4FB1-8A77-07C0091519AF}"/>
    <cellStyle name="40% - Accent1 18 6" xfId="14743" xr:uid="{9D0A485C-2135-46BB-8A9E-51F55335C424}"/>
    <cellStyle name="40% - Accent1 18 6 2" xfId="14744" xr:uid="{882B0D13-C4B7-4D86-932E-F6094F3694B4}"/>
    <cellStyle name="40% - Accent1 18 7" xfId="14745" xr:uid="{DAFD9B47-7529-4753-A08F-CEABD5F40A52}"/>
    <cellStyle name="40% - Accent1 18 7 2" xfId="14746" xr:uid="{C6F1C29D-D212-4239-A467-28280FFD3538}"/>
    <cellStyle name="40% - Accent1 18 8" xfId="14747" xr:uid="{3F861E49-001B-4C13-92E2-0DA1FF4B8A35}"/>
    <cellStyle name="40% - Accent1 19" xfId="14748" xr:uid="{633178D5-8CFB-4BE6-BA32-948E2C7464E3}"/>
    <cellStyle name="40% - Accent1 19 2" xfId="14749" xr:uid="{AC39C210-2CCF-4207-AF8B-674761C9D749}"/>
    <cellStyle name="40% - Accent1 19 2 2" xfId="14750" xr:uid="{AC732859-E3D8-46F7-9D9B-F69FD3C4FD99}"/>
    <cellStyle name="40% - Accent1 19 3" xfId="14751" xr:uid="{F391DBAC-8DD2-4A5D-88C3-3C549D72A200}"/>
    <cellStyle name="40% - Accent1 19 3 2" xfId="14752" xr:uid="{96F1EBC8-AD58-4FEF-A749-8482AE7E74C8}"/>
    <cellStyle name="40% - Accent1 19 4" xfId="14753" xr:uid="{1A7A499C-7770-4500-A8C5-01F9260B27B1}"/>
    <cellStyle name="40% - Accent1 19 4 2" xfId="14754" xr:uid="{818F2483-8E6E-4213-ABF6-74D86C26C07D}"/>
    <cellStyle name="40% - Accent1 19 5" xfId="14755" xr:uid="{811C6E57-5FA4-462B-8089-7DC99C2DF28B}"/>
    <cellStyle name="40% - Accent1 19 5 2" xfId="14756" xr:uid="{23430F44-B987-44BA-810E-9C58C2C72916}"/>
    <cellStyle name="40% - Accent1 19 6" xfId="14757" xr:uid="{CED9A134-DE86-438B-BE85-08609D7FF038}"/>
    <cellStyle name="40% - Accent1 19 6 2" xfId="14758" xr:uid="{6F930193-9F82-4D8F-93A0-118655A08E9A}"/>
    <cellStyle name="40% - Accent1 19 7" xfId="14759" xr:uid="{C17289A1-56C8-457E-9F34-ABB79FDA984A}"/>
    <cellStyle name="40% - Accent1 2" xfId="253" xr:uid="{73BA494F-6932-4719-9CDF-3237AA54CC29}"/>
    <cellStyle name="40% - Accent1 2 10" xfId="14761" xr:uid="{438CA1F1-5AD4-41FD-8BFE-81DAC0D1CD3A}"/>
    <cellStyle name="40% - Accent1 2 10 2" xfId="14762" xr:uid="{5D18F9E7-C402-42BA-A2AD-A146301035AC}"/>
    <cellStyle name="40% - Accent1 2 11" xfId="14763" xr:uid="{280993D4-7976-4CB9-8B0D-E44A9B5A8DC1}"/>
    <cellStyle name="40% - Accent1 2 11 2" xfId="14764" xr:uid="{1D03C66A-991C-4B4A-85C3-E39D5B0788A6}"/>
    <cellStyle name="40% - Accent1 2 12" xfId="14765" xr:uid="{EB1E0CDF-B80A-4C64-BBDE-86A3969BCFA2}"/>
    <cellStyle name="40% - Accent1 2 12 2" xfId="14766" xr:uid="{AAF3138C-C7DF-4947-A44B-339F7F4B48CD}"/>
    <cellStyle name="40% - Accent1 2 13" xfId="14767" xr:uid="{1C730BE6-17B3-4AF9-937C-100D8900DAA1}"/>
    <cellStyle name="40% - Accent1 2 13 2" xfId="14768" xr:uid="{B91B35FE-CA21-4481-9F72-755D99DE5EF2}"/>
    <cellStyle name="40% - Accent1 2 14" xfId="14769" xr:uid="{139B2A76-2ABA-42CA-92E7-154A6632ED8F}"/>
    <cellStyle name="40% - Accent1 2 14 2" xfId="14770" xr:uid="{B220538D-FB93-47EE-B43F-90F8E7835FB1}"/>
    <cellStyle name="40% - Accent1 2 15" xfId="14771" xr:uid="{53E4C7DF-C8EB-4BFA-A9B2-7F79600731A8}"/>
    <cellStyle name="40% - Accent1 2 15 2" xfId="14772" xr:uid="{49DD19DC-BC83-48D6-B110-AD1BB71D8FAD}"/>
    <cellStyle name="40% - Accent1 2 16" xfId="14773" xr:uid="{78693284-9926-407A-8719-12532A5F0D92}"/>
    <cellStyle name="40% - Accent1 2 17" xfId="14774" xr:uid="{A5E2BEAB-F354-410F-8A90-FCF4795E490C}"/>
    <cellStyle name="40% - Accent1 2 18" xfId="14760" xr:uid="{9D2E3BA4-B621-4FE7-AEEE-F17423367DED}"/>
    <cellStyle name="40% - Accent1 2 2" xfId="254" xr:uid="{FC314FE4-37E3-4AEC-A078-FE9FE699FFDE}"/>
    <cellStyle name="40% - Accent1 2 2 10" xfId="14776" xr:uid="{D0755DD3-5A13-4027-A31E-73A5306527DA}"/>
    <cellStyle name="40% - Accent1 2 2 10 2" xfId="14777" xr:uid="{9A957D48-D120-4CA3-863D-B464B29D511D}"/>
    <cellStyle name="40% - Accent1 2 2 11" xfId="14778" xr:uid="{7CC8BE37-23FB-4A6A-901E-7C1DE09FF02E}"/>
    <cellStyle name="40% - Accent1 2 2 11 2" xfId="14779" xr:uid="{DC558741-2E2E-49F1-B3B7-4DDD25811005}"/>
    <cellStyle name="40% - Accent1 2 2 12" xfId="14780" xr:uid="{A1DF5736-939F-46FB-84F9-0B5FD78711A9}"/>
    <cellStyle name="40% - Accent1 2 2 13" xfId="14775" xr:uid="{84A4B8C5-61DB-4420-B757-9C42532FF2C3}"/>
    <cellStyle name="40% - Accent1 2 2 2" xfId="255" xr:uid="{6A2A1E8D-7E9F-4918-A56D-7295C8003469}"/>
    <cellStyle name="40% - Accent1 2 2 2 10" xfId="14782" xr:uid="{A4A9B832-7B61-40E3-AB91-748DDDE357DB}"/>
    <cellStyle name="40% - Accent1 2 2 2 11" xfId="14781" xr:uid="{C0ADA04B-F4EC-4B88-BEAF-D1EC58330F6F}"/>
    <cellStyle name="40% - Accent1 2 2 2 2" xfId="256" xr:uid="{EFF2D196-4952-4A6B-AF98-49BC25A24C8F}"/>
    <cellStyle name="40% - Accent1 2 2 2 2 2" xfId="257" xr:uid="{BF4E4024-6A29-4C0A-9679-BD48C9CEE80E}"/>
    <cellStyle name="40% - Accent1 2 2 2 2 2 2" xfId="14785" xr:uid="{2617714D-F082-4EE9-B467-F9F2649363EA}"/>
    <cellStyle name="40% - Accent1 2 2 2 2 2 2 2" xfId="14786" xr:uid="{C55B5A1B-F036-401E-A50B-565360F8ECAB}"/>
    <cellStyle name="40% - Accent1 2 2 2 2 2 3" xfId="14787" xr:uid="{38738A35-C007-48AD-9EA2-EFC02750F522}"/>
    <cellStyle name="40% - Accent1 2 2 2 2 2 3 2" xfId="14788" xr:uid="{D6D909AA-D5BF-4257-9BE5-62E6327DC187}"/>
    <cellStyle name="40% - Accent1 2 2 2 2 2 4" xfId="14789" xr:uid="{D011360B-A70F-489C-9E9F-C5783391A2D3}"/>
    <cellStyle name="40% - Accent1 2 2 2 2 2 5" xfId="14784" xr:uid="{448DE6AB-29DE-4198-8F75-AA87FA7BE1A3}"/>
    <cellStyle name="40% - Accent1 2 2 2 2 3" xfId="14790" xr:uid="{713227EB-06A8-4F17-8599-6AC77EC29E6C}"/>
    <cellStyle name="40% - Accent1 2 2 2 2 3 2" xfId="14791" xr:uid="{515E8B7E-2289-4D15-836E-952FFCF6A028}"/>
    <cellStyle name="40% - Accent1 2 2 2 2 4" xfId="14792" xr:uid="{66C096F1-68B6-47CE-BF17-3607E6053F17}"/>
    <cellStyle name="40% - Accent1 2 2 2 2 4 2" xfId="14793" xr:uid="{12CFEB13-5205-419E-8E73-4E78ED681475}"/>
    <cellStyle name="40% - Accent1 2 2 2 2 5" xfId="14794" xr:uid="{9413B952-27CE-42F8-BA69-41AD5201D8FD}"/>
    <cellStyle name="40% - Accent1 2 2 2 2 5 2" xfId="14795" xr:uid="{77324183-79E1-422B-BD03-9C42E804E894}"/>
    <cellStyle name="40% - Accent1 2 2 2 2 6" xfId="14796" xr:uid="{565332B3-151E-47DA-90F6-B153EBEAAACA}"/>
    <cellStyle name="40% - Accent1 2 2 2 2 7" xfId="14783" xr:uid="{DA943EC5-ECE2-4493-8E59-ED5C4EF493D5}"/>
    <cellStyle name="40% - Accent1 2 2 2 3" xfId="258" xr:uid="{57497C4C-E059-4C6B-A888-917AA1BE497E}"/>
    <cellStyle name="40% - Accent1 2 2 2 3 2" xfId="14798" xr:uid="{C5339C91-910E-447A-97E1-3F95401E6C9C}"/>
    <cellStyle name="40% - Accent1 2 2 2 3 2 2" xfId="14799" xr:uid="{F8762529-056C-4A2F-A882-A7727A4E7374}"/>
    <cellStyle name="40% - Accent1 2 2 2 3 2 2 2" xfId="14800" xr:uid="{13B9A6A2-FD04-40A4-9EC5-4C097B209007}"/>
    <cellStyle name="40% - Accent1 2 2 2 3 2 3" xfId="14801" xr:uid="{03CA7DA4-C526-4F33-86B8-5EB84AD1A439}"/>
    <cellStyle name="40% - Accent1 2 2 2 3 2 3 2" xfId="14802" xr:uid="{C6EC84ED-FCEE-45BC-ADE2-7577839E2FD1}"/>
    <cellStyle name="40% - Accent1 2 2 2 3 2 4" xfId="14803" xr:uid="{29A6E8BF-DD7B-428D-B38A-0CAF77ACCB4A}"/>
    <cellStyle name="40% - Accent1 2 2 2 3 3" xfId="14804" xr:uid="{647C5B35-0F15-4F90-ABD3-812BC85D847F}"/>
    <cellStyle name="40% - Accent1 2 2 2 3 3 2" xfId="14805" xr:uid="{1AC9C1E2-9B0C-4CE7-AAC1-3BBF763ABB71}"/>
    <cellStyle name="40% - Accent1 2 2 2 3 4" xfId="14806" xr:uid="{3E4E7E37-B58E-4D04-9995-A954051EA1DD}"/>
    <cellStyle name="40% - Accent1 2 2 2 3 4 2" xfId="14807" xr:uid="{7C14468D-BE72-4DA0-949B-228664892B09}"/>
    <cellStyle name="40% - Accent1 2 2 2 3 5" xfId="14808" xr:uid="{D3297599-3B77-447B-94F9-CE70CCE9F603}"/>
    <cellStyle name="40% - Accent1 2 2 2 3 5 2" xfId="14809" xr:uid="{46E46B15-2BAE-4D7C-A837-45C3DB0A96EA}"/>
    <cellStyle name="40% - Accent1 2 2 2 3 6" xfId="14810" xr:uid="{8C337CE3-AB4F-434A-9DA1-4EC71218FB78}"/>
    <cellStyle name="40% - Accent1 2 2 2 3 7" xfId="14797" xr:uid="{6D1F9C2C-F51F-4EE5-95F5-B7A7263F1C66}"/>
    <cellStyle name="40% - Accent1 2 2 2 4" xfId="14811" xr:uid="{885E4EF0-1E16-4B1A-BC34-A0532A52889F}"/>
    <cellStyle name="40% - Accent1 2 2 2 4 2" xfId="14812" xr:uid="{26D6BB25-1531-4FB6-B4D2-9108AAA38EE6}"/>
    <cellStyle name="40% - Accent1 2 2 2 4 2 2" xfId="14813" xr:uid="{F906EE91-5839-4772-8A47-DB79B0E7CBC2}"/>
    <cellStyle name="40% - Accent1 2 2 2 4 3" xfId="14814" xr:uid="{2528734D-1CEB-4D61-A6EB-79AE3E685306}"/>
    <cellStyle name="40% - Accent1 2 2 2 4 3 2" xfId="14815" xr:uid="{8815F664-1739-48FB-94E0-09468BF45F8F}"/>
    <cellStyle name="40% - Accent1 2 2 2 4 4" xfId="14816" xr:uid="{485163D7-DE99-435B-A6B9-C00BCD579E8B}"/>
    <cellStyle name="40% - Accent1 2 2 2 5" xfId="14817" xr:uid="{E8D42543-8EEF-4CFD-891A-1E3F7CDCBF77}"/>
    <cellStyle name="40% - Accent1 2 2 2 5 2" xfId="14818" xr:uid="{1FEFA6E2-5213-44AB-8C32-A519EDB72D55}"/>
    <cellStyle name="40% - Accent1 2 2 2 6" xfId="14819" xr:uid="{6B206ECA-37E3-4287-962F-12839FB87589}"/>
    <cellStyle name="40% - Accent1 2 2 2 6 2" xfId="14820" xr:uid="{10DAABC3-93EA-469E-80F4-5E9E78D1EDB9}"/>
    <cellStyle name="40% - Accent1 2 2 2 7" xfId="14821" xr:uid="{8E11705E-6E93-4B52-BF91-F49CDE9357A9}"/>
    <cellStyle name="40% - Accent1 2 2 2 7 2" xfId="14822" xr:uid="{F4FCC182-80FC-4ECE-B467-ED25AF4CF2EA}"/>
    <cellStyle name="40% - Accent1 2 2 2 8" xfId="14823" xr:uid="{1374AF93-B289-47A6-81D8-F4ABF12E2F31}"/>
    <cellStyle name="40% - Accent1 2 2 2 8 2" xfId="14824" xr:uid="{C815ABE1-CC28-4382-84C3-74240CB78E79}"/>
    <cellStyle name="40% - Accent1 2 2 2 9" xfId="14825" xr:uid="{1F6D46EC-7EDC-492A-B928-8BDED58F9473}"/>
    <cellStyle name="40% - Accent1 2 2 2 9 2" xfId="14826" xr:uid="{9015F711-E11D-4308-B9AD-E03C8163F7E0}"/>
    <cellStyle name="40% - Accent1 2 2 3" xfId="259" xr:uid="{5EB4BCB1-2BCD-4B26-9130-0D1D09A44F15}"/>
    <cellStyle name="40% - Accent1 2 2 3 2" xfId="260" xr:uid="{7A9C30D0-AEC9-4C3F-AFFD-DBF19DD24FAD}"/>
    <cellStyle name="40% - Accent1 2 2 3 2 2" xfId="14829" xr:uid="{779551CA-22A0-4837-B2EE-B53A9F7917FA}"/>
    <cellStyle name="40% - Accent1 2 2 3 2 2 2" xfId="14830" xr:uid="{4EE073A7-BED2-48DD-82BF-A948088D139B}"/>
    <cellStyle name="40% - Accent1 2 2 3 2 2 2 2" xfId="14831" xr:uid="{C0C4E01F-3D5E-45C5-8346-DB4E7EC24434}"/>
    <cellStyle name="40% - Accent1 2 2 3 2 2 3" xfId="14832" xr:uid="{6E534912-C529-4851-AAC2-762525472AFA}"/>
    <cellStyle name="40% - Accent1 2 2 3 2 2 3 2" xfId="14833" xr:uid="{2819EABB-7569-4158-9198-4EC8FC11B107}"/>
    <cellStyle name="40% - Accent1 2 2 3 2 2 4" xfId="14834" xr:uid="{346D043E-A343-4E82-81C9-97804D8DB7DE}"/>
    <cellStyle name="40% - Accent1 2 2 3 2 3" xfId="14835" xr:uid="{183A6C59-467C-4BF0-AE0B-995BCE849DF6}"/>
    <cellStyle name="40% - Accent1 2 2 3 2 3 2" xfId="14836" xr:uid="{AD47DC93-4DD2-45D7-9A08-FE37C3A79E2F}"/>
    <cellStyle name="40% - Accent1 2 2 3 2 4" xfId="14837" xr:uid="{47DE3B29-DF99-47B6-8F1B-EEF18CA4C059}"/>
    <cellStyle name="40% - Accent1 2 2 3 2 4 2" xfId="14838" xr:uid="{28AE3421-60D6-48CA-B9FC-FA53A9DA1017}"/>
    <cellStyle name="40% - Accent1 2 2 3 2 5" xfId="14839" xr:uid="{46B1909C-D310-4E01-8667-73C761A52780}"/>
    <cellStyle name="40% - Accent1 2 2 3 2 5 2" xfId="14840" xr:uid="{8508C86E-A3DC-4D7C-B47D-6E17AE38327B}"/>
    <cellStyle name="40% - Accent1 2 2 3 2 6" xfId="14841" xr:uid="{62CAAC51-B513-4B45-A558-060575AE3B4D}"/>
    <cellStyle name="40% - Accent1 2 2 3 2 7" xfId="14828" xr:uid="{372D978A-424F-48AD-8731-617FD0E2AACE}"/>
    <cellStyle name="40% - Accent1 2 2 3 3" xfId="14842" xr:uid="{CD7F2FF0-AE49-41A5-BEEF-D9BB5A2A893A}"/>
    <cellStyle name="40% - Accent1 2 2 3 3 2" xfId="14843" xr:uid="{9B23EE05-98D5-4D61-8EB0-3A906D99FA57}"/>
    <cellStyle name="40% - Accent1 2 2 3 3 2 2" xfId="14844" xr:uid="{C1CFF218-48E9-486C-A70F-57306823AB8C}"/>
    <cellStyle name="40% - Accent1 2 2 3 3 2 2 2" xfId="14845" xr:uid="{8F1C5116-3B08-4DD5-940B-92E9525F0D40}"/>
    <cellStyle name="40% - Accent1 2 2 3 3 2 3" xfId="14846" xr:uid="{10FAB8EE-7D1C-4B0F-B0D1-22C3145BFD1C}"/>
    <cellStyle name="40% - Accent1 2 2 3 3 2 3 2" xfId="14847" xr:uid="{33D889F5-457F-43F9-A4FF-0700460D48A1}"/>
    <cellStyle name="40% - Accent1 2 2 3 3 2 4" xfId="14848" xr:uid="{0708D891-3373-4DD4-A779-D66BB8BF23B9}"/>
    <cellStyle name="40% - Accent1 2 2 3 3 3" xfId="14849" xr:uid="{96BE07B6-D595-4EBA-BC69-1BEB75635F2D}"/>
    <cellStyle name="40% - Accent1 2 2 3 3 3 2" xfId="14850" xr:uid="{BB68A914-0554-4281-AC47-8DFB3EDF5AF2}"/>
    <cellStyle name="40% - Accent1 2 2 3 3 4" xfId="14851" xr:uid="{07B59A70-E8DD-4B7C-B39C-68CEAEB99167}"/>
    <cellStyle name="40% - Accent1 2 2 3 3 4 2" xfId="14852" xr:uid="{4E70EF9A-22D6-4286-BFEA-B4CE3E014C12}"/>
    <cellStyle name="40% - Accent1 2 2 3 3 5" xfId="14853" xr:uid="{26A756B3-E316-415D-829D-4593B62B10DA}"/>
    <cellStyle name="40% - Accent1 2 2 3 3 5 2" xfId="14854" xr:uid="{96243B22-3E84-4826-834A-C9876B7A5309}"/>
    <cellStyle name="40% - Accent1 2 2 3 3 6" xfId="14855" xr:uid="{8FF3750F-5F59-4189-A471-514E11624A2E}"/>
    <cellStyle name="40% - Accent1 2 2 3 4" xfId="14856" xr:uid="{C3E15E9D-74FD-4A1F-A1DB-889E288E5AAF}"/>
    <cellStyle name="40% - Accent1 2 2 3 4 2" xfId="14857" xr:uid="{980ADD58-D5CE-4474-8698-E97E8116C1B4}"/>
    <cellStyle name="40% - Accent1 2 2 3 4 2 2" xfId="14858" xr:uid="{AD297E0E-BB71-4493-BD04-7BEEAAEC421D}"/>
    <cellStyle name="40% - Accent1 2 2 3 4 3" xfId="14859" xr:uid="{7F9596D9-0749-47FD-B136-43A9DE050ED8}"/>
    <cellStyle name="40% - Accent1 2 2 3 4 3 2" xfId="14860" xr:uid="{6B5E9EA1-E2E1-4D86-AA64-2FC004080BCE}"/>
    <cellStyle name="40% - Accent1 2 2 3 4 4" xfId="14861" xr:uid="{482832AB-ED91-4486-842E-8358419FAEB5}"/>
    <cellStyle name="40% - Accent1 2 2 3 5" xfId="14862" xr:uid="{52FCC855-7068-42F9-8AE0-0DD54231B57C}"/>
    <cellStyle name="40% - Accent1 2 2 3 5 2" xfId="14863" xr:uid="{AC5E6EEE-2C01-415E-933E-67AEF37224B4}"/>
    <cellStyle name="40% - Accent1 2 2 3 6" xfId="14864" xr:uid="{EBC9FEAE-CD5B-4C3C-8366-2A330D8B2AA7}"/>
    <cellStyle name="40% - Accent1 2 2 3 6 2" xfId="14865" xr:uid="{23B60E8A-C966-4F21-B6F1-08C4A48E2E51}"/>
    <cellStyle name="40% - Accent1 2 2 3 7" xfId="14866" xr:uid="{0DA2C53B-4F42-405C-BE4D-131F6A599E33}"/>
    <cellStyle name="40% - Accent1 2 2 3 7 2" xfId="14867" xr:uid="{0A898D20-D2A7-429A-BBBD-D16E55242575}"/>
    <cellStyle name="40% - Accent1 2 2 3 8" xfId="14868" xr:uid="{F05F824D-1F38-4745-949F-D424EF60DF66}"/>
    <cellStyle name="40% - Accent1 2 2 3 9" xfId="14827" xr:uid="{C498C449-7C25-4FA8-B016-98CA5AB07ABF}"/>
    <cellStyle name="40% - Accent1 2 2 4" xfId="261" xr:uid="{A9B37054-72CC-4F1E-AFD5-A7CADBE2DF6C}"/>
    <cellStyle name="40% - Accent1 2 2 4 2" xfId="14870" xr:uid="{EF28CF4E-2686-41F8-ABF3-6D475D8F6A48}"/>
    <cellStyle name="40% - Accent1 2 2 4 2 2" xfId="14871" xr:uid="{32C9FD42-7183-421D-95A1-BBF6AFE4B882}"/>
    <cellStyle name="40% - Accent1 2 2 4 2 2 2" xfId="14872" xr:uid="{7E7A72C6-F3E3-44AD-A560-4DBBB96B729F}"/>
    <cellStyle name="40% - Accent1 2 2 4 2 3" xfId="14873" xr:uid="{84D102B9-2F9A-44B1-A853-8D80C8C0D969}"/>
    <cellStyle name="40% - Accent1 2 2 4 2 3 2" xfId="14874" xr:uid="{508467EF-F44E-4EC4-9DB7-624DBFC96634}"/>
    <cellStyle name="40% - Accent1 2 2 4 2 4" xfId="14875" xr:uid="{A8F6B922-AB38-4F18-80A9-5AA0F92F68AE}"/>
    <cellStyle name="40% - Accent1 2 2 4 3" xfId="14876" xr:uid="{40554E06-5FA2-4126-8CAF-66C6B2E66F17}"/>
    <cellStyle name="40% - Accent1 2 2 4 3 2" xfId="14877" xr:uid="{C2935F00-CF4A-44C3-939C-36E6A59A03EF}"/>
    <cellStyle name="40% - Accent1 2 2 4 4" xfId="14878" xr:uid="{A0C527CA-2988-4F33-BFF6-992AE4BD6E0F}"/>
    <cellStyle name="40% - Accent1 2 2 4 4 2" xfId="14879" xr:uid="{EC92A6AA-2031-4295-A29D-297603263723}"/>
    <cellStyle name="40% - Accent1 2 2 4 5" xfId="14880" xr:uid="{1CE055D0-F9B9-4BCA-8A2F-25B868C0696B}"/>
    <cellStyle name="40% - Accent1 2 2 4 5 2" xfId="14881" xr:uid="{7AA3C924-B2F9-4BE2-8AEE-87366EC13411}"/>
    <cellStyle name="40% - Accent1 2 2 4 6" xfId="14882" xr:uid="{85BF4C3C-909D-4862-B679-72F5F296FBFF}"/>
    <cellStyle name="40% - Accent1 2 2 4 7" xfId="14869" xr:uid="{0590AB69-DBD2-491A-9ADB-5A610FA259A2}"/>
    <cellStyle name="40% - Accent1 2 2 5" xfId="14883" xr:uid="{3C77F522-1DD0-4509-A6ED-8A2B69F15F8B}"/>
    <cellStyle name="40% - Accent1 2 2 5 2" xfId="14884" xr:uid="{4D250718-2895-431F-B47E-4CDE46967542}"/>
    <cellStyle name="40% - Accent1 2 2 5 2 2" xfId="14885" xr:uid="{83122B3F-C42F-415E-9122-9111109C8605}"/>
    <cellStyle name="40% - Accent1 2 2 5 2 2 2" xfId="14886" xr:uid="{8E5A362E-0F1C-45F1-94CD-5C775B220D3B}"/>
    <cellStyle name="40% - Accent1 2 2 5 2 3" xfId="14887" xr:uid="{8779A571-9132-4A18-945D-33FFFB5F76A9}"/>
    <cellStyle name="40% - Accent1 2 2 5 2 3 2" xfId="14888" xr:uid="{10638EC6-72F8-45AB-9367-CC2EE4585806}"/>
    <cellStyle name="40% - Accent1 2 2 5 2 4" xfId="14889" xr:uid="{0C06206A-C243-4714-A945-9F3B9D36526A}"/>
    <cellStyle name="40% - Accent1 2 2 5 3" xfId="14890" xr:uid="{E3940E51-27E7-4BA6-B8FB-8346F4133B1B}"/>
    <cellStyle name="40% - Accent1 2 2 5 3 2" xfId="14891" xr:uid="{46910249-8C0E-4067-A9D2-1876208FF94C}"/>
    <cellStyle name="40% - Accent1 2 2 5 4" xfId="14892" xr:uid="{5434987F-C3B0-4B89-93DB-452D0D6F7660}"/>
    <cellStyle name="40% - Accent1 2 2 5 4 2" xfId="14893" xr:uid="{AC433924-FF16-4A1B-9FEE-8FA77F3F8043}"/>
    <cellStyle name="40% - Accent1 2 2 5 5" xfId="14894" xr:uid="{1D1FCD33-FFD9-4B92-9440-D14596CA0D95}"/>
    <cellStyle name="40% - Accent1 2 2 5 5 2" xfId="14895" xr:uid="{0B130F15-2D64-4663-A3FA-1272E41D24B9}"/>
    <cellStyle name="40% - Accent1 2 2 5 6" xfId="14896" xr:uid="{0FAAB301-4012-43BC-9920-771B1FBE3471}"/>
    <cellStyle name="40% - Accent1 2 2 6" xfId="14897" xr:uid="{2223066D-4583-4013-A7E7-34DFAEB7D8E6}"/>
    <cellStyle name="40% - Accent1 2 2 6 2" xfId="14898" xr:uid="{79659BEC-0754-47F7-BCE6-10D09CE6CA19}"/>
    <cellStyle name="40% - Accent1 2 2 6 2 2" xfId="14899" xr:uid="{DF6528AA-06A0-4DBD-B58B-82DF42FBE4C6}"/>
    <cellStyle name="40% - Accent1 2 2 6 3" xfId="14900" xr:uid="{F418F008-8FD0-4B34-88E5-F877AAC8C181}"/>
    <cellStyle name="40% - Accent1 2 2 6 3 2" xfId="14901" xr:uid="{5EAB03FB-0DF4-4C08-88E5-B90A2B0F657E}"/>
    <cellStyle name="40% - Accent1 2 2 6 4" xfId="14902" xr:uid="{F7C66422-9154-4D4F-B06D-CB84F467B643}"/>
    <cellStyle name="40% - Accent1 2 2 7" xfId="14903" xr:uid="{A1C0ECD0-B13F-4FCA-8869-6E4AA1AB60FB}"/>
    <cellStyle name="40% - Accent1 2 2 7 2" xfId="14904" xr:uid="{AECD656A-CC8B-462D-81D6-97AF9F28AC7F}"/>
    <cellStyle name="40% - Accent1 2 2 8" xfId="14905" xr:uid="{DE568337-075C-4CAE-A34D-6CACF9C723C9}"/>
    <cellStyle name="40% - Accent1 2 2 8 2" xfId="14906" xr:uid="{37B35F09-89CE-4777-9AF0-C949F1B20719}"/>
    <cellStyle name="40% - Accent1 2 2 9" xfId="14907" xr:uid="{435B58D2-43E6-4390-8F22-12ECBA3928B2}"/>
    <cellStyle name="40% - Accent1 2 2 9 2" xfId="14908" xr:uid="{004F2CD0-0F79-4908-BD1A-E13D3B812CC2}"/>
    <cellStyle name="40% - Accent1 2 3" xfId="262" xr:uid="{B4C0111C-FB42-4AC4-80C4-306C9E9FA729}"/>
    <cellStyle name="40% - Accent1 2 3 10" xfId="14910" xr:uid="{75F402BC-CB1F-4AFD-9393-EFB291553694}"/>
    <cellStyle name="40% - Accent1 2 3 11" xfId="14909" xr:uid="{67DA5881-0E8B-4487-97E4-FF06EA03FE14}"/>
    <cellStyle name="40% - Accent1 2 3 2" xfId="263" xr:uid="{31A06770-8BC2-419F-AE79-E848710C1A12}"/>
    <cellStyle name="40% - Accent1 2 3 2 2" xfId="264" xr:uid="{DD2B2C13-F955-447F-B2EA-628C394DA89D}"/>
    <cellStyle name="40% - Accent1 2 3 2 2 2" xfId="14913" xr:uid="{BA720ACF-5CF9-42A2-B039-47B2562EA628}"/>
    <cellStyle name="40% - Accent1 2 3 2 2 2 2" xfId="14914" xr:uid="{FFB3C5DB-2D95-4C2B-98FE-8FD70A6C41C4}"/>
    <cellStyle name="40% - Accent1 2 3 2 2 3" xfId="14915" xr:uid="{40355BC2-B402-44B6-98E7-D5616C0B238C}"/>
    <cellStyle name="40% - Accent1 2 3 2 2 3 2" xfId="14916" xr:uid="{A0765219-9410-4BB9-B24D-BFD691AAF805}"/>
    <cellStyle name="40% - Accent1 2 3 2 2 4" xfId="14917" xr:uid="{4D1432FE-2592-4A06-9726-5D0011B94819}"/>
    <cellStyle name="40% - Accent1 2 3 2 2 5" xfId="14912" xr:uid="{B4859249-436A-44EE-A21B-A2531532F681}"/>
    <cellStyle name="40% - Accent1 2 3 2 3" xfId="14918" xr:uid="{EABE2672-0DE4-4878-89EE-5B604C899D78}"/>
    <cellStyle name="40% - Accent1 2 3 2 3 2" xfId="14919" xr:uid="{C7A82E72-DFE3-4074-A97A-36775E7F4623}"/>
    <cellStyle name="40% - Accent1 2 3 2 4" xfId="14920" xr:uid="{9BE592F4-2BCE-4B9A-A395-0756A535ECCE}"/>
    <cellStyle name="40% - Accent1 2 3 2 4 2" xfId="14921" xr:uid="{1DC7ADD7-C3BE-4578-BAD6-1410699BFC21}"/>
    <cellStyle name="40% - Accent1 2 3 2 5" xfId="14922" xr:uid="{27D3F5A5-15B2-4E14-A2A2-7F8BAD2F4977}"/>
    <cellStyle name="40% - Accent1 2 3 2 5 2" xfId="14923" xr:uid="{784450C9-4C1F-4631-B0AC-7B303585509C}"/>
    <cellStyle name="40% - Accent1 2 3 2 6" xfId="14924" xr:uid="{830F5697-D44C-4E64-9D5E-EF0947CF5339}"/>
    <cellStyle name="40% - Accent1 2 3 2 6 2" xfId="14925" xr:uid="{FBEEB3FD-8CAD-48C3-8DC8-C6C8B437DB13}"/>
    <cellStyle name="40% - Accent1 2 3 2 7" xfId="14926" xr:uid="{6798797E-D8DB-41C4-BAA0-307AA1282E99}"/>
    <cellStyle name="40% - Accent1 2 3 2 7 2" xfId="14927" xr:uid="{386E8ADB-E3FC-436A-8C31-62FCF28D0514}"/>
    <cellStyle name="40% - Accent1 2 3 2 8" xfId="14928" xr:uid="{9A3418C5-B7BE-4042-A108-4A137C9969D3}"/>
    <cellStyle name="40% - Accent1 2 3 2 9" xfId="14911" xr:uid="{BA9B041C-D791-433D-9C16-B3E61182AA7E}"/>
    <cellStyle name="40% - Accent1 2 3 3" xfId="265" xr:uid="{10FB5A83-6803-4684-A8AB-78DDB02E1435}"/>
    <cellStyle name="40% - Accent1 2 3 3 2" xfId="14930" xr:uid="{9F32D4A2-AA38-410C-8397-F816B176DC3E}"/>
    <cellStyle name="40% - Accent1 2 3 3 2 2" xfId="14931" xr:uid="{B411C74C-D9A3-4D71-8692-BD3503EC5620}"/>
    <cellStyle name="40% - Accent1 2 3 3 2 2 2" xfId="14932" xr:uid="{B9AC381E-B307-44DE-A625-CAAADC8E6BB6}"/>
    <cellStyle name="40% - Accent1 2 3 3 2 3" xfId="14933" xr:uid="{8A1BF4BB-0ACC-4CCC-86ED-9581ED07411A}"/>
    <cellStyle name="40% - Accent1 2 3 3 2 3 2" xfId="14934" xr:uid="{B14DEFE7-18E9-4363-84CD-03D00065A882}"/>
    <cellStyle name="40% - Accent1 2 3 3 2 4" xfId="14935" xr:uid="{BFB4A394-6602-4176-8AC4-5F60630A23B7}"/>
    <cellStyle name="40% - Accent1 2 3 3 3" xfId="14936" xr:uid="{8B72329A-4D66-4375-A141-F0091329269B}"/>
    <cellStyle name="40% - Accent1 2 3 3 3 2" xfId="14937" xr:uid="{D3ABB063-34C3-4228-968C-BC06C4F4916E}"/>
    <cellStyle name="40% - Accent1 2 3 3 4" xfId="14938" xr:uid="{685E2E01-A441-40ED-98CE-B0F3EAEB5C45}"/>
    <cellStyle name="40% - Accent1 2 3 3 4 2" xfId="14939" xr:uid="{25169928-6C74-413D-9528-176F18FEFA8F}"/>
    <cellStyle name="40% - Accent1 2 3 3 5" xfId="14940" xr:uid="{B0FE43A9-5296-446B-848E-C1E4DA05DE9B}"/>
    <cellStyle name="40% - Accent1 2 3 3 5 2" xfId="14941" xr:uid="{20D80DDC-E167-4B07-9649-7BC98959AC3E}"/>
    <cellStyle name="40% - Accent1 2 3 3 6" xfId="14942" xr:uid="{5CC1E9C3-8992-4048-9873-3BC40ED34AA0}"/>
    <cellStyle name="40% - Accent1 2 3 3 7" xfId="14929" xr:uid="{281ADFE0-4543-400A-B61E-ED832A83A48F}"/>
    <cellStyle name="40% - Accent1 2 3 4" xfId="14943" xr:uid="{66B210DB-3E2B-4713-8A15-9BAA98514DFF}"/>
    <cellStyle name="40% - Accent1 2 3 4 2" xfId="14944" xr:uid="{5520612C-7606-4D2A-B4EF-5F3CF038C03D}"/>
    <cellStyle name="40% - Accent1 2 3 4 2 2" xfId="14945" xr:uid="{D82212AB-0024-4C0C-8D88-B7F240CD79F7}"/>
    <cellStyle name="40% - Accent1 2 3 4 3" xfId="14946" xr:uid="{97556673-EDA3-4992-9A8E-47D307B8E015}"/>
    <cellStyle name="40% - Accent1 2 3 4 3 2" xfId="14947" xr:uid="{5D682DC0-6283-47FA-A4DE-E9C1C04B3D48}"/>
    <cellStyle name="40% - Accent1 2 3 4 4" xfId="14948" xr:uid="{B9F4B8EA-9291-42D3-93FD-2B2B103339D6}"/>
    <cellStyle name="40% - Accent1 2 3 5" xfId="14949" xr:uid="{AE3B28E4-9B64-4AB9-A7B2-4DCBBE940E52}"/>
    <cellStyle name="40% - Accent1 2 3 5 2" xfId="14950" xr:uid="{48407A9A-AED4-4CD4-8633-48ABE3601C48}"/>
    <cellStyle name="40% - Accent1 2 3 6" xfId="14951" xr:uid="{C2A91FF1-32C2-49B1-9992-68C64E21E81B}"/>
    <cellStyle name="40% - Accent1 2 3 6 2" xfId="14952" xr:uid="{34B2CBF8-E66E-4A5C-B5DF-131228113E18}"/>
    <cellStyle name="40% - Accent1 2 3 7" xfId="14953" xr:uid="{0CC4DF27-0FCD-41A3-893B-EF5E787FBD47}"/>
    <cellStyle name="40% - Accent1 2 3 7 2" xfId="14954" xr:uid="{1DC94876-36D1-4D80-A7B9-070E3E5DBA5A}"/>
    <cellStyle name="40% - Accent1 2 3 8" xfId="14955" xr:uid="{FB800457-BF74-41D7-843A-78577B585E2A}"/>
    <cellStyle name="40% - Accent1 2 3 8 2" xfId="14956" xr:uid="{3F66CED9-3694-451E-A6CE-3DE17B9C093E}"/>
    <cellStyle name="40% - Accent1 2 3 9" xfId="14957" xr:uid="{BFB7E588-83F6-4762-8141-B5222492C471}"/>
    <cellStyle name="40% - Accent1 2 3 9 2" xfId="14958" xr:uid="{300E813D-2D55-48C2-9EAE-8B03276C258A}"/>
    <cellStyle name="40% - Accent1 2 4" xfId="266" xr:uid="{6CDFF978-51C2-4E0E-8972-659D45CC879E}"/>
    <cellStyle name="40% - Accent1 2 4 10" xfId="14960" xr:uid="{00E3E825-BF64-4144-AF97-B05CA1D561C8}"/>
    <cellStyle name="40% - Accent1 2 4 11" xfId="14959" xr:uid="{3D0FC135-4260-4BEB-ABB7-E72C4DF7809B}"/>
    <cellStyle name="40% - Accent1 2 4 2" xfId="267" xr:uid="{F567D14C-AE8C-432F-91F3-A1E94E8831EB}"/>
    <cellStyle name="40% - Accent1 2 4 2 2" xfId="268" xr:uid="{084EAD6F-1FBE-4AB9-87DD-87ABCBA49E51}"/>
    <cellStyle name="40% - Accent1 2 4 2 2 2" xfId="14963" xr:uid="{D7CAB849-85B3-43BF-8738-32CA309D729B}"/>
    <cellStyle name="40% - Accent1 2 4 2 2 2 2" xfId="14964" xr:uid="{281113AD-0A67-4E01-8474-8831BC8F4EF5}"/>
    <cellStyle name="40% - Accent1 2 4 2 2 3" xfId="14965" xr:uid="{2D18C71F-823E-4BE5-BF6D-2FC548DDDBD9}"/>
    <cellStyle name="40% - Accent1 2 4 2 2 3 2" xfId="14966" xr:uid="{A5387F44-1EC5-4D39-BA02-19B721268BBB}"/>
    <cellStyle name="40% - Accent1 2 4 2 2 4" xfId="14967" xr:uid="{CE359D9F-4D46-40BB-BDF6-72B7144A0E19}"/>
    <cellStyle name="40% - Accent1 2 4 2 2 5" xfId="14962" xr:uid="{9DA385C6-1268-4446-9BDC-5A5C926A1A8C}"/>
    <cellStyle name="40% - Accent1 2 4 2 3" xfId="14968" xr:uid="{E275914C-E710-4767-8FC3-20FF4BED828D}"/>
    <cellStyle name="40% - Accent1 2 4 2 3 2" xfId="14969" xr:uid="{FB89740C-6952-4D79-9A0F-661390840D83}"/>
    <cellStyle name="40% - Accent1 2 4 2 4" xfId="14970" xr:uid="{6AAA957B-0959-4803-83A9-05AD8CBA9130}"/>
    <cellStyle name="40% - Accent1 2 4 2 4 2" xfId="14971" xr:uid="{87DEBC06-5F18-45B8-B800-75E1DE5E3755}"/>
    <cellStyle name="40% - Accent1 2 4 2 5" xfId="14972" xr:uid="{4505AC78-5585-4B58-BDFF-12224D5B61CE}"/>
    <cellStyle name="40% - Accent1 2 4 2 5 2" xfId="14973" xr:uid="{98740A54-5B5E-4290-B36F-E7F33232354E}"/>
    <cellStyle name="40% - Accent1 2 4 2 6" xfId="14974" xr:uid="{379EB6F0-3811-4C98-812C-6B5E53C1DEE0}"/>
    <cellStyle name="40% - Accent1 2 4 2 7" xfId="14961" xr:uid="{5EFE4FD9-FCC5-420C-B17E-CF97D5A1165D}"/>
    <cellStyle name="40% - Accent1 2 4 3" xfId="269" xr:uid="{A6DFA4F7-A909-4E76-93B0-E511EE959F56}"/>
    <cellStyle name="40% - Accent1 2 4 3 2" xfId="14976" xr:uid="{04AA672F-4F87-4368-993E-16470A1828BB}"/>
    <cellStyle name="40% - Accent1 2 4 3 2 2" xfId="14977" xr:uid="{A4435D1F-EB6F-42B6-9448-92FEB0C368B8}"/>
    <cellStyle name="40% - Accent1 2 4 3 2 2 2" xfId="14978" xr:uid="{8303AB53-FAE4-43AE-8BB8-086453A2B230}"/>
    <cellStyle name="40% - Accent1 2 4 3 2 3" xfId="14979" xr:uid="{28CC35B0-4AB7-460D-AEA9-91E87D2A69D0}"/>
    <cellStyle name="40% - Accent1 2 4 3 2 3 2" xfId="14980" xr:uid="{2710A3EF-47BF-416E-BFD1-B730B0299A4F}"/>
    <cellStyle name="40% - Accent1 2 4 3 2 4" xfId="14981" xr:uid="{473E15B1-83D2-46C1-91ED-186CC4328276}"/>
    <cellStyle name="40% - Accent1 2 4 3 3" xfId="14982" xr:uid="{4CEBF2AE-6C70-41F6-BC93-07E0F41FD1BC}"/>
    <cellStyle name="40% - Accent1 2 4 3 3 2" xfId="14983" xr:uid="{8C2790B2-40FE-4C12-9D86-EDE31D0AEF90}"/>
    <cellStyle name="40% - Accent1 2 4 3 4" xfId="14984" xr:uid="{3993A2A2-19DE-40EF-8B0D-59823B374608}"/>
    <cellStyle name="40% - Accent1 2 4 3 4 2" xfId="14985" xr:uid="{3D5B7F65-16B4-4DA2-9D9D-365C5CB81745}"/>
    <cellStyle name="40% - Accent1 2 4 3 5" xfId="14986" xr:uid="{1EDC3A6F-7607-4BA8-BFE4-81348F9AED17}"/>
    <cellStyle name="40% - Accent1 2 4 3 5 2" xfId="14987" xr:uid="{4AB095C6-016A-4CFD-A51C-0B991B6B7A11}"/>
    <cellStyle name="40% - Accent1 2 4 3 6" xfId="14988" xr:uid="{E3B442FE-FD6D-431D-91E7-FBB61D3A5642}"/>
    <cellStyle name="40% - Accent1 2 4 3 7" xfId="14975" xr:uid="{DCA31C07-BD21-4AE1-8320-B7193C45CC2B}"/>
    <cellStyle name="40% - Accent1 2 4 4" xfId="14989" xr:uid="{8280E554-1838-4485-95D4-14DCD87AD4C8}"/>
    <cellStyle name="40% - Accent1 2 4 4 2" xfId="14990" xr:uid="{DE156B74-6980-47F6-9B27-E36C68E48ABE}"/>
    <cellStyle name="40% - Accent1 2 4 4 2 2" xfId="14991" xr:uid="{1A0CCDD9-BB8A-44B5-80E3-FFD3D2B45322}"/>
    <cellStyle name="40% - Accent1 2 4 4 3" xfId="14992" xr:uid="{94D69BEE-7E69-4726-BF11-4322E335503F}"/>
    <cellStyle name="40% - Accent1 2 4 4 3 2" xfId="14993" xr:uid="{B938256B-9195-4AD8-959E-2538E74DCDEC}"/>
    <cellStyle name="40% - Accent1 2 4 4 4" xfId="14994" xr:uid="{8C9FA682-6E13-4EB1-9492-08720BEC06E3}"/>
    <cellStyle name="40% - Accent1 2 4 5" xfId="14995" xr:uid="{3AED0506-39A2-4024-B9FA-F197AAFE1A4C}"/>
    <cellStyle name="40% - Accent1 2 4 5 2" xfId="14996" xr:uid="{AB5D39C4-499A-4054-8049-93F1F499B2C5}"/>
    <cellStyle name="40% - Accent1 2 4 6" xfId="14997" xr:uid="{B30BFDFC-F823-4D6C-92D0-330C6EF6C2CF}"/>
    <cellStyle name="40% - Accent1 2 4 6 2" xfId="14998" xr:uid="{66B014E1-871E-4D77-AFEA-9155563BFEE8}"/>
    <cellStyle name="40% - Accent1 2 4 7" xfId="14999" xr:uid="{BFD619C4-DA92-4B88-9565-476313EC37D2}"/>
    <cellStyle name="40% - Accent1 2 4 7 2" xfId="15000" xr:uid="{C2F68009-8714-4B3F-900A-2A01D1235BA2}"/>
    <cellStyle name="40% - Accent1 2 4 8" xfId="15001" xr:uid="{AE429168-B8F6-4E8C-ADAC-10D720BC89DE}"/>
    <cellStyle name="40% - Accent1 2 4 8 2" xfId="15002" xr:uid="{B503F42F-0D49-43E9-ACA8-00451B0E5EA4}"/>
    <cellStyle name="40% - Accent1 2 4 9" xfId="15003" xr:uid="{0F9B370C-C0AD-4968-AE78-4C8E7FDEBF5E}"/>
    <cellStyle name="40% - Accent1 2 4 9 2" xfId="15004" xr:uid="{1A0D6F13-2476-4670-978E-F4C5258A4F46}"/>
    <cellStyle name="40% - Accent1 2 5" xfId="270" xr:uid="{657CEBE8-61E6-46EE-A79A-9AB1EBA6682A}"/>
    <cellStyle name="40% - Accent1 2 5 2" xfId="271" xr:uid="{8C1FF0B5-A3D6-4076-AF3C-55D1E8BD47F3}"/>
    <cellStyle name="40% - Accent1 2 5 2 2" xfId="15007" xr:uid="{B2483B35-2C03-424B-9B95-1031BFE9A418}"/>
    <cellStyle name="40% - Accent1 2 5 2 2 2" xfId="15008" xr:uid="{47437A43-1B34-4F5A-93B2-26BAEBE6F2AE}"/>
    <cellStyle name="40% - Accent1 2 5 2 2 2 2" xfId="15009" xr:uid="{D3EBA599-1818-4451-9A4B-4011C19B7416}"/>
    <cellStyle name="40% - Accent1 2 5 2 2 3" xfId="15010" xr:uid="{D623FA3C-FB37-407D-ACBB-1F88B8218685}"/>
    <cellStyle name="40% - Accent1 2 5 2 2 3 2" xfId="15011" xr:uid="{A4792686-8FA5-4893-87C5-B5B46CC047EE}"/>
    <cellStyle name="40% - Accent1 2 5 2 2 4" xfId="15012" xr:uid="{54A5D4FD-E27E-4BE0-8A69-24D1302E4042}"/>
    <cellStyle name="40% - Accent1 2 5 2 3" xfId="15013" xr:uid="{AA1C9DCD-A380-4404-9597-CC4C3C6AEA83}"/>
    <cellStyle name="40% - Accent1 2 5 2 3 2" xfId="15014" xr:uid="{AECD2DBB-3768-42A9-8E14-C9AF0661A37A}"/>
    <cellStyle name="40% - Accent1 2 5 2 4" xfId="15015" xr:uid="{8C234A40-E22C-4AEE-85F7-4A549265D38F}"/>
    <cellStyle name="40% - Accent1 2 5 2 4 2" xfId="15016" xr:uid="{E32025C1-7E43-4CF0-B716-7DE771A9AF35}"/>
    <cellStyle name="40% - Accent1 2 5 2 5" xfId="15017" xr:uid="{E620E30D-993C-429A-8DFD-18237B09A342}"/>
    <cellStyle name="40% - Accent1 2 5 2 5 2" xfId="15018" xr:uid="{39B51DB3-B4C8-48D3-9685-310419EA2498}"/>
    <cellStyle name="40% - Accent1 2 5 2 6" xfId="15019" xr:uid="{5AAD45B0-4787-4A8F-9310-1E2C37267B3F}"/>
    <cellStyle name="40% - Accent1 2 5 2 7" xfId="15006" xr:uid="{E45DF252-BCC7-4D5C-8DB2-35B1B16F1E47}"/>
    <cellStyle name="40% - Accent1 2 5 3" xfId="15020" xr:uid="{3E7CB7D0-0281-4763-AC7B-4B98B0C5A8B8}"/>
    <cellStyle name="40% - Accent1 2 5 3 2" xfId="15021" xr:uid="{40C47EC8-D280-4118-966E-976F81FFE674}"/>
    <cellStyle name="40% - Accent1 2 5 3 2 2" xfId="15022" xr:uid="{AE0F1437-00D8-450C-9360-057927AE4E61}"/>
    <cellStyle name="40% - Accent1 2 5 3 2 2 2" xfId="15023" xr:uid="{310E1532-53E7-4A32-B068-51F1D307112A}"/>
    <cellStyle name="40% - Accent1 2 5 3 2 3" xfId="15024" xr:uid="{7EECD1AA-B658-4F37-AD08-7B8E018E39EC}"/>
    <cellStyle name="40% - Accent1 2 5 3 2 3 2" xfId="15025" xr:uid="{EA609A43-6B4D-4D2D-84BE-109A11F460CA}"/>
    <cellStyle name="40% - Accent1 2 5 3 2 4" xfId="15026" xr:uid="{6D2BAE49-8D18-42F6-884E-59FFC79CA38C}"/>
    <cellStyle name="40% - Accent1 2 5 3 3" xfId="15027" xr:uid="{020C4538-0AF1-4DD7-9BAB-91BD9FB37A8A}"/>
    <cellStyle name="40% - Accent1 2 5 3 3 2" xfId="15028" xr:uid="{B205FE83-B0FE-42F5-A9A0-2744E6A9A043}"/>
    <cellStyle name="40% - Accent1 2 5 3 4" xfId="15029" xr:uid="{5374445D-F326-4D97-9B2E-064650F5339D}"/>
    <cellStyle name="40% - Accent1 2 5 3 4 2" xfId="15030" xr:uid="{04D0F91E-8680-4163-83BE-29B546E43612}"/>
    <cellStyle name="40% - Accent1 2 5 3 5" xfId="15031" xr:uid="{5EF2837B-068E-49BB-8022-50CB51E94CF4}"/>
    <cellStyle name="40% - Accent1 2 5 3 5 2" xfId="15032" xr:uid="{159169F5-71FE-4DB2-96FC-BEF802DD7885}"/>
    <cellStyle name="40% - Accent1 2 5 3 6" xfId="15033" xr:uid="{CE4B7805-17A6-4148-9532-EBBA6B0C8C36}"/>
    <cellStyle name="40% - Accent1 2 5 4" xfId="15034" xr:uid="{A41DA99B-E655-4BF1-B7BD-3AF62EC8AFD2}"/>
    <cellStyle name="40% - Accent1 2 5 4 2" xfId="15035" xr:uid="{5BD0E799-B651-4039-AA97-F94399A83F53}"/>
    <cellStyle name="40% - Accent1 2 5 4 2 2" xfId="15036" xr:uid="{829990B1-3ED0-4357-82CE-2461C6BE2A1B}"/>
    <cellStyle name="40% - Accent1 2 5 4 3" xfId="15037" xr:uid="{EEB23F15-5474-40A4-BA6F-61C2D15A812D}"/>
    <cellStyle name="40% - Accent1 2 5 4 3 2" xfId="15038" xr:uid="{063F55A8-DA18-43D2-9B24-A91A8B3F6215}"/>
    <cellStyle name="40% - Accent1 2 5 4 4" xfId="15039" xr:uid="{BFDF7396-8E01-4CA9-9EF4-7154BDEB0AD8}"/>
    <cellStyle name="40% - Accent1 2 5 5" xfId="15040" xr:uid="{5760145C-A4DF-4CD8-8622-6FE03B8B6244}"/>
    <cellStyle name="40% - Accent1 2 5 5 2" xfId="15041" xr:uid="{18312055-EEC2-4EF3-9EAE-C9DBFB1F0362}"/>
    <cellStyle name="40% - Accent1 2 5 6" xfId="15042" xr:uid="{88B53C9C-3CF3-4417-88E6-938FB0A945C3}"/>
    <cellStyle name="40% - Accent1 2 5 6 2" xfId="15043" xr:uid="{E39DCC98-5230-46A4-8C7B-39ED5C06F234}"/>
    <cellStyle name="40% - Accent1 2 5 7" xfId="15044" xr:uid="{C3DA732E-8313-4F59-A7F4-E12FCB78727B}"/>
    <cellStyle name="40% - Accent1 2 5 7 2" xfId="15045" xr:uid="{2504D8D4-2501-42E9-B993-9937FA0EC8E9}"/>
    <cellStyle name="40% - Accent1 2 5 8" xfId="15046" xr:uid="{A83B6585-E06B-4A22-886E-8B11B7C8B807}"/>
    <cellStyle name="40% - Accent1 2 5 9" xfId="15005" xr:uid="{C36054C2-E75A-44F5-8450-341DDBF198A3}"/>
    <cellStyle name="40% - Accent1 2 6" xfId="272" xr:uid="{8936E1AB-0754-4BB4-AADD-C3DE9A827A55}"/>
    <cellStyle name="40% - Accent1 2 6 2" xfId="273" xr:uid="{ABBCD039-65DC-48ED-9FBF-F7FD0BDDC2B6}"/>
    <cellStyle name="40% - Accent1 2 6 2 2" xfId="15049" xr:uid="{44428135-0E29-41FE-AE2F-D83E01B16951}"/>
    <cellStyle name="40% - Accent1 2 6 2 2 2" xfId="15050" xr:uid="{8096A6BA-6EE7-44BD-A587-3B65C2AAAF4C}"/>
    <cellStyle name="40% - Accent1 2 6 2 3" xfId="15051" xr:uid="{C72C8C21-E383-4C41-8EE1-EC27AB80C83C}"/>
    <cellStyle name="40% - Accent1 2 6 2 3 2" xfId="15052" xr:uid="{B1813851-3751-44BC-A4C6-8F470D3209A2}"/>
    <cellStyle name="40% - Accent1 2 6 2 4" xfId="15053" xr:uid="{59F36535-3E86-47D2-A25E-BED59782C43B}"/>
    <cellStyle name="40% - Accent1 2 6 2 5" xfId="15048" xr:uid="{5FAE212F-858E-4BBB-BCDA-6C5257934D2D}"/>
    <cellStyle name="40% - Accent1 2 6 3" xfId="15054" xr:uid="{2B753F8B-2F7A-4D2E-8FE4-01BD97FB2AE0}"/>
    <cellStyle name="40% - Accent1 2 6 3 2" xfId="15055" xr:uid="{2603D374-FEB9-4ECA-A6DC-6230B9A9FB5B}"/>
    <cellStyle name="40% - Accent1 2 6 4" xfId="15056" xr:uid="{D947884D-8B44-4341-9ED2-5AE6F54C4B18}"/>
    <cellStyle name="40% - Accent1 2 6 4 2" xfId="15057" xr:uid="{7960C704-59AF-4A44-9845-03B5FCC74C57}"/>
    <cellStyle name="40% - Accent1 2 6 5" xfId="15058" xr:uid="{BD72185E-460B-452A-B190-422496307C53}"/>
    <cellStyle name="40% - Accent1 2 6 5 2" xfId="15059" xr:uid="{A3CAA6D6-F9A5-40F1-B833-3EE2AABD589B}"/>
    <cellStyle name="40% - Accent1 2 6 6" xfId="15060" xr:uid="{B29508A6-A701-47E3-B1EE-602186F167A9}"/>
    <cellStyle name="40% - Accent1 2 6 7" xfId="15047" xr:uid="{5BEF8BD7-B567-40B8-9B07-D3618AB9080D}"/>
    <cellStyle name="40% - Accent1 2 7" xfId="274" xr:uid="{BC8A76FC-8DD7-4F83-A495-6208A3C95CA9}"/>
    <cellStyle name="40% - Accent1 2 7 2" xfId="15062" xr:uid="{73E82EA9-1AA6-442A-8D16-1F709837C8CD}"/>
    <cellStyle name="40% - Accent1 2 7 2 2" xfId="15063" xr:uid="{65F9AD8D-7709-4DF4-BD7E-B6FAAF55F802}"/>
    <cellStyle name="40% - Accent1 2 7 2 2 2" xfId="15064" xr:uid="{F7D7AC4B-6F62-4A05-A7C4-0797FF3CD4E0}"/>
    <cellStyle name="40% - Accent1 2 7 2 3" xfId="15065" xr:uid="{EF340315-3E5C-4A16-863A-A6D0A8BC67B4}"/>
    <cellStyle name="40% - Accent1 2 7 2 3 2" xfId="15066" xr:uid="{D0E5A04A-37CD-43D7-B1FA-E3429AB63B31}"/>
    <cellStyle name="40% - Accent1 2 7 2 4" xfId="15067" xr:uid="{9B36FEF3-BFBA-43D5-8D43-DF9192A3750B}"/>
    <cellStyle name="40% - Accent1 2 7 3" xfId="15068" xr:uid="{6171ADE9-C622-488B-968D-AB9E9B7BC81F}"/>
    <cellStyle name="40% - Accent1 2 7 3 2" xfId="15069" xr:uid="{4A1F7696-CC21-4E66-9102-EB70CEAEEC1A}"/>
    <cellStyle name="40% - Accent1 2 7 4" xfId="15070" xr:uid="{BD708F81-DAE1-431A-B1A8-5A1C11EEFF26}"/>
    <cellStyle name="40% - Accent1 2 7 4 2" xfId="15071" xr:uid="{9A82311B-6DD9-4CF9-903B-C80BB829A2A7}"/>
    <cellStyle name="40% - Accent1 2 7 5" xfId="15072" xr:uid="{2DDE2000-70C9-4406-84CB-5A0558CB5065}"/>
    <cellStyle name="40% - Accent1 2 7 5 2" xfId="15073" xr:uid="{0FD57011-C8B8-47B8-BBFE-C24AE215D495}"/>
    <cellStyle name="40% - Accent1 2 7 6" xfId="15074" xr:uid="{A6A78F2E-C80E-4FA5-92ED-15D0B91D716F}"/>
    <cellStyle name="40% - Accent1 2 7 7" xfId="15061" xr:uid="{89FCE84E-E3AC-40BC-9C65-F7A37A0E636C}"/>
    <cellStyle name="40% - Accent1 2 8" xfId="15075" xr:uid="{132FA5F7-9471-4EA4-86EE-D4A5F6B03072}"/>
    <cellStyle name="40% - Accent1 2 8 2" xfId="15076" xr:uid="{1F9BAD4D-5165-4AC0-83E8-AFF781AA816E}"/>
    <cellStyle name="40% - Accent1 2 8 2 2" xfId="15077" xr:uid="{33237B1F-4F16-4613-AAE4-FDAA75AEFDAB}"/>
    <cellStyle name="40% - Accent1 2 8 3" xfId="15078" xr:uid="{152B2E3E-2CB0-40FB-95E5-467F86EC4D1D}"/>
    <cellStyle name="40% - Accent1 2 8 3 2" xfId="15079" xr:uid="{E9AC8193-C5AA-4FE0-9F9A-7D391A4F3B23}"/>
    <cellStyle name="40% - Accent1 2 8 4" xfId="15080" xr:uid="{3CFA45EC-745E-4F86-BFEE-493DC44B44B7}"/>
    <cellStyle name="40% - Accent1 2 9" xfId="15081" xr:uid="{8D0AA4E7-C2C8-4BF9-BF72-40BC59114BFA}"/>
    <cellStyle name="40% - Accent1 2 9 2" xfId="15082" xr:uid="{44D58043-ABD9-4663-80AC-12517BA7C7A5}"/>
    <cellStyle name="40% - Accent1 20" xfId="15083" xr:uid="{399C109C-0E33-43E0-927F-F0E5B8542843}"/>
    <cellStyle name="40% - Accent1 20 2" xfId="15084" xr:uid="{E1497FF4-184A-420E-B266-E8CF2BFD1671}"/>
    <cellStyle name="40% - Accent1 20 2 2" xfId="15085" xr:uid="{7B9C643C-693A-4E5E-8F15-6A6988F121A5}"/>
    <cellStyle name="40% - Accent1 20 3" xfId="15086" xr:uid="{6CF27576-493E-4CBF-964A-3EF95F7AB9E8}"/>
    <cellStyle name="40% - Accent1 20 3 2" xfId="15087" xr:uid="{5F62DD8C-878B-4C56-A009-8128AD33B691}"/>
    <cellStyle name="40% - Accent1 20 4" xfId="15088" xr:uid="{84FD8B92-22BA-482A-B4E9-058581E80510}"/>
    <cellStyle name="40% - Accent1 21" xfId="15089" xr:uid="{D2E1A702-DC26-4506-93D6-15C43FBCD456}"/>
    <cellStyle name="40% - Accent1 21 2" xfId="15090" xr:uid="{4F683558-DCEE-47DE-8791-0BA94FA3EC08}"/>
    <cellStyle name="40% - Accent1 21 2 2" xfId="15091" xr:uid="{E21CCCBA-D6C6-4EA1-B68B-7DC0F8EE59C0}"/>
    <cellStyle name="40% - Accent1 21 3" xfId="15092" xr:uid="{C5525B44-B8E2-4210-9368-8D01F0101DA0}"/>
    <cellStyle name="40% - Accent1 21 3 2" xfId="15093" xr:uid="{B09D183D-ECD5-446B-858E-D9D45B87DBFF}"/>
    <cellStyle name="40% - Accent1 21 4" xfId="15094" xr:uid="{6A5B3698-2252-40E6-8EC8-452ABBE6639E}"/>
    <cellStyle name="40% - Accent1 22" xfId="15095" xr:uid="{A44EBC40-6225-4639-90BD-3AC928430158}"/>
    <cellStyle name="40% - Accent1 22 2" xfId="15096" xr:uid="{ED50388F-0EED-4640-92A6-4A01CD6AE56A}"/>
    <cellStyle name="40% - Accent1 22 2 2" xfId="15097" xr:uid="{AD8011D3-6511-4AE1-B71C-75B6CB8FA2E3}"/>
    <cellStyle name="40% - Accent1 22 3" xfId="15098" xr:uid="{3FC94445-3B5E-4ECF-86C0-07643F1D66B6}"/>
    <cellStyle name="40% - Accent1 22 3 2" xfId="15099" xr:uid="{0CEC9E40-8DE2-4C4F-A917-3C94F6635104}"/>
    <cellStyle name="40% - Accent1 22 4" xfId="15100" xr:uid="{97A03B30-5167-4E93-8F3E-D2506EA5667C}"/>
    <cellStyle name="40% - Accent1 23" xfId="15101" xr:uid="{13610CA0-6B67-46BE-9B89-BBA27AFA00CC}"/>
    <cellStyle name="40% - Accent1 23 2" xfId="15102" xr:uid="{58957915-740D-44D1-BDD7-C6A258ABC0BD}"/>
    <cellStyle name="40% - Accent1 23 3" xfId="15103" xr:uid="{ED779629-F605-45F9-8FA2-32F0DA913CC9}"/>
    <cellStyle name="40% - Accent1 24" xfId="15104" xr:uid="{92BF5772-B9A5-475C-B378-5469631E3E6B}"/>
    <cellStyle name="40% - Accent1 24 2" xfId="15105" xr:uid="{6FB08727-F6F0-4591-A600-A0945ECA7642}"/>
    <cellStyle name="40% - Accent1 25" xfId="15106" xr:uid="{C2B511FC-B8C3-4225-82A7-F5F0F284EC5F}"/>
    <cellStyle name="40% - Accent1 25 2" xfId="15107" xr:uid="{E56FE17E-88BC-4893-8867-3FCBCF78FE49}"/>
    <cellStyle name="40% - Accent1 26" xfId="15108" xr:uid="{73C4C5EF-C9A6-4228-AD43-280BEE56C964}"/>
    <cellStyle name="40% - Accent1 26 2" xfId="15109" xr:uid="{18C159FB-66F7-4E6A-9E99-633A7EAD5283}"/>
    <cellStyle name="40% - Accent1 27" xfId="15110" xr:uid="{48C0E6A4-0DBA-4DC0-9913-6F9882B9CDA6}"/>
    <cellStyle name="40% - Accent1 27 2" xfId="15111" xr:uid="{092280FA-6542-43C7-A831-CBF027E38243}"/>
    <cellStyle name="40% - Accent1 28" xfId="15112" xr:uid="{E326508D-1AFB-4ED7-A5A8-66956E807757}"/>
    <cellStyle name="40% - Accent1 28 2" xfId="15113" xr:uid="{D0244EDF-1E4F-45FC-B1D7-EAB38D12B5F4}"/>
    <cellStyle name="40% - Accent1 29" xfId="15114" xr:uid="{DAD30A27-3DDE-4C88-B358-BD036983EC11}"/>
    <cellStyle name="40% - Accent1 29 2" xfId="15115" xr:uid="{1C1BDB51-61E4-4FF9-AF58-32CBD51C54B2}"/>
    <cellStyle name="40% - Accent1 3" xfId="275" xr:uid="{9DBB8CE4-6FAC-4D64-9AED-55C7DE701A86}"/>
    <cellStyle name="40% - Accent1 3 10" xfId="15117" xr:uid="{A7AAF6C0-3A1A-46CC-9087-A37BC5EFB81C}"/>
    <cellStyle name="40% - Accent1 3 10 2" xfId="15118" xr:uid="{93306D93-6224-493A-B9D2-33EBAF539A65}"/>
    <cellStyle name="40% - Accent1 3 11" xfId="15119" xr:uid="{CD568BC8-95B4-4A1F-A3FE-4330A90DA7C9}"/>
    <cellStyle name="40% - Accent1 3 11 2" xfId="15120" xr:uid="{E008B615-573F-4AC8-9B9E-18C39D4EED6F}"/>
    <cellStyle name="40% - Accent1 3 12" xfId="15121" xr:uid="{DDDFC238-A9C5-488C-B003-3E12123B3378}"/>
    <cellStyle name="40% - Accent1 3 13" xfId="15122" xr:uid="{2D1A3F24-41E4-4609-8A83-3809BD97E91C}"/>
    <cellStyle name="40% - Accent1 3 13 2" xfId="15123" xr:uid="{0FC85BCF-2175-4703-921F-80FCF3FA187F}"/>
    <cellStyle name="40% - Accent1 3 14" xfId="15124" xr:uid="{3E633DF2-2230-48A4-915B-4A16A6F6F0CA}"/>
    <cellStyle name="40% - Accent1 3 14 2" xfId="15125" xr:uid="{00C1F4E6-A060-4675-8AD7-032AD0B87DE0}"/>
    <cellStyle name="40% - Accent1 3 15" xfId="15126" xr:uid="{2BA7F872-FC04-45EB-B7FC-38A630B8C7B8}"/>
    <cellStyle name="40% - Accent1 3 16" xfId="15127" xr:uid="{44F84A1D-5D78-47DE-85DA-8596DB534C4F}"/>
    <cellStyle name="40% - Accent1 3 17" xfId="15128" xr:uid="{4F7CDE99-86F7-4B05-943A-B8760AD89674}"/>
    <cellStyle name="40% - Accent1 3 18" xfId="15129" xr:uid="{1C63F336-7E14-4AFE-933F-EB3B9592B070}"/>
    <cellStyle name="40% - Accent1 3 19" xfId="15116" xr:uid="{861DDF7B-C9CA-45AB-A7AC-A4DA87FC1D4C}"/>
    <cellStyle name="40% - Accent1 3 2" xfId="276" xr:uid="{9DA6AB2B-9D6B-4447-969F-8227926AD464}"/>
    <cellStyle name="40% - Accent1 3 2 10" xfId="15131" xr:uid="{CBBD5FC5-DD49-4683-887F-EC0F273DA7EA}"/>
    <cellStyle name="40% - Accent1 3 2 10 2" xfId="15132" xr:uid="{57146227-F552-4A18-A909-7E40F505C290}"/>
    <cellStyle name="40% - Accent1 3 2 11" xfId="15133" xr:uid="{EA824E15-FD80-470E-A51E-FAAB54852159}"/>
    <cellStyle name="40% - Accent1 3 2 11 2" xfId="15134" xr:uid="{DA63ABCD-AD0F-432F-B167-AA3A940181A7}"/>
    <cellStyle name="40% - Accent1 3 2 12" xfId="15135" xr:uid="{B66BAFCE-3113-4650-9CC8-4B55A110EE2F}"/>
    <cellStyle name="40% - Accent1 3 2 13" xfId="15136" xr:uid="{B85EE561-1DA8-45B9-A15A-ACDAD22213D6}"/>
    <cellStyle name="40% - Accent1 3 2 14" xfId="15137" xr:uid="{AC6DF7EE-D001-4807-A105-983ADC017F2D}"/>
    <cellStyle name="40% - Accent1 3 2 15" xfId="15130" xr:uid="{59AE3DAE-2539-4448-B791-66BA6C5AD372}"/>
    <cellStyle name="40% - Accent1 3 2 2" xfId="277" xr:uid="{918CB886-C298-4CE0-9C48-D66A4AB0FBEB}"/>
    <cellStyle name="40% - Accent1 3 2 2 10" xfId="15139" xr:uid="{61592389-0E3D-4674-96D0-C34600D291DD}"/>
    <cellStyle name="40% - Accent1 3 2 2 11" xfId="15140" xr:uid="{7CE47BB3-8365-43D2-B557-414BA19D2C9E}"/>
    <cellStyle name="40% - Accent1 3 2 2 12" xfId="15138" xr:uid="{EC2B659A-056B-4A2A-982C-27E3FD7304A0}"/>
    <cellStyle name="40% - Accent1 3 2 2 2" xfId="278" xr:uid="{8ED631DC-E3FE-4D73-8BF2-5B59FE59BCD9}"/>
    <cellStyle name="40% - Accent1 3 2 2 2 2" xfId="15142" xr:uid="{93EDCA9B-7CC0-428F-8399-5E9787526E4D}"/>
    <cellStyle name="40% - Accent1 3 2 2 2 2 2" xfId="15143" xr:uid="{1A6B0723-0295-4523-A77D-67CC00255FDD}"/>
    <cellStyle name="40% - Accent1 3 2 2 2 2 2 2" xfId="15144" xr:uid="{82DFEB33-077C-4728-85DD-1069D8DD5D26}"/>
    <cellStyle name="40% - Accent1 3 2 2 2 2 3" xfId="15145" xr:uid="{C179EB7F-3314-4088-802A-E037F58F37F2}"/>
    <cellStyle name="40% - Accent1 3 2 2 2 2 3 2" xfId="15146" xr:uid="{8D5012A6-8317-4671-A082-2543822BE53F}"/>
    <cellStyle name="40% - Accent1 3 2 2 2 2 4" xfId="15147" xr:uid="{019E7AAD-9C7E-432B-AAD2-CFEB2D9B270D}"/>
    <cellStyle name="40% - Accent1 3 2 2 2 3" xfId="15148" xr:uid="{61A0BE53-CD71-43D3-9595-528B410B5837}"/>
    <cellStyle name="40% - Accent1 3 2 2 2 3 2" xfId="15149" xr:uid="{08B1687F-11AC-4683-AA47-409FC4D59D15}"/>
    <cellStyle name="40% - Accent1 3 2 2 2 4" xfId="15150" xr:uid="{59A6D884-4D5D-4EA2-BEFF-DF61261A4B34}"/>
    <cellStyle name="40% - Accent1 3 2 2 2 4 2" xfId="15151" xr:uid="{C18F5AF6-8665-4AB8-9A11-DC53D7B430E4}"/>
    <cellStyle name="40% - Accent1 3 2 2 2 5" xfId="15152" xr:uid="{60A48997-4F61-4E52-AEE5-E00910D9E9D5}"/>
    <cellStyle name="40% - Accent1 3 2 2 2 5 2" xfId="15153" xr:uid="{0A566C6D-3781-483E-B185-39552BDB5882}"/>
    <cellStyle name="40% - Accent1 3 2 2 2 6" xfId="15154" xr:uid="{86F39AF6-7C2A-4378-A192-35148CFDDA7E}"/>
    <cellStyle name="40% - Accent1 3 2 2 2 7" xfId="15155" xr:uid="{85701DF1-FBB7-4C82-A95A-883372B9F0C9}"/>
    <cellStyle name="40% - Accent1 3 2 2 2 8" xfId="15141" xr:uid="{9787BA0A-B665-46A7-95F5-4A3E8ACEFDE2}"/>
    <cellStyle name="40% - Accent1 3 2 2 3" xfId="15156" xr:uid="{23169447-CB24-4B5F-A8BE-12CA3F9BD98C}"/>
    <cellStyle name="40% - Accent1 3 2 2 3 2" xfId="15157" xr:uid="{F1411FC6-41A9-4F16-8EF9-C4E25C0FCDEC}"/>
    <cellStyle name="40% - Accent1 3 2 2 3 2 2" xfId="15158" xr:uid="{2E1F753B-7085-4927-AC7C-92502E54F612}"/>
    <cellStyle name="40% - Accent1 3 2 2 3 2 2 2" xfId="15159" xr:uid="{8489D5CE-0775-4605-B711-E9A73556DD6F}"/>
    <cellStyle name="40% - Accent1 3 2 2 3 2 3" xfId="15160" xr:uid="{97AB43EA-609D-4245-9B04-3CE405490154}"/>
    <cellStyle name="40% - Accent1 3 2 2 3 2 3 2" xfId="15161" xr:uid="{54A53231-F562-425D-8537-4FC52984E8C4}"/>
    <cellStyle name="40% - Accent1 3 2 2 3 2 4" xfId="15162" xr:uid="{2DBCD948-6E56-4481-A289-F9E4226566DE}"/>
    <cellStyle name="40% - Accent1 3 2 2 3 3" xfId="15163" xr:uid="{C7476F01-758C-4C11-B79E-B0C0C9769E24}"/>
    <cellStyle name="40% - Accent1 3 2 2 3 3 2" xfId="15164" xr:uid="{530CDCCB-2D1E-431E-9AB4-9BAB9218CB62}"/>
    <cellStyle name="40% - Accent1 3 2 2 3 4" xfId="15165" xr:uid="{AC751E12-49C7-40EB-BA59-EAFB3069005F}"/>
    <cellStyle name="40% - Accent1 3 2 2 3 4 2" xfId="15166" xr:uid="{BFC7204C-077A-4FD8-B3A5-093B432DC41E}"/>
    <cellStyle name="40% - Accent1 3 2 2 3 5" xfId="15167" xr:uid="{B5FBF5D9-F28D-4ACF-AD4C-B31B232280C5}"/>
    <cellStyle name="40% - Accent1 3 2 2 3 5 2" xfId="15168" xr:uid="{1B1BDE05-64D2-4ED3-A1C3-AADC3970253F}"/>
    <cellStyle name="40% - Accent1 3 2 2 3 6" xfId="15169" xr:uid="{0C0C8D92-16F6-40CC-B4FE-7280B39F03C2}"/>
    <cellStyle name="40% - Accent1 3 2 2 4" xfId="15170" xr:uid="{7BD7AB08-033F-4C31-B2F1-F3BBDA9AC5DC}"/>
    <cellStyle name="40% - Accent1 3 2 2 4 2" xfId="15171" xr:uid="{8B7C9E58-9A0C-41D7-98DD-935EAB0339B9}"/>
    <cellStyle name="40% - Accent1 3 2 2 4 2 2" xfId="15172" xr:uid="{C7C9DF98-3047-4466-873F-51FB2554997A}"/>
    <cellStyle name="40% - Accent1 3 2 2 4 3" xfId="15173" xr:uid="{09B405E0-CA90-4333-B945-3748C22AED9A}"/>
    <cellStyle name="40% - Accent1 3 2 2 4 3 2" xfId="15174" xr:uid="{3DDA2039-64FC-44E4-A6F2-408AA143351E}"/>
    <cellStyle name="40% - Accent1 3 2 2 4 4" xfId="15175" xr:uid="{5D9C1A3C-7D2D-46E2-8874-2D7CD50A475A}"/>
    <cellStyle name="40% - Accent1 3 2 2 5" xfId="15176" xr:uid="{3CE359D9-7FB6-4A58-ACC9-81F43E169B3A}"/>
    <cellStyle name="40% - Accent1 3 2 2 5 2" xfId="15177" xr:uid="{D03B7538-CE98-4820-ACB0-72884A1D797E}"/>
    <cellStyle name="40% - Accent1 3 2 2 6" xfId="15178" xr:uid="{BF0554CE-4EAD-4570-853B-CCE9A930F806}"/>
    <cellStyle name="40% - Accent1 3 2 2 6 2" xfId="15179" xr:uid="{8316325D-126C-4856-A8DD-5E9FCBF6B101}"/>
    <cellStyle name="40% - Accent1 3 2 2 7" xfId="15180" xr:uid="{89C296E7-5138-4CC8-843D-919C3B5AFD65}"/>
    <cellStyle name="40% - Accent1 3 2 2 7 2" xfId="15181" xr:uid="{8268000D-74F5-4551-AC8D-3ED2FAF24DD8}"/>
    <cellStyle name="40% - Accent1 3 2 2 8" xfId="15182" xr:uid="{DC6EF159-C9C8-43C5-9A83-E342CA857C2D}"/>
    <cellStyle name="40% - Accent1 3 2 2 8 2" xfId="15183" xr:uid="{D5ECE2E2-3A56-4868-98FD-7B000038E7A5}"/>
    <cellStyle name="40% - Accent1 3 2 2 9" xfId="15184" xr:uid="{33259AAB-F7F7-4D31-8FA9-856A1AB6EE0C}"/>
    <cellStyle name="40% - Accent1 3 2 2 9 2" xfId="15185" xr:uid="{67955265-2EC5-4631-AB24-333109193DFE}"/>
    <cellStyle name="40% - Accent1 3 2 3" xfId="279" xr:uid="{6BE6EC7A-FC27-4ACF-AABA-051E492FB45F}"/>
    <cellStyle name="40% - Accent1 3 2 3 10" xfId="15186" xr:uid="{AAA8D72A-F48E-4605-B203-DF523BA2F1B0}"/>
    <cellStyle name="40% - Accent1 3 2 3 2" xfId="15187" xr:uid="{A0C7147C-2676-4336-A632-CB0B0DCF674D}"/>
    <cellStyle name="40% - Accent1 3 2 3 2 2" xfId="15188" xr:uid="{0274A51C-E4D5-4F93-AF02-0157785D3B55}"/>
    <cellStyle name="40% - Accent1 3 2 3 2 2 2" xfId="15189" xr:uid="{88498E52-2B03-4EAD-BC70-799268ADE995}"/>
    <cellStyle name="40% - Accent1 3 2 3 2 2 2 2" xfId="15190" xr:uid="{3B4EE430-E133-4D0E-A311-9718B818E540}"/>
    <cellStyle name="40% - Accent1 3 2 3 2 2 3" xfId="15191" xr:uid="{68982C18-0172-495B-BB0E-6285A1422DDB}"/>
    <cellStyle name="40% - Accent1 3 2 3 2 2 3 2" xfId="15192" xr:uid="{64ABEAA4-C751-4078-8B06-08F660D931D8}"/>
    <cellStyle name="40% - Accent1 3 2 3 2 2 4" xfId="15193" xr:uid="{24499706-D0EE-42DA-B6FB-5EA94F0F5C54}"/>
    <cellStyle name="40% - Accent1 3 2 3 2 3" xfId="15194" xr:uid="{F5B110A2-2FED-4DD4-85C6-E0FB8B2AB344}"/>
    <cellStyle name="40% - Accent1 3 2 3 2 3 2" xfId="15195" xr:uid="{F1E5D1DD-ADAA-44DC-AD91-BD5EC2C1EA38}"/>
    <cellStyle name="40% - Accent1 3 2 3 2 4" xfId="15196" xr:uid="{1E6D044E-3815-488B-AE50-73C984108BF6}"/>
    <cellStyle name="40% - Accent1 3 2 3 2 4 2" xfId="15197" xr:uid="{0BA0D164-1B6C-44BA-A185-6A4245280E88}"/>
    <cellStyle name="40% - Accent1 3 2 3 2 5" xfId="15198" xr:uid="{6BC311F1-2669-468A-BB77-8908A330BF13}"/>
    <cellStyle name="40% - Accent1 3 2 3 2 5 2" xfId="15199" xr:uid="{3C5BC4E0-EB46-4FE1-B1F7-06DF1E9EB2F1}"/>
    <cellStyle name="40% - Accent1 3 2 3 2 6" xfId="15200" xr:uid="{53A94BC5-BD00-4EFE-A79D-2A649BD267BD}"/>
    <cellStyle name="40% - Accent1 3 2 3 3" xfId="15201" xr:uid="{4367D92F-1D8C-4A21-B114-E05F8048D889}"/>
    <cellStyle name="40% - Accent1 3 2 3 3 2" xfId="15202" xr:uid="{C05929BB-0EA0-4F6A-A60F-76B6FC1E51FB}"/>
    <cellStyle name="40% - Accent1 3 2 3 3 2 2" xfId="15203" xr:uid="{DD90DED6-F30B-4876-AFDC-1B5E0C0B0F4A}"/>
    <cellStyle name="40% - Accent1 3 2 3 3 2 2 2" xfId="15204" xr:uid="{35979BB9-AABC-4632-9507-0D9CF4F94BE5}"/>
    <cellStyle name="40% - Accent1 3 2 3 3 2 3" xfId="15205" xr:uid="{53319996-95AD-4078-B64E-8C37343364E6}"/>
    <cellStyle name="40% - Accent1 3 2 3 3 2 3 2" xfId="15206" xr:uid="{B1923E0E-0644-49D7-9214-5CCA3DDF11B3}"/>
    <cellStyle name="40% - Accent1 3 2 3 3 2 4" xfId="15207" xr:uid="{CBAFED0B-DC6E-41A4-BA3E-E649AEF14B03}"/>
    <cellStyle name="40% - Accent1 3 2 3 3 3" xfId="15208" xr:uid="{899B0EFD-8420-45FD-8AC6-A2A444CBE72B}"/>
    <cellStyle name="40% - Accent1 3 2 3 3 3 2" xfId="15209" xr:uid="{A580C41A-DA88-4D26-9290-C29FA09D2C2D}"/>
    <cellStyle name="40% - Accent1 3 2 3 3 4" xfId="15210" xr:uid="{F149C8A9-B447-4C7B-A90A-9944DCC176A9}"/>
    <cellStyle name="40% - Accent1 3 2 3 3 4 2" xfId="15211" xr:uid="{78AA99C3-2CD6-4C2A-AB8A-6C7F94A667C2}"/>
    <cellStyle name="40% - Accent1 3 2 3 3 5" xfId="15212" xr:uid="{09678897-B2A3-4B5E-B2B5-54F41C9E9ED1}"/>
    <cellStyle name="40% - Accent1 3 2 3 3 5 2" xfId="15213" xr:uid="{59266436-2943-43A7-A308-CAB38EBD4E18}"/>
    <cellStyle name="40% - Accent1 3 2 3 3 6" xfId="15214" xr:uid="{A59AC365-6EB5-467C-9444-ED566C1112ED}"/>
    <cellStyle name="40% - Accent1 3 2 3 4" xfId="15215" xr:uid="{81900155-A3C9-4368-982A-60A265793B59}"/>
    <cellStyle name="40% - Accent1 3 2 3 4 2" xfId="15216" xr:uid="{ACDA8CC3-7732-4408-A616-EB099CE81B24}"/>
    <cellStyle name="40% - Accent1 3 2 3 4 2 2" xfId="15217" xr:uid="{F23D5AAD-B664-4548-8FD9-CB18D569932D}"/>
    <cellStyle name="40% - Accent1 3 2 3 4 3" xfId="15218" xr:uid="{0950891C-A748-46B4-AAAE-6CB028D73DBA}"/>
    <cellStyle name="40% - Accent1 3 2 3 4 3 2" xfId="15219" xr:uid="{0CDB407E-17EA-45E0-BA83-E83C2BBF5999}"/>
    <cellStyle name="40% - Accent1 3 2 3 4 4" xfId="15220" xr:uid="{4E1B0188-B840-4844-B58E-A07A96687958}"/>
    <cellStyle name="40% - Accent1 3 2 3 5" xfId="15221" xr:uid="{6B3F64B9-858F-4C13-A7D9-09DB5C275BB9}"/>
    <cellStyle name="40% - Accent1 3 2 3 5 2" xfId="15222" xr:uid="{504AFC44-6A2B-478B-A1C2-61E9D7BF6067}"/>
    <cellStyle name="40% - Accent1 3 2 3 6" xfId="15223" xr:uid="{E8403AD7-3BDA-47C6-BC2B-7A23D4C6AD67}"/>
    <cellStyle name="40% - Accent1 3 2 3 6 2" xfId="15224" xr:uid="{B549EDF8-37FC-49E7-8F7A-580390AB1204}"/>
    <cellStyle name="40% - Accent1 3 2 3 7" xfId="15225" xr:uid="{0160D4F7-77C9-4C1E-9B67-5EB753957A0F}"/>
    <cellStyle name="40% - Accent1 3 2 3 7 2" xfId="15226" xr:uid="{B488D6C5-7DB7-4B90-BA48-51526DA53BA2}"/>
    <cellStyle name="40% - Accent1 3 2 3 8" xfId="15227" xr:uid="{0E47237E-0C34-4619-85DA-D9F6FA681F59}"/>
    <cellStyle name="40% - Accent1 3 2 3 9" xfId="15228" xr:uid="{D0DA6AB9-7D45-460A-B576-5AB339DDE1CA}"/>
    <cellStyle name="40% - Accent1 3 2 4" xfId="15229" xr:uid="{DA58A7C3-9F31-4C7F-9FBA-B3491B54C624}"/>
    <cellStyle name="40% - Accent1 3 2 4 2" xfId="15230" xr:uid="{F4DC0F6D-D83C-4A87-AF9A-14109FD6CD48}"/>
    <cellStyle name="40% - Accent1 3 2 4 2 2" xfId="15231" xr:uid="{79B5E7D9-71F8-470E-9299-FABC3B2CB689}"/>
    <cellStyle name="40% - Accent1 3 2 4 2 2 2" xfId="15232" xr:uid="{2D27C632-7FF5-4531-BFAC-891BD9339B6D}"/>
    <cellStyle name="40% - Accent1 3 2 4 2 3" xfId="15233" xr:uid="{2CC23332-5427-4AE0-9B6E-72524A1BD88E}"/>
    <cellStyle name="40% - Accent1 3 2 4 2 3 2" xfId="15234" xr:uid="{60C53161-3824-48D0-80FD-E85C32C696E9}"/>
    <cellStyle name="40% - Accent1 3 2 4 2 4" xfId="15235" xr:uid="{83BBE8C6-B3AD-4234-8DA3-1283C0AB358D}"/>
    <cellStyle name="40% - Accent1 3 2 4 3" xfId="15236" xr:uid="{107C8C33-D7EE-4C4C-877A-63DECA9418B2}"/>
    <cellStyle name="40% - Accent1 3 2 4 3 2" xfId="15237" xr:uid="{286207BE-CA2B-4653-877B-62E86378425C}"/>
    <cellStyle name="40% - Accent1 3 2 4 4" xfId="15238" xr:uid="{3085C00B-7D80-4703-9A52-81454CAEB06C}"/>
    <cellStyle name="40% - Accent1 3 2 4 4 2" xfId="15239" xr:uid="{DA5173C1-1B3B-40E6-A88F-8CA308A225AB}"/>
    <cellStyle name="40% - Accent1 3 2 4 5" xfId="15240" xr:uid="{79988C07-1235-4D06-98B6-ADF6364DBB8F}"/>
    <cellStyle name="40% - Accent1 3 2 4 5 2" xfId="15241" xr:uid="{29BF32E6-5D0D-44CD-B1E1-82B1F5A99BE2}"/>
    <cellStyle name="40% - Accent1 3 2 4 6" xfId="15242" xr:uid="{260628D8-E643-4CE0-BB6C-833C735D2F98}"/>
    <cellStyle name="40% - Accent1 3 2 5" xfId="15243" xr:uid="{F2F50C6B-7C0C-4625-ABBA-0F23F2E27CD9}"/>
    <cellStyle name="40% - Accent1 3 2 5 2" xfId="15244" xr:uid="{7EC0F6B8-2945-49A5-ABF9-72512492DB5C}"/>
    <cellStyle name="40% - Accent1 3 2 5 2 2" xfId="15245" xr:uid="{875BF623-8C67-4CD1-947C-DBE30881F1A4}"/>
    <cellStyle name="40% - Accent1 3 2 5 2 2 2" xfId="15246" xr:uid="{A1E88807-CDD7-4109-931F-EF37DB800730}"/>
    <cellStyle name="40% - Accent1 3 2 5 2 3" xfId="15247" xr:uid="{FCF08EF1-CDB5-403A-B070-A57491F1326D}"/>
    <cellStyle name="40% - Accent1 3 2 5 2 3 2" xfId="15248" xr:uid="{46A60E9A-C30A-46D1-A471-894E06397221}"/>
    <cellStyle name="40% - Accent1 3 2 5 2 4" xfId="15249" xr:uid="{934146AD-43EC-4AF2-ADEC-35A25E205648}"/>
    <cellStyle name="40% - Accent1 3 2 5 3" xfId="15250" xr:uid="{E180EDB9-881B-42D3-8748-B4C53F2073CE}"/>
    <cellStyle name="40% - Accent1 3 2 5 3 2" xfId="15251" xr:uid="{5EDD4E3E-FFD0-459F-86DF-ECD3E89376CC}"/>
    <cellStyle name="40% - Accent1 3 2 5 4" xfId="15252" xr:uid="{3AA76EF2-40F7-44A2-A446-AFECE27C22AF}"/>
    <cellStyle name="40% - Accent1 3 2 5 4 2" xfId="15253" xr:uid="{AE4DBBA9-2581-41E7-B9D5-6A7F8F106A84}"/>
    <cellStyle name="40% - Accent1 3 2 5 5" xfId="15254" xr:uid="{26F9509D-883E-4017-904A-30D5085BCD78}"/>
    <cellStyle name="40% - Accent1 3 2 5 5 2" xfId="15255" xr:uid="{602C36A0-505C-446A-8ABE-4049A21F5973}"/>
    <cellStyle name="40% - Accent1 3 2 5 6" xfId="15256" xr:uid="{C5E951B7-894F-4CC4-9BFA-49CC04C9FC24}"/>
    <cellStyle name="40% - Accent1 3 2 6" xfId="15257" xr:uid="{1B26B727-DA99-42D8-AF6B-2BEFC24CB5FF}"/>
    <cellStyle name="40% - Accent1 3 2 6 2" xfId="15258" xr:uid="{9FA24E20-73CB-4385-A52D-CFA858B56AE9}"/>
    <cellStyle name="40% - Accent1 3 2 6 2 2" xfId="15259" xr:uid="{3C57C266-166E-4EDC-9B54-7D847B91DAF0}"/>
    <cellStyle name="40% - Accent1 3 2 6 3" xfId="15260" xr:uid="{C3FFED32-279E-4153-9836-2C5178A387E8}"/>
    <cellStyle name="40% - Accent1 3 2 6 3 2" xfId="15261" xr:uid="{CC8D07FE-4208-4953-B296-6695FD248CB1}"/>
    <cellStyle name="40% - Accent1 3 2 6 4" xfId="15262" xr:uid="{ABC473CA-5D61-44D5-AA3B-2355EA1034A7}"/>
    <cellStyle name="40% - Accent1 3 2 7" xfId="15263" xr:uid="{B1EFD924-8ADB-4EE6-A1E0-A5DAE6524CFC}"/>
    <cellStyle name="40% - Accent1 3 2 7 2" xfId="15264" xr:uid="{1EF468EB-4FBC-4655-9D2B-64C4AE17C15D}"/>
    <cellStyle name="40% - Accent1 3 2 8" xfId="15265" xr:uid="{37678CF7-53FA-414E-A2A4-83C9E5A8B69D}"/>
    <cellStyle name="40% - Accent1 3 2 8 2" xfId="15266" xr:uid="{D0B9045C-8D8E-4C73-94CE-9FB1356FD059}"/>
    <cellStyle name="40% - Accent1 3 2 9" xfId="15267" xr:uid="{A15E9363-BBBF-4D5B-809F-2E0EA8884FB1}"/>
    <cellStyle name="40% - Accent1 3 2 9 2" xfId="15268" xr:uid="{E2672CEF-4F0E-4AC3-AA96-93ADA383C067}"/>
    <cellStyle name="40% - Accent1 3 3" xfId="280" xr:uid="{28AF3D3C-66F1-4669-96EF-8F89F132583E}"/>
    <cellStyle name="40% - Accent1 3 3 10" xfId="15270" xr:uid="{B8AF5436-553F-4E59-915E-963F54EEAC8F}"/>
    <cellStyle name="40% - Accent1 3 3 11" xfId="15271" xr:uid="{EC66D6EE-199F-49D9-BBD3-1DE552FB98B9}"/>
    <cellStyle name="40% - Accent1 3 3 12" xfId="15272" xr:uid="{38311C71-EAD0-461F-8EEA-5BDC55DA6ACD}"/>
    <cellStyle name="40% - Accent1 3 3 13" xfId="15269" xr:uid="{FF78B43B-C12A-4D56-8846-48A8A626CA06}"/>
    <cellStyle name="40% - Accent1 3 3 2" xfId="281" xr:uid="{D3FD9086-0CE7-4D6A-ABB1-8DC0CCF46217}"/>
    <cellStyle name="40% - Accent1 3 3 2 10" xfId="15273" xr:uid="{DD80C45E-714B-4840-9BFC-A1415D3F8AAB}"/>
    <cellStyle name="40% - Accent1 3 3 2 2" xfId="15274" xr:uid="{9AB5E779-6ACC-4325-B923-02985BC25056}"/>
    <cellStyle name="40% - Accent1 3 3 2 2 2" xfId="15275" xr:uid="{10D2BFA5-8648-4068-9D61-A10C5CCA9D94}"/>
    <cellStyle name="40% - Accent1 3 3 2 2 2 2" xfId="15276" xr:uid="{82CF3CD8-DD74-44FA-B999-8B786250029D}"/>
    <cellStyle name="40% - Accent1 3 3 2 2 3" xfId="15277" xr:uid="{E6356546-59D3-4649-83D1-B291BBD3EE03}"/>
    <cellStyle name="40% - Accent1 3 3 2 2 3 2" xfId="15278" xr:uid="{69909873-5C6C-4582-9FE8-0A823B6B5432}"/>
    <cellStyle name="40% - Accent1 3 3 2 2 4" xfId="15279" xr:uid="{2EB45FE6-3EAF-4DEB-94E8-9A87903BA182}"/>
    <cellStyle name="40% - Accent1 3 3 2 3" xfId="15280" xr:uid="{4D93DCD4-4FD4-4574-9DB3-855DD5350F0A}"/>
    <cellStyle name="40% - Accent1 3 3 2 3 2" xfId="15281" xr:uid="{6E107014-EE81-4989-84E2-601C93382750}"/>
    <cellStyle name="40% - Accent1 3 3 2 4" xfId="15282" xr:uid="{E169D809-5DC6-4B87-97D5-205486310E45}"/>
    <cellStyle name="40% - Accent1 3 3 2 4 2" xfId="15283" xr:uid="{D92C1C60-3023-42FC-AFC0-A94A9636E09C}"/>
    <cellStyle name="40% - Accent1 3 3 2 5" xfId="15284" xr:uid="{FC32D1E0-AC26-453F-986B-5AD2F787FA57}"/>
    <cellStyle name="40% - Accent1 3 3 2 5 2" xfId="15285" xr:uid="{8CA5E643-F2F8-4400-B66A-7C7C7AFBE6C5}"/>
    <cellStyle name="40% - Accent1 3 3 2 6" xfId="15286" xr:uid="{6CE3FA9C-5582-4B68-B6BE-EDA25CB6FB97}"/>
    <cellStyle name="40% - Accent1 3 3 2 6 2" xfId="15287" xr:uid="{5EB47781-F7B0-4EA2-B14D-A015DA74D204}"/>
    <cellStyle name="40% - Accent1 3 3 2 7" xfId="15288" xr:uid="{BC4C70BE-5477-48E4-A2CF-9954D9C35754}"/>
    <cellStyle name="40% - Accent1 3 3 2 7 2" xfId="15289" xr:uid="{63534B31-9432-4C99-AD68-E14309528152}"/>
    <cellStyle name="40% - Accent1 3 3 2 8" xfId="15290" xr:uid="{EB6ED617-A41E-40D7-97E1-B7834A5815C8}"/>
    <cellStyle name="40% - Accent1 3 3 2 9" xfId="15291" xr:uid="{D914FF9C-62A6-4B3D-BF49-282608555D0E}"/>
    <cellStyle name="40% - Accent1 3 3 3" xfId="15292" xr:uid="{7A00B8C7-BF14-43DD-ABC4-93D436A6FA55}"/>
    <cellStyle name="40% - Accent1 3 3 3 2" xfId="15293" xr:uid="{215AC2B3-8297-449E-A44A-E802C8F505F0}"/>
    <cellStyle name="40% - Accent1 3 3 3 2 2" xfId="15294" xr:uid="{50C47FE9-0188-4A63-8CE8-16289665BC8B}"/>
    <cellStyle name="40% - Accent1 3 3 3 2 2 2" xfId="15295" xr:uid="{ED5A8FCA-3D8A-471A-BC56-D35D0ADF7893}"/>
    <cellStyle name="40% - Accent1 3 3 3 2 3" xfId="15296" xr:uid="{A2B8B6D4-2F05-4BF2-90C2-AA55CC141E4C}"/>
    <cellStyle name="40% - Accent1 3 3 3 2 3 2" xfId="15297" xr:uid="{E14523F1-840E-45A7-ABB9-5021A048473D}"/>
    <cellStyle name="40% - Accent1 3 3 3 2 4" xfId="15298" xr:uid="{90C011AA-05CB-4269-A26C-387F8411A0B6}"/>
    <cellStyle name="40% - Accent1 3 3 3 3" xfId="15299" xr:uid="{9A0A40FC-21DA-429D-89A5-82AF036EB5C0}"/>
    <cellStyle name="40% - Accent1 3 3 3 3 2" xfId="15300" xr:uid="{DDB6F718-5C10-49CB-B6BD-9DFD1B4D3BA3}"/>
    <cellStyle name="40% - Accent1 3 3 3 4" xfId="15301" xr:uid="{8865467D-D3D2-4E22-86DC-39C7A31E7440}"/>
    <cellStyle name="40% - Accent1 3 3 3 4 2" xfId="15302" xr:uid="{4C73DF66-BCA0-41F3-8F44-EB2DC8E2E793}"/>
    <cellStyle name="40% - Accent1 3 3 3 5" xfId="15303" xr:uid="{05FE4C0D-28C0-48A1-B2D3-795160846DEC}"/>
    <cellStyle name="40% - Accent1 3 3 3 5 2" xfId="15304" xr:uid="{E0731960-FA0D-4AAB-91CA-CA69462EBE1F}"/>
    <cellStyle name="40% - Accent1 3 3 3 6" xfId="15305" xr:uid="{BF578962-167D-4C6D-86F0-797E475B113B}"/>
    <cellStyle name="40% - Accent1 3 3 4" xfId="15306" xr:uid="{1D3824F1-980A-41FA-A0C9-754C64BA3DA0}"/>
    <cellStyle name="40% - Accent1 3 3 4 2" xfId="15307" xr:uid="{B2DF3FA4-AF6D-451F-9BD5-64262A9ECC30}"/>
    <cellStyle name="40% - Accent1 3 3 4 2 2" xfId="15308" xr:uid="{52FABC30-B035-4690-ADA9-3C073FB94666}"/>
    <cellStyle name="40% - Accent1 3 3 4 3" xfId="15309" xr:uid="{53C13962-299E-4F6B-BEF8-4205EE0D27AF}"/>
    <cellStyle name="40% - Accent1 3 3 4 3 2" xfId="15310" xr:uid="{03F79454-DB64-4CB0-B759-2DD0CB798EB0}"/>
    <cellStyle name="40% - Accent1 3 3 4 4" xfId="15311" xr:uid="{58AF0F44-9CE2-4865-B4E1-CD5C6AADC943}"/>
    <cellStyle name="40% - Accent1 3 3 5" xfId="15312" xr:uid="{7D11CF87-409B-4E95-98C8-009DF8D3505F}"/>
    <cellStyle name="40% - Accent1 3 3 5 2" xfId="15313" xr:uid="{27D6BB1D-C4DF-4153-A7F3-D40A80020C41}"/>
    <cellStyle name="40% - Accent1 3 3 6" xfId="15314" xr:uid="{08CF3223-B821-4E52-ADE2-3C5625FDA52E}"/>
    <cellStyle name="40% - Accent1 3 3 6 2" xfId="15315" xr:uid="{A7F4BEDD-1A43-4BAA-A739-3D1157F2D4D1}"/>
    <cellStyle name="40% - Accent1 3 3 7" xfId="15316" xr:uid="{1C1DABDF-9B58-4A34-9658-A8152CBCE64B}"/>
    <cellStyle name="40% - Accent1 3 3 7 2" xfId="15317" xr:uid="{F7AD9F7F-BECC-4DDC-B8D5-0FD222348658}"/>
    <cellStyle name="40% - Accent1 3 3 8" xfId="15318" xr:uid="{9FA9CBF9-E863-488B-A2AE-49FE81FA18A0}"/>
    <cellStyle name="40% - Accent1 3 3 8 2" xfId="15319" xr:uid="{3E4573AB-1DE0-416A-88F7-6A0FA67C226E}"/>
    <cellStyle name="40% - Accent1 3 3 9" xfId="15320" xr:uid="{EDE8DF7C-A434-4069-958F-14F09C07B3E0}"/>
    <cellStyle name="40% - Accent1 3 3 9 2" xfId="15321" xr:uid="{4051C1B4-EBC3-405A-B7B6-F70E8C2A7F12}"/>
    <cellStyle name="40% - Accent1 3 4" xfId="282" xr:uid="{F11A53C2-0265-4E5F-814C-2A5E845F9DF6}"/>
    <cellStyle name="40% - Accent1 3 4 10" xfId="15323" xr:uid="{36FB7F92-30D4-4267-90A3-9BF456EA6A66}"/>
    <cellStyle name="40% - Accent1 3 4 11" xfId="15324" xr:uid="{B2E9E776-ACA2-40DB-B60F-8CB687DB24A7}"/>
    <cellStyle name="40% - Accent1 3 4 12" xfId="15325" xr:uid="{F5B04D0E-8C13-4B42-8E1C-1C7C0C2D4870}"/>
    <cellStyle name="40% - Accent1 3 4 13" xfId="15322" xr:uid="{AC0187E6-1C68-46FA-BE88-03D30B5EAA62}"/>
    <cellStyle name="40% - Accent1 3 4 2" xfId="15326" xr:uid="{6AAA657B-8044-4E24-969B-2425FD0ACC51}"/>
    <cellStyle name="40% - Accent1 3 4 2 2" xfId="15327" xr:uid="{D57ACB99-A6AF-45B1-8FC5-8136AC964A8E}"/>
    <cellStyle name="40% - Accent1 3 4 2 2 2" xfId="15328" xr:uid="{5105B0B6-B0B4-4749-8BDD-852CA2DF43DC}"/>
    <cellStyle name="40% - Accent1 3 4 2 2 2 2" xfId="15329" xr:uid="{C9C5CA57-A5D4-4186-BA80-2F4C57B351B3}"/>
    <cellStyle name="40% - Accent1 3 4 2 2 3" xfId="15330" xr:uid="{8D38DC31-8B1C-4C3E-8B27-B81D5267BB88}"/>
    <cellStyle name="40% - Accent1 3 4 2 2 3 2" xfId="15331" xr:uid="{DEAB5664-D973-43CC-900C-1DC6B522986C}"/>
    <cellStyle name="40% - Accent1 3 4 2 2 4" xfId="15332" xr:uid="{3DEA3930-96C6-4384-8B2D-39D0295A476E}"/>
    <cellStyle name="40% - Accent1 3 4 2 3" xfId="15333" xr:uid="{36D4D256-7C7C-422D-A870-05380ACE1ED1}"/>
    <cellStyle name="40% - Accent1 3 4 2 3 2" xfId="15334" xr:uid="{D31A2A3E-2B69-4E83-9CD6-57B3E862E72F}"/>
    <cellStyle name="40% - Accent1 3 4 2 4" xfId="15335" xr:uid="{AC949F88-ED31-43F7-8B64-63B90431B2BB}"/>
    <cellStyle name="40% - Accent1 3 4 2 4 2" xfId="15336" xr:uid="{BF3ABD1D-84DD-4AFD-977C-B6CAF48375F3}"/>
    <cellStyle name="40% - Accent1 3 4 2 5" xfId="15337" xr:uid="{19F65EBC-AF1D-4A75-974B-C62096111997}"/>
    <cellStyle name="40% - Accent1 3 4 2 5 2" xfId="15338" xr:uid="{6526CB6A-CE63-4C3A-A538-B47AAD12BDA4}"/>
    <cellStyle name="40% - Accent1 3 4 2 6" xfId="15339" xr:uid="{C8D79FB6-2C10-4B77-A461-D5870FE98758}"/>
    <cellStyle name="40% - Accent1 3 4 3" xfId="15340" xr:uid="{A553F503-F1AA-4B1B-9751-3489D596967F}"/>
    <cellStyle name="40% - Accent1 3 4 3 2" xfId="15341" xr:uid="{1BBA9BDD-9F33-48D8-A12C-BFBA6FB6C789}"/>
    <cellStyle name="40% - Accent1 3 4 3 2 2" xfId="15342" xr:uid="{0C0C3E45-7A1C-40FE-B142-823F0B287702}"/>
    <cellStyle name="40% - Accent1 3 4 3 2 2 2" xfId="15343" xr:uid="{DF3368F2-B6B2-4A0B-9764-26F9746CA1D4}"/>
    <cellStyle name="40% - Accent1 3 4 3 2 3" xfId="15344" xr:uid="{D10D790C-50BF-453F-96C2-5F4B83AECD06}"/>
    <cellStyle name="40% - Accent1 3 4 3 2 3 2" xfId="15345" xr:uid="{19828654-006C-485D-9893-B9A570547080}"/>
    <cellStyle name="40% - Accent1 3 4 3 2 4" xfId="15346" xr:uid="{31328B4F-D73C-4393-92FE-CF01AF8778ED}"/>
    <cellStyle name="40% - Accent1 3 4 3 3" xfId="15347" xr:uid="{006869A8-C89F-48AA-A466-876D3BF6AEE8}"/>
    <cellStyle name="40% - Accent1 3 4 3 3 2" xfId="15348" xr:uid="{B0D93CA3-1753-4691-96B4-812CECA0AD2D}"/>
    <cellStyle name="40% - Accent1 3 4 3 4" xfId="15349" xr:uid="{F1772190-C171-40CC-B5EB-B8FCCDFA9A11}"/>
    <cellStyle name="40% - Accent1 3 4 3 4 2" xfId="15350" xr:uid="{3DF99DAF-142F-4397-A8BC-B2E1D854E01A}"/>
    <cellStyle name="40% - Accent1 3 4 3 5" xfId="15351" xr:uid="{24749197-407F-4369-80B6-75A3737FD90A}"/>
    <cellStyle name="40% - Accent1 3 4 3 5 2" xfId="15352" xr:uid="{154D4290-C07C-4D03-B3EB-8E8B010A04D2}"/>
    <cellStyle name="40% - Accent1 3 4 3 6" xfId="15353" xr:uid="{38AE707F-F889-4088-AAC3-55BB43AE43CA}"/>
    <cellStyle name="40% - Accent1 3 4 4" xfId="15354" xr:uid="{7C1CEF6B-650C-43C1-93D8-62256FCCE00E}"/>
    <cellStyle name="40% - Accent1 3 4 4 2" xfId="15355" xr:uid="{43D84972-60AF-4C24-B5CC-5BD2A2EEC5A9}"/>
    <cellStyle name="40% - Accent1 3 4 4 2 2" xfId="15356" xr:uid="{BEA17CFF-EEDB-4466-B7CA-FBB5932571F5}"/>
    <cellStyle name="40% - Accent1 3 4 4 3" xfId="15357" xr:uid="{ABFD8442-DBF9-4ED6-B2E9-C00EC3D4ACA3}"/>
    <cellStyle name="40% - Accent1 3 4 4 3 2" xfId="15358" xr:uid="{5C8582D4-FEEC-422C-A45C-7634FD5BB5D0}"/>
    <cellStyle name="40% - Accent1 3 4 4 4" xfId="15359" xr:uid="{E4C5D4AE-3D15-4788-AF78-28B81C1758BB}"/>
    <cellStyle name="40% - Accent1 3 4 5" xfId="15360" xr:uid="{C366ABB8-B731-4805-A94F-5FBF66306227}"/>
    <cellStyle name="40% - Accent1 3 4 5 2" xfId="15361" xr:uid="{86D51991-4747-4512-9E80-4D185A655E5F}"/>
    <cellStyle name="40% - Accent1 3 4 6" xfId="15362" xr:uid="{8213A624-48BE-484E-9EED-F29385E7453A}"/>
    <cellStyle name="40% - Accent1 3 4 6 2" xfId="15363" xr:uid="{197BA2D2-7C14-47A4-BF1C-7871C1697152}"/>
    <cellStyle name="40% - Accent1 3 4 7" xfId="15364" xr:uid="{F38A115F-952B-4524-82AA-1FC25A731518}"/>
    <cellStyle name="40% - Accent1 3 4 7 2" xfId="15365" xr:uid="{38435F0D-A7C1-4A70-935A-947E1267D9DA}"/>
    <cellStyle name="40% - Accent1 3 4 8" xfId="15366" xr:uid="{FF354701-4823-4974-B231-69108ECB39CC}"/>
    <cellStyle name="40% - Accent1 3 4 8 2" xfId="15367" xr:uid="{378F46B5-AC0A-41FB-AC44-ABEBE4286951}"/>
    <cellStyle name="40% - Accent1 3 4 9" xfId="15368" xr:uid="{A8B783DE-CD4B-43AA-8F98-01F9D73D7B19}"/>
    <cellStyle name="40% - Accent1 3 4 9 2" xfId="15369" xr:uid="{A622F31B-36B8-43B3-AAF7-6659C8AAD153}"/>
    <cellStyle name="40% - Accent1 3 5" xfId="15370" xr:uid="{B630D2EE-FF91-498B-B2D5-ACC23D37AE52}"/>
    <cellStyle name="40% - Accent1 3 5 10" xfId="15371" xr:uid="{428256E4-A13D-4671-871C-468301128A1E}"/>
    <cellStyle name="40% - Accent1 3 5 2" xfId="15372" xr:uid="{A11E0F87-8739-48E2-B0AB-4E90CFB8B5F0}"/>
    <cellStyle name="40% - Accent1 3 5 2 2" xfId="15373" xr:uid="{4F7572E9-E9E4-482F-82A4-9FED4F8C8E1A}"/>
    <cellStyle name="40% - Accent1 3 5 2 2 2" xfId="15374" xr:uid="{E1D3752D-40E7-46A8-AE1D-FFC46E449433}"/>
    <cellStyle name="40% - Accent1 3 5 2 2 2 2" xfId="15375" xr:uid="{0A2BFAF0-0FC1-4D5B-BD6D-8797E3A6F903}"/>
    <cellStyle name="40% - Accent1 3 5 2 2 3" xfId="15376" xr:uid="{19F5CC48-CD69-4A1B-A309-526105564C3D}"/>
    <cellStyle name="40% - Accent1 3 5 2 2 3 2" xfId="15377" xr:uid="{02EEB5B2-6200-4F50-954D-6740E55F4B15}"/>
    <cellStyle name="40% - Accent1 3 5 2 2 4" xfId="15378" xr:uid="{236309F2-41D7-4AFF-B4DE-F431D2291ABF}"/>
    <cellStyle name="40% - Accent1 3 5 2 3" xfId="15379" xr:uid="{F538B366-7BEC-4228-A789-6FE4D6A8F61E}"/>
    <cellStyle name="40% - Accent1 3 5 2 3 2" xfId="15380" xr:uid="{BEA74B97-73DD-4869-916C-68FCBD912448}"/>
    <cellStyle name="40% - Accent1 3 5 2 4" xfId="15381" xr:uid="{58C26D69-5630-4D7D-86C6-A56D4387E14D}"/>
    <cellStyle name="40% - Accent1 3 5 2 4 2" xfId="15382" xr:uid="{F2C987F6-7A0D-498F-A5FE-1E50722C462C}"/>
    <cellStyle name="40% - Accent1 3 5 2 5" xfId="15383" xr:uid="{8313C199-27DD-48B4-A835-45A5C7341627}"/>
    <cellStyle name="40% - Accent1 3 5 2 5 2" xfId="15384" xr:uid="{99D41B54-EFA3-4856-AAB4-6650D1663E25}"/>
    <cellStyle name="40% - Accent1 3 5 2 6" xfId="15385" xr:uid="{977409E1-B728-4F19-B504-EBAD8E289BE1}"/>
    <cellStyle name="40% - Accent1 3 5 3" xfId="15386" xr:uid="{4BD88644-2A96-4458-919F-077FFFFB127C}"/>
    <cellStyle name="40% - Accent1 3 5 3 2" xfId="15387" xr:uid="{B63552B6-6301-49AB-973C-B3AFB4878B80}"/>
    <cellStyle name="40% - Accent1 3 5 3 2 2" xfId="15388" xr:uid="{14C185C3-706F-4DDB-B6D2-C7C1C4112B3C}"/>
    <cellStyle name="40% - Accent1 3 5 3 2 2 2" xfId="15389" xr:uid="{F93AAD99-44CE-4396-8D20-A6717ECDE735}"/>
    <cellStyle name="40% - Accent1 3 5 3 2 3" xfId="15390" xr:uid="{E38BFC5C-F1A9-4E9B-8A10-569893D6668C}"/>
    <cellStyle name="40% - Accent1 3 5 3 2 3 2" xfId="15391" xr:uid="{DFB1A15C-EE91-4E21-837D-2B8BBA250D47}"/>
    <cellStyle name="40% - Accent1 3 5 3 2 4" xfId="15392" xr:uid="{AFCCE376-E17D-4C90-9C88-BBAA931D0A34}"/>
    <cellStyle name="40% - Accent1 3 5 3 3" xfId="15393" xr:uid="{FA4A2D8E-B6CC-49E9-B2C9-EBCE04FA168B}"/>
    <cellStyle name="40% - Accent1 3 5 3 3 2" xfId="15394" xr:uid="{014D2D08-7E6F-48CE-BB88-E78AD660F451}"/>
    <cellStyle name="40% - Accent1 3 5 3 4" xfId="15395" xr:uid="{5FF30FD4-33CC-493E-8B90-0C86832A5E82}"/>
    <cellStyle name="40% - Accent1 3 5 3 4 2" xfId="15396" xr:uid="{B6FD8A9F-450D-4EE8-8075-C0E443164AFD}"/>
    <cellStyle name="40% - Accent1 3 5 3 5" xfId="15397" xr:uid="{DEB1C7F2-2F0A-4081-96F7-C079CE53E78F}"/>
    <cellStyle name="40% - Accent1 3 5 3 5 2" xfId="15398" xr:uid="{EA10BF71-1D36-4FED-ADC1-C6DB66DE3713}"/>
    <cellStyle name="40% - Accent1 3 5 3 6" xfId="15399" xr:uid="{3DB020CB-39C3-41F9-8B10-4A7789C3A1E4}"/>
    <cellStyle name="40% - Accent1 3 5 4" xfId="15400" xr:uid="{69F36A40-2828-47B2-8C34-5ACE74DAD0FF}"/>
    <cellStyle name="40% - Accent1 3 5 4 2" xfId="15401" xr:uid="{FD6D708A-346E-497F-AFE8-5D4D015C28AF}"/>
    <cellStyle name="40% - Accent1 3 5 4 2 2" xfId="15402" xr:uid="{CD9698B4-E769-4B62-ADAE-530F3AF8604D}"/>
    <cellStyle name="40% - Accent1 3 5 4 3" xfId="15403" xr:uid="{AEA2EDC4-DB22-49DB-9AE0-95BCC1645D35}"/>
    <cellStyle name="40% - Accent1 3 5 4 3 2" xfId="15404" xr:uid="{113779ED-3B8A-46FD-BD14-6F6D2BC31DEC}"/>
    <cellStyle name="40% - Accent1 3 5 4 4" xfId="15405" xr:uid="{78713ABE-C418-4B63-A577-292C9140C005}"/>
    <cellStyle name="40% - Accent1 3 5 5" xfId="15406" xr:uid="{67118372-0880-4E60-B4C1-A08CE6D04CA7}"/>
    <cellStyle name="40% - Accent1 3 5 5 2" xfId="15407" xr:uid="{4C1F81E2-B2E7-49B4-93C9-A0F9B0AEA765}"/>
    <cellStyle name="40% - Accent1 3 5 6" xfId="15408" xr:uid="{F785E97C-9B2D-4A05-B0DD-02F71E75F5F6}"/>
    <cellStyle name="40% - Accent1 3 5 6 2" xfId="15409" xr:uid="{5670266E-E1F8-47E5-A46A-CEC516EF86C9}"/>
    <cellStyle name="40% - Accent1 3 5 7" xfId="15410" xr:uid="{843B38A5-80AC-4EA3-878F-F9C3914BAD73}"/>
    <cellStyle name="40% - Accent1 3 5 7 2" xfId="15411" xr:uid="{F6751B1A-4E97-4E62-864D-5BC3FE0B6C20}"/>
    <cellStyle name="40% - Accent1 3 5 8" xfId="15412" xr:uid="{E548BDC6-3D3C-44C7-81BE-E0BB85260452}"/>
    <cellStyle name="40% - Accent1 3 5 9" xfId="15413" xr:uid="{0E232859-4CE2-4E39-B983-F8ABCDBF7702}"/>
    <cellStyle name="40% - Accent1 3 6" xfId="15414" xr:uid="{BAB339FA-1CCC-4C6F-A2C6-48778313F2BE}"/>
    <cellStyle name="40% - Accent1 3 6 2" xfId="15415" xr:uid="{1B7A07A1-B5EC-4B92-865C-7EDD1736E5D1}"/>
    <cellStyle name="40% - Accent1 3 6 2 2" xfId="15416" xr:uid="{61F2457D-131E-4D6D-927E-4336359777B0}"/>
    <cellStyle name="40% - Accent1 3 6 2 2 2" xfId="15417" xr:uid="{FDA8A9C6-4D13-4568-8E96-6B526D8E75A0}"/>
    <cellStyle name="40% - Accent1 3 6 2 3" xfId="15418" xr:uid="{027E8529-0541-452D-8134-870050E3AD84}"/>
    <cellStyle name="40% - Accent1 3 6 2 3 2" xfId="15419" xr:uid="{3F3F92D4-A750-4E20-BEE5-D4C5976E78B2}"/>
    <cellStyle name="40% - Accent1 3 6 2 4" xfId="15420" xr:uid="{E3B1F165-40CF-4C5E-9205-84BEC96E577E}"/>
    <cellStyle name="40% - Accent1 3 6 3" xfId="15421" xr:uid="{A221759E-FFB2-4D88-B388-D0DEE00A07D5}"/>
    <cellStyle name="40% - Accent1 3 6 3 2" xfId="15422" xr:uid="{FA420EFD-B91D-44B9-84F1-437120FA66D5}"/>
    <cellStyle name="40% - Accent1 3 6 4" xfId="15423" xr:uid="{CBBC67B2-9A74-4982-B67B-B5BF1D2621DD}"/>
    <cellStyle name="40% - Accent1 3 6 4 2" xfId="15424" xr:uid="{C1BD1B5D-1028-4452-8249-B44F844D3EF4}"/>
    <cellStyle name="40% - Accent1 3 6 5" xfId="15425" xr:uid="{0FA44972-3E1E-44D0-8AF3-0F26EF5C3228}"/>
    <cellStyle name="40% - Accent1 3 6 5 2" xfId="15426" xr:uid="{2825ED37-65FD-4FF4-8A5D-EF6C2454421A}"/>
    <cellStyle name="40% - Accent1 3 6 6" xfId="15427" xr:uid="{E1E6AFF5-0920-42C8-B7A9-928DB8513003}"/>
    <cellStyle name="40% - Accent1 3 6 6 2" xfId="15428" xr:uid="{FEA26315-3741-431C-9381-C71BC99D6617}"/>
    <cellStyle name="40% - Accent1 3 7" xfId="15429" xr:uid="{ECED770B-7754-4B1B-89F9-10906715BA12}"/>
    <cellStyle name="40% - Accent1 3 7 2" xfId="15430" xr:uid="{AEBB4B85-4192-4051-92A0-9D8368EA5EDB}"/>
    <cellStyle name="40% - Accent1 3 7 2 2" xfId="15431" xr:uid="{4A64DADF-E9B9-4853-A1B4-5183D7F86EA3}"/>
    <cellStyle name="40% - Accent1 3 7 2 2 2" xfId="15432" xr:uid="{6ACA5AC3-F286-4622-BF6A-3185A2DF9C56}"/>
    <cellStyle name="40% - Accent1 3 7 2 3" xfId="15433" xr:uid="{6280BA2D-9F7F-4C0A-904F-AD43A259EAD6}"/>
    <cellStyle name="40% - Accent1 3 7 2 3 2" xfId="15434" xr:uid="{36DCA6E6-1ABA-48D5-B8D8-4DD77261F847}"/>
    <cellStyle name="40% - Accent1 3 7 2 4" xfId="15435" xr:uid="{3A63A076-9F12-475B-97DC-5FF7A1C4FFB9}"/>
    <cellStyle name="40% - Accent1 3 7 3" xfId="15436" xr:uid="{6895DB49-FD4A-407B-BAF5-A9829F10C10D}"/>
    <cellStyle name="40% - Accent1 3 7 3 2" xfId="15437" xr:uid="{6E2D8905-4FA4-4E9A-9013-CCBC96C83811}"/>
    <cellStyle name="40% - Accent1 3 7 4" xfId="15438" xr:uid="{676FD48C-B780-415D-9A60-D0C40901F9AF}"/>
    <cellStyle name="40% - Accent1 3 7 4 2" xfId="15439" xr:uid="{104BA4EB-9FF5-44E0-A6CC-232DD5D2A2A5}"/>
    <cellStyle name="40% - Accent1 3 7 5" xfId="15440" xr:uid="{6F5D0732-3A23-4B34-A45B-A6983B28477F}"/>
    <cellStyle name="40% - Accent1 3 7 5 2" xfId="15441" xr:uid="{B4C66228-D18C-47B2-A466-CC114974994D}"/>
    <cellStyle name="40% - Accent1 3 7 6" xfId="15442" xr:uid="{30079F87-5F74-48F4-B562-2C3335A32B6E}"/>
    <cellStyle name="40% - Accent1 3 8" xfId="15443" xr:uid="{C8207E40-489B-4348-8F08-F22F0A996A25}"/>
    <cellStyle name="40% - Accent1 3 8 2" xfId="15444" xr:uid="{A7A7B574-45A5-443C-B5C6-725AD9066903}"/>
    <cellStyle name="40% - Accent1 3 8 2 2" xfId="15445" xr:uid="{0C091D29-2476-4703-BA3C-A4987CD32D83}"/>
    <cellStyle name="40% - Accent1 3 8 3" xfId="15446" xr:uid="{5C53B64D-1F70-434D-B02E-AD181FD27CC7}"/>
    <cellStyle name="40% - Accent1 3 8 3 2" xfId="15447" xr:uid="{CA065868-B6CB-4883-A2F5-3E59D3F1CFF0}"/>
    <cellStyle name="40% - Accent1 3 8 4" xfId="15448" xr:uid="{11976442-96C2-4F2D-90E3-951F95E625AF}"/>
    <cellStyle name="40% - Accent1 3 9" xfId="15449" xr:uid="{6B966DFB-BC37-4325-80D8-B9DFAE6FECA7}"/>
    <cellStyle name="40% - Accent1 3 9 2" xfId="15450" xr:uid="{63406933-816F-4533-BA90-D9E5A53CBFC9}"/>
    <cellStyle name="40% - Accent1 30" xfId="15451" xr:uid="{1BEBD106-EB2C-4CAD-9269-2F49D65E6D50}"/>
    <cellStyle name="40% - Accent1 30 2" xfId="15452" xr:uid="{7EA3B3F7-EFB9-4366-953D-59992F7E164F}"/>
    <cellStyle name="40% - Accent1 31" xfId="15453" xr:uid="{2F692CCB-35DF-481F-8B9A-EDC12DAB5E93}"/>
    <cellStyle name="40% - Accent1 31 2" xfId="15454" xr:uid="{760C3443-6207-4219-AB75-9FB88971119B}"/>
    <cellStyle name="40% - Accent1 32" xfId="15455" xr:uid="{479326A7-6503-4EE2-91C5-9388203850C9}"/>
    <cellStyle name="40% - Accent1 32 2" xfId="15456" xr:uid="{F95E3C9B-6014-4AE5-B170-34F9C6CA2722}"/>
    <cellStyle name="40% - Accent1 33" xfId="15457" xr:uid="{E755C616-A6AE-4776-98D7-59655AB22C4B}"/>
    <cellStyle name="40% - Accent1 33 2" xfId="15458" xr:uid="{09B56E7F-821C-49E5-8CF9-9502F6925E24}"/>
    <cellStyle name="40% - Accent1 34" xfId="15459" xr:uid="{48000E41-EAE2-4AF4-BE06-CCCD33CAA53F}"/>
    <cellStyle name="40% - Accent1 34 2" xfId="15460" xr:uid="{8FAA6BA4-5128-48D9-A2C3-34858B26EE1A}"/>
    <cellStyle name="40% - Accent1 35" xfId="15461" xr:uid="{4AFCAE75-DE18-43DD-9E64-59FD4FFE2C76}"/>
    <cellStyle name="40% - Accent1 35 2" xfId="15462" xr:uid="{00071438-61E2-4E74-86C4-0AD58F937F63}"/>
    <cellStyle name="40% - Accent1 36" xfId="15463" xr:uid="{D9DD37FB-E5BB-4F98-B360-9A2504ED8F83}"/>
    <cellStyle name="40% - Accent1 36 2" xfId="15464" xr:uid="{2FC76CE1-CBC7-4173-A56D-352838DF443B}"/>
    <cellStyle name="40% - Accent1 37" xfId="15465" xr:uid="{A52FF601-9792-47BA-91D5-EDB0EF1C6B94}"/>
    <cellStyle name="40% - Accent1 37 2" xfId="15466" xr:uid="{6ABEDA46-489C-44B4-A176-4FE2E6F35949}"/>
    <cellStyle name="40% - Accent1 38" xfId="15467" xr:uid="{D2CB9EE0-BC0A-423A-9960-18D84AB75AF7}"/>
    <cellStyle name="40% - Accent1 39" xfId="15468" xr:uid="{F331B65F-1736-4E00-80CD-C9CA00E17251}"/>
    <cellStyle name="40% - Accent1 4" xfId="283" xr:uid="{6B1E63C2-2CA9-486B-A481-F8A1A5C42E25}"/>
    <cellStyle name="40% - Accent1 4 10" xfId="15470" xr:uid="{CEB96524-2C26-4798-99DA-F157BB91EAF1}"/>
    <cellStyle name="40% - Accent1 4 10 2" xfId="15471" xr:uid="{ED36534C-C86A-4688-B954-0E71CA8EBE24}"/>
    <cellStyle name="40% - Accent1 4 11" xfId="15472" xr:uid="{D027106F-6AF2-4D0F-B94C-896FBA9755E6}"/>
    <cellStyle name="40% - Accent1 4 11 2" xfId="15473" xr:uid="{AAEBD55C-2C20-4AC4-833F-0FAF4BB9511C}"/>
    <cellStyle name="40% - Accent1 4 12" xfId="15474" xr:uid="{BA8909EC-9CD4-4DFB-A9F4-D256A3FEA1CC}"/>
    <cellStyle name="40% - Accent1 4 12 2" xfId="15475" xr:uid="{B71CCFF1-B160-4880-BAD3-564D480B75CA}"/>
    <cellStyle name="40% - Accent1 4 13" xfId="15476" xr:uid="{AC396D89-4C35-40AE-A1F9-D28B6A90C4EC}"/>
    <cellStyle name="40% - Accent1 4 13 2" xfId="15477" xr:uid="{274B0C8D-90AC-4C4B-A497-8F00AFA52281}"/>
    <cellStyle name="40% - Accent1 4 14" xfId="15478" xr:uid="{6D766CE2-AC3E-44E1-88EA-1F20775FD778}"/>
    <cellStyle name="40% - Accent1 4 15" xfId="15479" xr:uid="{F8B5DB4A-40D5-4027-B040-BC9F45EE3586}"/>
    <cellStyle name="40% - Accent1 4 16" xfId="15469" xr:uid="{18DE8DC1-27E9-4BEB-9658-0AB7A2743BF1}"/>
    <cellStyle name="40% - Accent1 4 2" xfId="284" xr:uid="{D86F886A-2154-4968-BFB6-08026B952B0E}"/>
    <cellStyle name="40% - Accent1 4 2 10" xfId="15481" xr:uid="{56EE3844-FFCE-444F-9260-A33DA0E3DB4B}"/>
    <cellStyle name="40% - Accent1 4 2 10 2" xfId="15482" xr:uid="{00419496-B89B-470D-81DF-D5D44A1D3601}"/>
    <cellStyle name="40% - Accent1 4 2 11" xfId="15483" xr:uid="{C4DDB1C5-8CD2-4278-A189-B1DF7E98175A}"/>
    <cellStyle name="40% - Accent1 4 2 11 2" xfId="15484" xr:uid="{AE58D55A-66DF-41C7-9741-0C49E46E04C0}"/>
    <cellStyle name="40% - Accent1 4 2 12" xfId="15485" xr:uid="{1E53282E-75EB-4417-A4E0-DC1521FDAE82}"/>
    <cellStyle name="40% - Accent1 4 2 13" xfId="15486" xr:uid="{F6256863-C54B-4B2C-AEBF-563C247E3DD1}"/>
    <cellStyle name="40% - Accent1 4 2 14" xfId="15480" xr:uid="{97422C4C-3436-48EC-B337-E4180926F25D}"/>
    <cellStyle name="40% - Accent1 4 2 2" xfId="285" xr:uid="{0567BCA9-7E0A-44AF-8D90-D4FB8CD1DA0D}"/>
    <cellStyle name="40% - Accent1 4 2 2 10" xfId="15488" xr:uid="{033C5ACE-E2DD-4EBB-8175-E4C42140975B}"/>
    <cellStyle name="40% - Accent1 4 2 2 11" xfId="15489" xr:uid="{7BE7060E-4812-46E3-BBBF-6A31403D7B27}"/>
    <cellStyle name="40% - Accent1 4 2 2 12" xfId="15487" xr:uid="{B2BBF567-6378-418A-9CE9-92D325987132}"/>
    <cellStyle name="40% - Accent1 4 2 2 2" xfId="15490" xr:uid="{557B077E-6235-43B3-9E59-0487475E6955}"/>
    <cellStyle name="40% - Accent1 4 2 2 2 2" xfId="15491" xr:uid="{C500CE10-9524-453B-8C5C-E4252DF35EE6}"/>
    <cellStyle name="40% - Accent1 4 2 2 2 2 2" xfId="15492" xr:uid="{D27275B8-8C8A-4C45-A872-BCD99E9D7E8E}"/>
    <cellStyle name="40% - Accent1 4 2 2 2 2 2 2" xfId="15493" xr:uid="{8A17BA2B-5B4E-4C96-8C71-5A1107C71BAA}"/>
    <cellStyle name="40% - Accent1 4 2 2 2 2 3" xfId="15494" xr:uid="{AF7DC2FF-12F5-427E-B89E-8735F89B55AA}"/>
    <cellStyle name="40% - Accent1 4 2 2 2 2 3 2" xfId="15495" xr:uid="{74103E25-4F92-4812-B22E-CE97C81A0F1B}"/>
    <cellStyle name="40% - Accent1 4 2 2 2 2 4" xfId="15496" xr:uid="{3AD67493-E521-43D5-9C93-5C19E13EB872}"/>
    <cellStyle name="40% - Accent1 4 2 2 2 3" xfId="15497" xr:uid="{68126F08-0C32-4546-93C3-EB507F97EB93}"/>
    <cellStyle name="40% - Accent1 4 2 2 2 3 2" xfId="15498" xr:uid="{499A8526-F9C6-4005-899B-9F561062DE85}"/>
    <cellStyle name="40% - Accent1 4 2 2 2 4" xfId="15499" xr:uid="{00BB525F-D5FD-4437-BDC8-F59820A63278}"/>
    <cellStyle name="40% - Accent1 4 2 2 2 4 2" xfId="15500" xr:uid="{5F80CA2E-729F-4E8F-9CF3-46BE040FA8D1}"/>
    <cellStyle name="40% - Accent1 4 2 2 2 5" xfId="15501" xr:uid="{2E8953F0-0C3E-48B5-8EFC-B7041E73C454}"/>
    <cellStyle name="40% - Accent1 4 2 2 2 5 2" xfId="15502" xr:uid="{E34B32D9-435B-4CCC-B0E0-B6E19FECC6EC}"/>
    <cellStyle name="40% - Accent1 4 2 2 2 6" xfId="15503" xr:uid="{97E0747B-E9C6-4150-A212-6D118B24EF48}"/>
    <cellStyle name="40% - Accent1 4 2 2 3" xfId="15504" xr:uid="{09FF4A42-393B-4AA1-B814-4CCBBB77EDCC}"/>
    <cellStyle name="40% - Accent1 4 2 2 3 2" xfId="15505" xr:uid="{39667E7E-E6DD-463F-8AC0-4D28DD07F564}"/>
    <cellStyle name="40% - Accent1 4 2 2 3 2 2" xfId="15506" xr:uid="{538E60D2-A3CF-4FAE-80D9-59865C801BAB}"/>
    <cellStyle name="40% - Accent1 4 2 2 3 2 2 2" xfId="15507" xr:uid="{DCEFE288-0607-420D-A40B-003360EC1E38}"/>
    <cellStyle name="40% - Accent1 4 2 2 3 2 3" xfId="15508" xr:uid="{2682AC9D-514B-4F7E-84C7-ECB32CFEB20A}"/>
    <cellStyle name="40% - Accent1 4 2 2 3 2 3 2" xfId="15509" xr:uid="{7FE8565D-5A67-4ED1-8A95-3AEDCA8C66FD}"/>
    <cellStyle name="40% - Accent1 4 2 2 3 2 4" xfId="15510" xr:uid="{6D0FFA7A-0CED-4CC5-9148-B70AFE7E42CE}"/>
    <cellStyle name="40% - Accent1 4 2 2 3 3" xfId="15511" xr:uid="{20EB5B87-EB4A-40C7-B8E8-526C031FD47B}"/>
    <cellStyle name="40% - Accent1 4 2 2 3 3 2" xfId="15512" xr:uid="{11EA47B5-34D0-468F-B1B5-F9EB9A742E2C}"/>
    <cellStyle name="40% - Accent1 4 2 2 3 4" xfId="15513" xr:uid="{F54D004B-F396-4C05-929F-444579BB2531}"/>
    <cellStyle name="40% - Accent1 4 2 2 3 4 2" xfId="15514" xr:uid="{B1A31646-A10D-4EF2-B91B-86E3ADB07C16}"/>
    <cellStyle name="40% - Accent1 4 2 2 3 5" xfId="15515" xr:uid="{4B4138E7-BB55-4675-BB3C-3CE6822B4251}"/>
    <cellStyle name="40% - Accent1 4 2 2 3 5 2" xfId="15516" xr:uid="{51379668-69D9-4023-80DA-483000448C59}"/>
    <cellStyle name="40% - Accent1 4 2 2 3 6" xfId="15517" xr:uid="{5CD2FAFB-37F9-4C00-9750-F3520429BFF6}"/>
    <cellStyle name="40% - Accent1 4 2 2 4" xfId="15518" xr:uid="{621156BB-EDF2-4F01-B7C3-00AF9204EB39}"/>
    <cellStyle name="40% - Accent1 4 2 2 4 2" xfId="15519" xr:uid="{B0132E41-8559-43E5-B07C-051B7EE0DFF2}"/>
    <cellStyle name="40% - Accent1 4 2 2 4 2 2" xfId="15520" xr:uid="{EE8CD74D-64ED-44EC-8CE6-BABB3D189EEF}"/>
    <cellStyle name="40% - Accent1 4 2 2 4 3" xfId="15521" xr:uid="{19AE22C3-3BDD-4E4C-886D-BB1663FF6B2A}"/>
    <cellStyle name="40% - Accent1 4 2 2 4 3 2" xfId="15522" xr:uid="{6F06ABA6-4424-42E4-B69C-B5115D019BB5}"/>
    <cellStyle name="40% - Accent1 4 2 2 4 4" xfId="15523" xr:uid="{07D16351-C20A-47D0-89A9-A0DB24D79F95}"/>
    <cellStyle name="40% - Accent1 4 2 2 5" xfId="15524" xr:uid="{03EBDE1F-A42D-4AFC-9F3E-60A53E7D7971}"/>
    <cellStyle name="40% - Accent1 4 2 2 5 2" xfId="15525" xr:uid="{3A98B85F-B5F0-47E1-915F-78D52D298941}"/>
    <cellStyle name="40% - Accent1 4 2 2 6" xfId="15526" xr:uid="{D83661C2-4168-4ECC-8A14-0BB50D9B2C84}"/>
    <cellStyle name="40% - Accent1 4 2 2 6 2" xfId="15527" xr:uid="{F7FB9C47-0D5A-4C1C-A8D9-D3882D1155EA}"/>
    <cellStyle name="40% - Accent1 4 2 2 7" xfId="15528" xr:uid="{072F2022-46A6-4671-82D0-C7F18A189A9C}"/>
    <cellStyle name="40% - Accent1 4 2 2 7 2" xfId="15529" xr:uid="{B6216F42-BCE5-4A60-8442-0274190810F4}"/>
    <cellStyle name="40% - Accent1 4 2 2 8" xfId="15530" xr:uid="{7D2EEA2D-7361-4C1F-A232-9104406D6BC7}"/>
    <cellStyle name="40% - Accent1 4 2 2 8 2" xfId="15531" xr:uid="{65216989-347F-496E-B43C-FE8B955CC10F}"/>
    <cellStyle name="40% - Accent1 4 2 2 9" xfId="15532" xr:uid="{5B4DC0EC-F067-4ADE-B4EF-75FBA8B011A5}"/>
    <cellStyle name="40% - Accent1 4 2 2 9 2" xfId="15533" xr:uid="{1E8E1155-AC0D-459F-BF12-71EF56F597AF}"/>
    <cellStyle name="40% - Accent1 4 2 3" xfId="15534" xr:uid="{2DB51779-8E3E-46F7-A5D0-0A29E798BB3C}"/>
    <cellStyle name="40% - Accent1 4 2 3 2" xfId="15535" xr:uid="{4A905E34-CEF3-4784-AC66-6A3739ADCDEC}"/>
    <cellStyle name="40% - Accent1 4 2 3 2 2" xfId="15536" xr:uid="{1CE17E6D-4D08-4EFC-A747-3818B8279ED7}"/>
    <cellStyle name="40% - Accent1 4 2 3 2 2 2" xfId="15537" xr:uid="{E697E28C-E0C3-4658-9718-981AF5263914}"/>
    <cellStyle name="40% - Accent1 4 2 3 2 2 2 2" xfId="15538" xr:uid="{BDDC1484-F05A-485E-ADE1-B8041ABD50FC}"/>
    <cellStyle name="40% - Accent1 4 2 3 2 2 3" xfId="15539" xr:uid="{62090377-1D62-4BDE-BA8B-7487E4D3AA74}"/>
    <cellStyle name="40% - Accent1 4 2 3 2 2 3 2" xfId="15540" xr:uid="{3A2F82D7-8674-4BB9-915E-F56E9A54F57B}"/>
    <cellStyle name="40% - Accent1 4 2 3 2 2 4" xfId="15541" xr:uid="{301D6060-3E0D-4811-A9BE-973F91D0BE76}"/>
    <cellStyle name="40% - Accent1 4 2 3 2 3" xfId="15542" xr:uid="{0D4A7FF8-3506-4271-9DCD-0AEDDC3640F7}"/>
    <cellStyle name="40% - Accent1 4 2 3 2 3 2" xfId="15543" xr:uid="{3BC55DB4-4BDE-4DF4-9A21-834FF602A7FF}"/>
    <cellStyle name="40% - Accent1 4 2 3 2 4" xfId="15544" xr:uid="{F006574B-8120-43F1-92DE-3BC6B9E93686}"/>
    <cellStyle name="40% - Accent1 4 2 3 2 4 2" xfId="15545" xr:uid="{CF555047-C447-434E-8D20-D02D0988A141}"/>
    <cellStyle name="40% - Accent1 4 2 3 2 5" xfId="15546" xr:uid="{06982AE1-2489-44B4-BB7D-D5BEC4CC4CC6}"/>
    <cellStyle name="40% - Accent1 4 2 3 2 5 2" xfId="15547" xr:uid="{3750E7E7-B4B0-4855-B073-3A5D45797445}"/>
    <cellStyle name="40% - Accent1 4 2 3 2 6" xfId="15548" xr:uid="{8B227528-7356-46AB-BAC0-9A74F5D30829}"/>
    <cellStyle name="40% - Accent1 4 2 3 3" xfId="15549" xr:uid="{209D046D-A9E9-40EA-B81B-75875BF9F23A}"/>
    <cellStyle name="40% - Accent1 4 2 3 3 2" xfId="15550" xr:uid="{C6439238-DBB8-41A8-8692-788C94AB9344}"/>
    <cellStyle name="40% - Accent1 4 2 3 3 2 2" xfId="15551" xr:uid="{0A5553C8-B659-490B-8724-F983729BEF78}"/>
    <cellStyle name="40% - Accent1 4 2 3 3 2 2 2" xfId="15552" xr:uid="{A88E70D1-FE25-4F40-8980-D7B898A5BDBD}"/>
    <cellStyle name="40% - Accent1 4 2 3 3 2 3" xfId="15553" xr:uid="{9580E91B-A422-42B2-BB4B-B2A8331F526D}"/>
    <cellStyle name="40% - Accent1 4 2 3 3 2 3 2" xfId="15554" xr:uid="{AFADB0FE-F7DC-4146-96A6-54CE641EAB86}"/>
    <cellStyle name="40% - Accent1 4 2 3 3 2 4" xfId="15555" xr:uid="{2D6BD1BA-FFB7-488C-979E-B21329F4F68B}"/>
    <cellStyle name="40% - Accent1 4 2 3 3 3" xfId="15556" xr:uid="{4DEA8949-5B60-48CE-80D4-3A707CE6FCA9}"/>
    <cellStyle name="40% - Accent1 4 2 3 3 3 2" xfId="15557" xr:uid="{ABF2CF19-1301-4C05-9204-DB10EA413D2B}"/>
    <cellStyle name="40% - Accent1 4 2 3 3 4" xfId="15558" xr:uid="{1C9B2048-A776-48C3-A927-124A23F20509}"/>
    <cellStyle name="40% - Accent1 4 2 3 3 4 2" xfId="15559" xr:uid="{65C9B388-81A2-443B-9284-2B91844A3BF5}"/>
    <cellStyle name="40% - Accent1 4 2 3 3 5" xfId="15560" xr:uid="{23D44C2F-3D8C-40AE-826B-9DAFE7E201E1}"/>
    <cellStyle name="40% - Accent1 4 2 3 3 5 2" xfId="15561" xr:uid="{A09F04E3-D850-4096-B80A-2F5E66555BE3}"/>
    <cellStyle name="40% - Accent1 4 2 3 3 6" xfId="15562" xr:uid="{C2F7F9CD-8743-4D26-B345-5F929C85160A}"/>
    <cellStyle name="40% - Accent1 4 2 3 4" xfId="15563" xr:uid="{2A0AE3D9-E867-4F31-964B-EA16F0923724}"/>
    <cellStyle name="40% - Accent1 4 2 3 4 2" xfId="15564" xr:uid="{48A6773C-F25C-47F2-82CC-F480511C4B99}"/>
    <cellStyle name="40% - Accent1 4 2 3 4 2 2" xfId="15565" xr:uid="{C91DE99E-674C-4B80-AC34-208A91E7BD2E}"/>
    <cellStyle name="40% - Accent1 4 2 3 4 3" xfId="15566" xr:uid="{50C56529-18E3-4FA8-BA17-00A7BB89347A}"/>
    <cellStyle name="40% - Accent1 4 2 3 4 3 2" xfId="15567" xr:uid="{822FA808-B90A-4416-A97E-0BCA586D5EC6}"/>
    <cellStyle name="40% - Accent1 4 2 3 4 4" xfId="15568" xr:uid="{C1A35F65-46E7-4819-BFF2-525E397100E8}"/>
    <cellStyle name="40% - Accent1 4 2 3 5" xfId="15569" xr:uid="{2278D341-C1F1-4D4C-91FB-5FE02C510AFC}"/>
    <cellStyle name="40% - Accent1 4 2 3 5 2" xfId="15570" xr:uid="{1C0EB358-2A42-4987-8A87-DA981033FAE3}"/>
    <cellStyle name="40% - Accent1 4 2 3 6" xfId="15571" xr:uid="{32C9B724-CA2C-4469-B2C5-A67000B1FC8E}"/>
    <cellStyle name="40% - Accent1 4 2 3 6 2" xfId="15572" xr:uid="{CC26AB61-ED03-44D8-B8F2-20271F6E8374}"/>
    <cellStyle name="40% - Accent1 4 2 3 7" xfId="15573" xr:uid="{5F38156F-FBD5-4CB7-A763-9D3FBBCAEF40}"/>
    <cellStyle name="40% - Accent1 4 2 3 7 2" xfId="15574" xr:uid="{700CE9C0-60E0-444C-A3D0-A346F4BE77B1}"/>
    <cellStyle name="40% - Accent1 4 2 3 8" xfId="15575" xr:uid="{52BDFC41-0F71-42EA-A7E3-6B477C058668}"/>
    <cellStyle name="40% - Accent1 4 2 4" xfId="15576" xr:uid="{2A399A68-3C66-4B75-B39F-63AC7BDCD745}"/>
    <cellStyle name="40% - Accent1 4 2 4 2" xfId="15577" xr:uid="{012F0F96-57D0-489B-B6D1-232D9AF1F91F}"/>
    <cellStyle name="40% - Accent1 4 2 4 2 2" xfId="15578" xr:uid="{8B0BE0CA-92DB-455B-A9BF-EE520D76CF3B}"/>
    <cellStyle name="40% - Accent1 4 2 4 2 2 2" xfId="15579" xr:uid="{CFD9C93D-80AB-4C57-ABF9-932627E78B29}"/>
    <cellStyle name="40% - Accent1 4 2 4 2 3" xfId="15580" xr:uid="{8EC09DD7-7CDE-47B0-970A-464AE3F9BE8A}"/>
    <cellStyle name="40% - Accent1 4 2 4 2 3 2" xfId="15581" xr:uid="{0193919E-BF1C-4BF1-8749-68FEF6D1DFAB}"/>
    <cellStyle name="40% - Accent1 4 2 4 2 4" xfId="15582" xr:uid="{FB554079-1265-4B0E-8156-EC14FA9ED59E}"/>
    <cellStyle name="40% - Accent1 4 2 4 3" xfId="15583" xr:uid="{F3C95C53-76FB-4A99-9C69-F9DD3FB1BA7C}"/>
    <cellStyle name="40% - Accent1 4 2 4 3 2" xfId="15584" xr:uid="{8983E675-3FEE-4C32-9E18-88A743080501}"/>
    <cellStyle name="40% - Accent1 4 2 4 4" xfId="15585" xr:uid="{FBFE21F9-3344-4A8E-9873-E1AD08EADB90}"/>
    <cellStyle name="40% - Accent1 4 2 4 4 2" xfId="15586" xr:uid="{BEE0739C-0792-4544-A8FC-0FA041AC3A4B}"/>
    <cellStyle name="40% - Accent1 4 2 4 5" xfId="15587" xr:uid="{B9E28A82-F53F-44E8-AFE2-2B54FB3326F6}"/>
    <cellStyle name="40% - Accent1 4 2 4 5 2" xfId="15588" xr:uid="{5C6FFD39-15FB-4F96-AB0B-35F7FBF474D0}"/>
    <cellStyle name="40% - Accent1 4 2 4 6" xfId="15589" xr:uid="{4B7BEB95-3924-4832-B8E5-919F0CDE4310}"/>
    <cellStyle name="40% - Accent1 4 2 5" xfId="15590" xr:uid="{6EC0553D-2172-48C8-A829-5FBCEF9AC9B8}"/>
    <cellStyle name="40% - Accent1 4 2 5 2" xfId="15591" xr:uid="{9DA046E4-039D-4635-9093-A36EE43F710D}"/>
    <cellStyle name="40% - Accent1 4 2 5 2 2" xfId="15592" xr:uid="{B0CAFAAD-DE3C-4570-9F99-029EDF7DB5CE}"/>
    <cellStyle name="40% - Accent1 4 2 5 2 2 2" xfId="15593" xr:uid="{416D4AFB-8D68-4486-8E32-9D6068768DE3}"/>
    <cellStyle name="40% - Accent1 4 2 5 2 3" xfId="15594" xr:uid="{527C8F30-BE68-4CB4-A431-9034B253174B}"/>
    <cellStyle name="40% - Accent1 4 2 5 2 3 2" xfId="15595" xr:uid="{3191CAE7-C6D2-492B-8283-D6470546D9E9}"/>
    <cellStyle name="40% - Accent1 4 2 5 2 4" xfId="15596" xr:uid="{4DECACF6-D141-4F4E-BD99-395BF723964F}"/>
    <cellStyle name="40% - Accent1 4 2 5 3" xfId="15597" xr:uid="{6D475FEA-D793-4D10-92A8-AFD56FF8703D}"/>
    <cellStyle name="40% - Accent1 4 2 5 3 2" xfId="15598" xr:uid="{FE94FF59-EF57-4579-BBFE-2E4220EBA505}"/>
    <cellStyle name="40% - Accent1 4 2 5 4" xfId="15599" xr:uid="{245DC94F-344F-470E-8C84-A25FF0C66016}"/>
    <cellStyle name="40% - Accent1 4 2 5 4 2" xfId="15600" xr:uid="{C21E14B6-6103-4FA1-9F06-291E8231D299}"/>
    <cellStyle name="40% - Accent1 4 2 5 5" xfId="15601" xr:uid="{AE985B73-1B7A-414B-86D2-ECFA6D171913}"/>
    <cellStyle name="40% - Accent1 4 2 5 5 2" xfId="15602" xr:uid="{5B515F9E-1A48-4D25-8391-64AFDBEE1DE3}"/>
    <cellStyle name="40% - Accent1 4 2 5 6" xfId="15603" xr:uid="{767AF534-9819-4DD2-8EBF-98CC0339B5F8}"/>
    <cellStyle name="40% - Accent1 4 2 6" xfId="15604" xr:uid="{331B0525-7CEB-4558-B41E-87532068A1A2}"/>
    <cellStyle name="40% - Accent1 4 2 6 2" xfId="15605" xr:uid="{E052B4BD-0E52-4D12-A069-3DA5BEA199EF}"/>
    <cellStyle name="40% - Accent1 4 2 6 2 2" xfId="15606" xr:uid="{48C30200-8825-4F50-820D-23D6638AC5FD}"/>
    <cellStyle name="40% - Accent1 4 2 6 3" xfId="15607" xr:uid="{3B82E294-AC1F-4210-A1F3-332F37D4E86E}"/>
    <cellStyle name="40% - Accent1 4 2 6 3 2" xfId="15608" xr:uid="{021BFB9F-A66C-45AC-B341-27E2FBA9DDF0}"/>
    <cellStyle name="40% - Accent1 4 2 6 4" xfId="15609" xr:uid="{5C6A361E-38E1-4565-8559-2F315BA3B52E}"/>
    <cellStyle name="40% - Accent1 4 2 7" xfId="15610" xr:uid="{0D1278DB-FD11-43E8-A3B6-DCE1184B62D6}"/>
    <cellStyle name="40% - Accent1 4 2 7 2" xfId="15611" xr:uid="{A5602F0F-BCBE-4113-AA2C-745B2B3F869E}"/>
    <cellStyle name="40% - Accent1 4 2 8" xfId="15612" xr:uid="{CEA5DB46-6ADA-4C3C-AED7-717D5836CF4C}"/>
    <cellStyle name="40% - Accent1 4 2 8 2" xfId="15613" xr:uid="{CC9B5983-F3A4-4AF6-83B5-C45CB0C77827}"/>
    <cellStyle name="40% - Accent1 4 2 9" xfId="15614" xr:uid="{C762F807-4E7F-4F9E-86A0-39A4BFF8FFE8}"/>
    <cellStyle name="40% - Accent1 4 2 9 2" xfId="15615" xr:uid="{E3B008DA-2B32-4E9C-8E7B-52CD6C2DEA14}"/>
    <cellStyle name="40% - Accent1 4 3" xfId="286" xr:uid="{9AC79106-45BF-466A-9C83-A54A702096D1}"/>
    <cellStyle name="40% - Accent1 4 3 10" xfId="15617" xr:uid="{5820330C-9312-45BB-A338-1F5E7A29236F}"/>
    <cellStyle name="40% - Accent1 4 3 11" xfId="15618" xr:uid="{D5E5B52C-F2CE-4D6B-AAA3-A23ABE22E203}"/>
    <cellStyle name="40% - Accent1 4 3 12" xfId="15616" xr:uid="{DBC57904-B83A-4FA6-99C0-F68043FA841E}"/>
    <cellStyle name="40% - Accent1 4 3 2" xfId="15619" xr:uid="{BE8904A8-2FA8-44FE-9DD7-A79A2AFA6671}"/>
    <cellStyle name="40% - Accent1 4 3 2 2" xfId="15620" xr:uid="{EE1A6763-B385-4FAD-962C-96B0E9DB8FE2}"/>
    <cellStyle name="40% - Accent1 4 3 2 2 2" xfId="15621" xr:uid="{9C5321AA-E4AB-4F36-A5A2-C3F22F8106A4}"/>
    <cellStyle name="40% - Accent1 4 3 2 2 2 2" xfId="15622" xr:uid="{F533D45E-8D4A-421C-A1A4-AB1994EAF297}"/>
    <cellStyle name="40% - Accent1 4 3 2 2 3" xfId="15623" xr:uid="{DDA8D2C8-BEA2-40AD-90DD-94B8FDBEA2F2}"/>
    <cellStyle name="40% - Accent1 4 3 2 2 3 2" xfId="15624" xr:uid="{E72AC4DB-8B2C-47FE-8221-D3F73C160C01}"/>
    <cellStyle name="40% - Accent1 4 3 2 2 4" xfId="15625" xr:uid="{334ABD43-445F-4E6D-A7AF-DFBBB26BFB9E}"/>
    <cellStyle name="40% - Accent1 4 3 2 3" xfId="15626" xr:uid="{68A9ADDF-2CCF-4330-820A-39A0C9799BC6}"/>
    <cellStyle name="40% - Accent1 4 3 2 3 2" xfId="15627" xr:uid="{E49ACDB5-ED01-4EFC-BC13-527DCB88A100}"/>
    <cellStyle name="40% - Accent1 4 3 2 4" xfId="15628" xr:uid="{65443E37-1C2B-40CA-A659-2AE40D2690A5}"/>
    <cellStyle name="40% - Accent1 4 3 2 4 2" xfId="15629" xr:uid="{2F48FCFA-D736-429D-A172-B887B5C164E8}"/>
    <cellStyle name="40% - Accent1 4 3 2 5" xfId="15630" xr:uid="{EEECD5B9-BE20-451E-BEB5-CCE758F38A63}"/>
    <cellStyle name="40% - Accent1 4 3 2 5 2" xfId="15631" xr:uid="{D1114C5E-7F92-466D-A65E-E1EEAA5CD938}"/>
    <cellStyle name="40% - Accent1 4 3 2 6" xfId="15632" xr:uid="{79FE4A44-12F0-463A-AD36-98B90608188D}"/>
    <cellStyle name="40% - Accent1 4 3 2 6 2" xfId="15633" xr:uid="{52C8CD1F-DE8E-4234-AF01-629CFDEB2CE0}"/>
    <cellStyle name="40% - Accent1 4 3 2 7" xfId="15634" xr:uid="{1DC64AA2-F30B-4612-9786-7BBCAE64D426}"/>
    <cellStyle name="40% - Accent1 4 3 2 7 2" xfId="15635" xr:uid="{668F23B5-7D14-463A-9ED9-D0231EBBE36E}"/>
    <cellStyle name="40% - Accent1 4 3 2 8" xfId="15636" xr:uid="{F8F9030F-8E53-49C2-97B5-E0998CF9B2A2}"/>
    <cellStyle name="40% - Accent1 4 3 3" xfId="15637" xr:uid="{E9312C96-B1D7-41CA-B17A-E5FCB6C975A8}"/>
    <cellStyle name="40% - Accent1 4 3 3 2" xfId="15638" xr:uid="{A7DFB903-CFF4-459E-8B7A-A7E534E0AB42}"/>
    <cellStyle name="40% - Accent1 4 3 3 2 2" xfId="15639" xr:uid="{24C006B6-7512-49DA-BF8C-D84E3F98E1A2}"/>
    <cellStyle name="40% - Accent1 4 3 3 2 2 2" xfId="15640" xr:uid="{5226F410-A42A-4322-A14C-3B4E3C314864}"/>
    <cellStyle name="40% - Accent1 4 3 3 2 3" xfId="15641" xr:uid="{E66A4619-F617-49AE-93B6-EE91751A0E7E}"/>
    <cellStyle name="40% - Accent1 4 3 3 2 3 2" xfId="15642" xr:uid="{8FF90C13-C1E6-4852-A01B-CF4CA5BAF3BB}"/>
    <cellStyle name="40% - Accent1 4 3 3 2 4" xfId="15643" xr:uid="{1E8CA9B1-EE63-4335-ADE7-403BA443C29B}"/>
    <cellStyle name="40% - Accent1 4 3 3 3" xfId="15644" xr:uid="{5BF32373-D5A6-4A80-B7F2-5C80EE59801A}"/>
    <cellStyle name="40% - Accent1 4 3 3 3 2" xfId="15645" xr:uid="{89D971C3-B66D-44D8-A2DE-B90A0B634BB5}"/>
    <cellStyle name="40% - Accent1 4 3 3 4" xfId="15646" xr:uid="{D507C438-6B8E-41D4-B79A-02BECC0F64B9}"/>
    <cellStyle name="40% - Accent1 4 3 3 4 2" xfId="15647" xr:uid="{C7663CB2-E481-424F-802C-F95B87174A2D}"/>
    <cellStyle name="40% - Accent1 4 3 3 5" xfId="15648" xr:uid="{2D8D0595-A651-43E2-9DD9-B3CA69AC147B}"/>
    <cellStyle name="40% - Accent1 4 3 3 5 2" xfId="15649" xr:uid="{6E4D340B-1E86-439B-9629-17592987AD75}"/>
    <cellStyle name="40% - Accent1 4 3 3 6" xfId="15650" xr:uid="{2077FCA7-CC93-47C3-91ED-31FB3B420FF9}"/>
    <cellStyle name="40% - Accent1 4 3 4" xfId="15651" xr:uid="{1C6EA875-A84E-42E9-A871-87A9DA192A30}"/>
    <cellStyle name="40% - Accent1 4 3 4 2" xfId="15652" xr:uid="{7B4F2606-016F-4B80-BF74-C8DA9E26C44F}"/>
    <cellStyle name="40% - Accent1 4 3 4 2 2" xfId="15653" xr:uid="{CC31FB90-ED43-4F51-8EE3-0809357E6228}"/>
    <cellStyle name="40% - Accent1 4 3 4 3" xfId="15654" xr:uid="{D9A3E526-7C7D-4D48-9CA8-D029279FE7E4}"/>
    <cellStyle name="40% - Accent1 4 3 4 3 2" xfId="15655" xr:uid="{B55511E8-3AB8-4DEE-A331-25AB773F029D}"/>
    <cellStyle name="40% - Accent1 4 3 4 4" xfId="15656" xr:uid="{8986BF1A-4EBA-4597-9A4D-B310D74B80F5}"/>
    <cellStyle name="40% - Accent1 4 3 5" xfId="15657" xr:uid="{F42C4FB3-2AD3-49F1-957A-5286DD532736}"/>
    <cellStyle name="40% - Accent1 4 3 5 2" xfId="15658" xr:uid="{70BFA5E7-4EDB-40CB-8DAF-096E2463286D}"/>
    <cellStyle name="40% - Accent1 4 3 6" xfId="15659" xr:uid="{C43C9562-0B99-4B29-A046-39B67CC703AD}"/>
    <cellStyle name="40% - Accent1 4 3 6 2" xfId="15660" xr:uid="{27A6FAE6-A0EF-436C-A7F4-5C5EF4137DA9}"/>
    <cellStyle name="40% - Accent1 4 3 7" xfId="15661" xr:uid="{8C58CE86-AA3F-4578-9EAF-24F9A6835574}"/>
    <cellStyle name="40% - Accent1 4 3 7 2" xfId="15662" xr:uid="{C0B39AC4-20B1-4CA8-9977-D5E7A452298B}"/>
    <cellStyle name="40% - Accent1 4 3 8" xfId="15663" xr:uid="{70FFF9FC-C184-40B0-8632-3E74AAD9C8E9}"/>
    <cellStyle name="40% - Accent1 4 3 8 2" xfId="15664" xr:uid="{15FB87DB-5C34-483B-B403-AC288184A1A7}"/>
    <cellStyle name="40% - Accent1 4 3 9" xfId="15665" xr:uid="{CE57E38F-A8F4-4F77-B144-EA6D36F9A520}"/>
    <cellStyle name="40% - Accent1 4 3 9 2" xfId="15666" xr:uid="{430367FA-7150-4E36-B8E7-7D8B8B47B161}"/>
    <cellStyle name="40% - Accent1 4 4" xfId="15667" xr:uid="{68974458-BACC-4211-BF42-28CAC229CA46}"/>
    <cellStyle name="40% - Accent1 4 4 10" xfId="15668" xr:uid="{99EA2861-E4EC-41A5-ACBE-CFDFFAAC59A9}"/>
    <cellStyle name="40% - Accent1 4 4 2" xfId="15669" xr:uid="{FEAC1CF1-2543-4AF3-9EFC-DB6CD575C043}"/>
    <cellStyle name="40% - Accent1 4 4 2 2" xfId="15670" xr:uid="{43685397-2475-4EA2-88DA-AEDA020327BA}"/>
    <cellStyle name="40% - Accent1 4 4 2 2 2" xfId="15671" xr:uid="{08D7AC90-ACBD-4A0F-B49A-6187A2C1FA3C}"/>
    <cellStyle name="40% - Accent1 4 4 2 2 2 2" xfId="15672" xr:uid="{9AA90B6C-C575-4345-AEBB-170D35013E26}"/>
    <cellStyle name="40% - Accent1 4 4 2 2 3" xfId="15673" xr:uid="{11F1216D-B25F-4FF8-A8CE-E9248EC949F4}"/>
    <cellStyle name="40% - Accent1 4 4 2 2 3 2" xfId="15674" xr:uid="{24C8DB8A-F00D-4080-9F7A-723036769410}"/>
    <cellStyle name="40% - Accent1 4 4 2 2 4" xfId="15675" xr:uid="{805F1C79-50C7-48BE-91E0-769C605A7645}"/>
    <cellStyle name="40% - Accent1 4 4 2 3" xfId="15676" xr:uid="{CB34CE7F-5562-48E9-9F4C-938818B71329}"/>
    <cellStyle name="40% - Accent1 4 4 2 3 2" xfId="15677" xr:uid="{6943E0A3-D48B-49BB-9005-2045CCFD3472}"/>
    <cellStyle name="40% - Accent1 4 4 2 4" xfId="15678" xr:uid="{ACBA9109-B315-44B8-8052-E8C708781247}"/>
    <cellStyle name="40% - Accent1 4 4 2 4 2" xfId="15679" xr:uid="{FB94321A-4982-4F6B-8DAF-1DEB31361ACF}"/>
    <cellStyle name="40% - Accent1 4 4 2 5" xfId="15680" xr:uid="{B6763E96-28DD-4406-82B2-86175BCF9B1C}"/>
    <cellStyle name="40% - Accent1 4 4 2 5 2" xfId="15681" xr:uid="{EE2A7179-21B5-4A60-ACAD-501D06FE003D}"/>
    <cellStyle name="40% - Accent1 4 4 2 6" xfId="15682" xr:uid="{96847C93-1373-4F68-8A2D-3EB2432CD48D}"/>
    <cellStyle name="40% - Accent1 4 4 3" xfId="15683" xr:uid="{6055E97A-AF29-45A2-8833-B9601AE03379}"/>
    <cellStyle name="40% - Accent1 4 4 3 2" xfId="15684" xr:uid="{DB24D363-FEE7-4C2B-98A4-66B50E3C7899}"/>
    <cellStyle name="40% - Accent1 4 4 3 2 2" xfId="15685" xr:uid="{4A51044A-4424-4F61-8DC9-35967319B294}"/>
    <cellStyle name="40% - Accent1 4 4 3 2 2 2" xfId="15686" xr:uid="{D9BC80D9-08E8-4A98-80F0-55BD92AE4A77}"/>
    <cellStyle name="40% - Accent1 4 4 3 2 3" xfId="15687" xr:uid="{DDF1D3BE-931D-458E-A6A5-CC8D332E5D43}"/>
    <cellStyle name="40% - Accent1 4 4 3 2 3 2" xfId="15688" xr:uid="{16C8E665-29D1-40BF-AC5B-F3AD6B5D14BE}"/>
    <cellStyle name="40% - Accent1 4 4 3 2 4" xfId="15689" xr:uid="{750960CA-B532-4E69-8BC4-F8BF33B033B4}"/>
    <cellStyle name="40% - Accent1 4 4 3 3" xfId="15690" xr:uid="{C56066A7-06F2-43AA-B1C0-7C1D595F6BC5}"/>
    <cellStyle name="40% - Accent1 4 4 3 3 2" xfId="15691" xr:uid="{81E66F12-890C-40D5-A021-1E829885A1A3}"/>
    <cellStyle name="40% - Accent1 4 4 3 4" xfId="15692" xr:uid="{1B7B4E7F-0BF5-4A2F-B3DD-F6E82DFEF29F}"/>
    <cellStyle name="40% - Accent1 4 4 3 4 2" xfId="15693" xr:uid="{0F5ADB58-15F3-45FF-8C7B-AA85D4B4E979}"/>
    <cellStyle name="40% - Accent1 4 4 3 5" xfId="15694" xr:uid="{EE9621BC-F533-444B-B696-CD12D6D014C0}"/>
    <cellStyle name="40% - Accent1 4 4 3 5 2" xfId="15695" xr:uid="{988C9B65-30E5-47D9-A0E7-6B9FDB65D0FC}"/>
    <cellStyle name="40% - Accent1 4 4 3 6" xfId="15696" xr:uid="{0298B177-E1E1-471C-AB22-6034401A71D6}"/>
    <cellStyle name="40% - Accent1 4 4 4" xfId="15697" xr:uid="{BBCA47E2-7536-4FFD-BF5D-C5E77412F257}"/>
    <cellStyle name="40% - Accent1 4 4 4 2" xfId="15698" xr:uid="{2C4AC09D-C4E4-4E4E-B610-0EF88C64BB6B}"/>
    <cellStyle name="40% - Accent1 4 4 4 2 2" xfId="15699" xr:uid="{1C5E1F4B-AD69-4029-8902-07BDCFF36046}"/>
    <cellStyle name="40% - Accent1 4 4 4 3" xfId="15700" xr:uid="{567A815A-9A8A-4BA6-A09F-81B744C04B5E}"/>
    <cellStyle name="40% - Accent1 4 4 4 3 2" xfId="15701" xr:uid="{3331AD1B-36E8-4908-B14D-2FBCC704B092}"/>
    <cellStyle name="40% - Accent1 4 4 4 4" xfId="15702" xr:uid="{4147275A-A7EE-409F-949B-F3E17EB95A56}"/>
    <cellStyle name="40% - Accent1 4 4 5" xfId="15703" xr:uid="{B2268811-7403-4B98-9E24-207E1970050E}"/>
    <cellStyle name="40% - Accent1 4 4 5 2" xfId="15704" xr:uid="{2E5A5F4D-C5A7-43E8-B0B1-CBF70C1CD8C0}"/>
    <cellStyle name="40% - Accent1 4 4 6" xfId="15705" xr:uid="{77544ED9-1B6A-43C5-991C-D58163B4EA38}"/>
    <cellStyle name="40% - Accent1 4 4 6 2" xfId="15706" xr:uid="{9DD4966C-850E-47D0-A914-ED3E712CC042}"/>
    <cellStyle name="40% - Accent1 4 4 7" xfId="15707" xr:uid="{6CF9CE03-FECD-48FF-83A6-AD0C8082777F}"/>
    <cellStyle name="40% - Accent1 4 4 7 2" xfId="15708" xr:uid="{5F3E65B1-C6E9-443B-8E16-027938D5C302}"/>
    <cellStyle name="40% - Accent1 4 4 8" xfId="15709" xr:uid="{B059BABD-2337-4379-9F36-CF903852071D}"/>
    <cellStyle name="40% - Accent1 4 4 8 2" xfId="15710" xr:uid="{948958A2-25D3-4702-A8BF-B755FA83BA42}"/>
    <cellStyle name="40% - Accent1 4 4 9" xfId="15711" xr:uid="{1A1C0A8C-FFB1-432C-84A7-05455FCBD0BB}"/>
    <cellStyle name="40% - Accent1 4 4 9 2" xfId="15712" xr:uid="{1D5634E7-0F68-43E5-9C51-DB6603FC2EC0}"/>
    <cellStyle name="40% - Accent1 4 5" xfId="15713" xr:uid="{3DBC479B-DC1C-4273-9BAC-69E5392FA8FE}"/>
    <cellStyle name="40% - Accent1 4 5 2" xfId="15714" xr:uid="{AF4BD765-425B-4159-BD79-AC6B2C619A4D}"/>
    <cellStyle name="40% - Accent1 4 5 2 2" xfId="15715" xr:uid="{F4289F26-767D-4E93-9F06-BA5CD35BEC6A}"/>
    <cellStyle name="40% - Accent1 4 5 2 2 2" xfId="15716" xr:uid="{213BDEB3-E6B8-44E8-BEB9-59FE06218556}"/>
    <cellStyle name="40% - Accent1 4 5 2 2 2 2" xfId="15717" xr:uid="{AC0E2395-8330-42A2-86D8-954AED4EC17A}"/>
    <cellStyle name="40% - Accent1 4 5 2 2 3" xfId="15718" xr:uid="{9E955964-5A46-4A33-8A9A-74838F191540}"/>
    <cellStyle name="40% - Accent1 4 5 2 2 3 2" xfId="15719" xr:uid="{153BCA86-D408-40AE-86FA-C76886330BE8}"/>
    <cellStyle name="40% - Accent1 4 5 2 2 4" xfId="15720" xr:uid="{5FD2F641-FD52-4A40-9688-2821D0286590}"/>
    <cellStyle name="40% - Accent1 4 5 2 3" xfId="15721" xr:uid="{3E903256-8A34-434C-BE2D-6455986093E8}"/>
    <cellStyle name="40% - Accent1 4 5 2 3 2" xfId="15722" xr:uid="{95659877-1D9F-420A-981D-E7085933AD08}"/>
    <cellStyle name="40% - Accent1 4 5 2 4" xfId="15723" xr:uid="{B845FE33-9774-42A0-B0E8-76BB1D9D880D}"/>
    <cellStyle name="40% - Accent1 4 5 2 4 2" xfId="15724" xr:uid="{1AFA5036-3CFA-4D0E-86CE-F67DA89EA712}"/>
    <cellStyle name="40% - Accent1 4 5 2 5" xfId="15725" xr:uid="{82FA083E-0F72-4126-BEF2-17235C8B7BB8}"/>
    <cellStyle name="40% - Accent1 4 5 2 5 2" xfId="15726" xr:uid="{52697330-7ECB-42DC-AAB3-97E85E7DC069}"/>
    <cellStyle name="40% - Accent1 4 5 2 6" xfId="15727" xr:uid="{63443028-C649-45E9-99A6-416438A6915A}"/>
    <cellStyle name="40% - Accent1 4 5 3" xfId="15728" xr:uid="{F3A98276-5458-4C57-835D-8C0E354F3D6A}"/>
    <cellStyle name="40% - Accent1 4 5 3 2" xfId="15729" xr:uid="{D65684B1-569A-4404-9DCB-B33D61CA1FD4}"/>
    <cellStyle name="40% - Accent1 4 5 3 2 2" xfId="15730" xr:uid="{DE7D607E-4507-4637-BE2A-D667507083E7}"/>
    <cellStyle name="40% - Accent1 4 5 3 2 2 2" xfId="15731" xr:uid="{F9EFFD99-CF3F-443C-9BFD-2F9F0C69CFCD}"/>
    <cellStyle name="40% - Accent1 4 5 3 2 3" xfId="15732" xr:uid="{5E14CDB1-6EBB-4DD3-B7FC-C66AEA837D5C}"/>
    <cellStyle name="40% - Accent1 4 5 3 2 3 2" xfId="15733" xr:uid="{74C2C50E-91A0-4F38-AB55-F5957B700F8D}"/>
    <cellStyle name="40% - Accent1 4 5 3 2 4" xfId="15734" xr:uid="{EF801CFB-3702-4A20-B9F0-12373FE41A0B}"/>
    <cellStyle name="40% - Accent1 4 5 3 3" xfId="15735" xr:uid="{1127209E-743F-467D-8667-6938F1FBD950}"/>
    <cellStyle name="40% - Accent1 4 5 3 3 2" xfId="15736" xr:uid="{B4AC77D3-BDD6-4EAA-AD05-36A2D403499D}"/>
    <cellStyle name="40% - Accent1 4 5 3 4" xfId="15737" xr:uid="{92083B9C-7C29-4922-8DE1-FB2D1B400584}"/>
    <cellStyle name="40% - Accent1 4 5 3 4 2" xfId="15738" xr:uid="{090AA3B6-179D-4B21-8ACA-894BDBAECBCD}"/>
    <cellStyle name="40% - Accent1 4 5 3 5" xfId="15739" xr:uid="{8E85CD31-1FF0-451C-8AB7-6342ACA87F68}"/>
    <cellStyle name="40% - Accent1 4 5 3 5 2" xfId="15740" xr:uid="{A5C947AF-5BFF-4305-AE7C-96DD03F69E16}"/>
    <cellStyle name="40% - Accent1 4 5 3 6" xfId="15741" xr:uid="{B24907CB-1536-4FD6-AADA-A76935C9EE47}"/>
    <cellStyle name="40% - Accent1 4 5 4" xfId="15742" xr:uid="{A7AD389C-7E6D-47FE-AFD5-D17C87B29974}"/>
    <cellStyle name="40% - Accent1 4 5 4 2" xfId="15743" xr:uid="{356B0EEA-BC2B-416A-8CBB-E80DACCE9847}"/>
    <cellStyle name="40% - Accent1 4 5 4 2 2" xfId="15744" xr:uid="{3AB921AF-C41B-4F08-B47B-16DA556865F6}"/>
    <cellStyle name="40% - Accent1 4 5 4 3" xfId="15745" xr:uid="{67212418-5F5E-48B6-8D21-E95EE4DD80D9}"/>
    <cellStyle name="40% - Accent1 4 5 4 3 2" xfId="15746" xr:uid="{2E9BA3C3-83EC-4272-AC24-531E9A1B2006}"/>
    <cellStyle name="40% - Accent1 4 5 4 4" xfId="15747" xr:uid="{D2115AC5-CB0A-4666-9BC9-911D3D1232D7}"/>
    <cellStyle name="40% - Accent1 4 5 5" xfId="15748" xr:uid="{BBBD9BE7-6FB4-4872-A7A2-273DA5CF6A93}"/>
    <cellStyle name="40% - Accent1 4 5 5 2" xfId="15749" xr:uid="{53248AFA-81E2-4A89-9D8F-A7D364B2ABD9}"/>
    <cellStyle name="40% - Accent1 4 5 6" xfId="15750" xr:uid="{F34AFBD8-14B2-4EAE-9FF1-000BB24C1D80}"/>
    <cellStyle name="40% - Accent1 4 5 6 2" xfId="15751" xr:uid="{E17FE831-7519-423F-9DD9-7A19AB13E60D}"/>
    <cellStyle name="40% - Accent1 4 5 7" xfId="15752" xr:uid="{DB7877C7-D46F-4B10-AD23-8799634CE17F}"/>
    <cellStyle name="40% - Accent1 4 5 7 2" xfId="15753" xr:uid="{221FCF1B-3C78-4940-BEF8-80CC0971B38C}"/>
    <cellStyle name="40% - Accent1 4 5 8" xfId="15754" xr:uid="{B30BA91D-DD22-4FA8-8932-D03F1F5E5999}"/>
    <cellStyle name="40% - Accent1 4 6" xfId="15755" xr:uid="{CA387EA8-58B3-4BD4-8FC5-357D0B6D53EE}"/>
    <cellStyle name="40% - Accent1 4 6 2" xfId="15756" xr:uid="{4D4B240C-017D-4B07-A3DD-C8CA6330C29C}"/>
    <cellStyle name="40% - Accent1 4 6 2 2" xfId="15757" xr:uid="{4B19E082-4577-4015-9E5C-80CAF626D745}"/>
    <cellStyle name="40% - Accent1 4 6 2 2 2" xfId="15758" xr:uid="{0EC957C6-4577-45ED-90DC-08F3F86CCB03}"/>
    <cellStyle name="40% - Accent1 4 6 2 3" xfId="15759" xr:uid="{FD488B7D-09A5-4FDF-9121-6F08BFED8FCC}"/>
    <cellStyle name="40% - Accent1 4 6 2 3 2" xfId="15760" xr:uid="{2977FBED-A805-4B1C-8FF5-5554D380E0FD}"/>
    <cellStyle name="40% - Accent1 4 6 2 4" xfId="15761" xr:uid="{E92C5789-BBA2-4AAF-8280-76E59282BA6B}"/>
    <cellStyle name="40% - Accent1 4 6 3" xfId="15762" xr:uid="{4D611A96-E592-42D0-ABDB-B2BDDDFDB465}"/>
    <cellStyle name="40% - Accent1 4 6 3 2" xfId="15763" xr:uid="{44988D77-C2A3-4C13-917A-33DE03538BE4}"/>
    <cellStyle name="40% - Accent1 4 6 4" xfId="15764" xr:uid="{A3C277E2-317C-44FE-9851-5EAA0A3AC68F}"/>
    <cellStyle name="40% - Accent1 4 6 4 2" xfId="15765" xr:uid="{04313627-6C7F-4469-9A42-6DD6928C7F6A}"/>
    <cellStyle name="40% - Accent1 4 6 5" xfId="15766" xr:uid="{0DB4B6C0-49E0-46A1-A192-8328A65C1061}"/>
    <cellStyle name="40% - Accent1 4 6 5 2" xfId="15767" xr:uid="{33A045D4-B873-431E-BFD6-33FEECD36F37}"/>
    <cellStyle name="40% - Accent1 4 6 6" xfId="15768" xr:uid="{EE0671EE-06F6-436B-8C7A-2E947A4108C3}"/>
    <cellStyle name="40% - Accent1 4 7" xfId="15769" xr:uid="{9EB857DA-41FA-43CE-AE99-6A301580D447}"/>
    <cellStyle name="40% - Accent1 4 7 2" xfId="15770" xr:uid="{8289AEF6-7575-4DBF-A3CF-B7B5D8D2466A}"/>
    <cellStyle name="40% - Accent1 4 7 2 2" xfId="15771" xr:uid="{821AD55E-5FBD-45ED-8FF3-408A4FD17DA9}"/>
    <cellStyle name="40% - Accent1 4 7 2 2 2" xfId="15772" xr:uid="{F5764BA7-AC85-47D7-B35E-7A143815DF9A}"/>
    <cellStyle name="40% - Accent1 4 7 2 3" xfId="15773" xr:uid="{CDFC97D3-FF7E-46CA-8C5B-05A5F33A34ED}"/>
    <cellStyle name="40% - Accent1 4 7 2 3 2" xfId="15774" xr:uid="{FBAD588F-8066-49E2-9664-6904BECD0F31}"/>
    <cellStyle name="40% - Accent1 4 7 2 4" xfId="15775" xr:uid="{39C19983-325B-4259-A1C1-F81427B0534D}"/>
    <cellStyle name="40% - Accent1 4 7 3" xfId="15776" xr:uid="{A019BF65-7179-495F-B1E1-A950315B2CEB}"/>
    <cellStyle name="40% - Accent1 4 7 3 2" xfId="15777" xr:uid="{873C5D16-1B5E-476C-80D1-9CD66F2DAB0B}"/>
    <cellStyle name="40% - Accent1 4 7 4" xfId="15778" xr:uid="{A51C5AA8-9C76-46D7-B31F-30B23B29D9BE}"/>
    <cellStyle name="40% - Accent1 4 7 4 2" xfId="15779" xr:uid="{9006A7BF-EC40-4C76-B184-97D4ACE476EB}"/>
    <cellStyle name="40% - Accent1 4 7 5" xfId="15780" xr:uid="{5796B598-827E-49F5-B805-735805F19B97}"/>
    <cellStyle name="40% - Accent1 4 7 5 2" xfId="15781" xr:uid="{8687D2CA-5C39-48CD-A40E-879C87DDF159}"/>
    <cellStyle name="40% - Accent1 4 7 6" xfId="15782" xr:uid="{BD4EE8CD-82CA-434E-A443-269865FC22EE}"/>
    <cellStyle name="40% - Accent1 4 8" xfId="15783" xr:uid="{1C4BDB68-C515-4F67-B881-DA7747C7C3C5}"/>
    <cellStyle name="40% - Accent1 4 8 2" xfId="15784" xr:uid="{40898108-96A9-4712-8BFB-2E143E791F95}"/>
    <cellStyle name="40% - Accent1 4 8 2 2" xfId="15785" xr:uid="{F262F7FA-0881-4651-8073-B21B58FE8295}"/>
    <cellStyle name="40% - Accent1 4 8 3" xfId="15786" xr:uid="{F946A078-DB18-4CC4-BC25-A537A633CB04}"/>
    <cellStyle name="40% - Accent1 4 8 3 2" xfId="15787" xr:uid="{6177F9E7-53C2-4914-A93D-70F35FC61957}"/>
    <cellStyle name="40% - Accent1 4 8 4" xfId="15788" xr:uid="{A24EC7E8-17BC-4FC6-92CE-F60ECADC1E80}"/>
    <cellStyle name="40% - Accent1 4 9" xfId="15789" xr:uid="{9E1D06E5-0EEF-4981-91DC-B993936F23D5}"/>
    <cellStyle name="40% - Accent1 4 9 2" xfId="15790" xr:uid="{BFD79E34-102B-4219-8C2D-C68D005E8CA5}"/>
    <cellStyle name="40% - Accent1 40" xfId="14357" xr:uid="{56CC544E-6421-4B0D-A49A-C7843607E38D}"/>
    <cellStyle name="40% - Accent1 5" xfId="287" xr:uid="{34E476CA-7C2F-4610-82D6-C26954AA29FF}"/>
    <cellStyle name="40% - Accent1 5 10" xfId="15792" xr:uid="{CB20D519-2696-4D64-A30B-0188C5E01384}"/>
    <cellStyle name="40% - Accent1 5 10 2" xfId="15793" xr:uid="{9A82FF7A-AF25-4338-85B5-239CA78DB975}"/>
    <cellStyle name="40% - Accent1 5 11" xfId="15794" xr:uid="{B6584065-9CA9-486E-8850-AA3DE273C9C0}"/>
    <cellStyle name="40% - Accent1 5 11 2" xfId="15795" xr:uid="{BD0FB4D7-A840-4FEF-9ECA-31DDB8F13E27}"/>
    <cellStyle name="40% - Accent1 5 12" xfId="15796" xr:uid="{23B4DB2D-519A-4CD8-8DCB-9A935F25B26A}"/>
    <cellStyle name="40% - Accent1 5 12 2" xfId="15797" xr:uid="{DB8797AC-678F-4C99-B645-47C944705BA8}"/>
    <cellStyle name="40% - Accent1 5 13" xfId="15798" xr:uid="{62297EA6-5977-43FC-9A9E-85F76031328C}"/>
    <cellStyle name="40% - Accent1 5 13 2" xfId="15799" xr:uid="{673C5336-C5B5-4F06-A8EE-7A402FD3A8EB}"/>
    <cellStyle name="40% - Accent1 5 14" xfId="15800" xr:uid="{A291B104-8843-4603-B0AE-582C8847B72A}"/>
    <cellStyle name="40% - Accent1 5 15" xfId="15801" xr:uid="{FF4A5575-FD4F-4BA9-A5F2-C026FC87C6C3}"/>
    <cellStyle name="40% - Accent1 5 16" xfId="15791" xr:uid="{5732BCD7-FA36-4E6A-AB14-67B72C5496B5}"/>
    <cellStyle name="40% - Accent1 5 2" xfId="288" xr:uid="{C296BCDF-1650-41C3-8848-631BCC8B9D0B}"/>
    <cellStyle name="40% - Accent1 5 2 10" xfId="15803" xr:uid="{C327712B-EA4A-4E80-8DFD-1F0402E96BD5}"/>
    <cellStyle name="40% - Accent1 5 2 10 2" xfId="15804" xr:uid="{1C22D2F7-2A9D-4229-8663-2DA8DA69E18D}"/>
    <cellStyle name="40% - Accent1 5 2 11" xfId="15805" xr:uid="{FE3236BB-BD53-4E96-A57D-CB315026B7F8}"/>
    <cellStyle name="40% - Accent1 5 2 11 2" xfId="15806" xr:uid="{46A055CF-68BD-467B-8F21-CDB187A9C6D3}"/>
    <cellStyle name="40% - Accent1 5 2 12" xfId="15807" xr:uid="{54FD14C1-5778-4E67-B22E-8C58FA8ABB8A}"/>
    <cellStyle name="40% - Accent1 5 2 13" xfId="15808" xr:uid="{9A147114-A5FA-4F71-83FE-C26669A9DB5F}"/>
    <cellStyle name="40% - Accent1 5 2 14" xfId="15802" xr:uid="{80D2F6A5-2B50-4CF4-90F3-340A5D246FFB}"/>
    <cellStyle name="40% - Accent1 5 2 2" xfId="289" xr:uid="{8C1F04AF-3C13-4D32-BAC8-5B5EED74D6D9}"/>
    <cellStyle name="40% - Accent1 5 2 2 10" xfId="15810" xr:uid="{D4BA8266-6BD9-4CC9-B6C6-ED1C1621C4FA}"/>
    <cellStyle name="40% - Accent1 5 2 2 11" xfId="15811" xr:uid="{C6C574FF-A23E-40E8-9014-86DF9A47553C}"/>
    <cellStyle name="40% - Accent1 5 2 2 12" xfId="15809" xr:uid="{69009C95-C967-4427-AE9F-E784EB944284}"/>
    <cellStyle name="40% - Accent1 5 2 2 2" xfId="15812" xr:uid="{24526FEB-1543-41E1-A0BD-16855431501A}"/>
    <cellStyle name="40% - Accent1 5 2 2 2 2" xfId="15813" xr:uid="{C76CF37B-EE46-4AE2-B126-27E8C4E4343D}"/>
    <cellStyle name="40% - Accent1 5 2 2 2 2 2" xfId="15814" xr:uid="{B2A45057-A95C-4C9B-9AD9-F4C3717E465D}"/>
    <cellStyle name="40% - Accent1 5 2 2 2 2 2 2" xfId="15815" xr:uid="{CC41C363-EA25-426E-AF14-A84B7E775407}"/>
    <cellStyle name="40% - Accent1 5 2 2 2 2 3" xfId="15816" xr:uid="{688EB969-92B1-406D-A070-C61C9D960284}"/>
    <cellStyle name="40% - Accent1 5 2 2 2 2 3 2" xfId="15817" xr:uid="{C453F437-FF40-47E6-986A-463296CFCC88}"/>
    <cellStyle name="40% - Accent1 5 2 2 2 2 4" xfId="15818" xr:uid="{70CC332D-1ACD-4149-A90F-27F910772DF3}"/>
    <cellStyle name="40% - Accent1 5 2 2 2 3" xfId="15819" xr:uid="{FD01E7B8-7022-4565-8098-A112D5B9F570}"/>
    <cellStyle name="40% - Accent1 5 2 2 2 3 2" xfId="15820" xr:uid="{B90E9BBE-A765-4B44-8698-7A4A75672394}"/>
    <cellStyle name="40% - Accent1 5 2 2 2 4" xfId="15821" xr:uid="{29D87324-3BD0-46C2-A0D7-CA1A51C9FFA5}"/>
    <cellStyle name="40% - Accent1 5 2 2 2 4 2" xfId="15822" xr:uid="{B6313E50-CD56-4FC1-9E97-BA3C4BB09E04}"/>
    <cellStyle name="40% - Accent1 5 2 2 2 5" xfId="15823" xr:uid="{B157FA43-7658-4811-8838-3D74E3D43A8B}"/>
    <cellStyle name="40% - Accent1 5 2 2 2 5 2" xfId="15824" xr:uid="{232F6C90-14C2-4B16-9DB6-9C3A52F140CF}"/>
    <cellStyle name="40% - Accent1 5 2 2 2 6" xfId="15825" xr:uid="{91969D89-10E6-429A-A98D-5A8C07292307}"/>
    <cellStyle name="40% - Accent1 5 2 2 3" xfId="15826" xr:uid="{E59D289B-E892-4B03-BD56-9E9FBF51B2DC}"/>
    <cellStyle name="40% - Accent1 5 2 2 3 2" xfId="15827" xr:uid="{FCC29B8C-2EA0-4537-849D-727DF1BDE782}"/>
    <cellStyle name="40% - Accent1 5 2 2 3 2 2" xfId="15828" xr:uid="{C2D2FED7-55BB-4076-BDB3-D3F8EC9631AD}"/>
    <cellStyle name="40% - Accent1 5 2 2 3 2 2 2" xfId="15829" xr:uid="{AEE8F8B6-59DD-4389-8307-142EB3BA2286}"/>
    <cellStyle name="40% - Accent1 5 2 2 3 2 3" xfId="15830" xr:uid="{5EA478FD-BAB6-4638-ACA3-B34738495617}"/>
    <cellStyle name="40% - Accent1 5 2 2 3 2 3 2" xfId="15831" xr:uid="{2EDA0A63-FBE2-498C-90B6-E1E347A6BAB8}"/>
    <cellStyle name="40% - Accent1 5 2 2 3 2 4" xfId="15832" xr:uid="{61CCA3A8-CC8F-4EEC-B9BF-1D71A0E49B66}"/>
    <cellStyle name="40% - Accent1 5 2 2 3 3" xfId="15833" xr:uid="{3640758C-989E-4BFB-A3DE-1D3560978ADC}"/>
    <cellStyle name="40% - Accent1 5 2 2 3 3 2" xfId="15834" xr:uid="{468BC784-DE77-482C-ACC6-A4931FBAA003}"/>
    <cellStyle name="40% - Accent1 5 2 2 3 4" xfId="15835" xr:uid="{C11668A7-CE34-4357-AC5A-BD8E1B25FF85}"/>
    <cellStyle name="40% - Accent1 5 2 2 3 4 2" xfId="15836" xr:uid="{6157051C-F679-4E94-9F56-33FA5FF301C6}"/>
    <cellStyle name="40% - Accent1 5 2 2 3 5" xfId="15837" xr:uid="{03E1E6A5-5FF8-4CBE-A8A2-33180D43C250}"/>
    <cellStyle name="40% - Accent1 5 2 2 3 5 2" xfId="15838" xr:uid="{B1960100-0E79-4AA0-909E-C4C105135449}"/>
    <cellStyle name="40% - Accent1 5 2 2 3 6" xfId="15839" xr:uid="{816361CE-1930-4A9D-B423-7777B4572125}"/>
    <cellStyle name="40% - Accent1 5 2 2 4" xfId="15840" xr:uid="{494FB49E-6A98-4704-B552-54C5692ED95E}"/>
    <cellStyle name="40% - Accent1 5 2 2 4 2" xfId="15841" xr:uid="{224DBF73-B113-471E-AAF8-21005C8CA5A3}"/>
    <cellStyle name="40% - Accent1 5 2 2 4 2 2" xfId="15842" xr:uid="{31023234-9B3E-44E7-96EA-5AE873ACA2FA}"/>
    <cellStyle name="40% - Accent1 5 2 2 4 3" xfId="15843" xr:uid="{B45B2A18-3FA6-400D-A6D0-8CD5D529EBE3}"/>
    <cellStyle name="40% - Accent1 5 2 2 4 3 2" xfId="15844" xr:uid="{236B2E92-3B99-4B6D-B22B-A5D39F02AE51}"/>
    <cellStyle name="40% - Accent1 5 2 2 4 4" xfId="15845" xr:uid="{7B1E673D-15B7-48B5-A058-213537FE7DB1}"/>
    <cellStyle name="40% - Accent1 5 2 2 5" xfId="15846" xr:uid="{5F66BEA6-3150-4660-AB62-1224FB39BA91}"/>
    <cellStyle name="40% - Accent1 5 2 2 5 2" xfId="15847" xr:uid="{5C1C452B-FB65-4D61-93A7-114DDAB0CEF4}"/>
    <cellStyle name="40% - Accent1 5 2 2 6" xfId="15848" xr:uid="{F0BE4F75-CB71-4441-8FE4-D16BDB0CD08F}"/>
    <cellStyle name="40% - Accent1 5 2 2 6 2" xfId="15849" xr:uid="{C74782D1-92B6-474F-8E14-37FEA58BF8FB}"/>
    <cellStyle name="40% - Accent1 5 2 2 7" xfId="15850" xr:uid="{8ED35A49-6374-47AC-BBA4-AD56FBEC9039}"/>
    <cellStyle name="40% - Accent1 5 2 2 7 2" xfId="15851" xr:uid="{10BB0CD9-696F-4C61-B889-4C6AC03772FE}"/>
    <cellStyle name="40% - Accent1 5 2 2 8" xfId="15852" xr:uid="{44FE7FA9-ADA6-4515-8ACF-92641712A6F6}"/>
    <cellStyle name="40% - Accent1 5 2 2 8 2" xfId="15853" xr:uid="{224B7821-8B1D-4AD5-84B2-7D390051A3C2}"/>
    <cellStyle name="40% - Accent1 5 2 2 9" xfId="15854" xr:uid="{97FD1654-59DC-4703-9D4D-905EC9B28A49}"/>
    <cellStyle name="40% - Accent1 5 2 2 9 2" xfId="15855" xr:uid="{5CF5E683-A6F1-4940-8F9D-23E4B94E97D6}"/>
    <cellStyle name="40% - Accent1 5 2 3" xfId="15856" xr:uid="{15E23882-1AED-4F8E-BB5E-08FFA7C0F1FA}"/>
    <cellStyle name="40% - Accent1 5 2 3 2" xfId="15857" xr:uid="{6802D057-9D56-437B-9506-0457BD5F3FB7}"/>
    <cellStyle name="40% - Accent1 5 2 3 2 2" xfId="15858" xr:uid="{BB729951-DC5F-4DF0-8EE8-44F9D50F4620}"/>
    <cellStyle name="40% - Accent1 5 2 3 2 2 2" xfId="15859" xr:uid="{008E3560-82A4-4722-8ED5-06CAAB8A55DE}"/>
    <cellStyle name="40% - Accent1 5 2 3 2 2 2 2" xfId="15860" xr:uid="{F1C7BFD5-AD88-4BAD-AE79-B329029ABD86}"/>
    <cellStyle name="40% - Accent1 5 2 3 2 2 3" xfId="15861" xr:uid="{D4B3CA8C-41C4-437A-84D4-9D7011D85EBB}"/>
    <cellStyle name="40% - Accent1 5 2 3 2 2 3 2" xfId="15862" xr:uid="{02A4C994-3860-4EEB-989F-5C2E305D2A3E}"/>
    <cellStyle name="40% - Accent1 5 2 3 2 2 4" xfId="15863" xr:uid="{8C980FB6-7BCD-48C2-936F-44F517FDF402}"/>
    <cellStyle name="40% - Accent1 5 2 3 2 3" xfId="15864" xr:uid="{791D08BB-94FD-4ADC-AE45-4B31B5B2FE69}"/>
    <cellStyle name="40% - Accent1 5 2 3 2 3 2" xfId="15865" xr:uid="{67BD53E4-5FC7-40C6-ADC8-B6A1AB50FFD4}"/>
    <cellStyle name="40% - Accent1 5 2 3 2 4" xfId="15866" xr:uid="{6E8C9A99-E429-4BE8-BABE-A1620E56BB88}"/>
    <cellStyle name="40% - Accent1 5 2 3 2 4 2" xfId="15867" xr:uid="{5DBC7042-A1C0-4A03-AEFF-18B8562C19F6}"/>
    <cellStyle name="40% - Accent1 5 2 3 2 5" xfId="15868" xr:uid="{42BD0579-E66B-417A-940E-B14AE6ADF664}"/>
    <cellStyle name="40% - Accent1 5 2 3 2 5 2" xfId="15869" xr:uid="{7751C341-7DB5-4BB0-A4DA-DEBC6743B875}"/>
    <cellStyle name="40% - Accent1 5 2 3 2 6" xfId="15870" xr:uid="{9BDE3FC7-5FD0-4FE5-AEC0-7AA554349BA5}"/>
    <cellStyle name="40% - Accent1 5 2 3 3" xfId="15871" xr:uid="{EB37CA82-EE2F-4347-80C3-EDAA4325ECD7}"/>
    <cellStyle name="40% - Accent1 5 2 3 3 2" xfId="15872" xr:uid="{04A0DA12-2AE0-479E-A8AA-AFE5136C89EE}"/>
    <cellStyle name="40% - Accent1 5 2 3 3 2 2" xfId="15873" xr:uid="{DBDA5D72-F02F-45FF-9F8F-1A3BE2107674}"/>
    <cellStyle name="40% - Accent1 5 2 3 3 2 2 2" xfId="15874" xr:uid="{CAB58B68-9E79-4A30-A997-6A4884E23EB8}"/>
    <cellStyle name="40% - Accent1 5 2 3 3 2 3" xfId="15875" xr:uid="{6ACE9B3A-2E8D-4CCC-AFFF-ADB9AEA0EEE5}"/>
    <cellStyle name="40% - Accent1 5 2 3 3 2 3 2" xfId="15876" xr:uid="{4AC260C0-BBB4-4E02-A8FE-F7D328E0D0A0}"/>
    <cellStyle name="40% - Accent1 5 2 3 3 2 4" xfId="15877" xr:uid="{9D3971DF-A30E-43D0-A010-3747FA9105CB}"/>
    <cellStyle name="40% - Accent1 5 2 3 3 3" xfId="15878" xr:uid="{C33BB650-EE72-4AFD-AD2C-9B27228627EE}"/>
    <cellStyle name="40% - Accent1 5 2 3 3 3 2" xfId="15879" xr:uid="{417436BC-A951-43AD-9D1B-E125BF705CE9}"/>
    <cellStyle name="40% - Accent1 5 2 3 3 4" xfId="15880" xr:uid="{71476EDF-763F-42CB-AD6E-AF6DABF9739A}"/>
    <cellStyle name="40% - Accent1 5 2 3 3 4 2" xfId="15881" xr:uid="{FCC51DC4-6870-48A2-A3D7-A8E529DDF6D8}"/>
    <cellStyle name="40% - Accent1 5 2 3 3 5" xfId="15882" xr:uid="{F5F6DF74-F257-4171-9F8A-89598C0A07CC}"/>
    <cellStyle name="40% - Accent1 5 2 3 3 5 2" xfId="15883" xr:uid="{5CE00AA6-1958-4EF1-96B2-9B1BEDE6836A}"/>
    <cellStyle name="40% - Accent1 5 2 3 3 6" xfId="15884" xr:uid="{915DDAED-A89A-497A-AEBA-624942E28BB9}"/>
    <cellStyle name="40% - Accent1 5 2 3 4" xfId="15885" xr:uid="{C29242DF-C527-4EB7-8E0F-7E4C19CC31BD}"/>
    <cellStyle name="40% - Accent1 5 2 3 4 2" xfId="15886" xr:uid="{60B7A0C5-B758-4378-9EA3-63B9094109A9}"/>
    <cellStyle name="40% - Accent1 5 2 3 4 2 2" xfId="15887" xr:uid="{88B6D467-CBFD-404D-BAF8-D9233E09C7FC}"/>
    <cellStyle name="40% - Accent1 5 2 3 4 3" xfId="15888" xr:uid="{1F39966D-2CDD-4D97-812A-FF85BB5A7B93}"/>
    <cellStyle name="40% - Accent1 5 2 3 4 3 2" xfId="15889" xr:uid="{566260C0-A225-4CDE-B9D2-83140270182A}"/>
    <cellStyle name="40% - Accent1 5 2 3 4 4" xfId="15890" xr:uid="{DBD90E73-F297-41E6-A65D-D76205D46863}"/>
    <cellStyle name="40% - Accent1 5 2 3 5" xfId="15891" xr:uid="{9989AFC2-A44D-4A86-8E30-590D79889B16}"/>
    <cellStyle name="40% - Accent1 5 2 3 5 2" xfId="15892" xr:uid="{9BEBD22A-CFB6-4643-AF1E-1BB3B9C91928}"/>
    <cellStyle name="40% - Accent1 5 2 3 6" xfId="15893" xr:uid="{375250F0-001D-41DC-9746-BBC2571DD838}"/>
    <cellStyle name="40% - Accent1 5 2 3 6 2" xfId="15894" xr:uid="{878B6E41-F586-49BC-A629-2AB4B9B454AD}"/>
    <cellStyle name="40% - Accent1 5 2 3 7" xfId="15895" xr:uid="{D1F3A61A-21F3-4BB6-BB87-99D251ACCC57}"/>
    <cellStyle name="40% - Accent1 5 2 3 7 2" xfId="15896" xr:uid="{ABC0BD9C-786D-4CE8-83D8-1701053DB12C}"/>
    <cellStyle name="40% - Accent1 5 2 3 8" xfId="15897" xr:uid="{A3BC4BDE-1C23-4C35-8229-9F42661E7EA5}"/>
    <cellStyle name="40% - Accent1 5 2 4" xfId="15898" xr:uid="{BD09611B-D2C6-4230-8F7D-1CF188CDFE44}"/>
    <cellStyle name="40% - Accent1 5 2 4 2" xfId="15899" xr:uid="{2155CA77-1E89-4F3D-81B4-407C1D80EFC2}"/>
    <cellStyle name="40% - Accent1 5 2 4 2 2" xfId="15900" xr:uid="{CC61FAD2-C2FC-4C38-BB20-4D9BDDFBB069}"/>
    <cellStyle name="40% - Accent1 5 2 4 2 2 2" xfId="15901" xr:uid="{D1A2108F-2348-448C-9606-A8B7F01E7C55}"/>
    <cellStyle name="40% - Accent1 5 2 4 2 3" xfId="15902" xr:uid="{C4DEB144-498F-41C6-B835-720ED39D5D6A}"/>
    <cellStyle name="40% - Accent1 5 2 4 2 3 2" xfId="15903" xr:uid="{CB714C4C-8192-472F-B630-50FD0105994C}"/>
    <cellStyle name="40% - Accent1 5 2 4 2 4" xfId="15904" xr:uid="{10B4B8A0-08DA-4C0F-BBF5-3097EEFE20B3}"/>
    <cellStyle name="40% - Accent1 5 2 4 3" xfId="15905" xr:uid="{66D82513-9383-41E6-B5ED-A4FEEB566CAC}"/>
    <cellStyle name="40% - Accent1 5 2 4 3 2" xfId="15906" xr:uid="{9F64736A-1CFF-4F8A-949A-C13762127270}"/>
    <cellStyle name="40% - Accent1 5 2 4 4" xfId="15907" xr:uid="{6E3B13DA-26EF-42CC-BAA6-CF7F5AA2AAB8}"/>
    <cellStyle name="40% - Accent1 5 2 4 4 2" xfId="15908" xr:uid="{E60D01EE-EA1C-49EA-AF51-ECDD779F3831}"/>
    <cellStyle name="40% - Accent1 5 2 4 5" xfId="15909" xr:uid="{ECB00A03-E84A-4F35-8063-DC2CA3697291}"/>
    <cellStyle name="40% - Accent1 5 2 4 5 2" xfId="15910" xr:uid="{BA8BB208-25FB-443A-991D-A54E6ED5525E}"/>
    <cellStyle name="40% - Accent1 5 2 4 6" xfId="15911" xr:uid="{6B39564F-4851-4E35-8862-DB974C7B55AF}"/>
    <cellStyle name="40% - Accent1 5 2 5" xfId="15912" xr:uid="{C03627E8-BBDC-4138-8AFA-026363B4B4ED}"/>
    <cellStyle name="40% - Accent1 5 2 5 2" xfId="15913" xr:uid="{C8F1DA35-2CD4-4A78-983E-E788062CBFC1}"/>
    <cellStyle name="40% - Accent1 5 2 5 2 2" xfId="15914" xr:uid="{F27DED68-A5E2-4E56-8212-BD7A5C8DB546}"/>
    <cellStyle name="40% - Accent1 5 2 5 2 2 2" xfId="15915" xr:uid="{DE67DC15-A76E-4C18-9497-0511E20D10F3}"/>
    <cellStyle name="40% - Accent1 5 2 5 2 3" xfId="15916" xr:uid="{6EC7B535-B537-4C6C-BEFB-6CB118027E0F}"/>
    <cellStyle name="40% - Accent1 5 2 5 2 3 2" xfId="15917" xr:uid="{0B5C9878-6BFB-415A-B6DF-461BB09588C3}"/>
    <cellStyle name="40% - Accent1 5 2 5 2 4" xfId="15918" xr:uid="{752B3E91-2360-45F4-B59E-3C528852C169}"/>
    <cellStyle name="40% - Accent1 5 2 5 3" xfId="15919" xr:uid="{B61ABB7F-D64F-43BB-9853-93CA8F8EAE56}"/>
    <cellStyle name="40% - Accent1 5 2 5 3 2" xfId="15920" xr:uid="{0C75A826-7E69-478E-98D0-444D7464E27D}"/>
    <cellStyle name="40% - Accent1 5 2 5 4" xfId="15921" xr:uid="{824E1CF6-6A28-4CE0-8892-C076AE93B682}"/>
    <cellStyle name="40% - Accent1 5 2 5 4 2" xfId="15922" xr:uid="{C61F30C2-9F72-488A-92F0-AE3AE802C2AE}"/>
    <cellStyle name="40% - Accent1 5 2 5 5" xfId="15923" xr:uid="{D16DC6B8-AD81-4D57-AF9E-83501188A1D4}"/>
    <cellStyle name="40% - Accent1 5 2 5 5 2" xfId="15924" xr:uid="{7440F103-A5A6-4945-AE17-AD318BDB348D}"/>
    <cellStyle name="40% - Accent1 5 2 5 6" xfId="15925" xr:uid="{C69013E4-8E98-44E8-BA45-69A6471221BB}"/>
    <cellStyle name="40% - Accent1 5 2 6" xfId="15926" xr:uid="{E2FE2380-E690-4F1E-BD92-F2E750D35238}"/>
    <cellStyle name="40% - Accent1 5 2 6 2" xfId="15927" xr:uid="{B787C7A5-6A40-4007-99F1-6CFA012987B6}"/>
    <cellStyle name="40% - Accent1 5 2 6 2 2" xfId="15928" xr:uid="{D9D72B08-BD93-4B29-B470-91A8D0A7420A}"/>
    <cellStyle name="40% - Accent1 5 2 6 3" xfId="15929" xr:uid="{7528E213-3A1E-4E53-BF1F-DE94CF799037}"/>
    <cellStyle name="40% - Accent1 5 2 6 3 2" xfId="15930" xr:uid="{E0AA23D9-81C0-4B6A-A7CB-6DD72A6AC886}"/>
    <cellStyle name="40% - Accent1 5 2 6 4" xfId="15931" xr:uid="{FB64E59B-DACA-4BF5-99D3-EEFE609D5476}"/>
    <cellStyle name="40% - Accent1 5 2 7" xfId="15932" xr:uid="{A8F5B439-B25D-4BCA-B338-D35698DA3078}"/>
    <cellStyle name="40% - Accent1 5 2 7 2" xfId="15933" xr:uid="{5D208BF1-BE12-4CB5-9E9B-AE5FC8E5AA8E}"/>
    <cellStyle name="40% - Accent1 5 2 8" xfId="15934" xr:uid="{2B61D985-B63A-4B87-95FF-9F055F9E4204}"/>
    <cellStyle name="40% - Accent1 5 2 8 2" xfId="15935" xr:uid="{095A1B70-1A22-4846-9094-2E992966A656}"/>
    <cellStyle name="40% - Accent1 5 2 9" xfId="15936" xr:uid="{D89B532C-BC91-4A93-BD30-CF8DE7D4DAC1}"/>
    <cellStyle name="40% - Accent1 5 2 9 2" xfId="15937" xr:uid="{34E7B69F-2C98-477A-82C1-98BC354080BE}"/>
    <cellStyle name="40% - Accent1 5 3" xfId="290" xr:uid="{E315FFA1-7D1A-4183-BA56-A339FB32A44D}"/>
    <cellStyle name="40% - Accent1 5 3 10" xfId="15939" xr:uid="{924DDDB1-1537-4F27-9D19-7CBB049ECDC8}"/>
    <cellStyle name="40% - Accent1 5 3 11" xfId="15940" xr:uid="{AA6C7331-1FBF-4E2C-B37B-E1CF5090F944}"/>
    <cellStyle name="40% - Accent1 5 3 12" xfId="15938" xr:uid="{7770B215-26FE-4DC3-9FAB-BA1DC2613BA7}"/>
    <cellStyle name="40% - Accent1 5 3 2" xfId="15941" xr:uid="{12649420-5ED7-49F2-B907-8C179D8AD568}"/>
    <cellStyle name="40% - Accent1 5 3 2 2" xfId="15942" xr:uid="{2CC84F7E-B942-4101-B325-4F1A6A98C7F2}"/>
    <cellStyle name="40% - Accent1 5 3 2 2 2" xfId="15943" xr:uid="{A0520C58-E6CC-4A15-AE77-AF347F523336}"/>
    <cellStyle name="40% - Accent1 5 3 2 2 2 2" xfId="15944" xr:uid="{B9D93C60-D3F0-405A-9A19-95216DD63A56}"/>
    <cellStyle name="40% - Accent1 5 3 2 2 3" xfId="15945" xr:uid="{0C56EAEC-3096-4562-BC2A-1B9983F43EDF}"/>
    <cellStyle name="40% - Accent1 5 3 2 2 3 2" xfId="15946" xr:uid="{63C1AAA4-2895-471E-B88F-3C126CA00C5E}"/>
    <cellStyle name="40% - Accent1 5 3 2 2 4" xfId="15947" xr:uid="{41A653E6-302F-4E96-9C0A-171C7B59BA67}"/>
    <cellStyle name="40% - Accent1 5 3 2 3" xfId="15948" xr:uid="{39C2E9B1-5D45-44C3-A972-FEE521605EC4}"/>
    <cellStyle name="40% - Accent1 5 3 2 3 2" xfId="15949" xr:uid="{20EC8562-1511-4978-AC1C-49A6EF2F4C5D}"/>
    <cellStyle name="40% - Accent1 5 3 2 4" xfId="15950" xr:uid="{A0FE3E64-C4F1-48E8-85E7-7FCC3DFCBE1B}"/>
    <cellStyle name="40% - Accent1 5 3 2 4 2" xfId="15951" xr:uid="{768F388A-A0C5-44A8-9C9F-5F743AF4E390}"/>
    <cellStyle name="40% - Accent1 5 3 2 5" xfId="15952" xr:uid="{9FD7275B-A8BF-4E86-9399-D7E87D4699AD}"/>
    <cellStyle name="40% - Accent1 5 3 2 5 2" xfId="15953" xr:uid="{5CFF6892-630C-4C89-886A-C0CDD5CA1208}"/>
    <cellStyle name="40% - Accent1 5 3 2 6" xfId="15954" xr:uid="{4C88ECE0-D410-4B0A-B1C7-153AFEEFB520}"/>
    <cellStyle name="40% - Accent1 5 3 2 6 2" xfId="15955" xr:uid="{B3E50005-269C-42C3-83C3-F82CA46BD682}"/>
    <cellStyle name="40% - Accent1 5 3 2 7" xfId="15956" xr:uid="{08A55246-3C39-4B85-A83A-8F7030397274}"/>
    <cellStyle name="40% - Accent1 5 3 2 7 2" xfId="15957" xr:uid="{B0DEA278-1F87-4B42-AF15-2FB2A9C01882}"/>
    <cellStyle name="40% - Accent1 5 3 2 8" xfId="15958" xr:uid="{A8F9CDA6-647E-4D70-83EF-CAE349709C5E}"/>
    <cellStyle name="40% - Accent1 5 3 3" xfId="15959" xr:uid="{469116CA-0BF2-4A88-BCBC-2670E38954CD}"/>
    <cellStyle name="40% - Accent1 5 3 3 2" xfId="15960" xr:uid="{75894FDF-8EE3-4792-A195-F65CDF61805C}"/>
    <cellStyle name="40% - Accent1 5 3 3 2 2" xfId="15961" xr:uid="{FD0A87F0-2EFA-4AEC-9CE4-2EB13821FD0F}"/>
    <cellStyle name="40% - Accent1 5 3 3 2 2 2" xfId="15962" xr:uid="{38F38B94-CFB4-43A5-9427-9B27F05F984D}"/>
    <cellStyle name="40% - Accent1 5 3 3 2 3" xfId="15963" xr:uid="{18450D24-B727-4CB5-83EC-9CABDD080C25}"/>
    <cellStyle name="40% - Accent1 5 3 3 2 3 2" xfId="15964" xr:uid="{3D7ECC21-CFBB-4F4F-81AB-0048A4C39C3A}"/>
    <cellStyle name="40% - Accent1 5 3 3 2 4" xfId="15965" xr:uid="{787B4031-7A65-4857-9C5D-0A0469865C98}"/>
    <cellStyle name="40% - Accent1 5 3 3 3" xfId="15966" xr:uid="{19F79B24-348D-4EBE-B7C0-2012E280FBD4}"/>
    <cellStyle name="40% - Accent1 5 3 3 3 2" xfId="15967" xr:uid="{2EBFE888-95A7-4459-AC93-600856DE29B2}"/>
    <cellStyle name="40% - Accent1 5 3 3 4" xfId="15968" xr:uid="{29C0796F-E483-48F5-89CD-CD89A20EA226}"/>
    <cellStyle name="40% - Accent1 5 3 3 4 2" xfId="15969" xr:uid="{645DC5EA-1898-4588-B5FF-13E51FF24D19}"/>
    <cellStyle name="40% - Accent1 5 3 3 5" xfId="15970" xr:uid="{B0A2F489-7916-4A82-8B48-F2E26DF7E37C}"/>
    <cellStyle name="40% - Accent1 5 3 3 5 2" xfId="15971" xr:uid="{CA2B8EB8-F000-4A4E-BA66-2520D1B5A8DB}"/>
    <cellStyle name="40% - Accent1 5 3 3 6" xfId="15972" xr:uid="{2A831BF4-3290-4EEC-A29C-4FD64D80CC6E}"/>
    <cellStyle name="40% - Accent1 5 3 4" xfId="15973" xr:uid="{E8E7DC1C-228E-407F-BD58-09E2D65E5B6D}"/>
    <cellStyle name="40% - Accent1 5 3 4 2" xfId="15974" xr:uid="{2B2F4AD3-1FFE-4BD7-ACFA-189A47F98A9F}"/>
    <cellStyle name="40% - Accent1 5 3 4 2 2" xfId="15975" xr:uid="{0CC8EA86-9C78-486C-9FEF-8749AF9B12CC}"/>
    <cellStyle name="40% - Accent1 5 3 4 3" xfId="15976" xr:uid="{82797553-54DA-4DB4-8692-251D4A4A0B6F}"/>
    <cellStyle name="40% - Accent1 5 3 4 3 2" xfId="15977" xr:uid="{B70EEBDF-7FF0-4DC6-9B37-11FCA09154D1}"/>
    <cellStyle name="40% - Accent1 5 3 4 4" xfId="15978" xr:uid="{639118A1-995F-4C4E-AE8F-30DBD68D5183}"/>
    <cellStyle name="40% - Accent1 5 3 5" xfId="15979" xr:uid="{C10208BE-4B1F-4BBB-93DB-F56D21CEF4F4}"/>
    <cellStyle name="40% - Accent1 5 3 5 2" xfId="15980" xr:uid="{581469FB-1B27-4A93-86C2-381441311D8B}"/>
    <cellStyle name="40% - Accent1 5 3 6" xfId="15981" xr:uid="{BDB1C9A8-BE65-4616-B5B7-CC58A224ED2C}"/>
    <cellStyle name="40% - Accent1 5 3 6 2" xfId="15982" xr:uid="{D722D721-6318-430F-A0BF-4BCF9C5196D0}"/>
    <cellStyle name="40% - Accent1 5 3 7" xfId="15983" xr:uid="{69B2F53B-0081-4EB9-B556-39F99CBFF55F}"/>
    <cellStyle name="40% - Accent1 5 3 7 2" xfId="15984" xr:uid="{C370DDF0-0534-423E-B48E-193F7E68937A}"/>
    <cellStyle name="40% - Accent1 5 3 8" xfId="15985" xr:uid="{DBF39B5C-1978-4C33-84EB-A5CAFA2CF6A8}"/>
    <cellStyle name="40% - Accent1 5 3 8 2" xfId="15986" xr:uid="{938F7C57-D0C5-465C-9599-D4859DC2FAD1}"/>
    <cellStyle name="40% - Accent1 5 3 9" xfId="15987" xr:uid="{B1D3DAEC-F29A-4E01-ADB4-0EE90AB7BD74}"/>
    <cellStyle name="40% - Accent1 5 3 9 2" xfId="15988" xr:uid="{2829F981-424D-4709-B65B-E5D7C45284A9}"/>
    <cellStyle name="40% - Accent1 5 4" xfId="15989" xr:uid="{FBC4FB0E-B602-4FFF-AC2D-7CDF1B2A1F54}"/>
    <cellStyle name="40% - Accent1 5 4 10" xfId="15990" xr:uid="{36E2754F-1D69-4C57-966A-613D540F5123}"/>
    <cellStyle name="40% - Accent1 5 4 2" xfId="15991" xr:uid="{22DBCAB9-CAA2-46B6-9973-02F26119E13A}"/>
    <cellStyle name="40% - Accent1 5 4 2 2" xfId="15992" xr:uid="{84657BCB-5D7C-4F0D-A6C0-81D34BEB698C}"/>
    <cellStyle name="40% - Accent1 5 4 2 2 2" xfId="15993" xr:uid="{B3D351DB-C5C2-4451-AEB0-89EA4B03CF65}"/>
    <cellStyle name="40% - Accent1 5 4 2 2 2 2" xfId="15994" xr:uid="{19A46AE5-8F87-47FA-B48D-CED1E506DBFD}"/>
    <cellStyle name="40% - Accent1 5 4 2 2 3" xfId="15995" xr:uid="{DD9805BB-006B-4261-A43D-2CF553B58B00}"/>
    <cellStyle name="40% - Accent1 5 4 2 2 3 2" xfId="15996" xr:uid="{2E45DDC6-16A4-44DF-81E2-989B72631F9C}"/>
    <cellStyle name="40% - Accent1 5 4 2 2 4" xfId="15997" xr:uid="{D7D771FE-4D38-41BD-9343-242831467764}"/>
    <cellStyle name="40% - Accent1 5 4 2 3" xfId="15998" xr:uid="{BE9C4870-BFFB-4712-9708-E5210AE840FC}"/>
    <cellStyle name="40% - Accent1 5 4 2 3 2" xfId="15999" xr:uid="{0782F063-8BD6-4C75-BF5A-420E98EC7404}"/>
    <cellStyle name="40% - Accent1 5 4 2 4" xfId="16000" xr:uid="{8FC090FB-4276-42D8-A8C2-06E0DA22190A}"/>
    <cellStyle name="40% - Accent1 5 4 2 4 2" xfId="16001" xr:uid="{5E03CBEC-4790-406D-B63E-40E1CE8B0E29}"/>
    <cellStyle name="40% - Accent1 5 4 2 5" xfId="16002" xr:uid="{25E22491-6D75-46BE-9E59-2567E15CE008}"/>
    <cellStyle name="40% - Accent1 5 4 2 5 2" xfId="16003" xr:uid="{A3C3CA47-4351-4B92-9EAB-87ED4E783C6A}"/>
    <cellStyle name="40% - Accent1 5 4 2 6" xfId="16004" xr:uid="{29346477-D8AA-43B4-BBE7-7E2C83CE5004}"/>
    <cellStyle name="40% - Accent1 5 4 3" xfId="16005" xr:uid="{A2CFF37B-C086-4304-9F88-5740A3A85325}"/>
    <cellStyle name="40% - Accent1 5 4 3 2" xfId="16006" xr:uid="{2A07B95E-4465-4592-B58B-61065E1A105F}"/>
    <cellStyle name="40% - Accent1 5 4 3 2 2" xfId="16007" xr:uid="{4B2965A8-2C1F-4576-B251-C710953271EB}"/>
    <cellStyle name="40% - Accent1 5 4 3 2 2 2" xfId="16008" xr:uid="{2B7D0EF7-0E5F-4260-892C-5239A2620D54}"/>
    <cellStyle name="40% - Accent1 5 4 3 2 3" xfId="16009" xr:uid="{C0D55221-F82E-4297-BAD0-DBA2CB4C6BC0}"/>
    <cellStyle name="40% - Accent1 5 4 3 2 3 2" xfId="16010" xr:uid="{624F7075-ED4E-4450-BF90-A30A380A71C5}"/>
    <cellStyle name="40% - Accent1 5 4 3 2 4" xfId="16011" xr:uid="{9A8DC533-6990-45F4-BE74-106C9B987C47}"/>
    <cellStyle name="40% - Accent1 5 4 3 3" xfId="16012" xr:uid="{CEAC7024-B4E1-4D17-AE3E-810CE477212F}"/>
    <cellStyle name="40% - Accent1 5 4 3 3 2" xfId="16013" xr:uid="{0D60371E-3383-489C-BA31-4FBFC0CDEAF8}"/>
    <cellStyle name="40% - Accent1 5 4 3 4" xfId="16014" xr:uid="{8EB2AA75-8BF3-4B41-AB75-2F647E373ED3}"/>
    <cellStyle name="40% - Accent1 5 4 3 4 2" xfId="16015" xr:uid="{49ED4691-D78B-4597-A6FE-582DC54A328C}"/>
    <cellStyle name="40% - Accent1 5 4 3 5" xfId="16016" xr:uid="{E7BD6B53-4743-4536-AF36-9E6FC5372995}"/>
    <cellStyle name="40% - Accent1 5 4 3 5 2" xfId="16017" xr:uid="{4E92562F-AFE4-4484-BB38-C36C7FB75802}"/>
    <cellStyle name="40% - Accent1 5 4 3 6" xfId="16018" xr:uid="{2E33B9AD-3C76-48E7-ADFA-D4821260B516}"/>
    <cellStyle name="40% - Accent1 5 4 4" xfId="16019" xr:uid="{081EDA52-0E0D-44B8-B35D-0C36A66914D5}"/>
    <cellStyle name="40% - Accent1 5 4 4 2" xfId="16020" xr:uid="{7F0D76E5-6BAA-4E7E-BD8D-920CF590CD32}"/>
    <cellStyle name="40% - Accent1 5 4 4 2 2" xfId="16021" xr:uid="{F2C72276-0298-46BF-8289-16C066CF92D3}"/>
    <cellStyle name="40% - Accent1 5 4 4 3" xfId="16022" xr:uid="{3DA3E34A-D2A1-47E7-861D-C7C388B615E5}"/>
    <cellStyle name="40% - Accent1 5 4 4 3 2" xfId="16023" xr:uid="{7DF4AC88-B028-4061-AD7F-E380E6373857}"/>
    <cellStyle name="40% - Accent1 5 4 4 4" xfId="16024" xr:uid="{17B4CCD9-BA0C-474D-9CE5-D2E0DB662B26}"/>
    <cellStyle name="40% - Accent1 5 4 5" xfId="16025" xr:uid="{3076CA40-260F-49B6-8A06-105BF44F3322}"/>
    <cellStyle name="40% - Accent1 5 4 5 2" xfId="16026" xr:uid="{849BFB6D-37D3-4688-A5A3-1B3406E491E9}"/>
    <cellStyle name="40% - Accent1 5 4 6" xfId="16027" xr:uid="{4F34B1F4-82AC-4395-BDA5-B801D14CE0A2}"/>
    <cellStyle name="40% - Accent1 5 4 6 2" xfId="16028" xr:uid="{7468FF75-DF05-47A6-A3C0-47A470CB5B76}"/>
    <cellStyle name="40% - Accent1 5 4 7" xfId="16029" xr:uid="{59803BB2-8228-4616-A9E6-8BA01D62C0C5}"/>
    <cellStyle name="40% - Accent1 5 4 7 2" xfId="16030" xr:uid="{DA4B8897-BC86-4C2B-8789-2A8113A18447}"/>
    <cellStyle name="40% - Accent1 5 4 8" xfId="16031" xr:uid="{20C1277C-5B78-4607-9D0E-09D49FA401B1}"/>
    <cellStyle name="40% - Accent1 5 4 8 2" xfId="16032" xr:uid="{41CB12CD-00FF-46CF-AAF9-795F0FBF9EF6}"/>
    <cellStyle name="40% - Accent1 5 4 9" xfId="16033" xr:uid="{9C08674B-1071-4193-955E-CB9645DE4B74}"/>
    <cellStyle name="40% - Accent1 5 4 9 2" xfId="16034" xr:uid="{4C9DE574-968A-4D92-AB35-009548F9B095}"/>
    <cellStyle name="40% - Accent1 5 5" xfId="16035" xr:uid="{69F07D13-1E1E-419D-A3A8-768843695155}"/>
    <cellStyle name="40% - Accent1 5 5 2" xfId="16036" xr:uid="{7381C878-5331-4C80-AED8-6D709CEDA73E}"/>
    <cellStyle name="40% - Accent1 5 5 2 2" xfId="16037" xr:uid="{58221A6E-3057-4E26-9685-47AFBC809FB3}"/>
    <cellStyle name="40% - Accent1 5 5 2 2 2" xfId="16038" xr:uid="{F4984305-E620-482B-8B8D-6235F33D4AEF}"/>
    <cellStyle name="40% - Accent1 5 5 2 2 2 2" xfId="16039" xr:uid="{3672CDCC-2E29-45DA-8AD1-CB75AA88D18A}"/>
    <cellStyle name="40% - Accent1 5 5 2 2 3" xfId="16040" xr:uid="{C1264536-22FF-463D-95B4-560E28B4E934}"/>
    <cellStyle name="40% - Accent1 5 5 2 2 3 2" xfId="16041" xr:uid="{9FBFF2F3-E55C-4565-9A2E-70190E40D1AF}"/>
    <cellStyle name="40% - Accent1 5 5 2 2 4" xfId="16042" xr:uid="{4ECBDAFB-82E6-4260-9BF8-E84C36CC43DA}"/>
    <cellStyle name="40% - Accent1 5 5 2 3" xfId="16043" xr:uid="{3463DC11-9B8C-4B26-84B1-13455200D2A3}"/>
    <cellStyle name="40% - Accent1 5 5 2 3 2" xfId="16044" xr:uid="{9EA168D6-76F3-497D-994A-2D4543B21B98}"/>
    <cellStyle name="40% - Accent1 5 5 2 4" xfId="16045" xr:uid="{B51F3376-4B41-4A86-9E1C-24103D008C87}"/>
    <cellStyle name="40% - Accent1 5 5 2 4 2" xfId="16046" xr:uid="{910D2051-8D1D-49B1-833E-A911D82897F8}"/>
    <cellStyle name="40% - Accent1 5 5 2 5" xfId="16047" xr:uid="{973BA6DD-F5C6-4210-B24C-48B5A7003494}"/>
    <cellStyle name="40% - Accent1 5 5 2 5 2" xfId="16048" xr:uid="{C18578FE-2304-4C2D-BB6C-A56017D25DAB}"/>
    <cellStyle name="40% - Accent1 5 5 2 6" xfId="16049" xr:uid="{1609E377-954B-4DA8-A56D-0D37CF7EC90B}"/>
    <cellStyle name="40% - Accent1 5 5 3" xfId="16050" xr:uid="{A9BB6529-33E8-49D6-BB13-E072DD3F0FD2}"/>
    <cellStyle name="40% - Accent1 5 5 3 2" xfId="16051" xr:uid="{ED9162F7-A756-4154-81BE-1F2DD2EA41B9}"/>
    <cellStyle name="40% - Accent1 5 5 3 2 2" xfId="16052" xr:uid="{8892F035-96FE-4C66-B501-7491B83C8A8B}"/>
    <cellStyle name="40% - Accent1 5 5 3 2 2 2" xfId="16053" xr:uid="{3645F38C-D134-4C1A-BBB4-DAB75C258116}"/>
    <cellStyle name="40% - Accent1 5 5 3 2 3" xfId="16054" xr:uid="{1E03C56E-0E1F-49AF-8778-4991170DA9A9}"/>
    <cellStyle name="40% - Accent1 5 5 3 2 3 2" xfId="16055" xr:uid="{6CC89BFD-88F8-40B2-BB2B-BA3238B63231}"/>
    <cellStyle name="40% - Accent1 5 5 3 2 4" xfId="16056" xr:uid="{E5DBAAB2-439C-41D8-8B8E-C2FE0097599A}"/>
    <cellStyle name="40% - Accent1 5 5 3 3" xfId="16057" xr:uid="{2AC27A15-DC76-4830-9554-C4C4A2AC7793}"/>
    <cellStyle name="40% - Accent1 5 5 3 3 2" xfId="16058" xr:uid="{A56B171F-4ABE-4221-9D8C-233713AFF5A9}"/>
    <cellStyle name="40% - Accent1 5 5 3 4" xfId="16059" xr:uid="{4B2266B4-5FE2-4A1A-A4B2-C57855CED33A}"/>
    <cellStyle name="40% - Accent1 5 5 3 4 2" xfId="16060" xr:uid="{C3722089-5545-430D-9BA1-1683FABAE07C}"/>
    <cellStyle name="40% - Accent1 5 5 3 5" xfId="16061" xr:uid="{E5359EEF-650B-425C-8805-D6C6DA2BB6F3}"/>
    <cellStyle name="40% - Accent1 5 5 3 5 2" xfId="16062" xr:uid="{9BC3CA78-6FD2-44D3-8F5A-28DB5402138C}"/>
    <cellStyle name="40% - Accent1 5 5 3 6" xfId="16063" xr:uid="{9F1EDA36-8743-492C-8195-E63B7CC63AD3}"/>
    <cellStyle name="40% - Accent1 5 5 4" xfId="16064" xr:uid="{F1F2CD8C-AD3D-45A7-9A82-B354A19B275C}"/>
    <cellStyle name="40% - Accent1 5 5 4 2" xfId="16065" xr:uid="{91ADF3CC-10F9-4697-AEF1-5EE3E951EAB9}"/>
    <cellStyle name="40% - Accent1 5 5 4 2 2" xfId="16066" xr:uid="{3CB36384-208D-4C4F-BB1C-790C7B9C6044}"/>
    <cellStyle name="40% - Accent1 5 5 4 3" xfId="16067" xr:uid="{D7F7122D-2C31-4FE1-8C4B-8AC8A941D488}"/>
    <cellStyle name="40% - Accent1 5 5 4 3 2" xfId="16068" xr:uid="{5E747CB9-871D-4C9F-9CF2-EC23F63EC09F}"/>
    <cellStyle name="40% - Accent1 5 5 4 4" xfId="16069" xr:uid="{4D63C386-B0A4-4398-8545-068DA4D6A758}"/>
    <cellStyle name="40% - Accent1 5 5 5" xfId="16070" xr:uid="{61809BF8-4A45-4501-9C3A-738EF9F3643D}"/>
    <cellStyle name="40% - Accent1 5 5 5 2" xfId="16071" xr:uid="{A3108856-020C-4AE8-BCFA-DE9A0D70F625}"/>
    <cellStyle name="40% - Accent1 5 5 6" xfId="16072" xr:uid="{EB2C3A83-A838-484C-9DA5-D8DAEB0BFB77}"/>
    <cellStyle name="40% - Accent1 5 5 6 2" xfId="16073" xr:uid="{BD0AEBD9-F138-42FB-B214-0180ABCD528F}"/>
    <cellStyle name="40% - Accent1 5 5 7" xfId="16074" xr:uid="{BC9190B9-A5D9-4D55-9AAE-1CAD24825FB3}"/>
    <cellStyle name="40% - Accent1 5 5 7 2" xfId="16075" xr:uid="{774B25E6-03BE-46A9-BCEA-F0B357C804A9}"/>
    <cellStyle name="40% - Accent1 5 5 8" xfId="16076" xr:uid="{E49816B4-76D8-45F0-A011-2120C584A788}"/>
    <cellStyle name="40% - Accent1 5 6" xfId="16077" xr:uid="{FD71C69B-4779-48D8-996D-DF3D5B283643}"/>
    <cellStyle name="40% - Accent1 5 6 2" xfId="16078" xr:uid="{798C7CC7-E909-4B00-8C7E-100C414C8E1C}"/>
    <cellStyle name="40% - Accent1 5 6 2 2" xfId="16079" xr:uid="{17E74B52-73E3-4C80-A198-522D4DCF690B}"/>
    <cellStyle name="40% - Accent1 5 6 2 2 2" xfId="16080" xr:uid="{08B9A110-CE06-4FAB-97EC-6744F30242E2}"/>
    <cellStyle name="40% - Accent1 5 6 2 3" xfId="16081" xr:uid="{709C4874-EBA6-4A91-BBA7-3FA752348E83}"/>
    <cellStyle name="40% - Accent1 5 6 2 3 2" xfId="16082" xr:uid="{AD08B914-C63A-4A56-9024-9607A9B397EE}"/>
    <cellStyle name="40% - Accent1 5 6 2 4" xfId="16083" xr:uid="{55DCBB75-DFA2-4DD7-B869-88E4659A4264}"/>
    <cellStyle name="40% - Accent1 5 6 3" xfId="16084" xr:uid="{19B30AAE-DD71-43B3-82F4-089DAC16B593}"/>
    <cellStyle name="40% - Accent1 5 6 3 2" xfId="16085" xr:uid="{1AAEE2C5-7834-4AB4-A0AA-3D68D5B80891}"/>
    <cellStyle name="40% - Accent1 5 6 4" xfId="16086" xr:uid="{BDF7F8D6-A036-417E-BDD9-73BE7967D4B0}"/>
    <cellStyle name="40% - Accent1 5 6 4 2" xfId="16087" xr:uid="{E9D7F94C-E215-4509-8574-CABC1CFC8921}"/>
    <cellStyle name="40% - Accent1 5 6 5" xfId="16088" xr:uid="{51BE9AAA-A6FA-4E36-B05F-8376A51D972F}"/>
    <cellStyle name="40% - Accent1 5 6 5 2" xfId="16089" xr:uid="{0451E935-1272-484E-93F3-5D995C227440}"/>
    <cellStyle name="40% - Accent1 5 6 6" xfId="16090" xr:uid="{D23BF6D2-9B09-4209-A8F8-CF1A92F80BDA}"/>
    <cellStyle name="40% - Accent1 5 7" xfId="16091" xr:uid="{CDDBC11F-17BD-4EE1-9F39-CE37064DF652}"/>
    <cellStyle name="40% - Accent1 5 7 2" xfId="16092" xr:uid="{ED1B343F-9918-46E7-9B45-BD77185B7BF5}"/>
    <cellStyle name="40% - Accent1 5 7 2 2" xfId="16093" xr:uid="{FC290B0D-6839-4C1C-8FCD-9F06974B08F6}"/>
    <cellStyle name="40% - Accent1 5 7 2 2 2" xfId="16094" xr:uid="{07E0B90F-86C7-46B4-984A-5C9AD9396543}"/>
    <cellStyle name="40% - Accent1 5 7 2 3" xfId="16095" xr:uid="{17E295F1-4513-4DB8-8526-5E0F6E073D47}"/>
    <cellStyle name="40% - Accent1 5 7 2 3 2" xfId="16096" xr:uid="{BD6F1517-BCD8-43DB-917A-2044BA896B72}"/>
    <cellStyle name="40% - Accent1 5 7 2 4" xfId="16097" xr:uid="{7A54F4AF-EBA3-4F83-BC82-A9EC441712F7}"/>
    <cellStyle name="40% - Accent1 5 7 3" xfId="16098" xr:uid="{FD3EBDBC-73AC-48AB-9773-FA2C65BC7D38}"/>
    <cellStyle name="40% - Accent1 5 7 3 2" xfId="16099" xr:uid="{0A54D77F-7E56-4E57-B2AF-7144DAA05F5F}"/>
    <cellStyle name="40% - Accent1 5 7 4" xfId="16100" xr:uid="{77B9008B-9B7E-41FA-A3AA-48E249957F8D}"/>
    <cellStyle name="40% - Accent1 5 7 4 2" xfId="16101" xr:uid="{7C9AF381-44C0-4F75-91DB-12D78A9C460F}"/>
    <cellStyle name="40% - Accent1 5 7 5" xfId="16102" xr:uid="{4F855437-9C0C-4448-8A59-F0B9175D65FD}"/>
    <cellStyle name="40% - Accent1 5 7 5 2" xfId="16103" xr:uid="{9521C36C-610F-4675-837D-C1478D21D845}"/>
    <cellStyle name="40% - Accent1 5 7 6" xfId="16104" xr:uid="{8847DA3D-CB70-48FB-8C60-607DB72C99AC}"/>
    <cellStyle name="40% - Accent1 5 8" xfId="16105" xr:uid="{12152B00-5FEA-4AA1-9B6B-6D06D714A4F4}"/>
    <cellStyle name="40% - Accent1 5 8 2" xfId="16106" xr:uid="{F81F0DD2-60A9-48EA-B684-AA53AB4BBA15}"/>
    <cellStyle name="40% - Accent1 5 8 2 2" xfId="16107" xr:uid="{DF818B18-703E-4257-BCBC-9AEA01BB94DD}"/>
    <cellStyle name="40% - Accent1 5 8 3" xfId="16108" xr:uid="{5D974062-4384-4AAE-BFCF-1E53E755B4A5}"/>
    <cellStyle name="40% - Accent1 5 8 3 2" xfId="16109" xr:uid="{539A9530-BC19-4685-995C-81972107D6D8}"/>
    <cellStyle name="40% - Accent1 5 8 4" xfId="16110" xr:uid="{4E6977E1-848F-4FBF-B298-EBE90D2D5022}"/>
    <cellStyle name="40% - Accent1 5 9" xfId="16111" xr:uid="{46BD2345-6CB0-46EE-A5F2-7239F6890FCF}"/>
    <cellStyle name="40% - Accent1 5 9 2" xfId="16112" xr:uid="{A8407BF4-1225-413A-AD42-90311218E032}"/>
    <cellStyle name="40% - Accent1 6" xfId="291" xr:uid="{D471CFD4-0CC6-4E2D-892D-180B5C4ED99F}"/>
    <cellStyle name="40% - Accent1 6 10" xfId="16114" xr:uid="{BB8C47AE-ECB5-4DAD-B60B-8756EC315A7F}"/>
    <cellStyle name="40% - Accent1 6 10 2" xfId="16115" xr:uid="{39FC6ACE-277B-4CF3-9CA8-F2DA2F69B86F}"/>
    <cellStyle name="40% - Accent1 6 11" xfId="16116" xr:uid="{713CAD9C-F6A6-40A4-9A78-56284A566247}"/>
    <cellStyle name="40% - Accent1 6 11 2" xfId="16117" xr:uid="{0CAEAEDC-09CC-4533-8E55-AF34B5558792}"/>
    <cellStyle name="40% - Accent1 6 12" xfId="16118" xr:uid="{7628A3C8-4774-4913-9D07-50A4C0690BAB}"/>
    <cellStyle name="40% - Accent1 6 12 2" xfId="16119" xr:uid="{56B45F3E-372F-4FEE-8D44-7F878504EF03}"/>
    <cellStyle name="40% - Accent1 6 13" xfId="16120" xr:uid="{78C0080B-789D-4CC0-AF45-4E0574FE2271}"/>
    <cellStyle name="40% - Accent1 6 14" xfId="16121" xr:uid="{478FC0DA-55D2-40F6-876B-16D8C50FD401}"/>
    <cellStyle name="40% - Accent1 6 15" xfId="16113" xr:uid="{3C110DAD-0558-4834-B683-518E30C7E8AC}"/>
    <cellStyle name="40% - Accent1 6 2" xfId="292" xr:uid="{A848637D-52AA-44E0-89CF-2394B448ECCF}"/>
    <cellStyle name="40% - Accent1 6 2 10" xfId="16123" xr:uid="{8D1C637F-E9AF-4E66-A209-EE95AF51580A}"/>
    <cellStyle name="40% - Accent1 6 2 11" xfId="16124" xr:uid="{39A34451-0760-4DC0-A446-FFC7A33C31B7}"/>
    <cellStyle name="40% - Accent1 6 2 12" xfId="16122" xr:uid="{EE40F2A2-92BD-42B5-BAB5-BE95EE020136}"/>
    <cellStyle name="40% - Accent1 6 2 2" xfId="16125" xr:uid="{7E72B8D6-B2CD-4C97-949E-6822C61A14DB}"/>
    <cellStyle name="40% - Accent1 6 2 2 2" xfId="16126" xr:uid="{9DFD63E2-1B56-4B89-8C11-13BE2CF933B3}"/>
    <cellStyle name="40% - Accent1 6 2 2 2 2" xfId="16127" xr:uid="{987020F8-2EE2-44D8-87F4-79ECF5630CF1}"/>
    <cellStyle name="40% - Accent1 6 2 2 2 2 2" xfId="16128" xr:uid="{2C1E57E9-2D70-4634-803D-348378FF879C}"/>
    <cellStyle name="40% - Accent1 6 2 2 2 3" xfId="16129" xr:uid="{9BBB5E1C-1EC4-4CA4-AE86-574EC63976F2}"/>
    <cellStyle name="40% - Accent1 6 2 2 2 3 2" xfId="16130" xr:uid="{0FD1EC7D-D42B-4683-B11C-B2AE21E22ADF}"/>
    <cellStyle name="40% - Accent1 6 2 2 2 4" xfId="16131" xr:uid="{0B20C3D3-F48B-4304-88C6-E2BC26E13FBA}"/>
    <cellStyle name="40% - Accent1 6 2 2 3" xfId="16132" xr:uid="{D48C8877-389B-4539-977F-B4965485F2D7}"/>
    <cellStyle name="40% - Accent1 6 2 2 3 2" xfId="16133" xr:uid="{5DCD0C54-7E1D-4600-ABCE-05AEC479F086}"/>
    <cellStyle name="40% - Accent1 6 2 2 4" xfId="16134" xr:uid="{583E914C-57A7-47CD-8EBD-5C8C3AAE41BA}"/>
    <cellStyle name="40% - Accent1 6 2 2 4 2" xfId="16135" xr:uid="{37A42D9E-B064-4D46-A4E4-1E37062DC377}"/>
    <cellStyle name="40% - Accent1 6 2 2 5" xfId="16136" xr:uid="{93BCE88D-8DD3-4740-BAAC-0C191F092DC8}"/>
    <cellStyle name="40% - Accent1 6 2 2 5 2" xfId="16137" xr:uid="{556495E2-2FCA-40C8-B24E-E140223915B7}"/>
    <cellStyle name="40% - Accent1 6 2 2 6" xfId="16138" xr:uid="{B84811FB-9C5D-4ECD-8A20-6DD765D90F54}"/>
    <cellStyle name="40% - Accent1 6 2 2 6 2" xfId="16139" xr:uid="{2F5820F6-0981-48DC-A3CB-AB5A5A3D01C8}"/>
    <cellStyle name="40% - Accent1 6 2 2 7" xfId="16140" xr:uid="{E1E5E7DD-CDBE-47BB-AE6A-1823010B6693}"/>
    <cellStyle name="40% - Accent1 6 2 2 7 2" xfId="16141" xr:uid="{228324EE-3BD5-4359-A53E-9AAF2152AA68}"/>
    <cellStyle name="40% - Accent1 6 2 2 8" xfId="16142" xr:uid="{CF8596C1-CC8E-460B-8BB4-50D66BCC7273}"/>
    <cellStyle name="40% - Accent1 6 2 3" xfId="16143" xr:uid="{B8B4F802-895F-49AB-8159-82A3F796B5B5}"/>
    <cellStyle name="40% - Accent1 6 2 3 2" xfId="16144" xr:uid="{98EB3B26-465D-4478-BFBD-6E3CAF2B63D1}"/>
    <cellStyle name="40% - Accent1 6 2 3 2 2" xfId="16145" xr:uid="{AA519103-EEE9-4E37-9C13-11851500992F}"/>
    <cellStyle name="40% - Accent1 6 2 3 2 2 2" xfId="16146" xr:uid="{073FF460-F7DE-4DB4-B96D-424671AAA2B0}"/>
    <cellStyle name="40% - Accent1 6 2 3 2 3" xfId="16147" xr:uid="{8491753B-0EFD-48AE-BE3B-6E4A96AA70AE}"/>
    <cellStyle name="40% - Accent1 6 2 3 2 3 2" xfId="16148" xr:uid="{EE45E6E0-FFF8-438C-90D4-1988644C7E19}"/>
    <cellStyle name="40% - Accent1 6 2 3 2 4" xfId="16149" xr:uid="{71CF827B-094D-4AE8-B89A-B9A015505163}"/>
    <cellStyle name="40% - Accent1 6 2 3 3" xfId="16150" xr:uid="{14A5DC13-5106-492C-A766-7EC88BA4ED95}"/>
    <cellStyle name="40% - Accent1 6 2 3 3 2" xfId="16151" xr:uid="{7AAB0C00-BF21-4020-9D7D-4F445C69ED8B}"/>
    <cellStyle name="40% - Accent1 6 2 3 4" xfId="16152" xr:uid="{A257EF47-D91E-41FE-B312-B63D09BE3139}"/>
    <cellStyle name="40% - Accent1 6 2 3 4 2" xfId="16153" xr:uid="{11101385-22F0-44FD-8128-A01D052E7B18}"/>
    <cellStyle name="40% - Accent1 6 2 3 5" xfId="16154" xr:uid="{AB4559C5-020F-4061-8884-444C52BA5C3E}"/>
    <cellStyle name="40% - Accent1 6 2 3 5 2" xfId="16155" xr:uid="{BFB93054-5E36-4218-8F09-C8336BE7C2DA}"/>
    <cellStyle name="40% - Accent1 6 2 3 6" xfId="16156" xr:uid="{C90C0322-D20C-4F2C-973D-5EE6F9413FFE}"/>
    <cellStyle name="40% - Accent1 6 2 4" xfId="16157" xr:uid="{57F81A75-47B3-4586-8D6B-94434AFE285D}"/>
    <cellStyle name="40% - Accent1 6 2 4 2" xfId="16158" xr:uid="{B3EBF60F-279F-4A40-8B0A-A5DF4165379F}"/>
    <cellStyle name="40% - Accent1 6 2 4 2 2" xfId="16159" xr:uid="{E4CB917A-FCE0-4CD1-99DD-5319361C1372}"/>
    <cellStyle name="40% - Accent1 6 2 4 3" xfId="16160" xr:uid="{D6D9AC12-2AE7-4546-AB2D-9EEEAE094F24}"/>
    <cellStyle name="40% - Accent1 6 2 4 3 2" xfId="16161" xr:uid="{47D6245D-538B-4768-83E8-410907C5F995}"/>
    <cellStyle name="40% - Accent1 6 2 4 4" xfId="16162" xr:uid="{D6E6F2E1-8571-4227-A116-141E60DBD0A8}"/>
    <cellStyle name="40% - Accent1 6 2 5" xfId="16163" xr:uid="{D890E40D-35E0-4C6D-B4C1-C95DC58024A8}"/>
    <cellStyle name="40% - Accent1 6 2 5 2" xfId="16164" xr:uid="{9F94C6AD-84F9-4E72-8C6B-963A6113873E}"/>
    <cellStyle name="40% - Accent1 6 2 6" xfId="16165" xr:uid="{405BBAC7-4ABA-4070-8FFD-51C3B1701B8C}"/>
    <cellStyle name="40% - Accent1 6 2 6 2" xfId="16166" xr:uid="{803041BA-7825-410A-891C-982BE0E6B750}"/>
    <cellStyle name="40% - Accent1 6 2 7" xfId="16167" xr:uid="{4DA98AB9-8018-41CC-9AAD-F1B912D29DA4}"/>
    <cellStyle name="40% - Accent1 6 2 7 2" xfId="16168" xr:uid="{82207B3A-32E4-4043-90F0-F1D4D77282DB}"/>
    <cellStyle name="40% - Accent1 6 2 8" xfId="16169" xr:uid="{15157DD3-BB54-4ADE-85A8-7FF0E94D1854}"/>
    <cellStyle name="40% - Accent1 6 2 8 2" xfId="16170" xr:uid="{448A8ED3-5835-4BCF-9AFB-6F38CB52B73E}"/>
    <cellStyle name="40% - Accent1 6 2 9" xfId="16171" xr:uid="{23811173-838D-44E3-AEAA-95FBB6E692DE}"/>
    <cellStyle name="40% - Accent1 6 2 9 2" xfId="16172" xr:uid="{D249A5B6-48CE-4503-BED5-43ED9D55F03D}"/>
    <cellStyle name="40% - Accent1 6 3" xfId="16173" xr:uid="{19817490-2678-4A4F-97A2-B841500924EB}"/>
    <cellStyle name="40% - Accent1 6 3 10" xfId="16174" xr:uid="{2C2E5C07-F029-4999-8977-2243FFDE1624}"/>
    <cellStyle name="40% - Accent1 6 3 2" xfId="16175" xr:uid="{C760F953-1BD6-4E20-A79F-5E74FCAC68C2}"/>
    <cellStyle name="40% - Accent1 6 3 2 2" xfId="16176" xr:uid="{3414253E-0E3F-4FFC-AE8B-5362E4DF8953}"/>
    <cellStyle name="40% - Accent1 6 3 2 2 2" xfId="16177" xr:uid="{49ACF509-9D30-4DBD-80D2-03C4D8130806}"/>
    <cellStyle name="40% - Accent1 6 3 2 2 2 2" xfId="16178" xr:uid="{27031338-368C-46D5-9CE4-D78839BF019F}"/>
    <cellStyle name="40% - Accent1 6 3 2 2 3" xfId="16179" xr:uid="{F8A6F149-A8D5-4654-A786-D2C4301B56D6}"/>
    <cellStyle name="40% - Accent1 6 3 2 2 3 2" xfId="16180" xr:uid="{5F347438-BD26-479F-A904-449F6DA146B3}"/>
    <cellStyle name="40% - Accent1 6 3 2 2 4" xfId="16181" xr:uid="{5F7BE76A-DF28-4F33-B8D9-84272851843D}"/>
    <cellStyle name="40% - Accent1 6 3 2 3" xfId="16182" xr:uid="{FE5E32AF-65B5-4205-94C0-14B1E71025AF}"/>
    <cellStyle name="40% - Accent1 6 3 2 3 2" xfId="16183" xr:uid="{2BA393B8-2B47-4D56-A8E3-A0FE21454B52}"/>
    <cellStyle name="40% - Accent1 6 3 2 4" xfId="16184" xr:uid="{E54A5D59-4074-4DE9-92AC-E05293BD541F}"/>
    <cellStyle name="40% - Accent1 6 3 2 4 2" xfId="16185" xr:uid="{96F6BA35-BA7F-409B-A5C3-AF822C8A17DB}"/>
    <cellStyle name="40% - Accent1 6 3 2 5" xfId="16186" xr:uid="{60ECFC22-C540-464B-BBB4-61C2B06630C4}"/>
    <cellStyle name="40% - Accent1 6 3 2 5 2" xfId="16187" xr:uid="{0F44C8B6-AA97-4FFA-B116-F8C5B19F03CE}"/>
    <cellStyle name="40% - Accent1 6 3 2 6" xfId="16188" xr:uid="{D802C486-EEFF-41AF-8100-8ECE429A2715}"/>
    <cellStyle name="40% - Accent1 6 3 2 6 2" xfId="16189" xr:uid="{E97354D2-B99E-4C7D-91ED-DA0C7BB2A915}"/>
    <cellStyle name="40% - Accent1 6 3 2 7" xfId="16190" xr:uid="{7BFFF525-03A3-4938-ABF4-CA2979D3191A}"/>
    <cellStyle name="40% - Accent1 6 3 2 7 2" xfId="16191" xr:uid="{E26A112F-C12A-441E-A9D7-777616AD4496}"/>
    <cellStyle name="40% - Accent1 6 3 2 8" xfId="16192" xr:uid="{C7C21C84-3520-4EB0-A656-0FF100EC607C}"/>
    <cellStyle name="40% - Accent1 6 3 3" xfId="16193" xr:uid="{99F5CE7D-87CC-47FB-8819-D6F969DFF163}"/>
    <cellStyle name="40% - Accent1 6 3 3 2" xfId="16194" xr:uid="{B314CC02-2F19-4018-A684-A354CD1173E7}"/>
    <cellStyle name="40% - Accent1 6 3 3 2 2" xfId="16195" xr:uid="{3ECE5CF8-FC13-43A1-8957-50F38C579D9C}"/>
    <cellStyle name="40% - Accent1 6 3 3 2 2 2" xfId="16196" xr:uid="{10476D9E-F17D-4D78-8EBF-9F2F3DCD24CD}"/>
    <cellStyle name="40% - Accent1 6 3 3 2 3" xfId="16197" xr:uid="{87BB881A-F5F7-4BDB-9739-A42E07E41236}"/>
    <cellStyle name="40% - Accent1 6 3 3 2 3 2" xfId="16198" xr:uid="{30106A45-2C95-46A5-BD81-8BD69C5CF298}"/>
    <cellStyle name="40% - Accent1 6 3 3 2 4" xfId="16199" xr:uid="{493D8114-3AB9-4129-9474-46D226D1E227}"/>
    <cellStyle name="40% - Accent1 6 3 3 3" xfId="16200" xr:uid="{5C3F47E6-6181-43C0-B49C-4CA800D74BA5}"/>
    <cellStyle name="40% - Accent1 6 3 3 3 2" xfId="16201" xr:uid="{FA93F77C-15B1-47D1-8D3D-FAA5ACEF1E07}"/>
    <cellStyle name="40% - Accent1 6 3 3 4" xfId="16202" xr:uid="{3E31D474-E334-417F-B6E5-647FE576B2C4}"/>
    <cellStyle name="40% - Accent1 6 3 3 4 2" xfId="16203" xr:uid="{61A4BAB6-494E-42C2-95C3-57E25566F517}"/>
    <cellStyle name="40% - Accent1 6 3 3 5" xfId="16204" xr:uid="{8A128031-8D9B-48AC-9E42-EA1ABB5A9093}"/>
    <cellStyle name="40% - Accent1 6 3 3 5 2" xfId="16205" xr:uid="{EF5C8E69-C1D0-4FB6-B223-39F145976B57}"/>
    <cellStyle name="40% - Accent1 6 3 3 6" xfId="16206" xr:uid="{5A637346-6D85-4188-A188-3A4B472A9EF2}"/>
    <cellStyle name="40% - Accent1 6 3 4" xfId="16207" xr:uid="{FE4B340F-3B5B-4A87-9466-53BD5F574F51}"/>
    <cellStyle name="40% - Accent1 6 3 4 2" xfId="16208" xr:uid="{99202489-E2FD-4527-AE23-0B3A8D458093}"/>
    <cellStyle name="40% - Accent1 6 3 4 2 2" xfId="16209" xr:uid="{E667B93F-2FF6-4E6F-8DFE-F567825E6B42}"/>
    <cellStyle name="40% - Accent1 6 3 4 3" xfId="16210" xr:uid="{11B8BE8E-EAEB-4E58-9058-E860A8FE380F}"/>
    <cellStyle name="40% - Accent1 6 3 4 3 2" xfId="16211" xr:uid="{44EFCDD0-0272-416D-89CF-9FDC593485B1}"/>
    <cellStyle name="40% - Accent1 6 3 4 4" xfId="16212" xr:uid="{86669E8E-CCFF-4ADD-BB92-7EA28E86EBF1}"/>
    <cellStyle name="40% - Accent1 6 3 5" xfId="16213" xr:uid="{C5AA28A9-A3D5-473B-8EE7-ACFC3A21D6EF}"/>
    <cellStyle name="40% - Accent1 6 3 5 2" xfId="16214" xr:uid="{71626F22-437F-4D6F-8827-733AADE7B06E}"/>
    <cellStyle name="40% - Accent1 6 3 6" xfId="16215" xr:uid="{2C5FB69E-4F37-4B22-9EAD-3F7C5DC931D8}"/>
    <cellStyle name="40% - Accent1 6 3 6 2" xfId="16216" xr:uid="{3971A309-C242-490B-84E6-E5CFA05E6CD8}"/>
    <cellStyle name="40% - Accent1 6 3 7" xfId="16217" xr:uid="{7356C679-AA25-4514-A6E8-481AD6671CD6}"/>
    <cellStyle name="40% - Accent1 6 3 7 2" xfId="16218" xr:uid="{4C4D4D79-39CB-4606-91DF-6320CC631514}"/>
    <cellStyle name="40% - Accent1 6 3 8" xfId="16219" xr:uid="{921F0AC3-6EB3-4F0D-87A6-40B6EC25EFF6}"/>
    <cellStyle name="40% - Accent1 6 3 8 2" xfId="16220" xr:uid="{84401A29-CF8F-4A78-9655-E8F91BA40559}"/>
    <cellStyle name="40% - Accent1 6 3 9" xfId="16221" xr:uid="{C4CEC26F-96F8-4355-9181-95C278038587}"/>
    <cellStyle name="40% - Accent1 6 3 9 2" xfId="16222" xr:uid="{FC383DDF-0652-4282-BFED-E26C2A009F77}"/>
    <cellStyle name="40% - Accent1 6 4" xfId="16223" xr:uid="{790D070B-EBAB-4483-9BDE-DA2DB7F4112A}"/>
    <cellStyle name="40% - Accent1 6 4 10" xfId="16224" xr:uid="{17BBE716-58B0-4BF1-AEE0-4ED67C9392FE}"/>
    <cellStyle name="40% - Accent1 6 4 2" xfId="16225" xr:uid="{A6940BE7-2D72-4D95-8F1B-2FE6F1F7F170}"/>
    <cellStyle name="40% - Accent1 6 4 2 2" xfId="16226" xr:uid="{E9E83D99-FC10-4D84-BDFC-5D4071B6F2A9}"/>
    <cellStyle name="40% - Accent1 6 4 2 2 2" xfId="16227" xr:uid="{485274C7-568B-450F-8578-F67B2F63C756}"/>
    <cellStyle name="40% - Accent1 6 4 2 2 2 2" xfId="16228" xr:uid="{D2849779-2F9C-4EA1-A942-6C79FFDB8CE5}"/>
    <cellStyle name="40% - Accent1 6 4 2 2 3" xfId="16229" xr:uid="{9742D44A-DBBA-475A-813E-2836A4B64969}"/>
    <cellStyle name="40% - Accent1 6 4 2 2 3 2" xfId="16230" xr:uid="{095DE497-72BF-42D1-A663-A331B9758657}"/>
    <cellStyle name="40% - Accent1 6 4 2 2 4" xfId="16231" xr:uid="{099DAE05-081F-482B-8769-B1C879CFFB8D}"/>
    <cellStyle name="40% - Accent1 6 4 2 3" xfId="16232" xr:uid="{2E28A56D-E36E-48A6-9172-96B6FFA1D460}"/>
    <cellStyle name="40% - Accent1 6 4 2 3 2" xfId="16233" xr:uid="{AAA65C8A-5769-48F7-A5C0-4AA81E16CB98}"/>
    <cellStyle name="40% - Accent1 6 4 2 4" xfId="16234" xr:uid="{2601A74E-8C8B-4797-8091-621398CEF7A3}"/>
    <cellStyle name="40% - Accent1 6 4 2 4 2" xfId="16235" xr:uid="{D808C875-44B9-4552-8562-6371C39E48F9}"/>
    <cellStyle name="40% - Accent1 6 4 2 5" xfId="16236" xr:uid="{1C02E31B-EB4F-4B76-BF68-CF7807FC86D8}"/>
    <cellStyle name="40% - Accent1 6 4 2 5 2" xfId="16237" xr:uid="{17355C1E-47D2-4D37-9836-46AD2CDF3AE8}"/>
    <cellStyle name="40% - Accent1 6 4 2 6" xfId="16238" xr:uid="{63C5E9D8-0AD4-48A4-B01C-BCC7BE786195}"/>
    <cellStyle name="40% - Accent1 6 4 3" xfId="16239" xr:uid="{8CEA87EA-0620-493C-B17F-266C51B3189A}"/>
    <cellStyle name="40% - Accent1 6 4 3 2" xfId="16240" xr:uid="{BC33BCFB-12CC-4BC2-AA94-5BEF8D51EBFC}"/>
    <cellStyle name="40% - Accent1 6 4 3 2 2" xfId="16241" xr:uid="{6485B69D-A3C0-4577-9610-04D0AF28BAEE}"/>
    <cellStyle name="40% - Accent1 6 4 3 2 2 2" xfId="16242" xr:uid="{6DA698DA-6486-48F0-BBA8-6DFE3A13A14D}"/>
    <cellStyle name="40% - Accent1 6 4 3 2 3" xfId="16243" xr:uid="{EBBC58AE-446A-454E-8B1A-77659CD9889C}"/>
    <cellStyle name="40% - Accent1 6 4 3 2 3 2" xfId="16244" xr:uid="{1D7D7852-2142-4FD0-91D6-2B9887CF7F4A}"/>
    <cellStyle name="40% - Accent1 6 4 3 2 4" xfId="16245" xr:uid="{5ACF981C-0359-43AE-AF68-FAE699187FF0}"/>
    <cellStyle name="40% - Accent1 6 4 3 3" xfId="16246" xr:uid="{1136BD37-041D-403B-8123-F2F1858CC6CB}"/>
    <cellStyle name="40% - Accent1 6 4 3 3 2" xfId="16247" xr:uid="{DF7A9429-7560-413A-B206-F999267EF257}"/>
    <cellStyle name="40% - Accent1 6 4 3 4" xfId="16248" xr:uid="{8C47912E-989F-4DF5-8ED1-9281524BF6CC}"/>
    <cellStyle name="40% - Accent1 6 4 3 4 2" xfId="16249" xr:uid="{5D7C68C8-0E6D-40FC-80FD-D59E153239FF}"/>
    <cellStyle name="40% - Accent1 6 4 3 5" xfId="16250" xr:uid="{568A0B69-2A1B-42A2-9B2F-337A8217AE26}"/>
    <cellStyle name="40% - Accent1 6 4 3 5 2" xfId="16251" xr:uid="{C1093E14-9BD6-4D1C-9655-D7655340A691}"/>
    <cellStyle name="40% - Accent1 6 4 3 6" xfId="16252" xr:uid="{5E98CCE4-D044-4536-B21B-96C24050503F}"/>
    <cellStyle name="40% - Accent1 6 4 4" xfId="16253" xr:uid="{EE109948-046A-4F7E-95D2-11C78322CC08}"/>
    <cellStyle name="40% - Accent1 6 4 4 2" xfId="16254" xr:uid="{E2141B5E-4DCF-40D4-973B-C7FD97B2095A}"/>
    <cellStyle name="40% - Accent1 6 4 4 2 2" xfId="16255" xr:uid="{241BBC6B-157E-4764-80DE-F7A56A36FE6E}"/>
    <cellStyle name="40% - Accent1 6 4 4 3" xfId="16256" xr:uid="{4EE34E40-AD1D-46FF-A688-F364635C4A5C}"/>
    <cellStyle name="40% - Accent1 6 4 4 3 2" xfId="16257" xr:uid="{D5B5AF0F-7089-4E36-811E-866438BA6CF1}"/>
    <cellStyle name="40% - Accent1 6 4 4 4" xfId="16258" xr:uid="{700CB789-45BD-4E56-A7CD-973F47DC3C23}"/>
    <cellStyle name="40% - Accent1 6 4 5" xfId="16259" xr:uid="{8C2C5198-74FC-40A7-8382-E0CEE48C2BF0}"/>
    <cellStyle name="40% - Accent1 6 4 5 2" xfId="16260" xr:uid="{FF662E1D-959F-4BEF-B202-56B2A7CA88B6}"/>
    <cellStyle name="40% - Accent1 6 4 6" xfId="16261" xr:uid="{565AB083-07AB-46FB-8C70-2FAC2EC2D9BD}"/>
    <cellStyle name="40% - Accent1 6 4 6 2" xfId="16262" xr:uid="{DA678C06-DEAE-4BAD-8898-C67CBBAAFD23}"/>
    <cellStyle name="40% - Accent1 6 4 7" xfId="16263" xr:uid="{6EB3F84D-AF27-48DC-B34F-A4863FBEEE1E}"/>
    <cellStyle name="40% - Accent1 6 4 7 2" xfId="16264" xr:uid="{75F5607F-0AF2-4076-A0C0-25531E740D2D}"/>
    <cellStyle name="40% - Accent1 6 4 8" xfId="16265" xr:uid="{2A2AAED0-FC7F-418B-A74C-9F9FA1BC11A6}"/>
    <cellStyle name="40% - Accent1 6 4 8 2" xfId="16266" xr:uid="{472548BA-D7C4-4EEB-8432-4FBD6420E5AD}"/>
    <cellStyle name="40% - Accent1 6 4 9" xfId="16267" xr:uid="{75B99659-393F-468A-B283-67AE76D39E71}"/>
    <cellStyle name="40% - Accent1 6 4 9 2" xfId="16268" xr:uid="{8727495B-9139-49A0-B73C-7509CC8C6E89}"/>
    <cellStyle name="40% - Accent1 6 5" xfId="16269" xr:uid="{F08A5C4A-9D46-4E52-9DA9-C9C602DAB505}"/>
    <cellStyle name="40% - Accent1 6 5 2" xfId="16270" xr:uid="{FF7BAFFE-4D97-4EFE-A4CC-D4D71FC32A84}"/>
    <cellStyle name="40% - Accent1 6 5 2 2" xfId="16271" xr:uid="{8C34D964-963A-4A0A-94E2-7CCE9BEF4AAF}"/>
    <cellStyle name="40% - Accent1 6 5 2 2 2" xfId="16272" xr:uid="{7831A0DA-0B02-43D2-92C6-C5FCFEE75692}"/>
    <cellStyle name="40% - Accent1 6 5 2 3" xfId="16273" xr:uid="{7F8983B9-C614-4997-9312-5212CC9A840C}"/>
    <cellStyle name="40% - Accent1 6 5 2 3 2" xfId="16274" xr:uid="{E76763D7-B5D5-42A4-9746-4843C13F5CC7}"/>
    <cellStyle name="40% - Accent1 6 5 2 4" xfId="16275" xr:uid="{0D5AC5F4-36B0-49EC-8F1B-58FDBE4F99E2}"/>
    <cellStyle name="40% - Accent1 6 5 3" xfId="16276" xr:uid="{4DDCC44E-7F50-4CAE-A5A8-7D435F9E4B53}"/>
    <cellStyle name="40% - Accent1 6 5 3 2" xfId="16277" xr:uid="{D298D233-23A2-4014-A195-6E33C14690A7}"/>
    <cellStyle name="40% - Accent1 6 5 4" xfId="16278" xr:uid="{0A402979-B868-4621-9FB6-F1B1F2741C8C}"/>
    <cellStyle name="40% - Accent1 6 5 4 2" xfId="16279" xr:uid="{56DFABB7-A796-4811-A24E-70DE0937BA7F}"/>
    <cellStyle name="40% - Accent1 6 5 5" xfId="16280" xr:uid="{5DCF498A-1EFD-4238-8296-7B9D1384E4EE}"/>
    <cellStyle name="40% - Accent1 6 5 5 2" xfId="16281" xr:uid="{4063395F-D6CC-4D06-B501-83248D4D0DB0}"/>
    <cellStyle name="40% - Accent1 6 5 6" xfId="16282" xr:uid="{D60D94D7-A28F-43A4-AF9C-E396327965EC}"/>
    <cellStyle name="40% - Accent1 6 6" xfId="16283" xr:uid="{9C329D9E-7AC7-49AA-AF0B-BCD20A5DA09C}"/>
    <cellStyle name="40% - Accent1 6 6 2" xfId="16284" xr:uid="{50F393FA-C0A9-4B5A-A5C2-FC0A5F80720E}"/>
    <cellStyle name="40% - Accent1 6 6 2 2" xfId="16285" xr:uid="{84E50206-85CA-443B-B381-4B6BCA290A71}"/>
    <cellStyle name="40% - Accent1 6 6 2 2 2" xfId="16286" xr:uid="{D30E3177-C386-4BE9-B7F0-B2E8072EFD94}"/>
    <cellStyle name="40% - Accent1 6 6 2 3" xfId="16287" xr:uid="{FF48846C-C743-4F5C-BDA4-08BB79254D91}"/>
    <cellStyle name="40% - Accent1 6 6 2 3 2" xfId="16288" xr:uid="{CFB8F4BF-E78C-4C2D-A458-3F468DB9FD65}"/>
    <cellStyle name="40% - Accent1 6 6 2 4" xfId="16289" xr:uid="{0E09F770-7E8A-43E2-BB33-1E9C33F0F711}"/>
    <cellStyle name="40% - Accent1 6 6 3" xfId="16290" xr:uid="{0F1E92AC-AB97-438E-89FC-B97A8AD3347E}"/>
    <cellStyle name="40% - Accent1 6 6 3 2" xfId="16291" xr:uid="{5DE51548-0820-4789-9DE7-25A7EC52911E}"/>
    <cellStyle name="40% - Accent1 6 6 4" xfId="16292" xr:uid="{F1EF7FE8-061B-4433-890A-663161F91597}"/>
    <cellStyle name="40% - Accent1 6 6 4 2" xfId="16293" xr:uid="{20516E8A-9A1C-49A1-8B81-27E8FF74AE54}"/>
    <cellStyle name="40% - Accent1 6 6 5" xfId="16294" xr:uid="{BA08CFFC-A830-4A58-A09A-CDA133695987}"/>
    <cellStyle name="40% - Accent1 6 6 5 2" xfId="16295" xr:uid="{CCA985EA-46DC-4B25-A3C5-43DDFDF4B21B}"/>
    <cellStyle name="40% - Accent1 6 6 6" xfId="16296" xr:uid="{C51800B7-3A36-40D9-8636-7A8DF6A50038}"/>
    <cellStyle name="40% - Accent1 6 7" xfId="16297" xr:uid="{BE1BAE23-BD67-459D-92B2-96B17A4DF346}"/>
    <cellStyle name="40% - Accent1 6 7 2" xfId="16298" xr:uid="{848C0D20-A8E1-4859-A512-F7DF79D8A467}"/>
    <cellStyle name="40% - Accent1 6 7 2 2" xfId="16299" xr:uid="{2567E16C-57B3-4F5C-8840-E9ADE05C855A}"/>
    <cellStyle name="40% - Accent1 6 7 3" xfId="16300" xr:uid="{B6CB5F4F-5A5B-4572-A270-18138166650E}"/>
    <cellStyle name="40% - Accent1 6 7 3 2" xfId="16301" xr:uid="{9A6D9BC9-5140-4E5B-9BE4-DCDEF246BECB}"/>
    <cellStyle name="40% - Accent1 6 7 4" xfId="16302" xr:uid="{22A4C7E5-3E29-40FF-99CD-CC9B5B928FAB}"/>
    <cellStyle name="40% - Accent1 6 8" xfId="16303" xr:uid="{21832FD8-206F-4805-B57F-98219D215738}"/>
    <cellStyle name="40% - Accent1 6 8 2" xfId="16304" xr:uid="{44DA98C2-9753-4A43-AB7A-D0D9A4FF4A9F}"/>
    <cellStyle name="40% - Accent1 6 9" xfId="16305" xr:uid="{64EAE2EE-9622-411E-A607-964B73CB3E90}"/>
    <cellStyle name="40% - Accent1 6 9 2" xfId="16306" xr:uid="{BA76C790-489D-4EB3-83E6-2C0E7948E907}"/>
    <cellStyle name="40% - Accent1 7" xfId="293" xr:uid="{13306025-2F7F-4741-B8D4-F69EB839FADE}"/>
    <cellStyle name="40% - Accent1 7 10" xfId="16308" xr:uid="{F259D004-B148-4179-AEB0-2857D40FC71A}"/>
    <cellStyle name="40% - Accent1 7 10 2" xfId="16309" xr:uid="{C24AE195-8053-42E5-94D0-5CABF7C69BC9}"/>
    <cellStyle name="40% - Accent1 7 11" xfId="16310" xr:uid="{EA862F10-7F70-4C89-BF4D-9CA56FD8C7B2}"/>
    <cellStyle name="40% - Accent1 7 11 2" xfId="16311" xr:uid="{8DD2203C-4818-4BC1-B3A0-ABA82120E41E}"/>
    <cellStyle name="40% - Accent1 7 12" xfId="16312" xr:uid="{7345CDA0-A77B-49E6-A692-5722F37918DB}"/>
    <cellStyle name="40% - Accent1 7 13" xfId="16313" xr:uid="{54FCB894-7AFA-456B-8426-FECCBFC6B2F2}"/>
    <cellStyle name="40% - Accent1 7 14" xfId="16307" xr:uid="{06F40942-25DA-450B-85B9-ED80AFDD833F}"/>
    <cellStyle name="40% - Accent1 7 2" xfId="294" xr:uid="{A892EC3C-1CC8-426D-8289-2F897D45B33B}"/>
    <cellStyle name="40% - Accent1 7 2 10" xfId="16315" xr:uid="{50F7B8F1-F540-4CB1-A022-5FE05B4A539B}"/>
    <cellStyle name="40% - Accent1 7 2 11" xfId="16314" xr:uid="{F69A5F01-B323-40D9-B19C-02ED5E945A05}"/>
    <cellStyle name="40% - Accent1 7 2 2" xfId="16316" xr:uid="{F20F59F1-1F85-4DE0-B4AB-47C83615F874}"/>
    <cellStyle name="40% - Accent1 7 2 2 2" xfId="16317" xr:uid="{D2365BEF-87A2-4F7F-BB74-15F685926137}"/>
    <cellStyle name="40% - Accent1 7 2 2 2 2" xfId="16318" xr:uid="{DB105D6E-D691-4BD2-BB2E-FA5115432882}"/>
    <cellStyle name="40% - Accent1 7 2 2 2 2 2" xfId="16319" xr:uid="{D8017D2B-A240-47F0-833D-BB4B07F6B5AE}"/>
    <cellStyle name="40% - Accent1 7 2 2 2 3" xfId="16320" xr:uid="{E9E07AD7-9C55-4F9C-8B4E-3F9CD2A95805}"/>
    <cellStyle name="40% - Accent1 7 2 2 2 3 2" xfId="16321" xr:uid="{49C2830A-A600-435D-BC90-A4A933191E0D}"/>
    <cellStyle name="40% - Accent1 7 2 2 2 4" xfId="16322" xr:uid="{5B96A156-16F5-4D93-9A96-966809ADED1A}"/>
    <cellStyle name="40% - Accent1 7 2 2 3" xfId="16323" xr:uid="{DC6261BE-FD2F-479B-8B5D-E4E633AB4F8D}"/>
    <cellStyle name="40% - Accent1 7 2 2 3 2" xfId="16324" xr:uid="{79E2DAC8-34E7-4526-818F-09C6F8CD9CBC}"/>
    <cellStyle name="40% - Accent1 7 2 2 4" xfId="16325" xr:uid="{C6693B0D-48F2-4850-9E6E-960394C0351B}"/>
    <cellStyle name="40% - Accent1 7 2 2 4 2" xfId="16326" xr:uid="{C1790BF1-D813-4497-B98E-39CDFDA34B37}"/>
    <cellStyle name="40% - Accent1 7 2 2 5" xfId="16327" xr:uid="{008F98A2-A3C8-45AA-A01D-70A3DD1135E9}"/>
    <cellStyle name="40% - Accent1 7 2 2 5 2" xfId="16328" xr:uid="{DF4BA1ED-8298-4397-B9CE-33B6C570035D}"/>
    <cellStyle name="40% - Accent1 7 2 2 6" xfId="16329" xr:uid="{123F39CA-EE33-405A-B704-6EE3312837FA}"/>
    <cellStyle name="40% - Accent1 7 2 2 6 2" xfId="16330" xr:uid="{FC31E422-6640-458C-92FD-1D98ADA02A5A}"/>
    <cellStyle name="40% - Accent1 7 2 2 7" xfId="16331" xr:uid="{4F65A956-A7AC-4813-8188-CF493937F124}"/>
    <cellStyle name="40% - Accent1 7 2 2 7 2" xfId="16332" xr:uid="{8F7D23EA-EE4A-4A43-801B-2B9C8EA6B44F}"/>
    <cellStyle name="40% - Accent1 7 2 2 8" xfId="16333" xr:uid="{A4CD97A6-FB04-45A3-B9F4-C1C5D722E0F5}"/>
    <cellStyle name="40% - Accent1 7 2 3" xfId="16334" xr:uid="{81406940-9D3D-442B-8294-254391CBDFB3}"/>
    <cellStyle name="40% - Accent1 7 2 3 2" xfId="16335" xr:uid="{D0E0D31A-4315-4620-8031-1BFE748379E9}"/>
    <cellStyle name="40% - Accent1 7 2 3 2 2" xfId="16336" xr:uid="{05442785-35E3-4FAB-B37E-D77CC0D5BFCC}"/>
    <cellStyle name="40% - Accent1 7 2 3 2 2 2" xfId="16337" xr:uid="{1EF4F40B-64B4-43AF-8553-FB777F66B445}"/>
    <cellStyle name="40% - Accent1 7 2 3 2 3" xfId="16338" xr:uid="{7268FDCB-38D2-4D2A-9AF9-CC0080A6439A}"/>
    <cellStyle name="40% - Accent1 7 2 3 2 3 2" xfId="16339" xr:uid="{FBDEA363-6C9A-4228-AEB2-FED3AF5AC91E}"/>
    <cellStyle name="40% - Accent1 7 2 3 2 4" xfId="16340" xr:uid="{D6820FFE-EE6F-4AF6-842B-036C389129B6}"/>
    <cellStyle name="40% - Accent1 7 2 3 3" xfId="16341" xr:uid="{235DC8BF-ACBD-4FC3-B9B2-751A00BA2205}"/>
    <cellStyle name="40% - Accent1 7 2 3 3 2" xfId="16342" xr:uid="{9912D9E0-AB6D-4A68-A1B2-C5A8F1E9B25D}"/>
    <cellStyle name="40% - Accent1 7 2 3 4" xfId="16343" xr:uid="{C70E0A81-AB51-4609-890F-C6B5C7CDDB85}"/>
    <cellStyle name="40% - Accent1 7 2 3 4 2" xfId="16344" xr:uid="{4310EFAC-8AD3-455F-9CFD-49088BFC4BB7}"/>
    <cellStyle name="40% - Accent1 7 2 3 5" xfId="16345" xr:uid="{821BF9FE-8CC5-4937-A011-3422E75B18AE}"/>
    <cellStyle name="40% - Accent1 7 2 3 5 2" xfId="16346" xr:uid="{0DE023AC-07A1-4EC5-9079-6EBB8F17A7D2}"/>
    <cellStyle name="40% - Accent1 7 2 3 6" xfId="16347" xr:uid="{4188C4C3-8229-414A-B873-CCD6848C5A01}"/>
    <cellStyle name="40% - Accent1 7 2 4" xfId="16348" xr:uid="{DE0E2F05-35EC-4AD1-8125-DE3104B75C14}"/>
    <cellStyle name="40% - Accent1 7 2 4 2" xfId="16349" xr:uid="{B0FEC8E3-4C59-4941-9CCD-E628C1CA78AD}"/>
    <cellStyle name="40% - Accent1 7 2 4 2 2" xfId="16350" xr:uid="{126861C6-7963-410C-9648-BDD8DF0DAC4B}"/>
    <cellStyle name="40% - Accent1 7 2 4 3" xfId="16351" xr:uid="{869097B8-10E9-473C-B4EC-CA0545A52FD7}"/>
    <cellStyle name="40% - Accent1 7 2 4 3 2" xfId="16352" xr:uid="{8142FB39-AEE0-4B1E-BB76-6DA2E8DD7072}"/>
    <cellStyle name="40% - Accent1 7 2 4 4" xfId="16353" xr:uid="{9210926D-6D5D-45F8-B659-C68CDEADA52E}"/>
    <cellStyle name="40% - Accent1 7 2 5" xfId="16354" xr:uid="{BB69B966-4EC0-4D85-99A4-A5D08A14AF6F}"/>
    <cellStyle name="40% - Accent1 7 2 5 2" xfId="16355" xr:uid="{79452D0B-ED1C-4918-80BB-D40770B0AA9E}"/>
    <cellStyle name="40% - Accent1 7 2 6" xfId="16356" xr:uid="{73E39F16-B41A-4207-B5BF-EB51E1504998}"/>
    <cellStyle name="40% - Accent1 7 2 6 2" xfId="16357" xr:uid="{E124BCA7-55D1-4236-A85B-2059FAF6F836}"/>
    <cellStyle name="40% - Accent1 7 2 7" xfId="16358" xr:uid="{31BC91F1-487C-4C6D-9661-9D8EC352464B}"/>
    <cellStyle name="40% - Accent1 7 2 7 2" xfId="16359" xr:uid="{07DC92C1-50BA-4647-930D-F461EAD22CBA}"/>
    <cellStyle name="40% - Accent1 7 2 8" xfId="16360" xr:uid="{A66CA732-2834-469F-8DEC-9501F8A44986}"/>
    <cellStyle name="40% - Accent1 7 2 8 2" xfId="16361" xr:uid="{4A8ED105-2ADC-414C-B1AA-E8DF676EC9C0}"/>
    <cellStyle name="40% - Accent1 7 2 9" xfId="16362" xr:uid="{AD157B36-A916-4F4C-8708-27372E6F020E}"/>
    <cellStyle name="40% - Accent1 7 2 9 2" xfId="16363" xr:uid="{6819D11C-B485-4D7C-9B25-35A7740ADA7D}"/>
    <cellStyle name="40% - Accent1 7 3" xfId="16364" xr:uid="{E71CA8B8-77E4-4711-A0B3-1BB07B684941}"/>
    <cellStyle name="40% - Accent1 7 3 10" xfId="16365" xr:uid="{4EEAA68D-DD71-4706-8D8C-CD082AAD992A}"/>
    <cellStyle name="40% - Accent1 7 3 2" xfId="16366" xr:uid="{CB5AEE3B-4C20-4841-9520-42EC920867DD}"/>
    <cellStyle name="40% - Accent1 7 3 2 2" xfId="16367" xr:uid="{09311A0F-902E-4B38-9266-52E9DA3EE17B}"/>
    <cellStyle name="40% - Accent1 7 3 2 2 2" xfId="16368" xr:uid="{BA7912DA-F502-430C-A0CF-06082D7BA17A}"/>
    <cellStyle name="40% - Accent1 7 3 2 2 2 2" xfId="16369" xr:uid="{0940D40B-00EC-4E0F-A56D-515511A4FC27}"/>
    <cellStyle name="40% - Accent1 7 3 2 2 3" xfId="16370" xr:uid="{5A026A47-582C-4819-AE4F-408F7CB8CBE9}"/>
    <cellStyle name="40% - Accent1 7 3 2 2 3 2" xfId="16371" xr:uid="{CEBE80AF-AF44-4366-9B0B-9F2F95666CE6}"/>
    <cellStyle name="40% - Accent1 7 3 2 2 4" xfId="16372" xr:uid="{4113FDEB-71DC-4217-822E-9920C730780D}"/>
    <cellStyle name="40% - Accent1 7 3 2 3" xfId="16373" xr:uid="{98B47496-BE1F-4246-8B34-1A85D5EFCC57}"/>
    <cellStyle name="40% - Accent1 7 3 2 3 2" xfId="16374" xr:uid="{409A57EC-9750-4AE9-BDA8-758F23B77CCA}"/>
    <cellStyle name="40% - Accent1 7 3 2 4" xfId="16375" xr:uid="{6F4028FB-78EC-4224-8E14-C2EC703F8E6D}"/>
    <cellStyle name="40% - Accent1 7 3 2 4 2" xfId="16376" xr:uid="{F41291F0-FEF1-4B7D-8A7A-572CA74D01D6}"/>
    <cellStyle name="40% - Accent1 7 3 2 5" xfId="16377" xr:uid="{B8E947BA-190D-4F26-9562-D7D805CD53A0}"/>
    <cellStyle name="40% - Accent1 7 3 2 5 2" xfId="16378" xr:uid="{AAF4C621-20BB-457A-B015-70B4E30C22A2}"/>
    <cellStyle name="40% - Accent1 7 3 2 6" xfId="16379" xr:uid="{BF13A4A1-9E83-4C40-8431-568F7EA70F69}"/>
    <cellStyle name="40% - Accent1 7 3 2 6 2" xfId="16380" xr:uid="{6E0B2DE5-F87A-48B0-84D8-FF8AAC9C5CD2}"/>
    <cellStyle name="40% - Accent1 7 3 2 7" xfId="16381" xr:uid="{83C9CC78-A1FA-4FD8-9E95-6B7EED320D51}"/>
    <cellStyle name="40% - Accent1 7 3 2 7 2" xfId="16382" xr:uid="{AD796785-07B6-4E6F-BBC7-0CF044005222}"/>
    <cellStyle name="40% - Accent1 7 3 2 8" xfId="16383" xr:uid="{ACADA00A-F711-4FD4-890D-E11208D96CC8}"/>
    <cellStyle name="40% - Accent1 7 3 3" xfId="16384" xr:uid="{DF174E6B-0E58-4A83-BC33-F436FC5EFDEB}"/>
    <cellStyle name="40% - Accent1 7 3 3 2" xfId="16385" xr:uid="{BA7F38E6-63AF-49EA-AC17-1812F9708AC0}"/>
    <cellStyle name="40% - Accent1 7 3 3 2 2" xfId="16386" xr:uid="{B73C902F-451D-47F0-A69A-0AF3135C5FE8}"/>
    <cellStyle name="40% - Accent1 7 3 3 2 2 2" xfId="16387" xr:uid="{A55CAB72-29E7-458C-A51F-14DE387B0DC7}"/>
    <cellStyle name="40% - Accent1 7 3 3 2 3" xfId="16388" xr:uid="{145604A4-8606-4218-B1DB-0EAA99ADF9CE}"/>
    <cellStyle name="40% - Accent1 7 3 3 2 3 2" xfId="16389" xr:uid="{3EA19742-B96A-4D8B-B847-E37CBA903108}"/>
    <cellStyle name="40% - Accent1 7 3 3 2 4" xfId="16390" xr:uid="{96CA7481-887E-4421-B14F-F1DD600C4860}"/>
    <cellStyle name="40% - Accent1 7 3 3 3" xfId="16391" xr:uid="{6FB3201D-E105-41F8-8230-357C1831D55C}"/>
    <cellStyle name="40% - Accent1 7 3 3 3 2" xfId="16392" xr:uid="{24C9887E-BC3B-44C5-930D-FECD99C0BFF6}"/>
    <cellStyle name="40% - Accent1 7 3 3 4" xfId="16393" xr:uid="{0CF8C01C-7CE2-4358-B13B-E75B7390F437}"/>
    <cellStyle name="40% - Accent1 7 3 3 4 2" xfId="16394" xr:uid="{8F55B471-A822-40A7-972A-1E9AACA61220}"/>
    <cellStyle name="40% - Accent1 7 3 3 5" xfId="16395" xr:uid="{42432BCA-A9B4-4C55-B6CA-4B8501B53388}"/>
    <cellStyle name="40% - Accent1 7 3 3 5 2" xfId="16396" xr:uid="{84A89523-EF8A-439E-92F7-9CC21D6E99F1}"/>
    <cellStyle name="40% - Accent1 7 3 3 6" xfId="16397" xr:uid="{FD6BC9DE-8C2B-4484-8EA4-EA81DB28A3FF}"/>
    <cellStyle name="40% - Accent1 7 3 4" xfId="16398" xr:uid="{F8AA28BE-8C58-4E52-9BB7-82548693855A}"/>
    <cellStyle name="40% - Accent1 7 3 4 2" xfId="16399" xr:uid="{D605A782-D2A8-4941-B227-62FC6B9EA324}"/>
    <cellStyle name="40% - Accent1 7 3 4 2 2" xfId="16400" xr:uid="{74477AA7-100E-4517-87E5-457BCD63D0BD}"/>
    <cellStyle name="40% - Accent1 7 3 4 3" xfId="16401" xr:uid="{242247D6-48E2-4167-8B9B-F3B078E61F82}"/>
    <cellStyle name="40% - Accent1 7 3 4 3 2" xfId="16402" xr:uid="{CFB0A186-9CB0-4959-BD52-15BD6D3B0D02}"/>
    <cellStyle name="40% - Accent1 7 3 4 4" xfId="16403" xr:uid="{48CC4D2D-48C4-4F91-942B-BCB9FDEC31DD}"/>
    <cellStyle name="40% - Accent1 7 3 5" xfId="16404" xr:uid="{7F783A2C-BC6A-4A80-B2D1-F4497AFDB0B7}"/>
    <cellStyle name="40% - Accent1 7 3 5 2" xfId="16405" xr:uid="{390F4E86-32F8-4850-83CD-AE87DF0070F7}"/>
    <cellStyle name="40% - Accent1 7 3 6" xfId="16406" xr:uid="{8B962E99-A8D3-44DE-98A6-A44F4C63D4C0}"/>
    <cellStyle name="40% - Accent1 7 3 6 2" xfId="16407" xr:uid="{D7AD3C40-68F7-406E-B20F-5173F5349423}"/>
    <cellStyle name="40% - Accent1 7 3 7" xfId="16408" xr:uid="{1EEBFDBD-FEEE-4EC5-94C5-EA15BA8A1DE1}"/>
    <cellStyle name="40% - Accent1 7 3 7 2" xfId="16409" xr:uid="{42CF6BFD-F752-4418-B410-8E5EBAF48B4F}"/>
    <cellStyle name="40% - Accent1 7 3 8" xfId="16410" xr:uid="{7AF2083F-BF4D-4027-916E-941303E9897C}"/>
    <cellStyle name="40% - Accent1 7 3 8 2" xfId="16411" xr:uid="{1B2A8B86-824C-42FD-A8E8-F7E7AE631071}"/>
    <cellStyle name="40% - Accent1 7 3 9" xfId="16412" xr:uid="{9E1E079E-17BD-47C0-84F4-1C5C3C84CD36}"/>
    <cellStyle name="40% - Accent1 7 3 9 2" xfId="16413" xr:uid="{87A72B01-606D-4C0B-9750-510E28F4F39E}"/>
    <cellStyle name="40% - Accent1 7 4" xfId="16414" xr:uid="{9203436C-466A-4CF5-A82A-0626E919128B}"/>
    <cellStyle name="40% - Accent1 7 4 2" xfId="16415" xr:uid="{DF302870-C661-4925-9640-DD4934087E88}"/>
    <cellStyle name="40% - Accent1 7 4 2 2" xfId="16416" xr:uid="{CC2EF62C-C29A-411A-ABF1-AEB9CEECDA0F}"/>
    <cellStyle name="40% - Accent1 7 4 2 2 2" xfId="16417" xr:uid="{546FFF67-7F38-44F0-84EF-10883635E86F}"/>
    <cellStyle name="40% - Accent1 7 4 2 3" xfId="16418" xr:uid="{330A18D9-1484-4180-9C66-51347CA0580C}"/>
    <cellStyle name="40% - Accent1 7 4 2 3 2" xfId="16419" xr:uid="{0528CF56-9486-4FF2-8E77-A8CC6EB5D25C}"/>
    <cellStyle name="40% - Accent1 7 4 2 4" xfId="16420" xr:uid="{E02A9960-D8F3-4586-8A11-9C916BC6C7CC}"/>
    <cellStyle name="40% - Accent1 7 4 3" xfId="16421" xr:uid="{858FEE01-1D42-4AA2-B526-66493221B066}"/>
    <cellStyle name="40% - Accent1 7 4 3 2" xfId="16422" xr:uid="{CBCE34DB-609A-4C30-93AF-51D2D54402DE}"/>
    <cellStyle name="40% - Accent1 7 4 4" xfId="16423" xr:uid="{72335338-7141-449F-A6A1-803A1303661F}"/>
    <cellStyle name="40% - Accent1 7 4 4 2" xfId="16424" xr:uid="{D7BFF6B6-7215-4640-A8CB-81A4719D195D}"/>
    <cellStyle name="40% - Accent1 7 4 5" xfId="16425" xr:uid="{08D6066D-8C24-49DF-8B58-FEA04FEC6697}"/>
    <cellStyle name="40% - Accent1 7 4 5 2" xfId="16426" xr:uid="{C7CEB923-E008-4569-AA50-03EAB92648AC}"/>
    <cellStyle name="40% - Accent1 7 4 6" xfId="16427" xr:uid="{96B282D5-DEB7-4D9D-9D65-45D5D0F45752}"/>
    <cellStyle name="40% - Accent1 7 4 6 2" xfId="16428" xr:uid="{4C6D1C91-B6AD-4E12-8A6D-E67B770E2FA5}"/>
    <cellStyle name="40% - Accent1 7 4 7" xfId="16429" xr:uid="{B82BB4F7-0332-4D22-80F0-8305F944950B}"/>
    <cellStyle name="40% - Accent1 7 4 7 2" xfId="16430" xr:uid="{A4F4259D-D3D0-4234-898E-A7387465A887}"/>
    <cellStyle name="40% - Accent1 7 4 8" xfId="16431" xr:uid="{922AD78A-595B-414F-9EC8-72EF64657C78}"/>
    <cellStyle name="40% - Accent1 7 5" xfId="16432" xr:uid="{4F77054D-E118-43A8-886D-B4CDA1F9F20B}"/>
    <cellStyle name="40% - Accent1 7 5 2" xfId="16433" xr:uid="{D3AF93A0-3838-4EF5-9879-48376A43E70F}"/>
    <cellStyle name="40% - Accent1 7 5 2 2" xfId="16434" xr:uid="{9A05DE7E-121C-4E0B-937C-7B8C8B2EAC69}"/>
    <cellStyle name="40% - Accent1 7 5 2 2 2" xfId="16435" xr:uid="{DCBD18DB-6EDF-4A40-8E94-C32C09D061E6}"/>
    <cellStyle name="40% - Accent1 7 5 2 3" xfId="16436" xr:uid="{2A934DDE-E76F-4C07-B302-96734E3E1715}"/>
    <cellStyle name="40% - Accent1 7 5 2 3 2" xfId="16437" xr:uid="{9E7A7BCE-DF8D-4B55-86DA-49A1FF95BBF7}"/>
    <cellStyle name="40% - Accent1 7 5 2 4" xfId="16438" xr:uid="{F6DE3B69-F1F1-4D99-8FAD-B1A43B3286C2}"/>
    <cellStyle name="40% - Accent1 7 5 3" xfId="16439" xr:uid="{06D12E74-95FA-41F1-9527-E9EEEBFB3D4E}"/>
    <cellStyle name="40% - Accent1 7 5 3 2" xfId="16440" xr:uid="{7E423166-89DD-4F05-AABD-5B35D4C60A1E}"/>
    <cellStyle name="40% - Accent1 7 5 4" xfId="16441" xr:uid="{FCD1EC4E-0E35-4A2D-852A-949FA78FBB65}"/>
    <cellStyle name="40% - Accent1 7 5 4 2" xfId="16442" xr:uid="{4C1C178D-D7DA-4E57-9C5C-B1D8EC08F816}"/>
    <cellStyle name="40% - Accent1 7 5 5" xfId="16443" xr:uid="{02A17476-E7C8-46E4-822E-E8A8CCBD504A}"/>
    <cellStyle name="40% - Accent1 7 5 5 2" xfId="16444" xr:uid="{F0D755F1-193B-4938-9464-BBE9EA8BDFC1}"/>
    <cellStyle name="40% - Accent1 7 5 6" xfId="16445" xr:uid="{F8691CAD-C0A1-4937-B987-D860693AED86}"/>
    <cellStyle name="40% - Accent1 7 6" xfId="16446" xr:uid="{1F770334-BC72-42FA-82C9-0A6CE3175251}"/>
    <cellStyle name="40% - Accent1 7 6 2" xfId="16447" xr:uid="{97EBA95B-C6C6-4419-8D42-C3CB65CA2727}"/>
    <cellStyle name="40% - Accent1 7 6 2 2" xfId="16448" xr:uid="{AC298E9F-FA93-4E34-AF49-83CBD5C7906F}"/>
    <cellStyle name="40% - Accent1 7 6 3" xfId="16449" xr:uid="{D4F0F251-7F1E-4275-BBCB-CAF83CEEF24C}"/>
    <cellStyle name="40% - Accent1 7 6 3 2" xfId="16450" xr:uid="{E3FB38F2-1F49-4907-8EAB-22843CFAFD59}"/>
    <cellStyle name="40% - Accent1 7 6 4" xfId="16451" xr:uid="{C7214859-75C2-41F2-A0B2-A9AF8BA0C789}"/>
    <cellStyle name="40% - Accent1 7 7" xfId="16452" xr:uid="{EA485653-68DA-4E85-A72D-E2316D5FE22C}"/>
    <cellStyle name="40% - Accent1 7 7 2" xfId="16453" xr:uid="{F21B3281-53D6-40D7-AA69-B6FCC439D763}"/>
    <cellStyle name="40% - Accent1 7 8" xfId="16454" xr:uid="{A45DD245-837D-4636-A093-3CEF4209C64E}"/>
    <cellStyle name="40% - Accent1 7 8 2" xfId="16455" xr:uid="{03030EED-32CF-4329-975D-D3D461C2BEBD}"/>
    <cellStyle name="40% - Accent1 7 9" xfId="16456" xr:uid="{468C62FD-B3E1-435A-979D-B03B9EE72FE1}"/>
    <cellStyle name="40% - Accent1 7 9 2" xfId="16457" xr:uid="{700878D8-E1D4-428E-B607-49B999D967E8}"/>
    <cellStyle name="40% - Accent1 8" xfId="16458" xr:uid="{1024A573-B663-485F-A222-A7266745578E}"/>
    <cellStyle name="40% - Accent1 8 10" xfId="16459" xr:uid="{C23B6495-7D9F-4097-B7D1-0E7D088E2A38}"/>
    <cellStyle name="40% - Accent1 8 11" xfId="16460" xr:uid="{DE981802-187E-4C40-9699-778574C2AA2B}"/>
    <cellStyle name="40% - Accent1 8 2" xfId="16461" xr:uid="{F179E22D-F5A7-4D6D-8DD5-FF5B0B785329}"/>
    <cellStyle name="40% - Accent1 8 2 2" xfId="16462" xr:uid="{317DE183-EB8D-4FCF-9A0C-C82A2BCE4B1D}"/>
    <cellStyle name="40% - Accent1 8 2 2 2" xfId="16463" xr:uid="{1E239867-43BD-4F5F-B1B1-A334F6F13254}"/>
    <cellStyle name="40% - Accent1 8 2 2 2 2" xfId="16464" xr:uid="{680D418D-C979-471B-B288-6DF0EC421E95}"/>
    <cellStyle name="40% - Accent1 8 2 2 3" xfId="16465" xr:uid="{AAFF0BBF-FE9D-47B2-BC9D-82052BE98CE8}"/>
    <cellStyle name="40% - Accent1 8 2 2 3 2" xfId="16466" xr:uid="{8165EFC9-F936-4FEE-9BCE-EAE58EE061C6}"/>
    <cellStyle name="40% - Accent1 8 2 2 4" xfId="16467" xr:uid="{F01138EB-0847-4078-B76E-FD27B9454640}"/>
    <cellStyle name="40% - Accent1 8 2 2 4 2" xfId="16468" xr:uid="{10E20CFE-2BAF-4318-ABBB-E47F51E54F91}"/>
    <cellStyle name="40% - Accent1 8 2 2 5" xfId="16469" xr:uid="{C1ACE308-6643-476A-BE0F-7DA321E5019B}"/>
    <cellStyle name="40% - Accent1 8 2 2 5 2" xfId="16470" xr:uid="{78785E6C-B965-460B-A514-3E543BF3FF61}"/>
    <cellStyle name="40% - Accent1 8 2 2 6" xfId="16471" xr:uid="{6EBDEF62-388D-413D-9DBC-ED8A78318E53}"/>
    <cellStyle name="40% - Accent1 8 2 3" xfId="16472" xr:uid="{896058E3-2722-4DAD-87AE-9377F2396931}"/>
    <cellStyle name="40% - Accent1 8 2 3 2" xfId="16473" xr:uid="{3A5E86FB-F454-4EB9-B837-96B255C23B7F}"/>
    <cellStyle name="40% - Accent1 8 2 4" xfId="16474" xr:uid="{2EF288D0-AFA8-4B0C-A123-831324B6780C}"/>
    <cellStyle name="40% - Accent1 8 2 4 2" xfId="16475" xr:uid="{6617A63C-22A5-491B-9891-23771F071119}"/>
    <cellStyle name="40% - Accent1 8 2 5" xfId="16476" xr:uid="{6B5E4A36-7077-419D-A6BF-C3D19DAC0568}"/>
    <cellStyle name="40% - Accent1 8 2 5 2" xfId="16477" xr:uid="{C701E776-0F7F-47A7-8147-662672143084}"/>
    <cellStyle name="40% - Accent1 8 2 6" xfId="16478" xr:uid="{14DDE3C4-419D-4E21-B137-B690F08BB9EE}"/>
    <cellStyle name="40% - Accent1 8 2 6 2" xfId="16479" xr:uid="{8300DE2F-E999-458C-B479-E91CF3CC207E}"/>
    <cellStyle name="40% - Accent1 8 2 7" xfId="16480" xr:uid="{4B021EF3-8236-4151-9F64-EFFFE9DF1416}"/>
    <cellStyle name="40% - Accent1 8 2 7 2" xfId="16481" xr:uid="{198CC171-4496-4C26-91A8-2F435EBA2342}"/>
    <cellStyle name="40% - Accent1 8 2 8" xfId="16482" xr:uid="{02E05599-D384-475E-A89E-B8729ED3F4E0}"/>
    <cellStyle name="40% - Accent1 8 3" xfId="16483" xr:uid="{A675719E-1883-4124-AA0D-345B0E5E6209}"/>
    <cellStyle name="40% - Accent1 8 3 2" xfId="16484" xr:uid="{9392D2AB-45E0-47DE-AF44-B3C20850597C}"/>
    <cellStyle name="40% - Accent1 8 3 2 2" xfId="16485" xr:uid="{CE886BDE-A0C8-4239-8A89-EF1BD09B8BAC}"/>
    <cellStyle name="40% - Accent1 8 3 2 2 2" xfId="16486" xr:uid="{858FE3CA-B3AC-4E1D-A61D-69B32B4F45B1}"/>
    <cellStyle name="40% - Accent1 8 3 2 3" xfId="16487" xr:uid="{CE7EDFE6-43A5-47BA-B81F-486F13AD39E3}"/>
    <cellStyle name="40% - Accent1 8 3 2 3 2" xfId="16488" xr:uid="{588FA0FF-5F1B-4235-B95B-0C429B1167A2}"/>
    <cellStyle name="40% - Accent1 8 3 2 4" xfId="16489" xr:uid="{1A1F5ADC-73A8-4CBB-B8B6-45B6B36A49DD}"/>
    <cellStyle name="40% - Accent1 8 3 2 4 2" xfId="16490" xr:uid="{FAC39FD4-FF9E-42BD-8DC4-9A6F31C41D25}"/>
    <cellStyle name="40% - Accent1 8 3 2 5" xfId="16491" xr:uid="{F41AC4C4-C849-4A2C-97F2-BC873C87C9E6}"/>
    <cellStyle name="40% - Accent1 8 3 2 5 2" xfId="16492" xr:uid="{EA27FF7B-6B3D-4A7F-874D-0076631B3B74}"/>
    <cellStyle name="40% - Accent1 8 3 2 6" xfId="16493" xr:uid="{BE6DCF07-94EB-41FE-9830-E66B335C38CD}"/>
    <cellStyle name="40% - Accent1 8 3 3" xfId="16494" xr:uid="{617C9FC1-9211-4CC9-835D-1028A8BFFF56}"/>
    <cellStyle name="40% - Accent1 8 3 3 2" xfId="16495" xr:uid="{55E8F670-9525-429C-AC50-60B89314625A}"/>
    <cellStyle name="40% - Accent1 8 3 4" xfId="16496" xr:uid="{A7B2BDA5-F286-4270-B6F5-D1D25FFD6EC0}"/>
    <cellStyle name="40% - Accent1 8 3 4 2" xfId="16497" xr:uid="{A2047CE0-599E-4FDE-8A9B-8343F40DC0E9}"/>
    <cellStyle name="40% - Accent1 8 3 5" xfId="16498" xr:uid="{D919376F-1676-4055-A0A1-698C5ABCFF96}"/>
    <cellStyle name="40% - Accent1 8 3 5 2" xfId="16499" xr:uid="{D65D50E9-EC43-43DD-A411-7FC3E3865716}"/>
    <cellStyle name="40% - Accent1 8 3 6" xfId="16500" xr:uid="{AAD36BBF-B9AE-4933-9C69-ED5DEEED789A}"/>
    <cellStyle name="40% - Accent1 8 3 6 2" xfId="16501" xr:uid="{234DF82F-6497-4457-9622-1A51A945688F}"/>
    <cellStyle name="40% - Accent1 8 3 7" xfId="16502" xr:uid="{A74FC9FE-59E3-4749-AD64-055D369FAB10}"/>
    <cellStyle name="40% - Accent1 8 3 7 2" xfId="16503" xr:uid="{7B939ECC-105D-42A9-8803-B0E3122D8F0F}"/>
    <cellStyle name="40% - Accent1 8 3 8" xfId="16504" xr:uid="{B8135D2B-4538-4082-ACA9-84EF8660571C}"/>
    <cellStyle name="40% - Accent1 8 4" xfId="16505" xr:uid="{1E9E1E4D-F59D-4BC8-8F64-D68DB592B303}"/>
    <cellStyle name="40% - Accent1 8 4 2" xfId="16506" xr:uid="{E26EFEF0-C2FB-4742-AFB9-E5BCAFAE345B}"/>
    <cellStyle name="40% - Accent1 8 4 2 2" xfId="16507" xr:uid="{86A3ADC8-5B6D-4CEF-829D-48B35144C047}"/>
    <cellStyle name="40% - Accent1 8 4 3" xfId="16508" xr:uid="{0C413C75-C446-4DD7-AC45-FB2CD44EE2F6}"/>
    <cellStyle name="40% - Accent1 8 4 3 2" xfId="16509" xr:uid="{02D71C3B-778D-4C9B-8B37-5B75986DF1B2}"/>
    <cellStyle name="40% - Accent1 8 4 4" xfId="16510" xr:uid="{648B071D-1322-48FB-878E-C497BFA3371B}"/>
    <cellStyle name="40% - Accent1 8 4 4 2" xfId="16511" xr:uid="{9768E793-0687-4475-95DC-B008E38E113C}"/>
    <cellStyle name="40% - Accent1 8 4 5" xfId="16512" xr:uid="{6A7EADAB-341C-49DD-AC92-CF3158A75D1B}"/>
    <cellStyle name="40% - Accent1 8 4 5 2" xfId="16513" xr:uid="{16633EBF-04A4-46BF-9518-49799AC6E415}"/>
    <cellStyle name="40% - Accent1 8 4 6" xfId="16514" xr:uid="{A2F854EC-88E3-4C94-8119-CBE166C539D6}"/>
    <cellStyle name="40% - Accent1 8 5" xfId="16515" xr:uid="{86CCDB31-129D-4C84-80D7-563A9885A6A9}"/>
    <cellStyle name="40% - Accent1 8 5 2" xfId="16516" xr:uid="{F32A3609-6821-4DA8-BC94-0E1460417AA4}"/>
    <cellStyle name="40% - Accent1 8 6" xfId="16517" xr:uid="{CA4277C6-2AE9-40F7-976C-1A8DF2E4F2BF}"/>
    <cellStyle name="40% - Accent1 8 6 2" xfId="16518" xr:uid="{C0E946E9-8D18-455E-99B1-059C5B6B357A}"/>
    <cellStyle name="40% - Accent1 8 7" xfId="16519" xr:uid="{718EB683-4BC4-4CF2-9E8E-05979FE82169}"/>
    <cellStyle name="40% - Accent1 8 7 2" xfId="16520" xr:uid="{FBECAD48-2F5B-4F37-94CB-BB4866C63A39}"/>
    <cellStyle name="40% - Accent1 8 8" xfId="16521" xr:uid="{A776ABD5-65A4-4264-BBBC-530EB9B75B87}"/>
    <cellStyle name="40% - Accent1 8 8 2" xfId="16522" xr:uid="{644ECDB1-12E0-45E0-A741-568C76C03A3A}"/>
    <cellStyle name="40% - Accent1 8 9" xfId="16523" xr:uid="{4C888997-BF56-40A1-8956-3228A2572899}"/>
    <cellStyle name="40% - Accent1 8 9 2" xfId="16524" xr:uid="{FE75CF95-4054-490B-934B-5D0B7310495E}"/>
    <cellStyle name="40% - Accent1 9" xfId="16525" xr:uid="{89124865-7CF2-4BDB-9FF7-AD91432856BB}"/>
    <cellStyle name="40% - Accent1 9 10" xfId="16526" xr:uid="{ACAECC2B-8D57-4E73-A766-7D1D11E7630F}"/>
    <cellStyle name="40% - Accent1 9 2" xfId="16527" xr:uid="{C6AFC52F-47CE-4F99-B30E-BFB9C197AB3F}"/>
    <cellStyle name="40% - Accent1 9 2 2" xfId="16528" xr:uid="{837AE7F6-FC89-498A-BF28-56D56FED40F6}"/>
    <cellStyle name="40% - Accent1 9 2 2 2" xfId="16529" xr:uid="{17C754A7-CDEF-46FB-8E47-A2B43C971436}"/>
    <cellStyle name="40% - Accent1 9 2 2 2 2" xfId="16530" xr:uid="{FDEE9786-162E-4E81-8629-837B6584870D}"/>
    <cellStyle name="40% - Accent1 9 2 2 3" xfId="16531" xr:uid="{714BA904-2330-4FB6-A517-D702562D2219}"/>
    <cellStyle name="40% - Accent1 9 2 2 3 2" xfId="16532" xr:uid="{3A5E0488-BBDD-4A8D-92E1-C9941F7A9C13}"/>
    <cellStyle name="40% - Accent1 9 2 2 4" xfId="16533" xr:uid="{00D1F58B-5FBC-4171-B767-E4D67FB21671}"/>
    <cellStyle name="40% - Accent1 9 2 2 4 2" xfId="16534" xr:uid="{FB8A70CF-5C16-43F8-9090-9F3CCA807AB8}"/>
    <cellStyle name="40% - Accent1 9 2 2 5" xfId="16535" xr:uid="{8F9E5411-1222-4F35-9A2E-E1219DD1B803}"/>
    <cellStyle name="40% - Accent1 9 2 2 5 2" xfId="16536" xr:uid="{9CD35129-7DCD-4D03-96F7-8D8D1BB1BAA9}"/>
    <cellStyle name="40% - Accent1 9 2 2 6" xfId="16537" xr:uid="{3C797158-A18B-40BA-89A3-4F3C76AA9931}"/>
    <cellStyle name="40% - Accent1 9 2 3" xfId="16538" xr:uid="{4388403F-603E-40D9-9B08-0AFE770CB381}"/>
    <cellStyle name="40% - Accent1 9 2 3 2" xfId="16539" xr:uid="{173937AA-3BBF-4456-BE00-4871037435F3}"/>
    <cellStyle name="40% - Accent1 9 2 4" xfId="16540" xr:uid="{0305FFD9-6EAC-4336-A613-B5AFC95171E5}"/>
    <cellStyle name="40% - Accent1 9 2 4 2" xfId="16541" xr:uid="{A7D5108A-7682-4F49-A1A5-6847F8119BE3}"/>
    <cellStyle name="40% - Accent1 9 2 5" xfId="16542" xr:uid="{51A95458-E668-41EB-81C7-3DCD6FAB7308}"/>
    <cellStyle name="40% - Accent1 9 2 5 2" xfId="16543" xr:uid="{0264B2E8-FC5E-4431-9851-340E556146A7}"/>
    <cellStyle name="40% - Accent1 9 2 6" xfId="16544" xr:uid="{B4558740-ACA6-4417-8D0E-C8352F2D06FA}"/>
    <cellStyle name="40% - Accent1 9 2 6 2" xfId="16545" xr:uid="{697C78CF-AD8E-48F4-90B7-E645DC12E68B}"/>
    <cellStyle name="40% - Accent1 9 2 7" xfId="16546" xr:uid="{381AE570-19D0-46EC-B2C8-22B175F49097}"/>
    <cellStyle name="40% - Accent1 9 2 7 2" xfId="16547" xr:uid="{8795AE6E-3F45-45F9-A73C-02754230BF4F}"/>
    <cellStyle name="40% - Accent1 9 2 8" xfId="16548" xr:uid="{16EA83F4-0B5C-4D64-B912-9E86422E485A}"/>
    <cellStyle name="40% - Accent1 9 3" xfId="16549" xr:uid="{5C15EE54-0117-4640-92C1-AB275C16A5FB}"/>
    <cellStyle name="40% - Accent1 9 3 2" xfId="16550" xr:uid="{79F367A9-B6BC-4A2C-9127-845331575579}"/>
    <cellStyle name="40% - Accent1 9 3 2 2" xfId="16551" xr:uid="{F70BCB8F-0B89-41C4-926B-6518C71651B9}"/>
    <cellStyle name="40% - Accent1 9 3 2 2 2" xfId="16552" xr:uid="{2AE20B54-2E92-4E19-88BB-CD1F698F746A}"/>
    <cellStyle name="40% - Accent1 9 3 2 3" xfId="16553" xr:uid="{7D526692-4F2B-4E19-B4F9-28ED43C973C8}"/>
    <cellStyle name="40% - Accent1 9 3 2 3 2" xfId="16554" xr:uid="{5C2ACCFD-8A72-4440-BA4C-5A5E20823FE4}"/>
    <cellStyle name="40% - Accent1 9 3 2 4" xfId="16555" xr:uid="{F1A8E012-D6FC-4D70-9404-CF26A12479C2}"/>
    <cellStyle name="40% - Accent1 9 3 2 4 2" xfId="16556" xr:uid="{4DF70591-9D9D-4850-A1BD-86DB4ABE5687}"/>
    <cellStyle name="40% - Accent1 9 3 2 5" xfId="16557" xr:uid="{F166A452-E9B5-4E21-A855-B92E97378B97}"/>
    <cellStyle name="40% - Accent1 9 3 2 5 2" xfId="16558" xr:uid="{F37BFC56-949D-4BA3-BE3C-B48BA8B93E98}"/>
    <cellStyle name="40% - Accent1 9 3 2 6" xfId="16559" xr:uid="{2FFB45CB-7228-4219-9532-6A4CCCB65DE8}"/>
    <cellStyle name="40% - Accent1 9 3 3" xfId="16560" xr:uid="{161C1C95-78BD-4BCF-91C7-A49193043373}"/>
    <cellStyle name="40% - Accent1 9 3 3 2" xfId="16561" xr:uid="{823FBA86-E95E-4761-ADC6-4841F9F50B52}"/>
    <cellStyle name="40% - Accent1 9 3 4" xfId="16562" xr:uid="{80673421-FFA1-4F15-B390-51DB59B5716D}"/>
    <cellStyle name="40% - Accent1 9 3 4 2" xfId="16563" xr:uid="{B9A0E679-0AF6-4AB2-B5A1-7828026FE46C}"/>
    <cellStyle name="40% - Accent1 9 3 5" xfId="16564" xr:uid="{06C93F3E-DBC2-42D8-B67A-13B0AAD3B841}"/>
    <cellStyle name="40% - Accent1 9 3 5 2" xfId="16565" xr:uid="{E4C618D3-24F0-40C0-8A0B-2802285E2E82}"/>
    <cellStyle name="40% - Accent1 9 3 6" xfId="16566" xr:uid="{1C144A9C-AE5F-4450-8540-BB4FF37F9836}"/>
    <cellStyle name="40% - Accent1 9 3 6 2" xfId="16567" xr:uid="{D83C39F9-AE5F-49E1-8706-87071C4943BE}"/>
    <cellStyle name="40% - Accent1 9 3 7" xfId="16568" xr:uid="{5EA99A88-5C6C-4E08-8965-5CAE1E1BC942}"/>
    <cellStyle name="40% - Accent1 9 3 7 2" xfId="16569" xr:uid="{2DE1EAD5-8649-4153-B550-44361B4FBB17}"/>
    <cellStyle name="40% - Accent1 9 3 8" xfId="16570" xr:uid="{F351FE06-7F34-46FE-BECA-575D81DE07C5}"/>
    <cellStyle name="40% - Accent1 9 4" xfId="16571" xr:uid="{277C24A9-5291-4CA7-B9A6-8D5495AB85B4}"/>
    <cellStyle name="40% - Accent1 9 4 2" xfId="16572" xr:uid="{28D6C348-9964-4024-B4E8-E2AE6F66E5EB}"/>
    <cellStyle name="40% - Accent1 9 4 2 2" xfId="16573" xr:uid="{29E40D40-4780-4A45-88A6-7D2ACE09C768}"/>
    <cellStyle name="40% - Accent1 9 4 3" xfId="16574" xr:uid="{9934895E-CA21-4175-895A-06F9CF86707C}"/>
    <cellStyle name="40% - Accent1 9 4 3 2" xfId="16575" xr:uid="{624B046D-3953-4522-AC6E-4707CE9ED54B}"/>
    <cellStyle name="40% - Accent1 9 4 4" xfId="16576" xr:uid="{4787C0B2-5900-4390-B830-766BEFED94D0}"/>
    <cellStyle name="40% - Accent1 9 4 4 2" xfId="16577" xr:uid="{5BB225B1-0A50-4AC3-AF94-F5C64855AB0A}"/>
    <cellStyle name="40% - Accent1 9 4 5" xfId="16578" xr:uid="{9DB2A3FC-0BE3-4052-AE17-D6F6043F3702}"/>
    <cellStyle name="40% - Accent1 9 4 5 2" xfId="16579" xr:uid="{E6F06EA6-97C8-45F4-A599-79C47B56AB1E}"/>
    <cellStyle name="40% - Accent1 9 4 6" xfId="16580" xr:uid="{EA0682DF-D9B3-4A3A-8BC7-69111BDF50D9}"/>
    <cellStyle name="40% - Accent1 9 5" xfId="16581" xr:uid="{12498D31-48A2-4B11-A679-197CB3FF3DEF}"/>
    <cellStyle name="40% - Accent1 9 5 2" xfId="16582" xr:uid="{30E412AD-A45C-4C91-A9BF-95AA04F67F14}"/>
    <cellStyle name="40% - Accent1 9 6" xfId="16583" xr:uid="{894E7409-026B-43F7-99A8-5A26C3F61E22}"/>
    <cellStyle name="40% - Accent1 9 6 2" xfId="16584" xr:uid="{D2898429-3483-4AA6-AE53-B0D18D56E38C}"/>
    <cellStyle name="40% - Accent1 9 7" xfId="16585" xr:uid="{B3EEC06C-702B-4E2E-899D-47B8ACA67CEE}"/>
    <cellStyle name="40% - Accent1 9 7 2" xfId="16586" xr:uid="{2174EE8C-5553-437A-A89E-E0B3350C9021}"/>
    <cellStyle name="40% - Accent1 9 8" xfId="16587" xr:uid="{69004AB2-3C35-415D-B3FB-75C07A8478A4}"/>
    <cellStyle name="40% - Accent1 9 8 2" xfId="16588" xr:uid="{228CCEF4-91DE-4DAE-B4D8-A148A43A7638}"/>
    <cellStyle name="40% - Accent1 9 9" xfId="16589" xr:uid="{09337F37-F54C-4915-A8DD-C1E6AE07B912}"/>
    <cellStyle name="40% - Accent1 9 9 2" xfId="16590" xr:uid="{B52C553D-3C0B-4D34-9041-D27C24BDC527}"/>
    <cellStyle name="40% - Accent2 10" xfId="16592" xr:uid="{5725FDEE-25BB-4B12-906C-C32D11AA5A0F}"/>
    <cellStyle name="40% - Accent2 10 10" xfId="16593" xr:uid="{24B69AFB-B770-4573-89B4-C5393A102DF7}"/>
    <cellStyle name="40% - Accent2 10 2" xfId="16594" xr:uid="{EE6B10C3-62A3-42AB-8097-8AE6876858F7}"/>
    <cellStyle name="40% - Accent2 10 2 2" xfId="16595" xr:uid="{C1AF6954-89ED-4D52-935E-7290C0A45BB1}"/>
    <cellStyle name="40% - Accent2 10 2 2 2" xfId="16596" xr:uid="{6D0A69C8-8E74-4496-AE72-978EE86BF956}"/>
    <cellStyle name="40% - Accent2 10 2 2 2 2" xfId="16597" xr:uid="{18C1DCD8-B791-49C2-82AD-CF2973C500D7}"/>
    <cellStyle name="40% - Accent2 10 2 2 3" xfId="16598" xr:uid="{8BC7F3DF-392F-47F7-BE8D-B2B79686FAB2}"/>
    <cellStyle name="40% - Accent2 10 2 2 3 2" xfId="16599" xr:uid="{039BED41-CC82-4FAB-BD30-1EF21D76FC17}"/>
    <cellStyle name="40% - Accent2 10 2 2 4" xfId="16600" xr:uid="{945E8F86-550A-40B5-B1FE-7D5449AA0A40}"/>
    <cellStyle name="40% - Accent2 10 2 3" xfId="16601" xr:uid="{958F8C7C-44DA-453F-972E-CC056723FB4E}"/>
    <cellStyle name="40% - Accent2 10 2 3 2" xfId="16602" xr:uid="{35727B76-3B0B-4A80-91D6-200EAD08CB4D}"/>
    <cellStyle name="40% - Accent2 10 2 4" xfId="16603" xr:uid="{1EA80C21-1DEA-4241-B05C-BDC0315695AD}"/>
    <cellStyle name="40% - Accent2 10 2 4 2" xfId="16604" xr:uid="{553E0182-62CC-48F6-9962-2462A2F18765}"/>
    <cellStyle name="40% - Accent2 10 2 5" xfId="16605" xr:uid="{55EB2733-022C-4E68-86EA-5EA7BAA07EBD}"/>
    <cellStyle name="40% - Accent2 10 2 5 2" xfId="16606" xr:uid="{E600207B-F13D-4EF4-B67A-74EFD47CFAAF}"/>
    <cellStyle name="40% - Accent2 10 2 6" xfId="16607" xr:uid="{B320CD97-26F3-44A2-B9A4-89710B0F96CC}"/>
    <cellStyle name="40% - Accent2 10 2 6 2" xfId="16608" xr:uid="{06E7528B-22A7-4CE7-912B-9B88898A6C7C}"/>
    <cellStyle name="40% - Accent2 10 2 7" xfId="16609" xr:uid="{F774A7BF-4BCD-4D39-9A92-4F34DE67E2BF}"/>
    <cellStyle name="40% - Accent2 10 2 7 2" xfId="16610" xr:uid="{AC540EF6-4A59-4398-96F9-7BF60A291E4C}"/>
    <cellStyle name="40% - Accent2 10 2 8" xfId="16611" xr:uid="{64970C20-6FC1-4080-B1BC-C1725E168B7A}"/>
    <cellStyle name="40% - Accent2 10 3" xfId="16612" xr:uid="{8EFA8E14-0402-4F8E-8CD9-134D6042886B}"/>
    <cellStyle name="40% - Accent2 10 3 2" xfId="16613" xr:uid="{A27580E7-E511-4169-B0D8-C08954B59885}"/>
    <cellStyle name="40% - Accent2 10 3 2 2" xfId="16614" xr:uid="{AB3EAAE6-4C1B-4A86-93A2-CCDAED8DF195}"/>
    <cellStyle name="40% - Accent2 10 3 2 2 2" xfId="16615" xr:uid="{7E81A853-EE07-470D-967A-96CFB8D35966}"/>
    <cellStyle name="40% - Accent2 10 3 2 3" xfId="16616" xr:uid="{D990636E-89F5-4174-9DEA-1A8EBBC7F31E}"/>
    <cellStyle name="40% - Accent2 10 3 2 3 2" xfId="16617" xr:uid="{D4A22741-782B-4B27-A6C9-3E7CB413E439}"/>
    <cellStyle name="40% - Accent2 10 3 2 4" xfId="16618" xr:uid="{432C957F-DF2F-4205-AE69-C7CCD09D3F8F}"/>
    <cellStyle name="40% - Accent2 10 3 3" xfId="16619" xr:uid="{CA79D26E-9382-4FF3-9F69-F6DA4A91DC7C}"/>
    <cellStyle name="40% - Accent2 10 3 3 2" xfId="16620" xr:uid="{151961FC-7C3E-42EC-8D18-66E922DC00CD}"/>
    <cellStyle name="40% - Accent2 10 3 4" xfId="16621" xr:uid="{0F336F39-8371-472D-BC44-043808EE7119}"/>
    <cellStyle name="40% - Accent2 10 3 4 2" xfId="16622" xr:uid="{6C43AFBE-8045-4C4D-85BE-C82638FD3CCB}"/>
    <cellStyle name="40% - Accent2 10 3 5" xfId="16623" xr:uid="{E9B6F168-B479-47A3-8327-FB38A635C383}"/>
    <cellStyle name="40% - Accent2 10 3 5 2" xfId="16624" xr:uid="{11E761FA-017B-4C32-9925-FAAEDDCC25C3}"/>
    <cellStyle name="40% - Accent2 10 3 6" xfId="16625" xr:uid="{551AC403-7D2C-476B-8682-6657A6168282}"/>
    <cellStyle name="40% - Accent2 10 4" xfId="16626" xr:uid="{9CB45EE9-8AE3-4BAD-8E05-3B55A1F60A4E}"/>
    <cellStyle name="40% - Accent2 10 4 2" xfId="16627" xr:uid="{98DE263C-711A-46D5-B06F-3AFCDC230446}"/>
    <cellStyle name="40% - Accent2 10 4 2 2" xfId="16628" xr:uid="{56709B84-7ECD-41F9-81E5-E7B615F2F051}"/>
    <cellStyle name="40% - Accent2 10 4 3" xfId="16629" xr:uid="{630520D0-9BA0-4DED-B82C-BA5C1D9E1D07}"/>
    <cellStyle name="40% - Accent2 10 4 3 2" xfId="16630" xr:uid="{2CF86F14-255A-4D66-B041-C5B2828C2772}"/>
    <cellStyle name="40% - Accent2 10 4 4" xfId="16631" xr:uid="{2CAD0DD4-BD99-4E61-8841-6FA25602B6F4}"/>
    <cellStyle name="40% - Accent2 10 5" xfId="16632" xr:uid="{B0A7A688-B264-4514-9A95-903BEBC71912}"/>
    <cellStyle name="40% - Accent2 10 5 2" xfId="16633" xr:uid="{D785B685-263C-4E7C-BFDC-672FA49043E0}"/>
    <cellStyle name="40% - Accent2 10 6" xfId="16634" xr:uid="{1582F676-124B-4F36-9A00-754DF3D7B78F}"/>
    <cellStyle name="40% - Accent2 10 6 2" xfId="16635" xr:uid="{E4531072-7D95-4C40-8B91-C78316DB97EF}"/>
    <cellStyle name="40% - Accent2 10 7" xfId="16636" xr:uid="{60E31D04-BE5E-4825-A5E4-5D0CD0C1FE89}"/>
    <cellStyle name="40% - Accent2 10 7 2" xfId="16637" xr:uid="{CC80CD52-7EEB-41E9-BB12-613F247A3D7C}"/>
    <cellStyle name="40% - Accent2 10 8" xfId="16638" xr:uid="{FBFDEFA5-3386-4A31-96C2-0FBDF6651B94}"/>
    <cellStyle name="40% - Accent2 10 8 2" xfId="16639" xr:uid="{913EDA3A-4F41-41C6-9C82-45EC0477B6A5}"/>
    <cellStyle name="40% - Accent2 10 9" xfId="16640" xr:uid="{EAEDE346-1D7E-4D02-9A10-C8793D4D75F9}"/>
    <cellStyle name="40% - Accent2 10 9 2" xfId="16641" xr:uid="{A8BB5225-9A08-4823-B9A1-38BC05314AD2}"/>
    <cellStyle name="40% - Accent2 11" xfId="16642" xr:uid="{7556C596-CE24-4BF1-B2EB-B391A4C2C246}"/>
    <cellStyle name="40% - Accent2 11 10" xfId="16643" xr:uid="{454505E3-5FFA-40E4-BBA6-A8C3F664EF6E}"/>
    <cellStyle name="40% - Accent2 11 2" xfId="16644" xr:uid="{A0096EA0-591D-446B-BB34-3E16A8B58222}"/>
    <cellStyle name="40% - Accent2 11 2 2" xfId="16645" xr:uid="{FAAC0B18-CCD7-4B1E-93C3-544E9AA1A6BC}"/>
    <cellStyle name="40% - Accent2 11 2 2 2" xfId="16646" xr:uid="{9CAC7643-2957-4C9C-B41A-1AD8236D5610}"/>
    <cellStyle name="40% - Accent2 11 2 2 2 2" xfId="16647" xr:uid="{D894576E-7065-4342-979F-89F64E153BBB}"/>
    <cellStyle name="40% - Accent2 11 2 2 3" xfId="16648" xr:uid="{55C0D11D-5CCA-458E-8C5F-2F6F068E9A77}"/>
    <cellStyle name="40% - Accent2 11 2 2 3 2" xfId="16649" xr:uid="{B70DE6CE-A0B3-4519-9551-4B4176B4E042}"/>
    <cellStyle name="40% - Accent2 11 2 2 4" xfId="16650" xr:uid="{B84DF72A-8198-4B13-A53E-B0C11DF67F68}"/>
    <cellStyle name="40% - Accent2 11 2 3" xfId="16651" xr:uid="{40C76001-C3DF-4422-B27C-33AD59F5E0CE}"/>
    <cellStyle name="40% - Accent2 11 2 3 2" xfId="16652" xr:uid="{B8A108DE-5B6F-447D-ACED-64C9D0324D38}"/>
    <cellStyle name="40% - Accent2 11 2 4" xfId="16653" xr:uid="{793EC6ED-27B3-44EC-97FE-2A2B2AC45C45}"/>
    <cellStyle name="40% - Accent2 11 2 4 2" xfId="16654" xr:uid="{2E3F776B-2013-4D91-86CE-78FA6690AF28}"/>
    <cellStyle name="40% - Accent2 11 2 5" xfId="16655" xr:uid="{6876B6F0-6F43-4CF5-A33A-81C4F0835E56}"/>
    <cellStyle name="40% - Accent2 11 2 5 2" xfId="16656" xr:uid="{97A6D704-43C5-49DF-A7BF-62D5169F4604}"/>
    <cellStyle name="40% - Accent2 11 2 6" xfId="16657" xr:uid="{7DAB3F7B-12DB-44CC-B6AE-811F1EA9226E}"/>
    <cellStyle name="40% - Accent2 11 2 6 2" xfId="16658" xr:uid="{FDF2E736-C692-44B2-BB67-218DBC2789DA}"/>
    <cellStyle name="40% - Accent2 11 2 7" xfId="16659" xr:uid="{617936EB-8B9B-4804-975F-460B8ECEBE40}"/>
    <cellStyle name="40% - Accent2 11 2 7 2" xfId="16660" xr:uid="{443BF4FC-1A27-40EF-94BE-32417262727F}"/>
    <cellStyle name="40% - Accent2 11 2 8" xfId="16661" xr:uid="{60964632-EB89-4B72-8764-A9E46BEF570B}"/>
    <cellStyle name="40% - Accent2 11 3" xfId="16662" xr:uid="{22607D12-5CC6-4BC2-B26B-9698C1FA3C02}"/>
    <cellStyle name="40% - Accent2 11 3 2" xfId="16663" xr:uid="{D6E11A3E-7D02-42E1-94A7-52A55E689A5B}"/>
    <cellStyle name="40% - Accent2 11 3 2 2" xfId="16664" xr:uid="{889726CE-56A4-4456-B790-804866F5B78F}"/>
    <cellStyle name="40% - Accent2 11 3 2 2 2" xfId="16665" xr:uid="{A65387E2-4405-49B9-AF95-72C0F839BF57}"/>
    <cellStyle name="40% - Accent2 11 3 2 3" xfId="16666" xr:uid="{4717EE2A-278E-4C7C-B244-E8CB792263C4}"/>
    <cellStyle name="40% - Accent2 11 3 2 3 2" xfId="16667" xr:uid="{AD146C3C-9128-4C88-A4FA-972C74686B55}"/>
    <cellStyle name="40% - Accent2 11 3 2 4" xfId="16668" xr:uid="{844312EA-7E6B-49DD-834B-9A15AD9BB17E}"/>
    <cellStyle name="40% - Accent2 11 3 3" xfId="16669" xr:uid="{5A32A838-8A46-4EF8-971E-716D82B69020}"/>
    <cellStyle name="40% - Accent2 11 3 3 2" xfId="16670" xr:uid="{B879E965-0E19-4837-9D91-BE1347E0A8DD}"/>
    <cellStyle name="40% - Accent2 11 3 4" xfId="16671" xr:uid="{C1BEE166-B65A-44CC-A397-68AF44B34429}"/>
    <cellStyle name="40% - Accent2 11 3 4 2" xfId="16672" xr:uid="{CE99AB75-8ABE-4E9F-8722-3A4F571F323C}"/>
    <cellStyle name="40% - Accent2 11 3 5" xfId="16673" xr:uid="{3AB77822-C844-4CE5-80E9-E725495818F2}"/>
    <cellStyle name="40% - Accent2 11 3 5 2" xfId="16674" xr:uid="{02747FF7-7DB2-4ED0-BB71-E56008C1B94E}"/>
    <cellStyle name="40% - Accent2 11 3 6" xfId="16675" xr:uid="{1E0D7E7E-ADB6-4580-B8F0-4804DC6A9153}"/>
    <cellStyle name="40% - Accent2 11 4" xfId="16676" xr:uid="{06AE9A93-EF5F-4042-AC41-9A010E67E652}"/>
    <cellStyle name="40% - Accent2 11 4 2" xfId="16677" xr:uid="{02852B67-33FE-414B-8BE1-5EED9DD4314C}"/>
    <cellStyle name="40% - Accent2 11 4 2 2" xfId="16678" xr:uid="{CB2E5DF9-8509-47A2-B7BA-46AC895AEDE7}"/>
    <cellStyle name="40% - Accent2 11 4 3" xfId="16679" xr:uid="{870B713B-9631-4203-8412-EBF48B9BC971}"/>
    <cellStyle name="40% - Accent2 11 4 3 2" xfId="16680" xr:uid="{EDD52342-03ED-4E75-BBDA-7FC5BA966007}"/>
    <cellStyle name="40% - Accent2 11 4 4" xfId="16681" xr:uid="{831E006C-8512-40BC-B575-8CB697216A68}"/>
    <cellStyle name="40% - Accent2 11 5" xfId="16682" xr:uid="{EAED2EE6-DDE3-4D3C-AE1C-D69B0B5571CB}"/>
    <cellStyle name="40% - Accent2 11 5 2" xfId="16683" xr:uid="{990C04B6-DDC4-4A70-85E6-E3E3A2186515}"/>
    <cellStyle name="40% - Accent2 11 6" xfId="16684" xr:uid="{4776B27F-5508-4669-AC03-2797D189760F}"/>
    <cellStyle name="40% - Accent2 11 6 2" xfId="16685" xr:uid="{E053DE13-51A5-42F3-922D-97EEFD490CA3}"/>
    <cellStyle name="40% - Accent2 11 7" xfId="16686" xr:uid="{6F8F1868-E0C2-4B83-8DD3-196A35036053}"/>
    <cellStyle name="40% - Accent2 11 7 2" xfId="16687" xr:uid="{B0849871-CAF0-4BD5-9F1A-95284CDC1D4F}"/>
    <cellStyle name="40% - Accent2 11 8" xfId="16688" xr:uid="{71B4E6B2-2CBF-4EDA-92B0-21E2D6143E5D}"/>
    <cellStyle name="40% - Accent2 11 8 2" xfId="16689" xr:uid="{9E874C02-549F-4C34-B2C5-6BAA60C4E0B3}"/>
    <cellStyle name="40% - Accent2 11 9" xfId="16690" xr:uid="{36DD78B3-4A89-4273-AF51-DD366F9A7090}"/>
    <cellStyle name="40% - Accent2 11 9 2" xfId="16691" xr:uid="{CAFF3B29-28B1-4DBB-B7DC-AC2C0EAD64C6}"/>
    <cellStyle name="40% - Accent2 12" xfId="16692" xr:uid="{4CB65088-FE5E-480F-914F-DC37863F6C32}"/>
    <cellStyle name="40% - Accent2 12 10" xfId="16693" xr:uid="{0E6E1C6D-9C14-4563-801B-B2A0C9A9D522}"/>
    <cellStyle name="40% - Accent2 12 2" xfId="16694" xr:uid="{14EC905F-897B-4B08-8AC4-7A4FBE24FFD3}"/>
    <cellStyle name="40% - Accent2 12 2 2" xfId="16695" xr:uid="{D075800A-C741-4B07-815F-94A021E7AB43}"/>
    <cellStyle name="40% - Accent2 12 2 2 2" xfId="16696" xr:uid="{331A554B-B778-44B2-A0C8-3431845C1566}"/>
    <cellStyle name="40% - Accent2 12 2 2 2 2" xfId="16697" xr:uid="{1CFB80DE-9353-4C94-BFF4-507097C0CA09}"/>
    <cellStyle name="40% - Accent2 12 2 2 3" xfId="16698" xr:uid="{2AA83B9D-2EF6-4464-B8C2-DA5D4EB41D2D}"/>
    <cellStyle name="40% - Accent2 12 2 2 3 2" xfId="16699" xr:uid="{0DD62F85-2F18-4C93-A322-9E61910CCA2B}"/>
    <cellStyle name="40% - Accent2 12 2 2 4" xfId="16700" xr:uid="{E6FFE412-EA28-4112-830A-094BB0AB1926}"/>
    <cellStyle name="40% - Accent2 12 2 3" xfId="16701" xr:uid="{328CD341-130A-4746-8A35-29E906E5B6DC}"/>
    <cellStyle name="40% - Accent2 12 2 3 2" xfId="16702" xr:uid="{F7EC6FA8-592A-4C2F-A24A-76DE69AC70A1}"/>
    <cellStyle name="40% - Accent2 12 2 4" xfId="16703" xr:uid="{CDFEBADF-D10C-4AEE-8C6C-CFFE11F61B86}"/>
    <cellStyle name="40% - Accent2 12 2 4 2" xfId="16704" xr:uid="{0033704A-5233-4630-BC64-CB1028D56703}"/>
    <cellStyle name="40% - Accent2 12 2 5" xfId="16705" xr:uid="{F90E6C8F-70B8-4AD5-BE06-47846719FB8B}"/>
    <cellStyle name="40% - Accent2 12 2 5 2" xfId="16706" xr:uid="{255DE98A-6DD3-4967-957F-23185A453EEB}"/>
    <cellStyle name="40% - Accent2 12 2 6" xfId="16707" xr:uid="{D485DC47-57C9-43BE-93DF-BC3840533E40}"/>
    <cellStyle name="40% - Accent2 12 2 6 2" xfId="16708" xr:uid="{0ADB501C-BEDB-44FF-9E34-923AE8038752}"/>
    <cellStyle name="40% - Accent2 12 2 7" xfId="16709" xr:uid="{8644B4A5-C89D-4A44-A648-C792269FA4B6}"/>
    <cellStyle name="40% - Accent2 12 2 7 2" xfId="16710" xr:uid="{D010BE3B-586E-4EEE-8C51-F01803622130}"/>
    <cellStyle name="40% - Accent2 12 2 8" xfId="16711" xr:uid="{EE20D2B8-12F6-4625-9970-1F43DB5CC14D}"/>
    <cellStyle name="40% - Accent2 12 3" xfId="16712" xr:uid="{A368E40B-7676-4586-8616-6E3B8C4C73FE}"/>
    <cellStyle name="40% - Accent2 12 3 2" xfId="16713" xr:uid="{4A60B649-72E8-4799-A9A2-519C9BE563D2}"/>
    <cellStyle name="40% - Accent2 12 3 2 2" xfId="16714" xr:uid="{CF98BD05-FAA6-45B1-8F9A-1E8B347E1DD9}"/>
    <cellStyle name="40% - Accent2 12 3 2 2 2" xfId="16715" xr:uid="{347280DB-E396-49B9-B4CD-56C13CA11B71}"/>
    <cellStyle name="40% - Accent2 12 3 2 3" xfId="16716" xr:uid="{B4744512-04CA-496D-956E-1C9AEE627E66}"/>
    <cellStyle name="40% - Accent2 12 3 2 3 2" xfId="16717" xr:uid="{FFDBFBDD-734C-403C-8DB1-9EC38DB07E87}"/>
    <cellStyle name="40% - Accent2 12 3 2 4" xfId="16718" xr:uid="{E173BBB1-D347-4040-BAB1-1A5376195E13}"/>
    <cellStyle name="40% - Accent2 12 3 3" xfId="16719" xr:uid="{B856F866-2CB0-439B-8D53-71758ED2A6A2}"/>
    <cellStyle name="40% - Accent2 12 3 3 2" xfId="16720" xr:uid="{1C1BCE9D-5DDB-431E-9019-CE41C052A968}"/>
    <cellStyle name="40% - Accent2 12 3 4" xfId="16721" xr:uid="{33FD1644-19C2-438F-9474-A75A885799F9}"/>
    <cellStyle name="40% - Accent2 12 3 4 2" xfId="16722" xr:uid="{E927597D-3223-4045-B8F2-5B9220E9B88F}"/>
    <cellStyle name="40% - Accent2 12 3 5" xfId="16723" xr:uid="{53935C03-3918-4F38-9A6C-B681A114068C}"/>
    <cellStyle name="40% - Accent2 12 3 5 2" xfId="16724" xr:uid="{51FE7101-7F8B-45AC-87B6-9BA8BA70901E}"/>
    <cellStyle name="40% - Accent2 12 3 6" xfId="16725" xr:uid="{22E4B692-EF62-4EC0-B4D0-914FE89A98CD}"/>
    <cellStyle name="40% - Accent2 12 4" xfId="16726" xr:uid="{97D85365-2BF0-4AD1-9849-F6D983D24E4C}"/>
    <cellStyle name="40% - Accent2 12 4 2" xfId="16727" xr:uid="{49D897D2-4568-4D9B-A990-92EED87484C9}"/>
    <cellStyle name="40% - Accent2 12 4 2 2" xfId="16728" xr:uid="{86D1C927-27E6-4B2D-9C5C-48ABAA82366D}"/>
    <cellStyle name="40% - Accent2 12 4 3" xfId="16729" xr:uid="{6BDDE818-363D-4A03-B825-4A34E94E882D}"/>
    <cellStyle name="40% - Accent2 12 4 3 2" xfId="16730" xr:uid="{0FFD99DB-DAAE-4E1A-A816-40A6D305C52C}"/>
    <cellStyle name="40% - Accent2 12 4 4" xfId="16731" xr:uid="{E4D6C1C6-2678-48D6-B6F9-E90212BBE4BC}"/>
    <cellStyle name="40% - Accent2 12 5" xfId="16732" xr:uid="{84117621-4F5A-46B1-B20B-BF11044CDFE7}"/>
    <cellStyle name="40% - Accent2 12 5 2" xfId="16733" xr:uid="{AA975EBB-99D3-4F81-94AB-66A57B79E66F}"/>
    <cellStyle name="40% - Accent2 12 6" xfId="16734" xr:uid="{3A21DF79-C1B4-440B-A5FC-95AB7FB68A1D}"/>
    <cellStyle name="40% - Accent2 12 6 2" xfId="16735" xr:uid="{E7502AAC-7360-441E-AB06-62596F45A0A9}"/>
    <cellStyle name="40% - Accent2 12 7" xfId="16736" xr:uid="{A5FDF6E2-B8A4-4151-89A2-2B8AD7CA76EE}"/>
    <cellStyle name="40% - Accent2 12 7 2" xfId="16737" xr:uid="{9796D0FB-CD7F-44A8-9265-56790FFDEB3D}"/>
    <cellStyle name="40% - Accent2 12 8" xfId="16738" xr:uid="{930E2BDC-1C24-4E3B-9155-FBBCB882B637}"/>
    <cellStyle name="40% - Accent2 12 8 2" xfId="16739" xr:uid="{EBE1928E-CD65-4CDA-A540-441EA56F9550}"/>
    <cellStyle name="40% - Accent2 12 9" xfId="16740" xr:uid="{03CDCB51-C3F2-4B2C-983E-3B92C74262DA}"/>
    <cellStyle name="40% - Accent2 12 9 2" xfId="16741" xr:uid="{585D4DC4-8131-4B2A-B5B4-5AC752AFA10E}"/>
    <cellStyle name="40% - Accent2 13" xfId="16742" xr:uid="{A42BE19C-206D-4C4C-A93D-11F36A093CA8}"/>
    <cellStyle name="40% - Accent2 13 10" xfId="16743" xr:uid="{F2B256F5-2E35-47DA-A421-1494C974A295}"/>
    <cellStyle name="40% - Accent2 13 2" xfId="16744" xr:uid="{DC567B19-A38E-4433-870E-C5C61FD3C79C}"/>
    <cellStyle name="40% - Accent2 13 2 2" xfId="16745" xr:uid="{5552F4B2-0380-43AF-86AD-061DED82D1FC}"/>
    <cellStyle name="40% - Accent2 13 2 2 2" xfId="16746" xr:uid="{BB90BB5E-D313-4A87-AA44-5B5A007A3959}"/>
    <cellStyle name="40% - Accent2 13 2 2 2 2" xfId="16747" xr:uid="{0DEEC4BC-E500-4E9E-83C7-17B94DAC9D7E}"/>
    <cellStyle name="40% - Accent2 13 2 2 3" xfId="16748" xr:uid="{A2B1F550-BC72-4D0B-A0E1-26BFD227F4B3}"/>
    <cellStyle name="40% - Accent2 13 2 2 3 2" xfId="16749" xr:uid="{D7E237B4-10BC-484B-AE5B-E270E3E34D4B}"/>
    <cellStyle name="40% - Accent2 13 2 2 4" xfId="16750" xr:uid="{BE955BA3-F392-41EB-943B-4954F2D4546C}"/>
    <cellStyle name="40% - Accent2 13 2 3" xfId="16751" xr:uid="{AEA62031-88AC-404E-9720-986D8CA1D381}"/>
    <cellStyle name="40% - Accent2 13 2 3 2" xfId="16752" xr:uid="{53C585DB-3A40-43C5-B638-560CA089C28E}"/>
    <cellStyle name="40% - Accent2 13 2 4" xfId="16753" xr:uid="{C6B9C32D-A683-4241-8D57-D4AD357693AA}"/>
    <cellStyle name="40% - Accent2 13 2 4 2" xfId="16754" xr:uid="{98BEEDFD-7220-4E7C-974C-2693E9384E31}"/>
    <cellStyle name="40% - Accent2 13 2 5" xfId="16755" xr:uid="{22AB5FDE-E1F5-453A-9128-A4772B9DE38E}"/>
    <cellStyle name="40% - Accent2 13 2 5 2" xfId="16756" xr:uid="{65B4CA31-5C34-428A-A896-BA0F432F42AB}"/>
    <cellStyle name="40% - Accent2 13 2 6" xfId="16757" xr:uid="{B064AD38-4F92-41C1-9A1C-6A706FDA9444}"/>
    <cellStyle name="40% - Accent2 13 2 6 2" xfId="16758" xr:uid="{B92EFB3F-E4EC-4340-AFB7-7A479523DABF}"/>
    <cellStyle name="40% - Accent2 13 2 7" xfId="16759" xr:uid="{35309457-7290-4525-AE39-BE88E0AF3CEB}"/>
    <cellStyle name="40% - Accent2 13 2 7 2" xfId="16760" xr:uid="{2CC83E75-3182-4A86-A66D-050D1E470ED1}"/>
    <cellStyle name="40% - Accent2 13 2 8" xfId="16761" xr:uid="{46587BEF-1C9C-479F-AC85-8A905A804E6B}"/>
    <cellStyle name="40% - Accent2 13 3" xfId="16762" xr:uid="{5B68714E-85D8-4187-A3B3-4933A4922204}"/>
    <cellStyle name="40% - Accent2 13 3 2" xfId="16763" xr:uid="{5F0CBC09-8940-47BC-95AB-E569E78DFA96}"/>
    <cellStyle name="40% - Accent2 13 3 2 2" xfId="16764" xr:uid="{19787B25-E668-4B62-8038-4251CF9E7551}"/>
    <cellStyle name="40% - Accent2 13 3 2 2 2" xfId="16765" xr:uid="{D7062407-D5E1-4A11-9DC4-2ACEACA5E809}"/>
    <cellStyle name="40% - Accent2 13 3 2 3" xfId="16766" xr:uid="{29E1D19C-3714-4FE3-8F21-1E4266628A4B}"/>
    <cellStyle name="40% - Accent2 13 3 2 3 2" xfId="16767" xr:uid="{9543E535-1532-4B8F-A57A-C8E736ADEF45}"/>
    <cellStyle name="40% - Accent2 13 3 2 4" xfId="16768" xr:uid="{F79C840B-B9E5-4CB1-9E1B-257CC6FBD40D}"/>
    <cellStyle name="40% - Accent2 13 3 3" xfId="16769" xr:uid="{42E2B54C-0594-4448-A9D6-8179FF76E81F}"/>
    <cellStyle name="40% - Accent2 13 3 3 2" xfId="16770" xr:uid="{A434F7F7-D94E-4AEE-87F6-BE69DC838083}"/>
    <cellStyle name="40% - Accent2 13 3 4" xfId="16771" xr:uid="{2E616FE9-1C70-4E57-894F-2E9E4052F7B7}"/>
    <cellStyle name="40% - Accent2 13 3 4 2" xfId="16772" xr:uid="{F6927995-4277-4B86-9EA1-27E4585522C9}"/>
    <cellStyle name="40% - Accent2 13 3 5" xfId="16773" xr:uid="{ED76A9FE-8199-47FE-9DBA-24C054DB3264}"/>
    <cellStyle name="40% - Accent2 13 3 5 2" xfId="16774" xr:uid="{CBD8FEF8-371B-4DAC-BC24-A1FE1DCD1D1B}"/>
    <cellStyle name="40% - Accent2 13 3 6" xfId="16775" xr:uid="{A85F0229-6D2C-4B1F-BC0A-0C1ABACA5AFD}"/>
    <cellStyle name="40% - Accent2 13 4" xfId="16776" xr:uid="{5C1B5B20-8FCE-41FE-8835-D380BC71AF15}"/>
    <cellStyle name="40% - Accent2 13 4 2" xfId="16777" xr:uid="{197765B3-9DA0-4EFD-A540-280FB2629307}"/>
    <cellStyle name="40% - Accent2 13 4 2 2" xfId="16778" xr:uid="{F967B709-E280-4BE5-83E3-F8639854521A}"/>
    <cellStyle name="40% - Accent2 13 4 3" xfId="16779" xr:uid="{47BC6A50-E1C0-40D4-A3E0-F14362BFF2E1}"/>
    <cellStyle name="40% - Accent2 13 4 3 2" xfId="16780" xr:uid="{2D624AB1-091B-477D-9453-7E3F41207C9D}"/>
    <cellStyle name="40% - Accent2 13 4 4" xfId="16781" xr:uid="{8483DC60-CF45-40AC-96B2-C98702F5F851}"/>
    <cellStyle name="40% - Accent2 13 5" xfId="16782" xr:uid="{25CCE480-F7DF-4EA2-8266-2C8BC0E6ED50}"/>
    <cellStyle name="40% - Accent2 13 5 2" xfId="16783" xr:uid="{8D384AF3-5620-4859-9362-CE856104F447}"/>
    <cellStyle name="40% - Accent2 13 6" xfId="16784" xr:uid="{05C60988-D5F9-4FDB-8F27-A2A16A3ACE9A}"/>
    <cellStyle name="40% - Accent2 13 6 2" xfId="16785" xr:uid="{A6E9A22A-77AE-4DBD-A3EA-F06D5C9945CA}"/>
    <cellStyle name="40% - Accent2 13 7" xfId="16786" xr:uid="{D77E0688-7CB3-4A13-AEF4-9219D5552DB1}"/>
    <cellStyle name="40% - Accent2 13 7 2" xfId="16787" xr:uid="{9B290586-2CBD-4D9A-A599-AF662948C97D}"/>
    <cellStyle name="40% - Accent2 13 8" xfId="16788" xr:uid="{FA883D94-F95E-40A0-8804-887C049FF678}"/>
    <cellStyle name="40% - Accent2 13 8 2" xfId="16789" xr:uid="{6980DE9E-4F3F-4F2D-92BE-6958CD8DB407}"/>
    <cellStyle name="40% - Accent2 13 9" xfId="16790" xr:uid="{76813F91-6FAD-48A2-8705-1B675529F677}"/>
    <cellStyle name="40% - Accent2 13 9 2" xfId="16791" xr:uid="{ED9B1669-6EE8-4E1D-91E1-007317D1945D}"/>
    <cellStyle name="40% - Accent2 14" xfId="16792" xr:uid="{D0FB003A-713C-410B-A20D-A33974C880AA}"/>
    <cellStyle name="40% - Accent2 14 10" xfId="16793" xr:uid="{9C09DDA2-148E-4624-BA1C-064A8B1E63A2}"/>
    <cellStyle name="40% - Accent2 14 2" xfId="16794" xr:uid="{5C31892A-B6F3-4F51-8157-BFE2A0557026}"/>
    <cellStyle name="40% - Accent2 14 2 2" xfId="16795" xr:uid="{09AF60C5-3B52-4E9B-9A58-59E60BC16720}"/>
    <cellStyle name="40% - Accent2 14 2 2 2" xfId="16796" xr:uid="{C80DAE11-61F6-4BC3-AE20-623F00F70D75}"/>
    <cellStyle name="40% - Accent2 14 2 2 2 2" xfId="16797" xr:uid="{2F28CDD1-A093-4B40-82C1-019BA0ADB843}"/>
    <cellStyle name="40% - Accent2 14 2 2 3" xfId="16798" xr:uid="{CF002BC0-745A-48D1-9070-C782F29DCE28}"/>
    <cellStyle name="40% - Accent2 14 2 2 3 2" xfId="16799" xr:uid="{2F6B29BB-85D0-4AE5-9756-75BDFB18FDA5}"/>
    <cellStyle name="40% - Accent2 14 2 2 4" xfId="16800" xr:uid="{A304FE76-AED0-4FFC-B1B7-0AE3C4007A68}"/>
    <cellStyle name="40% - Accent2 14 2 3" xfId="16801" xr:uid="{7278844A-3397-4BF2-9325-D1268DC1D73C}"/>
    <cellStyle name="40% - Accent2 14 2 3 2" xfId="16802" xr:uid="{9CD3C319-C056-41FC-B2CE-C2BBE277C633}"/>
    <cellStyle name="40% - Accent2 14 2 4" xfId="16803" xr:uid="{AC70F40F-32F9-4B80-AC2B-17A710B3CBB2}"/>
    <cellStyle name="40% - Accent2 14 2 4 2" xfId="16804" xr:uid="{C77ED875-10CF-44E6-8605-BAB83B02F7C2}"/>
    <cellStyle name="40% - Accent2 14 2 5" xfId="16805" xr:uid="{FAA36C07-AC7B-452B-937F-22CA629ED994}"/>
    <cellStyle name="40% - Accent2 14 2 5 2" xfId="16806" xr:uid="{8EDBC898-44DE-44AC-ADD5-8353CA8E6E96}"/>
    <cellStyle name="40% - Accent2 14 2 6" xfId="16807" xr:uid="{B53DF6C7-E9AE-4C45-8121-E6EF114A2A44}"/>
    <cellStyle name="40% - Accent2 14 2 6 2" xfId="16808" xr:uid="{004B1BFF-07E7-4F45-A3CF-CF9611F43315}"/>
    <cellStyle name="40% - Accent2 14 2 7" xfId="16809" xr:uid="{77129B33-2D69-4806-8A95-7ED20B5AFE05}"/>
    <cellStyle name="40% - Accent2 14 2 7 2" xfId="16810" xr:uid="{5E1756C0-25AE-4199-AF2B-2E1C689BCE7E}"/>
    <cellStyle name="40% - Accent2 14 2 8" xfId="16811" xr:uid="{63156D57-5D06-4CA2-83AE-2743254749AA}"/>
    <cellStyle name="40% - Accent2 14 3" xfId="16812" xr:uid="{480EE697-EB6E-43F0-BEF7-1B84AB6F7310}"/>
    <cellStyle name="40% - Accent2 14 3 2" xfId="16813" xr:uid="{2E4A3C65-725F-4458-9FC9-FA61616BF658}"/>
    <cellStyle name="40% - Accent2 14 3 2 2" xfId="16814" xr:uid="{4DA73051-650C-4755-91C0-978C4FE57226}"/>
    <cellStyle name="40% - Accent2 14 3 2 2 2" xfId="16815" xr:uid="{053E4784-2D00-4B85-BA4D-D02903633BEA}"/>
    <cellStyle name="40% - Accent2 14 3 2 3" xfId="16816" xr:uid="{C389752D-63BC-47D5-B973-BF8BF0EE5F7F}"/>
    <cellStyle name="40% - Accent2 14 3 2 3 2" xfId="16817" xr:uid="{E802293A-A180-4611-B0A1-C1C09858EF5F}"/>
    <cellStyle name="40% - Accent2 14 3 2 4" xfId="16818" xr:uid="{F86DDD81-0E9F-41BC-9FB5-FD0AE229E813}"/>
    <cellStyle name="40% - Accent2 14 3 3" xfId="16819" xr:uid="{43B7F9C2-968C-4FCB-A21E-AA952677C019}"/>
    <cellStyle name="40% - Accent2 14 3 3 2" xfId="16820" xr:uid="{A9BB7D7F-9EED-40C8-AD02-84CF78368826}"/>
    <cellStyle name="40% - Accent2 14 3 4" xfId="16821" xr:uid="{F8F21289-1DD0-4883-9FF4-078894B35E34}"/>
    <cellStyle name="40% - Accent2 14 3 4 2" xfId="16822" xr:uid="{BBEBBC3F-8AFB-41D2-B77A-33494DE02A35}"/>
    <cellStyle name="40% - Accent2 14 3 5" xfId="16823" xr:uid="{C29C23CB-5927-4AC5-B4C2-1F01A8E93254}"/>
    <cellStyle name="40% - Accent2 14 3 5 2" xfId="16824" xr:uid="{63D9D64A-884A-4107-BBF8-D6F26F5434EA}"/>
    <cellStyle name="40% - Accent2 14 3 6" xfId="16825" xr:uid="{EC28F0F5-982B-4002-8BB4-F4650CFEDCBA}"/>
    <cellStyle name="40% - Accent2 14 4" xfId="16826" xr:uid="{3A962BA8-7C34-4AD4-BB33-AEDA6A472C7F}"/>
    <cellStyle name="40% - Accent2 14 4 2" xfId="16827" xr:uid="{01423C7C-4606-457A-96F5-DD2ED9635928}"/>
    <cellStyle name="40% - Accent2 14 4 2 2" xfId="16828" xr:uid="{62F20B9A-7E6A-4C9A-8AEF-ECF4CEC69C91}"/>
    <cellStyle name="40% - Accent2 14 4 3" xfId="16829" xr:uid="{99705397-6452-4F10-BB74-AA2DA588C414}"/>
    <cellStyle name="40% - Accent2 14 4 3 2" xfId="16830" xr:uid="{5E082044-6BFE-45D7-BFDE-4C1B8678F58C}"/>
    <cellStyle name="40% - Accent2 14 4 4" xfId="16831" xr:uid="{556419D5-3EFF-46C2-B6D2-E28717773E46}"/>
    <cellStyle name="40% - Accent2 14 5" xfId="16832" xr:uid="{ED7A2439-ADE5-4F90-B632-08A61E78FEE9}"/>
    <cellStyle name="40% - Accent2 14 5 2" xfId="16833" xr:uid="{FC9405E9-29CF-4D5A-9188-AFB88551C033}"/>
    <cellStyle name="40% - Accent2 14 6" xfId="16834" xr:uid="{AA8EB64B-736B-4517-910D-2C557FB4893E}"/>
    <cellStyle name="40% - Accent2 14 6 2" xfId="16835" xr:uid="{CC9FAD2E-7517-4902-80B4-E1D1F7AAF541}"/>
    <cellStyle name="40% - Accent2 14 7" xfId="16836" xr:uid="{B490866D-A04B-43BC-A569-CA53BB2E3201}"/>
    <cellStyle name="40% - Accent2 14 7 2" xfId="16837" xr:uid="{45C11F20-A10F-47E6-9606-E2DF5944D424}"/>
    <cellStyle name="40% - Accent2 14 8" xfId="16838" xr:uid="{70374F06-DFDE-4FC9-8CB5-B737F7442239}"/>
    <cellStyle name="40% - Accent2 14 8 2" xfId="16839" xr:uid="{9A668364-DEE3-40A2-8E75-735B9BA5A067}"/>
    <cellStyle name="40% - Accent2 14 9" xfId="16840" xr:uid="{81D20C63-097F-4963-B962-04575ECB9ABC}"/>
    <cellStyle name="40% - Accent2 14 9 2" xfId="16841" xr:uid="{36BA483E-ADFB-41D9-B593-0D8D7708634B}"/>
    <cellStyle name="40% - Accent2 15" xfId="16842" xr:uid="{6F88C68D-CA51-42FE-AB3F-70117ECD1718}"/>
    <cellStyle name="40% - Accent2 15 10" xfId="16843" xr:uid="{7814A1AC-89B3-4397-8260-D5E3B4D0854E}"/>
    <cellStyle name="40% - Accent2 15 2" xfId="16844" xr:uid="{6AAE3A7C-C2CB-4CCD-8FDF-A9F174D7AEED}"/>
    <cellStyle name="40% - Accent2 15 2 2" xfId="16845" xr:uid="{1441980F-A621-4843-A03E-0BA7B400E7AD}"/>
    <cellStyle name="40% - Accent2 15 2 2 2" xfId="16846" xr:uid="{CFCB2A64-0AC9-4D72-8771-B59FD4DA9804}"/>
    <cellStyle name="40% - Accent2 15 2 2 2 2" xfId="16847" xr:uid="{EFACAD75-84CC-46EA-8B0C-8C42B4DDB402}"/>
    <cellStyle name="40% - Accent2 15 2 2 3" xfId="16848" xr:uid="{6B253ECD-9134-40D2-8AEE-25AFB463859A}"/>
    <cellStyle name="40% - Accent2 15 2 2 3 2" xfId="16849" xr:uid="{70FD3321-132F-4E82-A9FB-4EE8F96BBBFA}"/>
    <cellStyle name="40% - Accent2 15 2 2 4" xfId="16850" xr:uid="{F1D0D473-D5AB-45FB-928C-028A5FCB6F35}"/>
    <cellStyle name="40% - Accent2 15 2 3" xfId="16851" xr:uid="{7D74E555-1DAB-4059-BC58-931FC19B8978}"/>
    <cellStyle name="40% - Accent2 15 2 3 2" xfId="16852" xr:uid="{8F61259A-1BB1-4F9C-BDAA-B9BFBF0C437E}"/>
    <cellStyle name="40% - Accent2 15 2 4" xfId="16853" xr:uid="{B90FA216-310D-4121-8213-B1B7006729A7}"/>
    <cellStyle name="40% - Accent2 15 2 4 2" xfId="16854" xr:uid="{2DA7004F-1814-4338-8CFD-A83D55C22207}"/>
    <cellStyle name="40% - Accent2 15 2 5" xfId="16855" xr:uid="{F526346F-9C40-42E9-9BFE-5DEE25157CD7}"/>
    <cellStyle name="40% - Accent2 15 2 5 2" xfId="16856" xr:uid="{25851BBF-489D-4417-8A77-FEFE670AD1FC}"/>
    <cellStyle name="40% - Accent2 15 2 6" xfId="16857" xr:uid="{307F91E8-8453-4022-9F8E-7160AF00D8F0}"/>
    <cellStyle name="40% - Accent2 15 2 6 2" xfId="16858" xr:uid="{7C9F968D-BAFA-4C87-99AB-9A74F0111FBA}"/>
    <cellStyle name="40% - Accent2 15 2 7" xfId="16859" xr:uid="{938646E5-438F-41D7-A183-97E9A4ED9023}"/>
    <cellStyle name="40% - Accent2 15 2 7 2" xfId="16860" xr:uid="{79E9613D-172E-46FB-8569-E924FF7793B1}"/>
    <cellStyle name="40% - Accent2 15 2 8" xfId="16861" xr:uid="{202B2A7D-1FE2-4A46-900B-BE1CCDB08A92}"/>
    <cellStyle name="40% - Accent2 15 3" xfId="16862" xr:uid="{9595DA15-A176-4057-AAE0-BB6A4920AAF1}"/>
    <cellStyle name="40% - Accent2 15 3 2" xfId="16863" xr:uid="{29DB5ACB-A042-4A66-88BF-569299A8240C}"/>
    <cellStyle name="40% - Accent2 15 3 2 2" xfId="16864" xr:uid="{964DE4E6-242D-4C9B-BAE4-A69052FDF6FC}"/>
    <cellStyle name="40% - Accent2 15 3 2 2 2" xfId="16865" xr:uid="{AF1AB4D3-62DB-4DFB-830C-A2CC7E7F9EA0}"/>
    <cellStyle name="40% - Accent2 15 3 2 3" xfId="16866" xr:uid="{B6BFCFEB-9DC3-47E6-BED0-3B2462DE7AE6}"/>
    <cellStyle name="40% - Accent2 15 3 2 3 2" xfId="16867" xr:uid="{15BFF78A-3B04-446E-A4B1-8A0D6288CD3F}"/>
    <cellStyle name="40% - Accent2 15 3 2 4" xfId="16868" xr:uid="{86121148-D0D2-4B47-A64B-C18D94F2D53C}"/>
    <cellStyle name="40% - Accent2 15 3 3" xfId="16869" xr:uid="{3213AB47-D56E-4FA1-B919-BD9201C513E9}"/>
    <cellStyle name="40% - Accent2 15 3 3 2" xfId="16870" xr:uid="{3AAC95F2-1C14-4A20-A788-43AC6B59B082}"/>
    <cellStyle name="40% - Accent2 15 3 4" xfId="16871" xr:uid="{EFBA6C19-9135-4F1E-92A7-210C6F8BFB81}"/>
    <cellStyle name="40% - Accent2 15 3 4 2" xfId="16872" xr:uid="{F524C43D-BDE8-47D6-84A6-DD2991F2B7E1}"/>
    <cellStyle name="40% - Accent2 15 3 5" xfId="16873" xr:uid="{E543E66B-0AA2-4165-B708-348A061E9CD9}"/>
    <cellStyle name="40% - Accent2 15 3 5 2" xfId="16874" xr:uid="{116EE270-DD6D-4D44-89C7-243E2F6E3745}"/>
    <cellStyle name="40% - Accent2 15 3 6" xfId="16875" xr:uid="{6A251BBD-E570-4838-8BD4-B7AA1A971FD0}"/>
    <cellStyle name="40% - Accent2 15 4" xfId="16876" xr:uid="{B2E1A01A-DB59-4A58-94C0-1136F6D4D5A5}"/>
    <cellStyle name="40% - Accent2 15 4 2" xfId="16877" xr:uid="{C62AC2B5-4BEF-41F3-BA73-AEB33F252D96}"/>
    <cellStyle name="40% - Accent2 15 4 2 2" xfId="16878" xr:uid="{2DAF03DF-AEC3-4832-9591-C96FA9261AFD}"/>
    <cellStyle name="40% - Accent2 15 4 3" xfId="16879" xr:uid="{CF02C7C5-90F7-4E9B-92E2-F606D52C990C}"/>
    <cellStyle name="40% - Accent2 15 4 3 2" xfId="16880" xr:uid="{588BA524-0FD7-44F9-A987-6C0B358A167C}"/>
    <cellStyle name="40% - Accent2 15 4 4" xfId="16881" xr:uid="{6685FD4B-4BAF-4AA5-BA4F-BDC9A157387C}"/>
    <cellStyle name="40% - Accent2 15 5" xfId="16882" xr:uid="{D73D2105-758C-439B-9971-88971EA35C1A}"/>
    <cellStyle name="40% - Accent2 15 5 2" xfId="16883" xr:uid="{FFA8CE2C-8BED-4F2F-A293-28E5306090C4}"/>
    <cellStyle name="40% - Accent2 15 6" xfId="16884" xr:uid="{2039C97D-47B9-46CD-B992-71DECDEC18A4}"/>
    <cellStyle name="40% - Accent2 15 6 2" xfId="16885" xr:uid="{D732839E-7149-4E07-8CB3-6478BA91D399}"/>
    <cellStyle name="40% - Accent2 15 7" xfId="16886" xr:uid="{D69826FD-49D0-459A-9B4A-195F3B5ABADA}"/>
    <cellStyle name="40% - Accent2 15 7 2" xfId="16887" xr:uid="{F8E99075-E993-4A80-A1D7-5F525DD29B31}"/>
    <cellStyle name="40% - Accent2 15 8" xfId="16888" xr:uid="{AA0AD230-DC00-4D51-B753-DB3238902987}"/>
    <cellStyle name="40% - Accent2 15 8 2" xfId="16889" xr:uid="{16F05D1A-9E0B-432B-9842-99555C01310E}"/>
    <cellStyle name="40% - Accent2 15 9" xfId="16890" xr:uid="{7D2FDBAC-F945-4288-92BE-C30B1F539683}"/>
    <cellStyle name="40% - Accent2 15 9 2" xfId="16891" xr:uid="{4F99BE50-23EF-4C6E-A56B-F5BA98D56FDD}"/>
    <cellStyle name="40% - Accent2 16" xfId="16892" xr:uid="{9C977784-8172-4F13-9B15-271FD5464E36}"/>
    <cellStyle name="40% - Accent2 16 10" xfId="16893" xr:uid="{527B5163-2404-44A1-8DE7-39DE1EB937A3}"/>
    <cellStyle name="40% - Accent2 16 2" xfId="16894" xr:uid="{65E6227B-E53F-4FAB-95AA-C1B84622189D}"/>
    <cellStyle name="40% - Accent2 16 2 2" xfId="16895" xr:uid="{A173B735-F7AA-45C3-B783-E68631FBD608}"/>
    <cellStyle name="40% - Accent2 16 2 2 2" xfId="16896" xr:uid="{C8CD73D0-CAC1-45A5-B410-D1A0B85F4DC5}"/>
    <cellStyle name="40% - Accent2 16 2 2 2 2" xfId="16897" xr:uid="{9225C006-FB5F-418A-87A4-F0F97D37D6E5}"/>
    <cellStyle name="40% - Accent2 16 2 2 3" xfId="16898" xr:uid="{4D82540B-F798-4016-990A-4784B21AA293}"/>
    <cellStyle name="40% - Accent2 16 2 2 3 2" xfId="16899" xr:uid="{5BAD8915-0C66-4F4C-A0F9-770410FD5CC6}"/>
    <cellStyle name="40% - Accent2 16 2 2 4" xfId="16900" xr:uid="{6F88633A-F331-4E84-9174-0228D08FC105}"/>
    <cellStyle name="40% - Accent2 16 2 3" xfId="16901" xr:uid="{976CCC2B-10E6-41A6-85CB-A5091899319C}"/>
    <cellStyle name="40% - Accent2 16 2 3 2" xfId="16902" xr:uid="{94C4D98F-5A37-481A-A800-AFE90C271D29}"/>
    <cellStyle name="40% - Accent2 16 2 4" xfId="16903" xr:uid="{69D9DD88-4CA5-4B9D-A965-4783080D350E}"/>
    <cellStyle name="40% - Accent2 16 2 4 2" xfId="16904" xr:uid="{22A56950-B6B4-4489-A134-2AD54EBE774E}"/>
    <cellStyle name="40% - Accent2 16 2 5" xfId="16905" xr:uid="{6B2D00A8-00B5-44EC-96F1-D68446955309}"/>
    <cellStyle name="40% - Accent2 16 2 5 2" xfId="16906" xr:uid="{E0EFDE9C-3EA5-4197-8651-E4932024478C}"/>
    <cellStyle name="40% - Accent2 16 2 6" xfId="16907" xr:uid="{8EB399E5-0D7D-4916-8E9E-1582891E97F3}"/>
    <cellStyle name="40% - Accent2 16 2 6 2" xfId="16908" xr:uid="{A5EC0F32-137F-42D1-9FEE-A0C8D3845E19}"/>
    <cellStyle name="40% - Accent2 16 2 7" xfId="16909" xr:uid="{8AEC5D82-C22B-430D-99F2-CF13C0FABF83}"/>
    <cellStyle name="40% - Accent2 16 2 7 2" xfId="16910" xr:uid="{FC7F42AE-83BF-4910-AD2B-7B3F193704C2}"/>
    <cellStyle name="40% - Accent2 16 2 8" xfId="16911" xr:uid="{393C606E-8918-4EBC-95E2-074554D798F5}"/>
    <cellStyle name="40% - Accent2 16 3" xfId="16912" xr:uid="{279B2C30-43C4-4BE5-A142-FEB623DE90E0}"/>
    <cellStyle name="40% - Accent2 16 3 2" xfId="16913" xr:uid="{CA054CC5-B5CA-42C4-9B4B-40A609CA6F9E}"/>
    <cellStyle name="40% - Accent2 16 3 2 2" xfId="16914" xr:uid="{9EE0C420-52BE-4521-A368-94AB4648324A}"/>
    <cellStyle name="40% - Accent2 16 3 2 2 2" xfId="16915" xr:uid="{99807C08-2DE1-4664-9F08-CEC7780C848B}"/>
    <cellStyle name="40% - Accent2 16 3 2 3" xfId="16916" xr:uid="{91C20470-E5DD-4832-B18F-CA1ED881B83E}"/>
    <cellStyle name="40% - Accent2 16 3 2 3 2" xfId="16917" xr:uid="{752730E9-1845-41BF-930B-B7E5BCE57F08}"/>
    <cellStyle name="40% - Accent2 16 3 2 4" xfId="16918" xr:uid="{EDA2C302-00D6-4453-A0F2-84752C9514E7}"/>
    <cellStyle name="40% - Accent2 16 3 3" xfId="16919" xr:uid="{9FCDA19D-36F2-4583-AAB8-72C9DE6C218A}"/>
    <cellStyle name="40% - Accent2 16 3 3 2" xfId="16920" xr:uid="{C2A408AA-8DE2-4802-8A67-72CCC1D44303}"/>
    <cellStyle name="40% - Accent2 16 3 4" xfId="16921" xr:uid="{D83ADFB9-9439-4514-B872-05E4DB33E602}"/>
    <cellStyle name="40% - Accent2 16 3 4 2" xfId="16922" xr:uid="{067B779F-85EE-40BA-A3A3-4BE8091907CD}"/>
    <cellStyle name="40% - Accent2 16 3 5" xfId="16923" xr:uid="{D66885F2-E39C-48A1-926A-36812EBFB2E2}"/>
    <cellStyle name="40% - Accent2 16 3 5 2" xfId="16924" xr:uid="{7B5C6330-0D44-4181-88D6-92187AC4F132}"/>
    <cellStyle name="40% - Accent2 16 3 6" xfId="16925" xr:uid="{DABA602C-4A7E-457C-B10B-EF0362976FAF}"/>
    <cellStyle name="40% - Accent2 16 4" xfId="16926" xr:uid="{7DB981F1-F028-4299-B6D2-1237BC05536A}"/>
    <cellStyle name="40% - Accent2 16 4 2" xfId="16927" xr:uid="{EA48BFCC-2C5C-4FF1-9403-3B255D4A70FF}"/>
    <cellStyle name="40% - Accent2 16 4 2 2" xfId="16928" xr:uid="{50F3E8CB-0E14-4E58-A630-E8809F63768D}"/>
    <cellStyle name="40% - Accent2 16 4 3" xfId="16929" xr:uid="{09589E1E-3CAE-480B-99FE-913BAF95EABC}"/>
    <cellStyle name="40% - Accent2 16 4 3 2" xfId="16930" xr:uid="{4272A887-A55F-4F16-8B2C-CED172670D52}"/>
    <cellStyle name="40% - Accent2 16 4 4" xfId="16931" xr:uid="{F3600958-9E12-41C5-A32E-F25F6A1B81D2}"/>
    <cellStyle name="40% - Accent2 16 5" xfId="16932" xr:uid="{0DBEE658-C8C5-4781-839D-83B11F8D7201}"/>
    <cellStyle name="40% - Accent2 16 5 2" xfId="16933" xr:uid="{522E3487-7CF8-4E2F-80DD-D35C4C3ACAFC}"/>
    <cellStyle name="40% - Accent2 16 6" xfId="16934" xr:uid="{929CCED1-57F0-4212-ADE5-E4CDB5467689}"/>
    <cellStyle name="40% - Accent2 16 6 2" xfId="16935" xr:uid="{1C9E98B6-7576-4DBC-BF22-F1B4D5ED710A}"/>
    <cellStyle name="40% - Accent2 16 7" xfId="16936" xr:uid="{0302AD96-3BF3-4838-A239-763C06857FCE}"/>
    <cellStyle name="40% - Accent2 16 7 2" xfId="16937" xr:uid="{FD55B2A2-C468-4D93-9A91-C47B4791D65D}"/>
    <cellStyle name="40% - Accent2 16 8" xfId="16938" xr:uid="{BAB8A8BA-00A2-4493-9A2E-9081E4A4A68D}"/>
    <cellStyle name="40% - Accent2 16 8 2" xfId="16939" xr:uid="{4496C4BF-1F30-431B-B71F-BA3A4C7BC56C}"/>
    <cellStyle name="40% - Accent2 16 9" xfId="16940" xr:uid="{581A453A-81C6-44EE-AA94-43FA03938076}"/>
    <cellStyle name="40% - Accent2 16 9 2" xfId="16941" xr:uid="{978CD1DB-7386-47A9-9A19-01C4D30BA70A}"/>
    <cellStyle name="40% - Accent2 17" xfId="16942" xr:uid="{52FA826E-82EC-4000-B157-3F70A0146799}"/>
    <cellStyle name="40% - Accent2 17 2" xfId="16943" xr:uid="{1D180838-0301-48CF-A94C-D9C01395C092}"/>
    <cellStyle name="40% - Accent2 17 2 2" xfId="16944" xr:uid="{1036A30A-2468-4951-942B-EE0D8615CAD0}"/>
    <cellStyle name="40% - Accent2 17 2 2 2" xfId="16945" xr:uid="{D7E75A6D-78FF-4A02-96C2-AC276EB4A3B3}"/>
    <cellStyle name="40% - Accent2 17 2 3" xfId="16946" xr:uid="{8695326F-FD20-4059-867E-F092220F2B35}"/>
    <cellStyle name="40% - Accent2 17 2 3 2" xfId="16947" xr:uid="{AF09C923-F895-4CAE-9A78-613225AC2F60}"/>
    <cellStyle name="40% - Accent2 17 2 4" xfId="16948" xr:uid="{D254E83A-A88A-4334-ABA0-50489C30427B}"/>
    <cellStyle name="40% - Accent2 17 2 4 2" xfId="16949" xr:uid="{31D08532-B7C5-4EE9-87DB-9C8E3A326D67}"/>
    <cellStyle name="40% - Accent2 17 2 5" xfId="16950" xr:uid="{464A6D8E-AA5C-4B44-840D-A583A0D12B0C}"/>
    <cellStyle name="40% - Accent2 17 2 5 2" xfId="16951" xr:uid="{4F9F7555-6412-4BF8-A104-C60EEA0DE36B}"/>
    <cellStyle name="40% - Accent2 17 2 6" xfId="16952" xr:uid="{B22ECDAA-B843-4B7D-BA90-8C731F650F2A}"/>
    <cellStyle name="40% - Accent2 17 3" xfId="16953" xr:uid="{9A7B8FA2-214E-4111-BA0A-98354B51D624}"/>
    <cellStyle name="40% - Accent2 17 3 2" xfId="16954" xr:uid="{E600E7E1-FF36-4C52-B947-46C2F810988E}"/>
    <cellStyle name="40% - Accent2 17 4" xfId="16955" xr:uid="{5B08D37C-DE74-47E1-8B2E-F4FA8D58DEC7}"/>
    <cellStyle name="40% - Accent2 17 4 2" xfId="16956" xr:uid="{45AA4637-F6C4-4626-A677-5CAD510A3B48}"/>
    <cellStyle name="40% - Accent2 17 5" xfId="16957" xr:uid="{199D16F2-2F20-456F-9FCE-6B1CCC75D849}"/>
    <cellStyle name="40% - Accent2 17 5 2" xfId="16958" xr:uid="{9EB8B384-A02B-4F71-AD6A-38CF5F37EA66}"/>
    <cellStyle name="40% - Accent2 17 6" xfId="16959" xr:uid="{00701EAD-AD4F-42E3-8C25-039F1D4DE164}"/>
    <cellStyle name="40% - Accent2 17 6 2" xfId="16960" xr:uid="{FF051645-7492-4C54-9F00-268099863325}"/>
    <cellStyle name="40% - Accent2 17 7" xfId="16961" xr:uid="{B2C25D7A-DEA3-4EA5-8CC1-413EBA1DD697}"/>
    <cellStyle name="40% - Accent2 17 7 2" xfId="16962" xr:uid="{3D14EF96-4D4F-44F0-A798-CA9AEE5B7B08}"/>
    <cellStyle name="40% - Accent2 17 8" xfId="16963" xr:uid="{4BC69A2E-DEF5-4568-A63B-0F8602096C0B}"/>
    <cellStyle name="40% - Accent2 18" xfId="16964" xr:uid="{EFFE9A7A-1837-4D7E-812A-7E32D8CDB2DF}"/>
    <cellStyle name="40% - Accent2 18 2" xfId="16965" xr:uid="{495CD83A-D3ED-48C7-9124-8D7E5E237D00}"/>
    <cellStyle name="40% - Accent2 18 2 2" xfId="16966" xr:uid="{FC2498DA-7169-4BD5-917F-A78DB2DF2574}"/>
    <cellStyle name="40% - Accent2 18 2 2 2" xfId="16967" xr:uid="{22BF1C95-423A-4F34-8044-528E90D10BB9}"/>
    <cellStyle name="40% - Accent2 18 2 3" xfId="16968" xr:uid="{EE90334E-D899-4089-A320-950504EC5C1A}"/>
    <cellStyle name="40% - Accent2 18 2 3 2" xfId="16969" xr:uid="{E02DBC3A-6D18-4E9D-944A-16B7F2ACAB74}"/>
    <cellStyle name="40% - Accent2 18 2 4" xfId="16970" xr:uid="{EFB83F60-1B27-4C73-BBC8-BA8B4E508535}"/>
    <cellStyle name="40% - Accent2 18 3" xfId="16971" xr:uid="{D4C635FA-37BC-4D02-B16F-3E950985C50A}"/>
    <cellStyle name="40% - Accent2 18 3 2" xfId="16972" xr:uid="{D21B1EFF-47E6-4139-8964-4FA7DCDD7EB8}"/>
    <cellStyle name="40% - Accent2 18 4" xfId="16973" xr:uid="{35AB147D-5910-4876-BDE6-166345216B04}"/>
    <cellStyle name="40% - Accent2 18 4 2" xfId="16974" xr:uid="{B7D41324-BA9E-4F96-BDB7-CB8A24EC246E}"/>
    <cellStyle name="40% - Accent2 18 5" xfId="16975" xr:uid="{B27D6E07-A129-4E38-8262-58C7D0E0015D}"/>
    <cellStyle name="40% - Accent2 18 5 2" xfId="16976" xr:uid="{AC27C66C-DAD2-4102-859F-B114950CF3DF}"/>
    <cellStyle name="40% - Accent2 18 6" xfId="16977" xr:uid="{75218BE6-D58F-4A58-8158-A5973F73E9CF}"/>
    <cellStyle name="40% - Accent2 18 6 2" xfId="16978" xr:uid="{8CC774AA-7BCE-4D06-BC5C-249CF8A8A6D4}"/>
    <cellStyle name="40% - Accent2 18 7" xfId="16979" xr:uid="{ADE8D6E7-578B-4C73-9783-1E12C3FF6DD3}"/>
    <cellStyle name="40% - Accent2 18 7 2" xfId="16980" xr:uid="{DAB55785-9E2E-4464-A9FD-A50FF0E70FC0}"/>
    <cellStyle name="40% - Accent2 18 8" xfId="16981" xr:uid="{5720373D-8748-41A5-A80F-E8B2221150DE}"/>
    <cellStyle name="40% - Accent2 19" xfId="16982" xr:uid="{5068D9E7-0E91-412B-937B-2D7D4801E72D}"/>
    <cellStyle name="40% - Accent2 19 2" xfId="16983" xr:uid="{4CB99DFF-2FA4-481E-B995-F2253E6766A9}"/>
    <cellStyle name="40% - Accent2 19 2 2" xfId="16984" xr:uid="{C83A7956-0B6D-4E8D-9EDC-901E37B0D02F}"/>
    <cellStyle name="40% - Accent2 19 3" xfId="16985" xr:uid="{25B3817A-CDF6-4087-A692-2E58091ABCC2}"/>
    <cellStyle name="40% - Accent2 19 3 2" xfId="16986" xr:uid="{EFD5B925-CF00-4987-B9A3-77AE9F9310A5}"/>
    <cellStyle name="40% - Accent2 19 4" xfId="16987" xr:uid="{EA542B8C-86D9-4FCC-A15D-7CFD1953C336}"/>
    <cellStyle name="40% - Accent2 19 4 2" xfId="16988" xr:uid="{DF3B1881-C572-4593-8B39-7248467C9F09}"/>
    <cellStyle name="40% - Accent2 19 5" xfId="16989" xr:uid="{41D6CEC1-7CFC-45EE-947E-76DD07D10933}"/>
    <cellStyle name="40% - Accent2 19 5 2" xfId="16990" xr:uid="{B658C3DA-DEBB-4ECA-AE10-7021E6F98A13}"/>
    <cellStyle name="40% - Accent2 19 6" xfId="16991" xr:uid="{04585439-5E58-4A77-ACD5-B8D5B1AC3D3E}"/>
    <cellStyle name="40% - Accent2 19 6 2" xfId="16992" xr:uid="{C0F8D9EE-EA94-45ED-BBD6-98C466FFEA45}"/>
    <cellStyle name="40% - Accent2 19 7" xfId="16993" xr:uid="{33B66874-A943-4479-BF81-EDC27D4EFCC5}"/>
    <cellStyle name="40% - Accent2 2" xfId="295" xr:uid="{33CB9107-F7BD-4E8C-871D-D4A1CC6B269C}"/>
    <cellStyle name="40% - Accent2 2 10" xfId="16995" xr:uid="{C1337110-2046-44F8-95E3-66A315EC885E}"/>
    <cellStyle name="40% - Accent2 2 10 2" xfId="16996" xr:uid="{F52AF698-1821-4CDF-8DAB-3F44D7873FFE}"/>
    <cellStyle name="40% - Accent2 2 11" xfId="16997" xr:uid="{C66EE890-5D38-41BC-AA49-479F125C0216}"/>
    <cellStyle name="40% - Accent2 2 11 2" xfId="16998" xr:uid="{F319F96B-F813-49E9-A665-500DA0C7E258}"/>
    <cellStyle name="40% - Accent2 2 12" xfId="16999" xr:uid="{41501934-CFE1-4A2F-A5C9-883186A0A788}"/>
    <cellStyle name="40% - Accent2 2 12 2" xfId="17000" xr:uid="{5CEE321E-21A1-44A5-A15E-68BEED76A46B}"/>
    <cellStyle name="40% - Accent2 2 13" xfId="17001" xr:uid="{3F12C9BC-FEF1-4B7B-B68C-1C7A73DD6AF8}"/>
    <cellStyle name="40% - Accent2 2 13 2" xfId="17002" xr:uid="{FA8737CF-0F8C-4E45-912A-0096ACA5F5E0}"/>
    <cellStyle name="40% - Accent2 2 14" xfId="17003" xr:uid="{48A6409A-2B42-494B-B68C-F68BE3069D29}"/>
    <cellStyle name="40% - Accent2 2 14 2" xfId="17004" xr:uid="{C2C3FF26-4F7C-4970-82D1-264F1B1B9196}"/>
    <cellStyle name="40% - Accent2 2 15" xfId="17005" xr:uid="{83468A38-0708-4F4D-8940-D6B0DE5B1E8C}"/>
    <cellStyle name="40% - Accent2 2 15 2" xfId="17006" xr:uid="{0E298977-4705-4626-AA99-D6F2620329F1}"/>
    <cellStyle name="40% - Accent2 2 16" xfId="17007" xr:uid="{E4C3590E-E96E-4148-8A64-E0F79876BBD7}"/>
    <cellStyle name="40% - Accent2 2 17" xfId="17008" xr:uid="{7AAD31D7-C243-4346-9A87-A7ABC27C4E19}"/>
    <cellStyle name="40% - Accent2 2 18" xfId="16994" xr:uid="{03DCD758-322C-4C8F-9ED1-471B31DE8F96}"/>
    <cellStyle name="40% - Accent2 2 2" xfId="296" xr:uid="{B9171869-A75F-4E67-8110-FE0696EEBF2F}"/>
    <cellStyle name="40% - Accent2 2 2 10" xfId="17010" xr:uid="{69876075-E2DD-48CC-91A3-DCFC4F42AF7C}"/>
    <cellStyle name="40% - Accent2 2 2 10 2" xfId="17011" xr:uid="{47D6290B-FF71-44AF-91C1-6BAD26E924EE}"/>
    <cellStyle name="40% - Accent2 2 2 11" xfId="17012" xr:uid="{1A318EB4-0F67-48FF-8A08-D996BB5C7025}"/>
    <cellStyle name="40% - Accent2 2 2 11 2" xfId="17013" xr:uid="{263177AD-2E7F-4DDA-8AC6-7D07E6C11CFC}"/>
    <cellStyle name="40% - Accent2 2 2 12" xfId="17014" xr:uid="{362A19E0-1E82-4376-B17C-1CE30A2B4ED2}"/>
    <cellStyle name="40% - Accent2 2 2 13" xfId="17009" xr:uid="{92DB62E7-B1EB-4A6B-9CD8-599A84E2A6B1}"/>
    <cellStyle name="40% - Accent2 2 2 2" xfId="297" xr:uid="{AA6922D2-6C5E-4DED-AA29-B883DC97C2E1}"/>
    <cellStyle name="40% - Accent2 2 2 2 10" xfId="17016" xr:uid="{6CBB1AEE-B6EF-4BB4-842B-A7B267CBE4D1}"/>
    <cellStyle name="40% - Accent2 2 2 2 11" xfId="17015" xr:uid="{EE62C0AC-67B3-4997-A38E-FFA907462E48}"/>
    <cellStyle name="40% - Accent2 2 2 2 2" xfId="298" xr:uid="{F1E93BD9-CDD3-440F-B75D-56FF8BA126BC}"/>
    <cellStyle name="40% - Accent2 2 2 2 2 2" xfId="299" xr:uid="{2A2A71A1-249E-43DF-81D1-D93BD1B26F9D}"/>
    <cellStyle name="40% - Accent2 2 2 2 2 2 2" xfId="17019" xr:uid="{61E7EF9C-39E0-4D6D-A45A-CDB984890917}"/>
    <cellStyle name="40% - Accent2 2 2 2 2 2 2 2" xfId="17020" xr:uid="{4BCE0770-BE75-4524-B3FF-A47CD7097F43}"/>
    <cellStyle name="40% - Accent2 2 2 2 2 2 3" xfId="17021" xr:uid="{B83190B2-71B5-48D3-9663-D9509B4BDEA1}"/>
    <cellStyle name="40% - Accent2 2 2 2 2 2 3 2" xfId="17022" xr:uid="{B678786A-B0F7-4923-BCE0-FF2BF71A6529}"/>
    <cellStyle name="40% - Accent2 2 2 2 2 2 4" xfId="17023" xr:uid="{28165AEB-9FC7-4A17-9B7E-DBE15CE0F9B6}"/>
    <cellStyle name="40% - Accent2 2 2 2 2 2 5" xfId="17018" xr:uid="{2FD8FE8C-89BE-4F68-BD18-AAC921945BBE}"/>
    <cellStyle name="40% - Accent2 2 2 2 2 3" xfId="17024" xr:uid="{07266DC9-8687-4E77-AA7B-04A1AD24AC34}"/>
    <cellStyle name="40% - Accent2 2 2 2 2 3 2" xfId="17025" xr:uid="{C5A4E6F9-FC13-4BAE-AEF3-585763D092D5}"/>
    <cellStyle name="40% - Accent2 2 2 2 2 4" xfId="17026" xr:uid="{11F84686-6D5C-4144-B958-407C529B4A9D}"/>
    <cellStyle name="40% - Accent2 2 2 2 2 4 2" xfId="17027" xr:uid="{22ACEEF6-946D-4EC1-843C-3C63255B44D0}"/>
    <cellStyle name="40% - Accent2 2 2 2 2 5" xfId="17028" xr:uid="{F0AA8206-9F92-4F8E-99D7-6D517EC9C05D}"/>
    <cellStyle name="40% - Accent2 2 2 2 2 5 2" xfId="17029" xr:uid="{94713123-EA23-48B2-B748-34667863FE54}"/>
    <cellStyle name="40% - Accent2 2 2 2 2 6" xfId="17030" xr:uid="{86CF4E26-9061-4C53-8CE6-ABC6103D1E4C}"/>
    <cellStyle name="40% - Accent2 2 2 2 2 7" xfId="17017" xr:uid="{E963B53D-7E1D-4CFD-98CC-F0A87EFBECC2}"/>
    <cellStyle name="40% - Accent2 2 2 2 3" xfId="300" xr:uid="{349E3DB0-7F53-4359-92D5-C9DA07145ACE}"/>
    <cellStyle name="40% - Accent2 2 2 2 3 2" xfId="17032" xr:uid="{5AF8204C-BC86-4859-B030-688DE6564BF4}"/>
    <cellStyle name="40% - Accent2 2 2 2 3 2 2" xfId="17033" xr:uid="{D7729F43-48B1-496E-823A-BD9EB27B4032}"/>
    <cellStyle name="40% - Accent2 2 2 2 3 2 2 2" xfId="17034" xr:uid="{0142ABBB-BB38-49E9-B843-6CA9FB05EEDD}"/>
    <cellStyle name="40% - Accent2 2 2 2 3 2 3" xfId="17035" xr:uid="{BAD68C5F-0415-4A54-8F9F-CAB548196074}"/>
    <cellStyle name="40% - Accent2 2 2 2 3 2 3 2" xfId="17036" xr:uid="{B49F175C-E05F-4C82-8F68-C08584EFEE19}"/>
    <cellStyle name="40% - Accent2 2 2 2 3 2 4" xfId="17037" xr:uid="{5818C202-6AF9-4384-A13B-6A5D6E49901E}"/>
    <cellStyle name="40% - Accent2 2 2 2 3 3" xfId="17038" xr:uid="{4A9B70FC-4DCD-40DD-B161-313E3C07C479}"/>
    <cellStyle name="40% - Accent2 2 2 2 3 3 2" xfId="17039" xr:uid="{78B9D0AF-1975-4267-A0ED-84A04D59EEAD}"/>
    <cellStyle name="40% - Accent2 2 2 2 3 4" xfId="17040" xr:uid="{49D2691F-5FE0-4F6E-845F-18DF931CDF63}"/>
    <cellStyle name="40% - Accent2 2 2 2 3 4 2" xfId="17041" xr:uid="{21692E98-D0AB-47C2-AC6F-1B976459D9E4}"/>
    <cellStyle name="40% - Accent2 2 2 2 3 5" xfId="17042" xr:uid="{48AB2A44-EE81-4489-B3F1-DB3D881A02D3}"/>
    <cellStyle name="40% - Accent2 2 2 2 3 5 2" xfId="17043" xr:uid="{712447E8-DBF9-4B46-BD27-600968B22D88}"/>
    <cellStyle name="40% - Accent2 2 2 2 3 6" xfId="17044" xr:uid="{27B9DF05-22C2-42A8-8995-BB45D5426AF3}"/>
    <cellStyle name="40% - Accent2 2 2 2 3 7" xfId="17031" xr:uid="{E2ED6502-2709-4CF6-B27C-9D570A6F15EA}"/>
    <cellStyle name="40% - Accent2 2 2 2 4" xfId="17045" xr:uid="{87DCCC1F-F00B-4111-AC05-357F90E854A9}"/>
    <cellStyle name="40% - Accent2 2 2 2 4 2" xfId="17046" xr:uid="{011F95E6-124E-4ADD-BDFC-383DEBBB747F}"/>
    <cellStyle name="40% - Accent2 2 2 2 4 2 2" xfId="17047" xr:uid="{FF717A15-DC03-4CFA-90D1-C710F5062083}"/>
    <cellStyle name="40% - Accent2 2 2 2 4 3" xfId="17048" xr:uid="{6DABF8A3-49E2-4BAF-9E76-91057AE13514}"/>
    <cellStyle name="40% - Accent2 2 2 2 4 3 2" xfId="17049" xr:uid="{20B0E10A-FA4D-47DB-A4E2-DDD79F148001}"/>
    <cellStyle name="40% - Accent2 2 2 2 4 4" xfId="17050" xr:uid="{52D77B3E-673A-4419-B79A-79922988754A}"/>
    <cellStyle name="40% - Accent2 2 2 2 5" xfId="17051" xr:uid="{80344832-7409-48D1-9992-8C5CC155F0FE}"/>
    <cellStyle name="40% - Accent2 2 2 2 5 2" xfId="17052" xr:uid="{36CCE204-E54B-471D-BA95-83B91C2178F5}"/>
    <cellStyle name="40% - Accent2 2 2 2 6" xfId="17053" xr:uid="{89E6CB15-B91F-4540-8778-965CE41850DF}"/>
    <cellStyle name="40% - Accent2 2 2 2 6 2" xfId="17054" xr:uid="{B9E25005-91EA-466D-925A-EE9722364DF5}"/>
    <cellStyle name="40% - Accent2 2 2 2 7" xfId="17055" xr:uid="{DD765FF1-96AA-466D-BC1C-AE16162B799B}"/>
    <cellStyle name="40% - Accent2 2 2 2 7 2" xfId="17056" xr:uid="{85B18F4A-EA14-4EC9-9B87-8D915425E35B}"/>
    <cellStyle name="40% - Accent2 2 2 2 8" xfId="17057" xr:uid="{E88DE5A7-0C9C-46C3-BB00-8EEEEB471456}"/>
    <cellStyle name="40% - Accent2 2 2 2 8 2" xfId="17058" xr:uid="{A0B19185-EEDD-4313-BE18-11A148E687C3}"/>
    <cellStyle name="40% - Accent2 2 2 2 9" xfId="17059" xr:uid="{17FA7AB9-18DC-44E5-A303-7023EC9C9D3B}"/>
    <cellStyle name="40% - Accent2 2 2 2 9 2" xfId="17060" xr:uid="{69CADB57-4D70-4745-9880-94A0BED296AC}"/>
    <cellStyle name="40% - Accent2 2 2 3" xfId="301" xr:uid="{27975DF4-C665-417C-BAFA-7201F660F466}"/>
    <cellStyle name="40% - Accent2 2 2 3 2" xfId="302" xr:uid="{33112A0E-8DDF-46DF-AFE3-66CA5D4FC84C}"/>
    <cellStyle name="40% - Accent2 2 2 3 2 2" xfId="17063" xr:uid="{1C9CB7E4-669D-446A-88E5-6D5CBA6628A2}"/>
    <cellStyle name="40% - Accent2 2 2 3 2 2 2" xfId="17064" xr:uid="{313A9E33-D37C-41E1-93C2-C0E7887DDAD0}"/>
    <cellStyle name="40% - Accent2 2 2 3 2 2 2 2" xfId="17065" xr:uid="{D5B6CF1B-A880-4B39-9CBB-957C2A17715E}"/>
    <cellStyle name="40% - Accent2 2 2 3 2 2 3" xfId="17066" xr:uid="{44D9A1E7-6440-4380-9C0D-FB92EF461165}"/>
    <cellStyle name="40% - Accent2 2 2 3 2 2 3 2" xfId="17067" xr:uid="{C8E43BC6-6B48-403B-A986-0A533B9EAF39}"/>
    <cellStyle name="40% - Accent2 2 2 3 2 2 4" xfId="17068" xr:uid="{D4A7DC9E-2602-47A0-B17A-3A6EAEA4D748}"/>
    <cellStyle name="40% - Accent2 2 2 3 2 3" xfId="17069" xr:uid="{5CABA6D3-9DA1-4474-811C-F9A5A695F09C}"/>
    <cellStyle name="40% - Accent2 2 2 3 2 3 2" xfId="17070" xr:uid="{323CD3F1-6795-4771-A76C-A448897ADE9C}"/>
    <cellStyle name="40% - Accent2 2 2 3 2 4" xfId="17071" xr:uid="{DA3C575C-6CE0-4347-82BF-E51DB0977354}"/>
    <cellStyle name="40% - Accent2 2 2 3 2 4 2" xfId="17072" xr:uid="{32A909F6-93BC-41C1-A6CB-0C9FE54DBAF0}"/>
    <cellStyle name="40% - Accent2 2 2 3 2 5" xfId="17073" xr:uid="{53BDB2B5-2D54-4723-AE76-56537EB43762}"/>
    <cellStyle name="40% - Accent2 2 2 3 2 5 2" xfId="17074" xr:uid="{5BDE07B6-D6B1-4F4A-BCD8-E3BD93CD3AEA}"/>
    <cellStyle name="40% - Accent2 2 2 3 2 6" xfId="17075" xr:uid="{17728318-C4FE-4070-982A-41A48D609F60}"/>
    <cellStyle name="40% - Accent2 2 2 3 2 7" xfId="17062" xr:uid="{389778BA-9D60-4B84-ACA8-910A46FEA29A}"/>
    <cellStyle name="40% - Accent2 2 2 3 3" xfId="17076" xr:uid="{85920FA1-D8B0-4C35-8DCE-568431AA6FFA}"/>
    <cellStyle name="40% - Accent2 2 2 3 3 2" xfId="17077" xr:uid="{2620695B-1080-4C15-B98C-9E08133A2290}"/>
    <cellStyle name="40% - Accent2 2 2 3 3 2 2" xfId="17078" xr:uid="{8DCFF343-261A-4263-9863-1592F21E1E08}"/>
    <cellStyle name="40% - Accent2 2 2 3 3 2 2 2" xfId="17079" xr:uid="{56528299-7FEB-4B1A-BAE9-AA753B559F39}"/>
    <cellStyle name="40% - Accent2 2 2 3 3 2 3" xfId="17080" xr:uid="{554AA7FA-8710-4655-99CA-8086A6C2C3F5}"/>
    <cellStyle name="40% - Accent2 2 2 3 3 2 3 2" xfId="17081" xr:uid="{B15B0E8E-B157-47C3-B26B-C0D08DB89A76}"/>
    <cellStyle name="40% - Accent2 2 2 3 3 2 4" xfId="17082" xr:uid="{F0FE1144-974C-4EE6-AEEF-04FB7B5AD314}"/>
    <cellStyle name="40% - Accent2 2 2 3 3 3" xfId="17083" xr:uid="{25CB5DF5-1D71-4C91-956F-8DA8FB71DCAB}"/>
    <cellStyle name="40% - Accent2 2 2 3 3 3 2" xfId="17084" xr:uid="{86A5428E-B1E5-4330-BAB0-54EE4E8B0B94}"/>
    <cellStyle name="40% - Accent2 2 2 3 3 4" xfId="17085" xr:uid="{9F203772-0C58-4AB5-BD4A-911B2F0D3274}"/>
    <cellStyle name="40% - Accent2 2 2 3 3 4 2" xfId="17086" xr:uid="{58FE2AF3-4D71-4214-B906-E45350DB1D2E}"/>
    <cellStyle name="40% - Accent2 2 2 3 3 5" xfId="17087" xr:uid="{05103CF3-7CEB-4D73-A3D8-1734A33A79AE}"/>
    <cellStyle name="40% - Accent2 2 2 3 3 5 2" xfId="17088" xr:uid="{C69E12DB-7CAA-4016-A4CF-DB44F8F5903E}"/>
    <cellStyle name="40% - Accent2 2 2 3 3 6" xfId="17089" xr:uid="{234E432D-1107-4BE4-8E2F-5D1A4EA75310}"/>
    <cellStyle name="40% - Accent2 2 2 3 4" xfId="17090" xr:uid="{FF95E76A-24CA-4E57-B1CB-A122F45BBD94}"/>
    <cellStyle name="40% - Accent2 2 2 3 4 2" xfId="17091" xr:uid="{66500FE2-BCE5-431F-9089-E1C17F636D82}"/>
    <cellStyle name="40% - Accent2 2 2 3 4 2 2" xfId="17092" xr:uid="{074213C4-E1C1-4414-922C-CF6381037C02}"/>
    <cellStyle name="40% - Accent2 2 2 3 4 3" xfId="17093" xr:uid="{3F10BDFC-45BD-458F-87F8-C756A3A7E18D}"/>
    <cellStyle name="40% - Accent2 2 2 3 4 3 2" xfId="17094" xr:uid="{2BD718AF-35E8-468A-9AAB-65257A37C55A}"/>
    <cellStyle name="40% - Accent2 2 2 3 4 4" xfId="17095" xr:uid="{E62C46E8-32BA-4580-8EC3-A26F81C823B6}"/>
    <cellStyle name="40% - Accent2 2 2 3 5" xfId="17096" xr:uid="{40EF9125-06F8-4552-BF51-1A09C8F4BA3F}"/>
    <cellStyle name="40% - Accent2 2 2 3 5 2" xfId="17097" xr:uid="{614FC9E5-2550-49C4-BE71-BC699C4A076F}"/>
    <cellStyle name="40% - Accent2 2 2 3 6" xfId="17098" xr:uid="{A2A8399B-D459-4A1C-B025-1631D2A4610B}"/>
    <cellStyle name="40% - Accent2 2 2 3 6 2" xfId="17099" xr:uid="{D5003B84-9F30-4312-BF04-6BCC879EB60D}"/>
    <cellStyle name="40% - Accent2 2 2 3 7" xfId="17100" xr:uid="{27430D0C-5525-45C6-872A-FC3E4A41001E}"/>
    <cellStyle name="40% - Accent2 2 2 3 7 2" xfId="17101" xr:uid="{55ABC657-D323-436C-93DC-DEC80DDD1D9D}"/>
    <cellStyle name="40% - Accent2 2 2 3 8" xfId="17102" xr:uid="{5509E6EB-559F-42CD-8B59-610E4DB21545}"/>
    <cellStyle name="40% - Accent2 2 2 3 9" xfId="17061" xr:uid="{B47723EA-2E99-4AFF-8279-E83D13EEF133}"/>
    <cellStyle name="40% - Accent2 2 2 4" xfId="303" xr:uid="{0DD1F9C4-2EDD-4A60-9F76-8C96A3294C91}"/>
    <cellStyle name="40% - Accent2 2 2 4 2" xfId="17104" xr:uid="{62B342CF-9B7B-4A46-B1B6-EF10288A2ACF}"/>
    <cellStyle name="40% - Accent2 2 2 4 2 2" xfId="17105" xr:uid="{A476C972-E146-4DEB-963F-67934E2D0660}"/>
    <cellStyle name="40% - Accent2 2 2 4 2 2 2" xfId="17106" xr:uid="{106F53C1-BE0F-40FB-A589-D25108FFEBF9}"/>
    <cellStyle name="40% - Accent2 2 2 4 2 3" xfId="17107" xr:uid="{8AE40D10-33B2-428F-B332-2B17F2FA3F1D}"/>
    <cellStyle name="40% - Accent2 2 2 4 2 3 2" xfId="17108" xr:uid="{683559DF-CB24-4DDF-BCAA-4004604F76DA}"/>
    <cellStyle name="40% - Accent2 2 2 4 2 4" xfId="17109" xr:uid="{4ED6B16C-AEAC-45CF-B854-415BE3EBBCDC}"/>
    <cellStyle name="40% - Accent2 2 2 4 3" xfId="17110" xr:uid="{56FBF300-13BE-40BF-93F1-1CE46FD658BC}"/>
    <cellStyle name="40% - Accent2 2 2 4 3 2" xfId="17111" xr:uid="{0EEC6D6F-F8A0-4328-A301-3C3AA043A7AA}"/>
    <cellStyle name="40% - Accent2 2 2 4 4" xfId="17112" xr:uid="{44C0AB77-D378-4227-AF46-FDC9C4150B26}"/>
    <cellStyle name="40% - Accent2 2 2 4 4 2" xfId="17113" xr:uid="{D9F600CE-09D9-42E1-8F3B-6382DF849FA2}"/>
    <cellStyle name="40% - Accent2 2 2 4 5" xfId="17114" xr:uid="{84916A22-C8FD-4A0B-91B9-279407693BFA}"/>
    <cellStyle name="40% - Accent2 2 2 4 5 2" xfId="17115" xr:uid="{DD889E93-7666-42BD-80A8-627AE0146A99}"/>
    <cellStyle name="40% - Accent2 2 2 4 6" xfId="17116" xr:uid="{06440B71-A335-4025-89F4-F148023828E9}"/>
    <cellStyle name="40% - Accent2 2 2 4 7" xfId="17103" xr:uid="{C1400BD5-82C5-40F8-BDF0-7C3E225631EB}"/>
    <cellStyle name="40% - Accent2 2 2 5" xfId="17117" xr:uid="{D479CE58-BA57-486E-B4C5-9BBBEBF5AE9A}"/>
    <cellStyle name="40% - Accent2 2 2 5 2" xfId="17118" xr:uid="{66693B37-A9E2-44EA-8521-7D11EC96F506}"/>
    <cellStyle name="40% - Accent2 2 2 5 2 2" xfId="17119" xr:uid="{509D1E44-33D5-4583-A6B0-4CD683FC8AF4}"/>
    <cellStyle name="40% - Accent2 2 2 5 2 2 2" xfId="17120" xr:uid="{F1D76E71-019B-4543-89D5-6E527918DE64}"/>
    <cellStyle name="40% - Accent2 2 2 5 2 3" xfId="17121" xr:uid="{C9E91FD2-5775-40B9-B080-E4D1545B1529}"/>
    <cellStyle name="40% - Accent2 2 2 5 2 3 2" xfId="17122" xr:uid="{5E46493D-79A0-4A64-8A8F-D66887366280}"/>
    <cellStyle name="40% - Accent2 2 2 5 2 4" xfId="17123" xr:uid="{0761DF8B-0A88-4332-83A0-CB53C2DD854B}"/>
    <cellStyle name="40% - Accent2 2 2 5 3" xfId="17124" xr:uid="{F888C79D-D510-4EB6-81F7-FD2EF08DEF39}"/>
    <cellStyle name="40% - Accent2 2 2 5 3 2" xfId="17125" xr:uid="{1F67EA34-ACFA-4490-837B-49EFCDD1D37E}"/>
    <cellStyle name="40% - Accent2 2 2 5 4" xfId="17126" xr:uid="{E80AA962-0169-4D08-9D71-71F9D9F0180E}"/>
    <cellStyle name="40% - Accent2 2 2 5 4 2" xfId="17127" xr:uid="{EBA96119-87D9-423A-9726-860BB5F28B4F}"/>
    <cellStyle name="40% - Accent2 2 2 5 5" xfId="17128" xr:uid="{3EE0C7E2-EA1C-4302-9C7D-A8B6D5E5E50B}"/>
    <cellStyle name="40% - Accent2 2 2 5 5 2" xfId="17129" xr:uid="{4918D995-7972-44B4-B727-0B0D2E7B40BE}"/>
    <cellStyle name="40% - Accent2 2 2 5 6" xfId="17130" xr:uid="{F5D41DEA-A66D-44BC-80FD-18BDF2D29916}"/>
    <cellStyle name="40% - Accent2 2 2 6" xfId="17131" xr:uid="{FF2F626A-D087-4556-9119-948F7905AE88}"/>
    <cellStyle name="40% - Accent2 2 2 6 2" xfId="17132" xr:uid="{6BCC9CC4-D762-44E4-BCA1-E1B74A814E80}"/>
    <cellStyle name="40% - Accent2 2 2 6 2 2" xfId="17133" xr:uid="{DE922C56-EDE2-400D-9C53-BAAF592F3DDF}"/>
    <cellStyle name="40% - Accent2 2 2 6 3" xfId="17134" xr:uid="{FCCFEE62-C530-406A-A3C8-A5020BD1D147}"/>
    <cellStyle name="40% - Accent2 2 2 6 3 2" xfId="17135" xr:uid="{B3112D64-4E9F-4F6E-92C2-F5F343AAF59A}"/>
    <cellStyle name="40% - Accent2 2 2 6 4" xfId="17136" xr:uid="{C81D8F9E-00F1-4675-843B-48889EC66674}"/>
    <cellStyle name="40% - Accent2 2 2 7" xfId="17137" xr:uid="{2907DEE2-D365-42EB-BFA9-5403F1B5BFD4}"/>
    <cellStyle name="40% - Accent2 2 2 7 2" xfId="17138" xr:uid="{882828F9-DEF8-4843-9412-176CAD666154}"/>
    <cellStyle name="40% - Accent2 2 2 8" xfId="17139" xr:uid="{308AC07F-3670-4D10-BD7F-AD2E3FFD4D1E}"/>
    <cellStyle name="40% - Accent2 2 2 8 2" xfId="17140" xr:uid="{DEEBADB8-A34F-4B49-BC9E-C5AD2BF61690}"/>
    <cellStyle name="40% - Accent2 2 2 9" xfId="17141" xr:uid="{7749AD12-40B3-45DB-91A1-9E35423181B6}"/>
    <cellStyle name="40% - Accent2 2 2 9 2" xfId="17142" xr:uid="{7F66C1E2-92E6-4173-A70C-186A7D5949F4}"/>
    <cellStyle name="40% - Accent2 2 3" xfId="304" xr:uid="{B9EF7185-B063-4100-9F73-E55EFBCF9C69}"/>
    <cellStyle name="40% - Accent2 2 3 10" xfId="17144" xr:uid="{52AE645A-4B58-478F-B712-51173579F6D1}"/>
    <cellStyle name="40% - Accent2 2 3 11" xfId="17143" xr:uid="{7F8005DF-1760-4905-8437-197159D0D9C4}"/>
    <cellStyle name="40% - Accent2 2 3 2" xfId="305" xr:uid="{1C93F3BC-397F-4933-BE9D-E0B7184EFD1D}"/>
    <cellStyle name="40% - Accent2 2 3 2 2" xfId="306" xr:uid="{7F49F012-7C0B-4A2E-B74C-D255B86B8481}"/>
    <cellStyle name="40% - Accent2 2 3 2 2 2" xfId="17147" xr:uid="{BF98019D-AFFC-42C8-B344-5551B6191BE7}"/>
    <cellStyle name="40% - Accent2 2 3 2 2 2 2" xfId="17148" xr:uid="{FB6AA387-4DCE-4462-904A-AFAC794A3D52}"/>
    <cellStyle name="40% - Accent2 2 3 2 2 3" xfId="17149" xr:uid="{51AEFF9E-698E-47EC-9C73-FC416E13CB9A}"/>
    <cellStyle name="40% - Accent2 2 3 2 2 3 2" xfId="17150" xr:uid="{5D38C366-BC55-4189-975F-CBD417623EE1}"/>
    <cellStyle name="40% - Accent2 2 3 2 2 4" xfId="17151" xr:uid="{B5AEE7E9-822E-4721-AC2B-76043AE45535}"/>
    <cellStyle name="40% - Accent2 2 3 2 2 5" xfId="17146" xr:uid="{680820C7-EF14-4A6A-A92F-6A2AE5130119}"/>
    <cellStyle name="40% - Accent2 2 3 2 3" xfId="17152" xr:uid="{121E8F5B-9B3B-4C24-BC57-464A0DFCFD84}"/>
    <cellStyle name="40% - Accent2 2 3 2 3 2" xfId="17153" xr:uid="{052951E7-22D7-40FC-8D07-B14263AEC365}"/>
    <cellStyle name="40% - Accent2 2 3 2 4" xfId="17154" xr:uid="{70352F68-7821-4D67-8CE8-5830002B520C}"/>
    <cellStyle name="40% - Accent2 2 3 2 4 2" xfId="17155" xr:uid="{52DCCB2B-3AE1-4B26-AB6D-290FEA0E204E}"/>
    <cellStyle name="40% - Accent2 2 3 2 5" xfId="17156" xr:uid="{981E56D6-83E2-4D36-8FD2-23E4DD306CCE}"/>
    <cellStyle name="40% - Accent2 2 3 2 5 2" xfId="17157" xr:uid="{CFAE4790-50C5-47AA-87AA-C9680893FB77}"/>
    <cellStyle name="40% - Accent2 2 3 2 6" xfId="17158" xr:uid="{2A4101C2-6821-4C67-BA87-A9B7D3797F1E}"/>
    <cellStyle name="40% - Accent2 2 3 2 6 2" xfId="17159" xr:uid="{1205DFBC-B9B4-4E97-B78C-EFB787BBC336}"/>
    <cellStyle name="40% - Accent2 2 3 2 7" xfId="17160" xr:uid="{712DB118-0D3A-431B-8820-5DD2D5C65ABB}"/>
    <cellStyle name="40% - Accent2 2 3 2 7 2" xfId="17161" xr:uid="{4E522851-001A-4941-A697-AF57FE04214F}"/>
    <cellStyle name="40% - Accent2 2 3 2 8" xfId="17162" xr:uid="{10212AB7-4277-461B-ADB0-56E3A57245A0}"/>
    <cellStyle name="40% - Accent2 2 3 2 9" xfId="17145" xr:uid="{EA0064B7-0E2C-4FCB-9402-2DF6D1EF4710}"/>
    <cellStyle name="40% - Accent2 2 3 3" xfId="307" xr:uid="{000C3385-C0FD-47E0-80BD-EAE0C31FDF4E}"/>
    <cellStyle name="40% - Accent2 2 3 3 2" xfId="17164" xr:uid="{4FB74D93-2169-4DB5-9BD1-248FBB0E11BF}"/>
    <cellStyle name="40% - Accent2 2 3 3 2 2" xfId="17165" xr:uid="{07FBAC04-1D52-40F2-9708-EAF1B23CBC8A}"/>
    <cellStyle name="40% - Accent2 2 3 3 2 2 2" xfId="17166" xr:uid="{CECC95AB-D62B-47FA-B24A-6ADD2920084F}"/>
    <cellStyle name="40% - Accent2 2 3 3 2 3" xfId="17167" xr:uid="{9A2DA874-007F-474F-9659-09F6FBFE468A}"/>
    <cellStyle name="40% - Accent2 2 3 3 2 3 2" xfId="17168" xr:uid="{6DC0D238-B57F-4390-9E52-84452A201A58}"/>
    <cellStyle name="40% - Accent2 2 3 3 2 4" xfId="17169" xr:uid="{E356D3A8-FDB7-4DB7-A2F0-0E2F36C6169D}"/>
    <cellStyle name="40% - Accent2 2 3 3 3" xfId="17170" xr:uid="{586B2467-6F87-4819-A9B8-3E1C923A4233}"/>
    <cellStyle name="40% - Accent2 2 3 3 3 2" xfId="17171" xr:uid="{E301575D-B37C-4330-888A-2003FE5818C2}"/>
    <cellStyle name="40% - Accent2 2 3 3 4" xfId="17172" xr:uid="{C465B1BE-81B5-4AB8-B73F-40F2575D6B53}"/>
    <cellStyle name="40% - Accent2 2 3 3 4 2" xfId="17173" xr:uid="{4446C8F9-E346-48F9-9A98-2DEE2B2E17B4}"/>
    <cellStyle name="40% - Accent2 2 3 3 5" xfId="17174" xr:uid="{1D4177CA-9034-4AB5-8EE5-0920E408D5E4}"/>
    <cellStyle name="40% - Accent2 2 3 3 5 2" xfId="17175" xr:uid="{6F313859-645F-42B7-BA68-7C394B8B28A3}"/>
    <cellStyle name="40% - Accent2 2 3 3 6" xfId="17176" xr:uid="{99360D0C-76AD-494F-BE3C-CA5E38C361D4}"/>
    <cellStyle name="40% - Accent2 2 3 3 7" xfId="17163" xr:uid="{9CF41EC0-DB43-4017-B888-17A7E8CD4563}"/>
    <cellStyle name="40% - Accent2 2 3 4" xfId="17177" xr:uid="{8CD9C1EB-715C-4ECB-9EE6-0A857E80FABE}"/>
    <cellStyle name="40% - Accent2 2 3 4 2" xfId="17178" xr:uid="{1ADB6541-4476-4F5F-B646-C41157DC2084}"/>
    <cellStyle name="40% - Accent2 2 3 4 2 2" xfId="17179" xr:uid="{C117F7AA-674F-4528-A58C-2FC65CE65DB6}"/>
    <cellStyle name="40% - Accent2 2 3 4 3" xfId="17180" xr:uid="{011EE2FA-3604-4B1C-A1F5-D7A7B1631B7A}"/>
    <cellStyle name="40% - Accent2 2 3 4 3 2" xfId="17181" xr:uid="{DE4C7B5A-B43E-4520-8AB4-93127223BFBC}"/>
    <cellStyle name="40% - Accent2 2 3 4 4" xfId="17182" xr:uid="{BCE16D99-29CA-4246-8419-C02E0A8A5543}"/>
    <cellStyle name="40% - Accent2 2 3 5" xfId="17183" xr:uid="{E8B44B81-2126-413F-BE53-531CC8C0B005}"/>
    <cellStyle name="40% - Accent2 2 3 5 2" xfId="17184" xr:uid="{DF43F2E6-8E47-444A-9822-4E1DB6D65588}"/>
    <cellStyle name="40% - Accent2 2 3 6" xfId="17185" xr:uid="{09AEA26E-0017-4AE9-BEBB-FAD8059C2210}"/>
    <cellStyle name="40% - Accent2 2 3 6 2" xfId="17186" xr:uid="{FE4B1D53-8290-4066-897E-D73CEB96DD14}"/>
    <cellStyle name="40% - Accent2 2 3 7" xfId="17187" xr:uid="{D4689019-0DCE-425A-865D-2DBCF881F4E9}"/>
    <cellStyle name="40% - Accent2 2 3 7 2" xfId="17188" xr:uid="{D6D14B0A-BEE1-4CEC-A677-36FB53271C73}"/>
    <cellStyle name="40% - Accent2 2 3 8" xfId="17189" xr:uid="{BDC56537-B5B3-4ACE-8053-57CBCAC26D69}"/>
    <cellStyle name="40% - Accent2 2 3 8 2" xfId="17190" xr:uid="{7800014A-7E48-4336-9B33-00D5B72715E9}"/>
    <cellStyle name="40% - Accent2 2 3 9" xfId="17191" xr:uid="{AFD67A90-9BF9-4FD5-8796-D1419E25FACE}"/>
    <cellStyle name="40% - Accent2 2 3 9 2" xfId="17192" xr:uid="{F8AF48FF-79A4-4BF0-8B39-0FEF84B66636}"/>
    <cellStyle name="40% - Accent2 2 4" xfId="308" xr:uid="{1EA1A76E-D5A7-4E23-B33A-BD9BD48E12EE}"/>
    <cellStyle name="40% - Accent2 2 4 10" xfId="17194" xr:uid="{632D0FE4-B960-4CEC-A027-D57EFAD47DDA}"/>
    <cellStyle name="40% - Accent2 2 4 11" xfId="17193" xr:uid="{99B5BEC5-658D-47D2-B341-CACFA431E1B5}"/>
    <cellStyle name="40% - Accent2 2 4 2" xfId="309" xr:uid="{1F76C301-44F0-41DE-A7A7-9DE4D807CC37}"/>
    <cellStyle name="40% - Accent2 2 4 2 2" xfId="310" xr:uid="{60143AD6-1D87-465D-9495-EFFCE306EF19}"/>
    <cellStyle name="40% - Accent2 2 4 2 2 2" xfId="17197" xr:uid="{1D2905A0-1C02-4A95-8ED8-50EED5EC8F2A}"/>
    <cellStyle name="40% - Accent2 2 4 2 2 2 2" xfId="17198" xr:uid="{E32C5E84-D247-4AEA-B08A-F23A37EC503A}"/>
    <cellStyle name="40% - Accent2 2 4 2 2 3" xfId="17199" xr:uid="{A443CAAC-38EF-4551-8629-E1FCF225EBC9}"/>
    <cellStyle name="40% - Accent2 2 4 2 2 3 2" xfId="17200" xr:uid="{13390511-453C-4E7F-B952-5E6CF7DEFAD3}"/>
    <cellStyle name="40% - Accent2 2 4 2 2 4" xfId="17201" xr:uid="{C97EE2B9-A06D-4C44-A3E1-53C06A840B78}"/>
    <cellStyle name="40% - Accent2 2 4 2 2 5" xfId="17196" xr:uid="{53615544-4142-4574-A47E-FEDA4EA9463D}"/>
    <cellStyle name="40% - Accent2 2 4 2 3" xfId="17202" xr:uid="{FF973659-56AE-41F5-B69E-0E148F26F72F}"/>
    <cellStyle name="40% - Accent2 2 4 2 3 2" xfId="17203" xr:uid="{1719E287-3211-47D4-8560-89AA7EAE4842}"/>
    <cellStyle name="40% - Accent2 2 4 2 4" xfId="17204" xr:uid="{EF79A99E-8510-4925-B0C9-3F5EA9C26CAD}"/>
    <cellStyle name="40% - Accent2 2 4 2 4 2" xfId="17205" xr:uid="{0635001A-0749-40FB-A3C5-5F909065FDC3}"/>
    <cellStyle name="40% - Accent2 2 4 2 5" xfId="17206" xr:uid="{1541E907-765F-4212-93F9-7F892A07E4CB}"/>
    <cellStyle name="40% - Accent2 2 4 2 5 2" xfId="17207" xr:uid="{F3509407-07DC-4500-BDE7-6EC586C5F0E6}"/>
    <cellStyle name="40% - Accent2 2 4 2 6" xfId="17208" xr:uid="{1723479B-D89C-4AF6-BC1A-6E3850647FFE}"/>
    <cellStyle name="40% - Accent2 2 4 2 7" xfId="17195" xr:uid="{9FAD3865-8040-4A91-AB45-482D662D8CA4}"/>
    <cellStyle name="40% - Accent2 2 4 3" xfId="311" xr:uid="{3E627D31-52B3-4E8F-A321-F5613BF5E907}"/>
    <cellStyle name="40% - Accent2 2 4 3 2" xfId="17210" xr:uid="{611596E1-351E-4FC4-83B0-A54A587743E7}"/>
    <cellStyle name="40% - Accent2 2 4 3 2 2" xfId="17211" xr:uid="{94E3845C-EFEC-47CF-BB03-3EA525F60F80}"/>
    <cellStyle name="40% - Accent2 2 4 3 2 2 2" xfId="17212" xr:uid="{659826B8-A194-4C89-A3B8-7005D34184F6}"/>
    <cellStyle name="40% - Accent2 2 4 3 2 3" xfId="17213" xr:uid="{5C14E53F-1077-45FD-8C12-1BB69ADB0065}"/>
    <cellStyle name="40% - Accent2 2 4 3 2 3 2" xfId="17214" xr:uid="{6244673A-0758-444F-A24A-91F62C054EDD}"/>
    <cellStyle name="40% - Accent2 2 4 3 2 4" xfId="17215" xr:uid="{9DBD528F-328F-4AAD-B3F0-B85F0C120E27}"/>
    <cellStyle name="40% - Accent2 2 4 3 3" xfId="17216" xr:uid="{6F29754C-A51B-46DF-BB24-CC59B54B3374}"/>
    <cellStyle name="40% - Accent2 2 4 3 3 2" xfId="17217" xr:uid="{7F1051B3-6DC5-4BFF-B503-51A3FF86472E}"/>
    <cellStyle name="40% - Accent2 2 4 3 4" xfId="17218" xr:uid="{8A842202-35EA-4595-8138-97549EFE5212}"/>
    <cellStyle name="40% - Accent2 2 4 3 4 2" xfId="17219" xr:uid="{3CD830FE-82A2-4D9A-90A2-19ABAB8ECD16}"/>
    <cellStyle name="40% - Accent2 2 4 3 5" xfId="17220" xr:uid="{8877622D-9535-4DAD-95A5-E56AFFAE9C9D}"/>
    <cellStyle name="40% - Accent2 2 4 3 5 2" xfId="17221" xr:uid="{A9E00742-77DF-4D59-9DF9-E1ACF970F24F}"/>
    <cellStyle name="40% - Accent2 2 4 3 6" xfId="17222" xr:uid="{4168C243-4E23-4C43-B0D5-95527E1B16A1}"/>
    <cellStyle name="40% - Accent2 2 4 3 7" xfId="17209" xr:uid="{EE51FAC5-FB6A-4C0D-B70A-4EE943C11F91}"/>
    <cellStyle name="40% - Accent2 2 4 4" xfId="17223" xr:uid="{380AD409-E0E8-4C66-900F-1E0702A33D5E}"/>
    <cellStyle name="40% - Accent2 2 4 4 2" xfId="17224" xr:uid="{11119E3E-8CC9-47DF-8EDB-4F3AACD276C5}"/>
    <cellStyle name="40% - Accent2 2 4 4 2 2" xfId="17225" xr:uid="{94BB6C04-BF99-43F4-8551-8A5DC1D26FDE}"/>
    <cellStyle name="40% - Accent2 2 4 4 3" xfId="17226" xr:uid="{E8124CB0-46E4-4422-9141-511B58749F75}"/>
    <cellStyle name="40% - Accent2 2 4 4 3 2" xfId="17227" xr:uid="{39147E7D-FE9A-4031-9990-6A7657A53D5A}"/>
    <cellStyle name="40% - Accent2 2 4 4 4" xfId="17228" xr:uid="{979A2C47-6893-49B2-8A7E-DAD34830BAC4}"/>
    <cellStyle name="40% - Accent2 2 4 5" xfId="17229" xr:uid="{5D577F90-A1A1-4286-A848-A016018FD319}"/>
    <cellStyle name="40% - Accent2 2 4 5 2" xfId="17230" xr:uid="{639EDD35-441C-488D-BF8E-5D2CEC12F84F}"/>
    <cellStyle name="40% - Accent2 2 4 6" xfId="17231" xr:uid="{C8C00C6D-5129-4C4E-9DFE-74B27BC03C05}"/>
    <cellStyle name="40% - Accent2 2 4 6 2" xfId="17232" xr:uid="{EE3C031A-75F3-4594-832C-D5079202B5B1}"/>
    <cellStyle name="40% - Accent2 2 4 7" xfId="17233" xr:uid="{3615A9CA-572E-451F-B5E8-7BEF9E3040CA}"/>
    <cellStyle name="40% - Accent2 2 4 7 2" xfId="17234" xr:uid="{DD17ECA3-1A22-43AF-9414-D06754103DFA}"/>
    <cellStyle name="40% - Accent2 2 4 8" xfId="17235" xr:uid="{0BBC1A14-1C3B-431B-BFE3-55177A6F656F}"/>
    <cellStyle name="40% - Accent2 2 4 8 2" xfId="17236" xr:uid="{4470C12E-D647-4492-BC1E-A106899DCB15}"/>
    <cellStyle name="40% - Accent2 2 4 9" xfId="17237" xr:uid="{156BF36C-86BC-4487-9337-712EE7C4948A}"/>
    <cellStyle name="40% - Accent2 2 4 9 2" xfId="17238" xr:uid="{C1404DBF-456F-4EE6-8ECA-557DA7879691}"/>
    <cellStyle name="40% - Accent2 2 5" xfId="312" xr:uid="{417388A5-0EE7-4414-8DC5-0888EFBA8FFB}"/>
    <cellStyle name="40% - Accent2 2 5 2" xfId="313" xr:uid="{D2A3239C-A07B-4229-92FD-9BD722354D6C}"/>
    <cellStyle name="40% - Accent2 2 5 2 2" xfId="17241" xr:uid="{AC2B9547-A41B-4C88-BE75-8E0389ACA1A9}"/>
    <cellStyle name="40% - Accent2 2 5 2 2 2" xfId="17242" xr:uid="{811ED8FA-ECDC-456C-BDC7-C87DF1ECD368}"/>
    <cellStyle name="40% - Accent2 2 5 2 2 2 2" xfId="17243" xr:uid="{EF9C6E14-94FD-4BCF-B606-1EC085F634EE}"/>
    <cellStyle name="40% - Accent2 2 5 2 2 3" xfId="17244" xr:uid="{5AED4863-AB21-4034-9E83-D97D3A679FD0}"/>
    <cellStyle name="40% - Accent2 2 5 2 2 3 2" xfId="17245" xr:uid="{235824EB-AF77-46B1-A18A-C84E63DFE652}"/>
    <cellStyle name="40% - Accent2 2 5 2 2 4" xfId="17246" xr:uid="{B022AFC3-C577-44F0-84D4-44C6913C6A85}"/>
    <cellStyle name="40% - Accent2 2 5 2 3" xfId="17247" xr:uid="{B9BF0CE1-B72E-480F-BC0F-735C43A888D8}"/>
    <cellStyle name="40% - Accent2 2 5 2 3 2" xfId="17248" xr:uid="{A3E4A17C-5E96-402D-A99B-74E8CE12B16D}"/>
    <cellStyle name="40% - Accent2 2 5 2 4" xfId="17249" xr:uid="{18D5EC7B-4717-4036-BFD9-E1DDC78D531D}"/>
    <cellStyle name="40% - Accent2 2 5 2 4 2" xfId="17250" xr:uid="{37DBCE7F-A6CF-4DFC-8A42-ABC381D75FD2}"/>
    <cellStyle name="40% - Accent2 2 5 2 5" xfId="17251" xr:uid="{05957871-1994-463B-A13D-39F0D68AF302}"/>
    <cellStyle name="40% - Accent2 2 5 2 5 2" xfId="17252" xr:uid="{9FBA5FA3-6EF3-4B61-AE87-DE92B981C344}"/>
    <cellStyle name="40% - Accent2 2 5 2 6" xfId="17253" xr:uid="{E2CF728A-CA8E-40D5-8802-E430FBD5BFDB}"/>
    <cellStyle name="40% - Accent2 2 5 2 7" xfId="17240" xr:uid="{13B08176-DC5F-42AD-95DD-362D49F5D7CE}"/>
    <cellStyle name="40% - Accent2 2 5 3" xfId="17254" xr:uid="{623C4ECE-8D91-4A84-A0C1-7FF1B0704FEF}"/>
    <cellStyle name="40% - Accent2 2 5 3 2" xfId="17255" xr:uid="{90B6EA83-23D0-44D6-A1B8-6B5354B960A0}"/>
    <cellStyle name="40% - Accent2 2 5 3 2 2" xfId="17256" xr:uid="{781AF70A-9892-4CC1-8B3F-24269275A578}"/>
    <cellStyle name="40% - Accent2 2 5 3 2 2 2" xfId="17257" xr:uid="{49E60B80-BCC8-4D34-B106-D966395EAC9D}"/>
    <cellStyle name="40% - Accent2 2 5 3 2 3" xfId="17258" xr:uid="{1F207036-F575-4D99-9F9C-DDBEEB1334C1}"/>
    <cellStyle name="40% - Accent2 2 5 3 2 3 2" xfId="17259" xr:uid="{67070F51-13F3-489D-A264-45ACBE21934A}"/>
    <cellStyle name="40% - Accent2 2 5 3 2 4" xfId="17260" xr:uid="{2F18BB44-B5FE-4302-B2DA-4C02EC8E8B0F}"/>
    <cellStyle name="40% - Accent2 2 5 3 3" xfId="17261" xr:uid="{1AB52E67-701F-431B-8F91-CC7DF0FE798B}"/>
    <cellStyle name="40% - Accent2 2 5 3 3 2" xfId="17262" xr:uid="{AB968793-EB8B-45F2-A626-436499BA55B0}"/>
    <cellStyle name="40% - Accent2 2 5 3 4" xfId="17263" xr:uid="{95891F67-4BE7-48E5-A990-D8B95747FAA8}"/>
    <cellStyle name="40% - Accent2 2 5 3 4 2" xfId="17264" xr:uid="{F663E35A-D436-410E-A1AC-C90A200CFD1E}"/>
    <cellStyle name="40% - Accent2 2 5 3 5" xfId="17265" xr:uid="{1B8B4955-55C5-49FF-81CE-CC8713DC1D6C}"/>
    <cellStyle name="40% - Accent2 2 5 3 5 2" xfId="17266" xr:uid="{7E3487F6-F5DC-4C54-8450-63FFE0550BED}"/>
    <cellStyle name="40% - Accent2 2 5 3 6" xfId="17267" xr:uid="{E5EFDAEC-E89C-4544-B368-8BBADC337E45}"/>
    <cellStyle name="40% - Accent2 2 5 4" xfId="17268" xr:uid="{C35D2F39-3CB8-4D6B-B30F-D0E93DFE59B1}"/>
    <cellStyle name="40% - Accent2 2 5 4 2" xfId="17269" xr:uid="{10CDFA93-FEB1-4D8E-AA5E-AE7D70985F98}"/>
    <cellStyle name="40% - Accent2 2 5 4 2 2" xfId="17270" xr:uid="{187F23A8-8069-4D4B-868A-9A64E584CFFA}"/>
    <cellStyle name="40% - Accent2 2 5 4 3" xfId="17271" xr:uid="{80E64747-A23C-4380-9EC0-BF1FFB31BBCE}"/>
    <cellStyle name="40% - Accent2 2 5 4 3 2" xfId="17272" xr:uid="{7D236A2F-1536-4986-8035-AFDC94CFE5D5}"/>
    <cellStyle name="40% - Accent2 2 5 4 4" xfId="17273" xr:uid="{72C6EDE3-0715-4A70-90CC-052A8EF5E6B0}"/>
    <cellStyle name="40% - Accent2 2 5 5" xfId="17274" xr:uid="{3C5BAABE-C0E6-4581-9D4E-71AEB9A2F12F}"/>
    <cellStyle name="40% - Accent2 2 5 5 2" xfId="17275" xr:uid="{356697E2-7370-465C-B929-0298CD736733}"/>
    <cellStyle name="40% - Accent2 2 5 6" xfId="17276" xr:uid="{55281143-967C-4E1D-AA70-B24B0A77BFB7}"/>
    <cellStyle name="40% - Accent2 2 5 6 2" xfId="17277" xr:uid="{8E876D52-F272-46B8-974A-3B60C29696AD}"/>
    <cellStyle name="40% - Accent2 2 5 7" xfId="17278" xr:uid="{1E69798E-CCCE-40E5-9993-53247B4093C6}"/>
    <cellStyle name="40% - Accent2 2 5 7 2" xfId="17279" xr:uid="{FFA79F11-D0D7-4383-A83C-FE3F961C835B}"/>
    <cellStyle name="40% - Accent2 2 5 8" xfId="17280" xr:uid="{9BFE2262-AB8F-47F1-AE52-9C35897DE7E8}"/>
    <cellStyle name="40% - Accent2 2 5 9" xfId="17239" xr:uid="{6C6733D1-2294-41F8-8AFE-BEC97194A53F}"/>
    <cellStyle name="40% - Accent2 2 6" xfId="314" xr:uid="{16DB5B07-17B5-44AB-947C-5ACD91CAC009}"/>
    <cellStyle name="40% - Accent2 2 6 2" xfId="315" xr:uid="{4DD06764-5A9D-4ED8-BBA7-FCB92885D669}"/>
    <cellStyle name="40% - Accent2 2 6 2 2" xfId="17283" xr:uid="{462EED7E-F025-43EF-B6D5-8A0238C1C803}"/>
    <cellStyle name="40% - Accent2 2 6 2 2 2" xfId="17284" xr:uid="{CA9C5E36-C7C3-4D69-ABE2-2082B4479240}"/>
    <cellStyle name="40% - Accent2 2 6 2 3" xfId="17285" xr:uid="{0350A468-AAD6-4B2B-AFEE-ECE3FF876032}"/>
    <cellStyle name="40% - Accent2 2 6 2 3 2" xfId="17286" xr:uid="{8D2BDD9E-49C3-4B2C-9972-20822D02D63B}"/>
    <cellStyle name="40% - Accent2 2 6 2 4" xfId="17287" xr:uid="{69B2D956-E1E4-4FDF-BFD9-AEEC7AF7664D}"/>
    <cellStyle name="40% - Accent2 2 6 2 5" xfId="17282" xr:uid="{A89D74FC-B3D1-445F-B964-8A6EAA33C197}"/>
    <cellStyle name="40% - Accent2 2 6 3" xfId="17288" xr:uid="{757965FD-44B6-451A-B608-34863E06AB2E}"/>
    <cellStyle name="40% - Accent2 2 6 3 2" xfId="17289" xr:uid="{D6C5A36E-ED48-4F01-9B70-18BFD72226E9}"/>
    <cellStyle name="40% - Accent2 2 6 4" xfId="17290" xr:uid="{796DAC2C-D739-4618-A4F4-D46628FE84FF}"/>
    <cellStyle name="40% - Accent2 2 6 4 2" xfId="17291" xr:uid="{0141BE5E-5E1A-4D81-A83A-F29DA7565E26}"/>
    <cellStyle name="40% - Accent2 2 6 5" xfId="17292" xr:uid="{D5B18FAF-D1BE-479A-9DC6-314425E60A1A}"/>
    <cellStyle name="40% - Accent2 2 6 5 2" xfId="17293" xr:uid="{81E2BE49-59A0-4B37-BA32-3DDFE19F9D5F}"/>
    <cellStyle name="40% - Accent2 2 6 6" xfId="17294" xr:uid="{7735C2DC-A858-420D-8598-C52B96DAC42D}"/>
    <cellStyle name="40% - Accent2 2 6 7" xfId="17281" xr:uid="{0F0AA687-D2DB-4442-BAE7-681A5CEBABB8}"/>
    <cellStyle name="40% - Accent2 2 7" xfId="316" xr:uid="{23A1FD96-08EF-42BF-802B-8E7F928B69A9}"/>
    <cellStyle name="40% - Accent2 2 7 2" xfId="17296" xr:uid="{C6B72A5F-68D4-4398-B8A8-241D29FA8CB3}"/>
    <cellStyle name="40% - Accent2 2 7 2 2" xfId="17297" xr:uid="{2CF01334-7D1F-4847-A9F9-6A83434E5B9E}"/>
    <cellStyle name="40% - Accent2 2 7 2 2 2" xfId="17298" xr:uid="{40CF05A5-9CD9-4177-BC31-EB9969B53327}"/>
    <cellStyle name="40% - Accent2 2 7 2 3" xfId="17299" xr:uid="{9C3EEECF-263C-4628-9660-3244FEA9A0DE}"/>
    <cellStyle name="40% - Accent2 2 7 2 3 2" xfId="17300" xr:uid="{3A8EF7DB-B5F3-47C5-B99F-AE82D7FBDF4E}"/>
    <cellStyle name="40% - Accent2 2 7 2 4" xfId="17301" xr:uid="{52C97B28-D391-424E-893B-B6E47CBC985E}"/>
    <cellStyle name="40% - Accent2 2 7 3" xfId="17302" xr:uid="{5599D47F-68D2-447C-A58C-76B77349F200}"/>
    <cellStyle name="40% - Accent2 2 7 3 2" xfId="17303" xr:uid="{0B5C9A04-40EE-40BD-BDB4-9D83EC52EB8D}"/>
    <cellStyle name="40% - Accent2 2 7 4" xfId="17304" xr:uid="{C347F8C0-3B77-4CD8-8915-7964AE38C130}"/>
    <cellStyle name="40% - Accent2 2 7 4 2" xfId="17305" xr:uid="{3790DFDA-EA54-4D3B-9FC9-846E334BD589}"/>
    <cellStyle name="40% - Accent2 2 7 5" xfId="17306" xr:uid="{AB92BD98-9FAD-4837-8A52-E17CB9FE1734}"/>
    <cellStyle name="40% - Accent2 2 7 5 2" xfId="17307" xr:uid="{EB6F2CD9-B89B-4B4C-816E-AF0DDF5AC496}"/>
    <cellStyle name="40% - Accent2 2 7 6" xfId="17308" xr:uid="{0CBCA334-7B30-4771-B895-D114BDC6C4B7}"/>
    <cellStyle name="40% - Accent2 2 7 7" xfId="17295" xr:uid="{2D9FADE2-ED0C-41C2-85E1-7F9E6FC9E0EB}"/>
    <cellStyle name="40% - Accent2 2 8" xfId="17309" xr:uid="{F6BB11D7-E478-41A0-94C8-2A2C826ABDB5}"/>
    <cellStyle name="40% - Accent2 2 8 2" xfId="17310" xr:uid="{F27D1587-74B8-4376-90E8-D47ABC028822}"/>
    <cellStyle name="40% - Accent2 2 8 2 2" xfId="17311" xr:uid="{055F30ED-1D72-4126-8C56-1A3BC37E4A9B}"/>
    <cellStyle name="40% - Accent2 2 8 3" xfId="17312" xr:uid="{84AFE7F5-3D51-47D9-9A7C-922F359D4D73}"/>
    <cellStyle name="40% - Accent2 2 8 3 2" xfId="17313" xr:uid="{78F9E4EB-AA07-4F1A-B9EB-5D44A1F1E652}"/>
    <cellStyle name="40% - Accent2 2 8 4" xfId="17314" xr:uid="{17DA0459-7A43-46E3-B0BC-CB0F5917A317}"/>
    <cellStyle name="40% - Accent2 2 9" xfId="17315" xr:uid="{43E47AC4-7B0F-45F5-8295-BBD92E6B3489}"/>
    <cellStyle name="40% - Accent2 2 9 2" xfId="17316" xr:uid="{8ABEA64F-63CB-4677-A7CA-40DF61B3BC9B}"/>
    <cellStyle name="40% - Accent2 20" xfId="17317" xr:uid="{E3192E73-E75A-40D5-A42E-3C0E00A20BD9}"/>
    <cellStyle name="40% - Accent2 20 2" xfId="17318" xr:uid="{5EDA54EE-9909-40A3-AB7D-3D2B2861D8D7}"/>
    <cellStyle name="40% - Accent2 20 2 2" xfId="17319" xr:uid="{BE41EA62-7B5F-4F0E-98F2-CECDF75D456B}"/>
    <cellStyle name="40% - Accent2 20 3" xfId="17320" xr:uid="{A4CD8361-1EB8-4958-BF3F-14599CDE115A}"/>
    <cellStyle name="40% - Accent2 20 3 2" xfId="17321" xr:uid="{B6BEBE5D-7F45-4155-BA8E-FEC9D94C61BD}"/>
    <cellStyle name="40% - Accent2 20 4" xfId="17322" xr:uid="{9C09FE6F-1A72-4511-A34F-61228B0B5F7E}"/>
    <cellStyle name="40% - Accent2 21" xfId="17323" xr:uid="{CD29820D-34F2-4F8A-A287-7FFD49E7F55E}"/>
    <cellStyle name="40% - Accent2 21 2" xfId="17324" xr:uid="{7AA74E3F-4171-4A33-905A-F1E31CC0FDA2}"/>
    <cellStyle name="40% - Accent2 21 2 2" xfId="17325" xr:uid="{1F3B3F08-BAE5-426F-9458-503FD6C0A86F}"/>
    <cellStyle name="40% - Accent2 21 3" xfId="17326" xr:uid="{A0C9AA53-5A58-4BC3-AB87-E4D49AF86DE0}"/>
    <cellStyle name="40% - Accent2 21 3 2" xfId="17327" xr:uid="{89622227-CF21-4D93-80D3-4C4852CC77F8}"/>
    <cellStyle name="40% - Accent2 21 4" xfId="17328" xr:uid="{86839596-E8B8-48E8-80DB-95E5184C9078}"/>
    <cellStyle name="40% - Accent2 22" xfId="17329" xr:uid="{46AFAA66-7062-4022-A16C-D676E4725290}"/>
    <cellStyle name="40% - Accent2 22 2" xfId="17330" xr:uid="{8664A3E5-66F2-4A86-873E-8BEA80DE4544}"/>
    <cellStyle name="40% - Accent2 22 2 2" xfId="17331" xr:uid="{079DBB47-D0F3-4D78-B465-4D91BE0B0D30}"/>
    <cellStyle name="40% - Accent2 22 3" xfId="17332" xr:uid="{ADD2A969-3C6D-4A45-9617-E33D60BB9795}"/>
    <cellStyle name="40% - Accent2 22 3 2" xfId="17333" xr:uid="{2403060F-87A2-4C2F-BD20-E77CEBE43133}"/>
    <cellStyle name="40% - Accent2 22 4" xfId="17334" xr:uid="{EDEA83F2-F75B-4658-A20C-995E70DC5803}"/>
    <cellStyle name="40% - Accent2 23" xfId="17335" xr:uid="{071738FA-BBFE-4017-84A3-26B2B791F1C1}"/>
    <cellStyle name="40% - Accent2 23 2" xfId="17336" xr:uid="{1412AFB2-ECD3-4A18-97EB-416BD1D7775C}"/>
    <cellStyle name="40% - Accent2 23 3" xfId="17337" xr:uid="{C6E0A7D2-EA06-4FAB-B83C-7DF0844F1302}"/>
    <cellStyle name="40% - Accent2 24" xfId="17338" xr:uid="{A44F9A36-04A5-460D-A0AA-2448F0D682CD}"/>
    <cellStyle name="40% - Accent2 24 2" xfId="17339" xr:uid="{F793502D-CD94-46B3-8E1C-2E4786D978E2}"/>
    <cellStyle name="40% - Accent2 25" xfId="17340" xr:uid="{9C6020FD-A723-4F5A-ACEC-02E5877F4872}"/>
    <cellStyle name="40% - Accent2 25 2" xfId="17341" xr:uid="{F1ED12CA-3ECE-4EAF-BEA0-33685F41B924}"/>
    <cellStyle name="40% - Accent2 26" xfId="17342" xr:uid="{8E0EA7A7-4A13-49F8-B8C5-DCA0E6BC1C76}"/>
    <cellStyle name="40% - Accent2 26 2" xfId="17343" xr:uid="{C035887D-3E61-4585-9A7E-D5167D1B6891}"/>
    <cellStyle name="40% - Accent2 27" xfId="17344" xr:uid="{696FFC02-E3DC-48B6-8665-EBBEA6A89FC1}"/>
    <cellStyle name="40% - Accent2 27 2" xfId="17345" xr:uid="{96C566C6-E0D2-438D-93F2-2B297C71233E}"/>
    <cellStyle name="40% - Accent2 28" xfId="17346" xr:uid="{1CF7C489-26F5-4AD2-8896-3AEE36E3A70A}"/>
    <cellStyle name="40% - Accent2 28 2" xfId="17347" xr:uid="{78383521-1230-4AFA-82EB-6B163D84E283}"/>
    <cellStyle name="40% - Accent2 29" xfId="17348" xr:uid="{4EE21285-0262-46DD-8B36-6121AE61C362}"/>
    <cellStyle name="40% - Accent2 29 2" xfId="17349" xr:uid="{DDA30A42-C3BC-4492-8941-31622253FA4C}"/>
    <cellStyle name="40% - Accent2 3" xfId="317" xr:uid="{D2FA0913-BB13-41E5-AE97-A80ED81069C1}"/>
    <cellStyle name="40% - Accent2 3 10" xfId="17351" xr:uid="{1F2DD57F-256B-4633-855B-54AF759D0860}"/>
    <cellStyle name="40% - Accent2 3 10 2" xfId="17352" xr:uid="{578C360F-577E-48C2-84BD-43D2354F69F8}"/>
    <cellStyle name="40% - Accent2 3 11" xfId="17353" xr:uid="{B209C15A-3B07-4212-9235-F26AE6BCEB40}"/>
    <cellStyle name="40% - Accent2 3 11 2" xfId="17354" xr:uid="{2D46C808-3970-4F37-AF42-31984FAF1A5C}"/>
    <cellStyle name="40% - Accent2 3 12" xfId="17355" xr:uid="{30C884A8-A9BB-443E-B164-2E27915156C7}"/>
    <cellStyle name="40% - Accent2 3 13" xfId="17356" xr:uid="{63729C24-926D-45A0-B9B3-40CCB3FEFEEB}"/>
    <cellStyle name="40% - Accent2 3 13 2" xfId="17357" xr:uid="{B33B849E-137E-4DF0-8BE2-79DDE790D334}"/>
    <cellStyle name="40% - Accent2 3 14" xfId="17358" xr:uid="{532DF57F-29EF-4BA3-9AE7-C8094AF71574}"/>
    <cellStyle name="40% - Accent2 3 14 2" xfId="17359" xr:uid="{17EB970B-6BB7-4C75-B506-475DED2BE20E}"/>
    <cellStyle name="40% - Accent2 3 15" xfId="17360" xr:uid="{52D0466B-47DC-4626-AE4A-288181BA399D}"/>
    <cellStyle name="40% - Accent2 3 16" xfId="17361" xr:uid="{71951335-BAA3-4FCF-A8CD-8E85AAA5D758}"/>
    <cellStyle name="40% - Accent2 3 17" xfId="17362" xr:uid="{5BCEB9AC-1544-42E8-9AED-94893B23E4B0}"/>
    <cellStyle name="40% - Accent2 3 18" xfId="17363" xr:uid="{D96F28C8-1B94-46B7-B875-E75AF5CBAC20}"/>
    <cellStyle name="40% - Accent2 3 19" xfId="17350" xr:uid="{97BED715-5BE0-488B-AA87-84724D3A616F}"/>
    <cellStyle name="40% - Accent2 3 2" xfId="318" xr:uid="{F53B07E5-3C1C-43CF-997C-4AFD5864687E}"/>
    <cellStyle name="40% - Accent2 3 2 10" xfId="17365" xr:uid="{5D60953F-8212-4D35-98A3-F8144193D73C}"/>
    <cellStyle name="40% - Accent2 3 2 10 2" xfId="17366" xr:uid="{C84C24E5-BC06-488F-AFED-B1CFF210E3E3}"/>
    <cellStyle name="40% - Accent2 3 2 11" xfId="17367" xr:uid="{018CDD13-7DFB-4713-AFD9-3B3E6DE25480}"/>
    <cellStyle name="40% - Accent2 3 2 11 2" xfId="17368" xr:uid="{05530A53-8A7D-4566-8008-9BA8C944A40F}"/>
    <cellStyle name="40% - Accent2 3 2 12" xfId="17369" xr:uid="{D00B255D-EC49-45EF-84B2-720971870501}"/>
    <cellStyle name="40% - Accent2 3 2 13" xfId="17370" xr:uid="{C04819BA-6104-4836-BD67-ADD98C776E6E}"/>
    <cellStyle name="40% - Accent2 3 2 14" xfId="17371" xr:uid="{E62FDABE-5714-43A7-BDB5-75827D9E94F4}"/>
    <cellStyle name="40% - Accent2 3 2 15" xfId="17364" xr:uid="{E4BD1AE4-D4D4-4C9F-943F-B8136E8CC05D}"/>
    <cellStyle name="40% - Accent2 3 2 2" xfId="319" xr:uid="{2CB09958-5BD0-491D-88CC-872B1850FF7F}"/>
    <cellStyle name="40% - Accent2 3 2 2 10" xfId="17373" xr:uid="{3EFDC9AD-14A7-4DD4-96EE-1F7FA9B9A426}"/>
    <cellStyle name="40% - Accent2 3 2 2 11" xfId="17374" xr:uid="{CBD47CEA-CB12-44C0-A2DA-1E8F99944783}"/>
    <cellStyle name="40% - Accent2 3 2 2 12" xfId="17372" xr:uid="{E5ED57B1-11B9-49FE-A48E-FD1FDBD934F5}"/>
    <cellStyle name="40% - Accent2 3 2 2 2" xfId="320" xr:uid="{1EC810EC-BFA6-4620-BB74-63DB1B306A04}"/>
    <cellStyle name="40% - Accent2 3 2 2 2 2" xfId="17376" xr:uid="{359E5A71-F883-4A63-AF86-C84CD892983B}"/>
    <cellStyle name="40% - Accent2 3 2 2 2 2 2" xfId="17377" xr:uid="{157A8812-B2D6-4D08-BA6F-81CB56B6107C}"/>
    <cellStyle name="40% - Accent2 3 2 2 2 2 2 2" xfId="17378" xr:uid="{E69F1E70-E191-491B-8753-27A8F647C19B}"/>
    <cellStyle name="40% - Accent2 3 2 2 2 2 3" xfId="17379" xr:uid="{795D6758-8187-490D-9A3C-8059F07E3A11}"/>
    <cellStyle name="40% - Accent2 3 2 2 2 2 3 2" xfId="17380" xr:uid="{22480511-6809-4EC3-A726-FE71736E7EFF}"/>
    <cellStyle name="40% - Accent2 3 2 2 2 2 4" xfId="17381" xr:uid="{3C9AA7A3-0FBA-4C50-8C72-F3646158065B}"/>
    <cellStyle name="40% - Accent2 3 2 2 2 3" xfId="17382" xr:uid="{D4D6F591-AEA7-4B6A-A33B-50F3D9366A74}"/>
    <cellStyle name="40% - Accent2 3 2 2 2 3 2" xfId="17383" xr:uid="{BFC21C8E-DC3B-4D8E-9F97-E228310A3D49}"/>
    <cellStyle name="40% - Accent2 3 2 2 2 4" xfId="17384" xr:uid="{76C2986F-3EC4-45F8-A33A-BE8C0CDF1CB4}"/>
    <cellStyle name="40% - Accent2 3 2 2 2 4 2" xfId="17385" xr:uid="{F881AA4D-275B-46E3-9858-F9AE4A1AFC41}"/>
    <cellStyle name="40% - Accent2 3 2 2 2 5" xfId="17386" xr:uid="{DA3DDBD6-2A06-4F6F-B16A-A3819B340C0B}"/>
    <cellStyle name="40% - Accent2 3 2 2 2 5 2" xfId="17387" xr:uid="{743A2FEB-361C-4DC0-AAB0-81884E5F0B88}"/>
    <cellStyle name="40% - Accent2 3 2 2 2 6" xfId="17388" xr:uid="{B9A665C6-B02B-4C24-A04F-5C0992C4FC29}"/>
    <cellStyle name="40% - Accent2 3 2 2 2 7" xfId="17389" xr:uid="{B9E7109E-44A6-4C70-91BE-182324021FB5}"/>
    <cellStyle name="40% - Accent2 3 2 2 2 8" xfId="17375" xr:uid="{F1F691B5-F350-497A-B820-BC8CA0683552}"/>
    <cellStyle name="40% - Accent2 3 2 2 3" xfId="17390" xr:uid="{D59D52F6-C190-4592-9A5D-C0ECCBB0325A}"/>
    <cellStyle name="40% - Accent2 3 2 2 3 2" xfId="17391" xr:uid="{84B4DD13-C55C-4435-B936-8443A161A442}"/>
    <cellStyle name="40% - Accent2 3 2 2 3 2 2" xfId="17392" xr:uid="{9820D2C8-851D-4F21-8E28-8D0A38D1CFD8}"/>
    <cellStyle name="40% - Accent2 3 2 2 3 2 2 2" xfId="17393" xr:uid="{F03C6924-5442-4216-84BB-5DDC4CEFA388}"/>
    <cellStyle name="40% - Accent2 3 2 2 3 2 3" xfId="17394" xr:uid="{E2D34255-F45E-4783-A383-46655B865031}"/>
    <cellStyle name="40% - Accent2 3 2 2 3 2 3 2" xfId="17395" xr:uid="{7570B970-A69D-461F-97F2-3CFAF8CBCAB4}"/>
    <cellStyle name="40% - Accent2 3 2 2 3 2 4" xfId="17396" xr:uid="{990F8C35-D30A-4EAE-A43C-69F28AD9B034}"/>
    <cellStyle name="40% - Accent2 3 2 2 3 3" xfId="17397" xr:uid="{63545E67-CD0D-45E5-9D90-EB03CCAB6129}"/>
    <cellStyle name="40% - Accent2 3 2 2 3 3 2" xfId="17398" xr:uid="{0165FCAD-A45D-4FE0-A22A-66C48E7A6461}"/>
    <cellStyle name="40% - Accent2 3 2 2 3 4" xfId="17399" xr:uid="{C0B14571-7B93-47B3-86AD-E03347D81745}"/>
    <cellStyle name="40% - Accent2 3 2 2 3 4 2" xfId="17400" xr:uid="{6BC1BF0B-2DC1-4BE1-91F2-DEFA2E1130CE}"/>
    <cellStyle name="40% - Accent2 3 2 2 3 5" xfId="17401" xr:uid="{B970D90B-7F55-49D0-AA78-3A6AB24B0829}"/>
    <cellStyle name="40% - Accent2 3 2 2 3 5 2" xfId="17402" xr:uid="{EDEF51E9-2984-4FA1-BAEE-406AAF74B773}"/>
    <cellStyle name="40% - Accent2 3 2 2 3 6" xfId="17403" xr:uid="{E97ECEC9-B771-4AD2-82F8-D8A2167EA48E}"/>
    <cellStyle name="40% - Accent2 3 2 2 4" xfId="17404" xr:uid="{0C0381CD-B19F-4D02-82A6-777F4A56F9C7}"/>
    <cellStyle name="40% - Accent2 3 2 2 4 2" xfId="17405" xr:uid="{70A90799-46A1-4457-A2E4-11718569CA5A}"/>
    <cellStyle name="40% - Accent2 3 2 2 4 2 2" xfId="17406" xr:uid="{A4E2CB51-06F2-4327-AFE5-3DB8FE8A5F5F}"/>
    <cellStyle name="40% - Accent2 3 2 2 4 3" xfId="17407" xr:uid="{FDB8628F-EF6D-459E-A48F-3CB4F7E1500F}"/>
    <cellStyle name="40% - Accent2 3 2 2 4 3 2" xfId="17408" xr:uid="{A2883A5A-0F17-4A68-8EFF-FD0D16CC191B}"/>
    <cellStyle name="40% - Accent2 3 2 2 4 4" xfId="17409" xr:uid="{B7148031-D218-4DAC-B4A5-59A1EA24A7DA}"/>
    <cellStyle name="40% - Accent2 3 2 2 5" xfId="17410" xr:uid="{C325B843-CC86-4C38-8AF1-E870F2BCE9B2}"/>
    <cellStyle name="40% - Accent2 3 2 2 5 2" xfId="17411" xr:uid="{8CB58FCC-FA31-482D-813D-6A8E359E01F6}"/>
    <cellStyle name="40% - Accent2 3 2 2 6" xfId="17412" xr:uid="{B2A93EC6-CE9D-4601-8E50-CB0FE7C8B0C1}"/>
    <cellStyle name="40% - Accent2 3 2 2 6 2" xfId="17413" xr:uid="{B76B6144-5E87-45A9-9947-A3B0629A6F8A}"/>
    <cellStyle name="40% - Accent2 3 2 2 7" xfId="17414" xr:uid="{4EA404A5-2780-4246-812C-B05339DCD9A3}"/>
    <cellStyle name="40% - Accent2 3 2 2 7 2" xfId="17415" xr:uid="{6E557095-787A-476D-8A75-7D450801EB1A}"/>
    <cellStyle name="40% - Accent2 3 2 2 8" xfId="17416" xr:uid="{6C509D27-DBD9-47F0-B94C-31D349BB33A8}"/>
    <cellStyle name="40% - Accent2 3 2 2 8 2" xfId="17417" xr:uid="{D419660C-958C-45FD-B431-D2F85A1C69CB}"/>
    <cellStyle name="40% - Accent2 3 2 2 9" xfId="17418" xr:uid="{BEEFD517-9705-4DE1-B7E1-F48902206CF0}"/>
    <cellStyle name="40% - Accent2 3 2 2 9 2" xfId="17419" xr:uid="{E823FBDA-663A-4643-B666-5F52FAE7C903}"/>
    <cellStyle name="40% - Accent2 3 2 3" xfId="321" xr:uid="{9233C834-BA41-4213-8D5D-C64A0E9D2190}"/>
    <cellStyle name="40% - Accent2 3 2 3 10" xfId="17420" xr:uid="{85D49446-C2ED-4B50-A5BA-EE3540E8E83D}"/>
    <cellStyle name="40% - Accent2 3 2 3 2" xfId="17421" xr:uid="{F950B311-48D2-4675-A103-94E8D4E933B7}"/>
    <cellStyle name="40% - Accent2 3 2 3 2 2" xfId="17422" xr:uid="{8FB185A6-7276-40E0-83CC-1E559C8CE1B3}"/>
    <cellStyle name="40% - Accent2 3 2 3 2 2 2" xfId="17423" xr:uid="{C50D08C9-3D0D-481A-AE16-B6D886548D19}"/>
    <cellStyle name="40% - Accent2 3 2 3 2 2 2 2" xfId="17424" xr:uid="{018FD3C6-2440-459F-8C3E-0A894C28423F}"/>
    <cellStyle name="40% - Accent2 3 2 3 2 2 3" xfId="17425" xr:uid="{7BD835AD-28BE-4F3B-8F14-F8AF805F23A0}"/>
    <cellStyle name="40% - Accent2 3 2 3 2 2 3 2" xfId="17426" xr:uid="{D64023A5-3AA3-4B08-A7B5-79722593DC78}"/>
    <cellStyle name="40% - Accent2 3 2 3 2 2 4" xfId="17427" xr:uid="{C0A2CE2B-0DD5-4038-AA55-BBB85CA205F7}"/>
    <cellStyle name="40% - Accent2 3 2 3 2 3" xfId="17428" xr:uid="{D869AB05-A086-4F83-8BEA-DB831EB39AD0}"/>
    <cellStyle name="40% - Accent2 3 2 3 2 3 2" xfId="17429" xr:uid="{0D9352DE-ED49-422D-964B-8BB8F3B704D7}"/>
    <cellStyle name="40% - Accent2 3 2 3 2 4" xfId="17430" xr:uid="{F1159C5A-D148-42A8-B79B-B7C11BF456F6}"/>
    <cellStyle name="40% - Accent2 3 2 3 2 4 2" xfId="17431" xr:uid="{1329DA69-7B40-449F-9128-DF2253E73AC2}"/>
    <cellStyle name="40% - Accent2 3 2 3 2 5" xfId="17432" xr:uid="{8CD91BFB-1F33-4EC1-95AD-35CAF3CB07E8}"/>
    <cellStyle name="40% - Accent2 3 2 3 2 5 2" xfId="17433" xr:uid="{D944CB0D-D505-4A01-B8BB-36459BDFCE5E}"/>
    <cellStyle name="40% - Accent2 3 2 3 2 6" xfId="17434" xr:uid="{27CDA15D-07CA-4EB3-8DEF-5F0B4AB87632}"/>
    <cellStyle name="40% - Accent2 3 2 3 3" xfId="17435" xr:uid="{309FAF29-99E5-4A31-AE78-0B933B55D762}"/>
    <cellStyle name="40% - Accent2 3 2 3 3 2" xfId="17436" xr:uid="{7483732C-A364-42A2-9DBA-D5EF5FCEC252}"/>
    <cellStyle name="40% - Accent2 3 2 3 3 2 2" xfId="17437" xr:uid="{B461CA67-55B1-4503-98D8-E91A086B87FE}"/>
    <cellStyle name="40% - Accent2 3 2 3 3 2 2 2" xfId="17438" xr:uid="{EF1E4023-73EA-455A-BB51-558DD51E1F1A}"/>
    <cellStyle name="40% - Accent2 3 2 3 3 2 3" xfId="17439" xr:uid="{E4D1EAB8-966A-455D-907D-0FE96EC03E23}"/>
    <cellStyle name="40% - Accent2 3 2 3 3 2 3 2" xfId="17440" xr:uid="{18D4A364-AED2-4113-B2EB-E9B7186E8CBC}"/>
    <cellStyle name="40% - Accent2 3 2 3 3 2 4" xfId="17441" xr:uid="{1E70E93F-07EA-4FF9-BCB9-A4BA58CC7000}"/>
    <cellStyle name="40% - Accent2 3 2 3 3 3" xfId="17442" xr:uid="{AFC7B970-4765-402E-B1C0-40325977A957}"/>
    <cellStyle name="40% - Accent2 3 2 3 3 3 2" xfId="17443" xr:uid="{694CEBAA-4894-44F5-8E3D-7B7115FC8F37}"/>
    <cellStyle name="40% - Accent2 3 2 3 3 4" xfId="17444" xr:uid="{9B1937D4-D8C2-440F-BE17-D53476436A57}"/>
    <cellStyle name="40% - Accent2 3 2 3 3 4 2" xfId="17445" xr:uid="{A9189C1A-D7AB-4177-8951-E668AD5BB18A}"/>
    <cellStyle name="40% - Accent2 3 2 3 3 5" xfId="17446" xr:uid="{1CCB8F02-DF87-4BF4-9E09-ACE48AC36884}"/>
    <cellStyle name="40% - Accent2 3 2 3 3 5 2" xfId="17447" xr:uid="{CC198B3C-4F78-4F30-A2C1-3983347A07C6}"/>
    <cellStyle name="40% - Accent2 3 2 3 3 6" xfId="17448" xr:uid="{FC35548A-E63B-4DA6-951C-F1BDE6A04F0B}"/>
    <cellStyle name="40% - Accent2 3 2 3 4" xfId="17449" xr:uid="{52150BFE-3FEA-4A1D-A59D-EB47944F42B6}"/>
    <cellStyle name="40% - Accent2 3 2 3 4 2" xfId="17450" xr:uid="{96E1E000-4D86-4C4E-A0A1-3BD17AF0F011}"/>
    <cellStyle name="40% - Accent2 3 2 3 4 2 2" xfId="17451" xr:uid="{A2E1C8CF-C10D-4F7B-B58F-5C846C54DC43}"/>
    <cellStyle name="40% - Accent2 3 2 3 4 3" xfId="17452" xr:uid="{28E58313-D27E-47D7-9B08-45D0B7D563E7}"/>
    <cellStyle name="40% - Accent2 3 2 3 4 3 2" xfId="17453" xr:uid="{A5221F32-25A1-4E4C-92F2-47645691C045}"/>
    <cellStyle name="40% - Accent2 3 2 3 4 4" xfId="17454" xr:uid="{A08F3C0E-42ED-4C05-BA4E-2F4D8EDA55F2}"/>
    <cellStyle name="40% - Accent2 3 2 3 5" xfId="17455" xr:uid="{0B434902-ABCD-48AA-BEAB-33C56B0B5886}"/>
    <cellStyle name="40% - Accent2 3 2 3 5 2" xfId="17456" xr:uid="{B623EAFE-3B2B-4EC9-847C-544EBA198DDD}"/>
    <cellStyle name="40% - Accent2 3 2 3 6" xfId="17457" xr:uid="{D36E6B7F-04FF-41F0-885E-F0802E568299}"/>
    <cellStyle name="40% - Accent2 3 2 3 6 2" xfId="17458" xr:uid="{197739DD-9D47-41CD-B55A-960E2FDFD079}"/>
    <cellStyle name="40% - Accent2 3 2 3 7" xfId="17459" xr:uid="{58A7CC71-81D3-40BD-8B6B-AD3F2E1B9F19}"/>
    <cellStyle name="40% - Accent2 3 2 3 7 2" xfId="17460" xr:uid="{9ABF65E7-6AFC-478F-AB1C-294D060EFCFC}"/>
    <cellStyle name="40% - Accent2 3 2 3 8" xfId="17461" xr:uid="{F13BA71E-503C-4131-94CA-EB6394F11FF3}"/>
    <cellStyle name="40% - Accent2 3 2 3 9" xfId="17462" xr:uid="{79A7F3AB-52DD-4E91-B35C-6805B45DA5E7}"/>
    <cellStyle name="40% - Accent2 3 2 4" xfId="17463" xr:uid="{B180D748-105A-498A-A467-ECE938983F56}"/>
    <cellStyle name="40% - Accent2 3 2 4 2" xfId="17464" xr:uid="{C1DCC7C3-B050-4A44-BFA3-BEC57FC06CA1}"/>
    <cellStyle name="40% - Accent2 3 2 4 2 2" xfId="17465" xr:uid="{E3671F1E-0F9E-4E43-BB53-4F9DEB7E4329}"/>
    <cellStyle name="40% - Accent2 3 2 4 2 2 2" xfId="17466" xr:uid="{874E928E-94D5-4E9D-AF37-D6AEB78A1957}"/>
    <cellStyle name="40% - Accent2 3 2 4 2 3" xfId="17467" xr:uid="{A1AEDC0B-5661-4BB5-B8F2-DEC215ABAF51}"/>
    <cellStyle name="40% - Accent2 3 2 4 2 3 2" xfId="17468" xr:uid="{FE3CEAF9-4D67-4906-ABF8-CBA5E212A382}"/>
    <cellStyle name="40% - Accent2 3 2 4 2 4" xfId="17469" xr:uid="{810378B9-332B-463B-B984-A0B435141B90}"/>
    <cellStyle name="40% - Accent2 3 2 4 3" xfId="17470" xr:uid="{ED4AC1AD-A3EE-4EE0-AFE7-2AA9B3E2DDE9}"/>
    <cellStyle name="40% - Accent2 3 2 4 3 2" xfId="17471" xr:uid="{71DCB9C4-2BFA-48E6-BF8E-61955789C1F1}"/>
    <cellStyle name="40% - Accent2 3 2 4 4" xfId="17472" xr:uid="{BCD06AF7-EF6B-47F5-91CF-7A928D4E517E}"/>
    <cellStyle name="40% - Accent2 3 2 4 4 2" xfId="17473" xr:uid="{F695F090-C5C1-4226-AE63-DE8252A48267}"/>
    <cellStyle name="40% - Accent2 3 2 4 5" xfId="17474" xr:uid="{26A15D8B-466D-4C87-B778-AFAC872A484C}"/>
    <cellStyle name="40% - Accent2 3 2 4 5 2" xfId="17475" xr:uid="{A788D1BB-75D8-45C1-9477-FC230BD15A63}"/>
    <cellStyle name="40% - Accent2 3 2 4 6" xfId="17476" xr:uid="{38854497-0760-49AD-B40E-E00C50188A7D}"/>
    <cellStyle name="40% - Accent2 3 2 5" xfId="17477" xr:uid="{2F4CF22F-5A72-4559-8766-F7B9AE4EB358}"/>
    <cellStyle name="40% - Accent2 3 2 5 2" xfId="17478" xr:uid="{19EA3471-00BE-4DEC-8424-9943F575320B}"/>
    <cellStyle name="40% - Accent2 3 2 5 2 2" xfId="17479" xr:uid="{0A57910F-D74B-41BE-B30C-9A6E1583FA07}"/>
    <cellStyle name="40% - Accent2 3 2 5 2 2 2" xfId="17480" xr:uid="{547113BF-69FC-4D6B-AA3F-1CAE1AD4F591}"/>
    <cellStyle name="40% - Accent2 3 2 5 2 3" xfId="17481" xr:uid="{D0BB9E25-AF19-46A3-BF78-898CCE40189F}"/>
    <cellStyle name="40% - Accent2 3 2 5 2 3 2" xfId="17482" xr:uid="{BB00DDCB-A6F7-4381-AAC3-848E0F3E3FCD}"/>
    <cellStyle name="40% - Accent2 3 2 5 2 4" xfId="17483" xr:uid="{752B7899-23F0-4791-86E6-7B2091C84F24}"/>
    <cellStyle name="40% - Accent2 3 2 5 3" xfId="17484" xr:uid="{C8888F42-D9B2-4285-B5F9-62DEB108318C}"/>
    <cellStyle name="40% - Accent2 3 2 5 3 2" xfId="17485" xr:uid="{E8DE2D8C-0B89-42FB-9E0B-0F9C5B7C94DF}"/>
    <cellStyle name="40% - Accent2 3 2 5 4" xfId="17486" xr:uid="{25171719-F5D8-4B61-84FC-807B423A7CE7}"/>
    <cellStyle name="40% - Accent2 3 2 5 4 2" xfId="17487" xr:uid="{684AFCDD-9142-4CF7-9391-367AE9FF84B2}"/>
    <cellStyle name="40% - Accent2 3 2 5 5" xfId="17488" xr:uid="{39D25914-B7B3-4880-A998-78A0BEBC403F}"/>
    <cellStyle name="40% - Accent2 3 2 5 5 2" xfId="17489" xr:uid="{A0D09443-8C47-43A3-8C23-288BF1F10884}"/>
    <cellStyle name="40% - Accent2 3 2 5 6" xfId="17490" xr:uid="{9E377E36-6EA9-45AB-A7DF-B3F5BE313C45}"/>
    <cellStyle name="40% - Accent2 3 2 6" xfId="17491" xr:uid="{551A34CE-BB70-4BD8-B987-FA003AA058D8}"/>
    <cellStyle name="40% - Accent2 3 2 6 2" xfId="17492" xr:uid="{CB5C0212-DA7F-4AED-8718-4A08480D513E}"/>
    <cellStyle name="40% - Accent2 3 2 6 2 2" xfId="17493" xr:uid="{9AEBA58B-D31C-49D2-9E69-BFDA76A9666F}"/>
    <cellStyle name="40% - Accent2 3 2 6 3" xfId="17494" xr:uid="{E60D1FC6-FFB8-4A99-8A5F-3D294E3D9864}"/>
    <cellStyle name="40% - Accent2 3 2 6 3 2" xfId="17495" xr:uid="{FD5F4661-D7DA-4131-9CBC-5D0E80F8524C}"/>
    <cellStyle name="40% - Accent2 3 2 6 4" xfId="17496" xr:uid="{AABA6921-FEE6-4B65-897D-21B52EDEF823}"/>
    <cellStyle name="40% - Accent2 3 2 7" xfId="17497" xr:uid="{374D1F7B-E099-4DED-963C-2431EC24F97E}"/>
    <cellStyle name="40% - Accent2 3 2 7 2" xfId="17498" xr:uid="{AF4DE8B4-B3A4-4379-9E4D-11FD4703F4B6}"/>
    <cellStyle name="40% - Accent2 3 2 8" xfId="17499" xr:uid="{F35D4C98-F55A-41DB-B881-602A10F56C9C}"/>
    <cellStyle name="40% - Accent2 3 2 8 2" xfId="17500" xr:uid="{F459D061-F142-4F21-A0B3-2B978DBF5743}"/>
    <cellStyle name="40% - Accent2 3 2 9" xfId="17501" xr:uid="{AA1A52C6-3ECD-472C-9512-0AD3C0CA2E3C}"/>
    <cellStyle name="40% - Accent2 3 2 9 2" xfId="17502" xr:uid="{B4B23449-FB2A-4697-A8C5-6ACF372D4111}"/>
    <cellStyle name="40% - Accent2 3 3" xfId="322" xr:uid="{2B3E817C-8C3D-4583-A5A4-830CA0B8C16D}"/>
    <cellStyle name="40% - Accent2 3 3 10" xfId="17504" xr:uid="{1F40EA18-6114-4B83-942D-3FEB575506EC}"/>
    <cellStyle name="40% - Accent2 3 3 11" xfId="17505" xr:uid="{6FEB6DA1-61F5-4CEE-A638-8A780849B0E3}"/>
    <cellStyle name="40% - Accent2 3 3 12" xfId="17506" xr:uid="{65CEF63B-E9E5-40BA-9FDE-C29CDE34D585}"/>
    <cellStyle name="40% - Accent2 3 3 13" xfId="17503" xr:uid="{538C3644-5266-44C8-8991-CD11B81EF702}"/>
    <cellStyle name="40% - Accent2 3 3 2" xfId="323" xr:uid="{4FEF4FA1-AEE0-49E6-8FC1-E699651B14D3}"/>
    <cellStyle name="40% - Accent2 3 3 2 10" xfId="17507" xr:uid="{27A11027-A710-478F-A84C-1D85F69145F9}"/>
    <cellStyle name="40% - Accent2 3 3 2 2" xfId="17508" xr:uid="{9D777F6D-B19D-4DA5-B8A4-764D519F35F2}"/>
    <cellStyle name="40% - Accent2 3 3 2 2 2" xfId="17509" xr:uid="{B403D68E-2BCC-450C-9DF4-89E3F0A477B0}"/>
    <cellStyle name="40% - Accent2 3 3 2 2 2 2" xfId="17510" xr:uid="{7E4A9663-FCE3-4AA3-BB55-23D180A6B0CE}"/>
    <cellStyle name="40% - Accent2 3 3 2 2 3" xfId="17511" xr:uid="{81E22DA6-A0F4-4A4D-A59C-D647C2CCE635}"/>
    <cellStyle name="40% - Accent2 3 3 2 2 3 2" xfId="17512" xr:uid="{6185C9AB-365A-4E3C-B751-2290C0355663}"/>
    <cellStyle name="40% - Accent2 3 3 2 2 4" xfId="17513" xr:uid="{B6B07EE0-C867-4749-9D97-88577E7E6546}"/>
    <cellStyle name="40% - Accent2 3 3 2 3" xfId="17514" xr:uid="{B7207B48-D2C6-4AAA-9AD4-5A624166A060}"/>
    <cellStyle name="40% - Accent2 3 3 2 3 2" xfId="17515" xr:uid="{DE558145-B2BE-4F9E-8816-AA6E3A2403AC}"/>
    <cellStyle name="40% - Accent2 3 3 2 4" xfId="17516" xr:uid="{D19CC090-C953-4A65-9B3C-113BEE8FB8AB}"/>
    <cellStyle name="40% - Accent2 3 3 2 4 2" xfId="17517" xr:uid="{2C937594-512B-478F-8B0F-D87B536F0A74}"/>
    <cellStyle name="40% - Accent2 3 3 2 5" xfId="17518" xr:uid="{8B242FC2-B6E7-4C3E-A746-7B572789EF71}"/>
    <cellStyle name="40% - Accent2 3 3 2 5 2" xfId="17519" xr:uid="{9B96375E-A85E-4494-BB5B-C50CF445AC0B}"/>
    <cellStyle name="40% - Accent2 3 3 2 6" xfId="17520" xr:uid="{F0779F47-FC9A-44E6-B32D-404ED6908C9A}"/>
    <cellStyle name="40% - Accent2 3 3 2 6 2" xfId="17521" xr:uid="{5B812DE3-4C3A-48D6-81DD-0E3752257700}"/>
    <cellStyle name="40% - Accent2 3 3 2 7" xfId="17522" xr:uid="{1D7DFFE5-3016-49EA-9EBE-14B9DD4E20E5}"/>
    <cellStyle name="40% - Accent2 3 3 2 7 2" xfId="17523" xr:uid="{2BB071DC-26DE-485E-85EF-89051DC43D0D}"/>
    <cellStyle name="40% - Accent2 3 3 2 8" xfId="17524" xr:uid="{B6FD25B5-6035-4E54-9FF9-0F3F57C26430}"/>
    <cellStyle name="40% - Accent2 3 3 2 9" xfId="17525" xr:uid="{0EA57387-6630-4882-B206-9FDD75E9C4F5}"/>
    <cellStyle name="40% - Accent2 3 3 3" xfId="17526" xr:uid="{73017B8D-1E27-43B3-B7A3-25F473E729BC}"/>
    <cellStyle name="40% - Accent2 3 3 3 2" xfId="17527" xr:uid="{4CBAB25B-91C2-4CDE-8CEC-76396B84817F}"/>
    <cellStyle name="40% - Accent2 3 3 3 2 2" xfId="17528" xr:uid="{811736F2-680A-4EB1-8B9F-859AAEF0AF9A}"/>
    <cellStyle name="40% - Accent2 3 3 3 2 2 2" xfId="17529" xr:uid="{EB0E16BA-3F99-4B2C-8F23-A6BE2DABC419}"/>
    <cellStyle name="40% - Accent2 3 3 3 2 3" xfId="17530" xr:uid="{C3337C18-0F63-43D2-A888-206B171005A6}"/>
    <cellStyle name="40% - Accent2 3 3 3 2 3 2" xfId="17531" xr:uid="{2E798FA1-9B86-40F7-B5A8-62B750DCB824}"/>
    <cellStyle name="40% - Accent2 3 3 3 2 4" xfId="17532" xr:uid="{24775CCC-A7B2-4568-9F8C-98E05F15D966}"/>
    <cellStyle name="40% - Accent2 3 3 3 3" xfId="17533" xr:uid="{62F0A235-79EB-4EAF-8BD0-3A7D36755BE9}"/>
    <cellStyle name="40% - Accent2 3 3 3 3 2" xfId="17534" xr:uid="{2C8E7084-92BC-462C-AFC4-A715345F7047}"/>
    <cellStyle name="40% - Accent2 3 3 3 4" xfId="17535" xr:uid="{3138B294-D036-440A-9974-AE0D3536711C}"/>
    <cellStyle name="40% - Accent2 3 3 3 4 2" xfId="17536" xr:uid="{E68DA3C4-A729-4586-A534-4D5852A9A781}"/>
    <cellStyle name="40% - Accent2 3 3 3 5" xfId="17537" xr:uid="{A3A9D420-B6FF-4061-B4EE-120B161DEA2B}"/>
    <cellStyle name="40% - Accent2 3 3 3 5 2" xfId="17538" xr:uid="{8E3181A3-2FD1-4199-B873-B81408063A85}"/>
    <cellStyle name="40% - Accent2 3 3 3 6" xfId="17539" xr:uid="{FD10EB0A-5479-4589-A88B-D5DEB8F3F422}"/>
    <cellStyle name="40% - Accent2 3 3 4" xfId="17540" xr:uid="{63EF482F-73F5-43E5-920F-613580EA584F}"/>
    <cellStyle name="40% - Accent2 3 3 4 2" xfId="17541" xr:uid="{BBB485FA-5136-452A-8152-43271885A3CE}"/>
    <cellStyle name="40% - Accent2 3 3 4 2 2" xfId="17542" xr:uid="{2D4B55C6-0719-4518-8CB0-B098112E9B62}"/>
    <cellStyle name="40% - Accent2 3 3 4 3" xfId="17543" xr:uid="{2550265C-AB5F-4712-96CA-67B645F93E19}"/>
    <cellStyle name="40% - Accent2 3 3 4 3 2" xfId="17544" xr:uid="{C0CB7968-D566-4D44-9A34-8AEB9A7C0C76}"/>
    <cellStyle name="40% - Accent2 3 3 4 4" xfId="17545" xr:uid="{0A5607EE-0179-49C4-BDB9-D03B06011BB3}"/>
    <cellStyle name="40% - Accent2 3 3 5" xfId="17546" xr:uid="{1E331476-D493-4EFB-8FE8-A22DA41897CE}"/>
    <cellStyle name="40% - Accent2 3 3 5 2" xfId="17547" xr:uid="{DE56DA25-407B-4789-9C05-9641A4B9B536}"/>
    <cellStyle name="40% - Accent2 3 3 6" xfId="17548" xr:uid="{2D10B8FB-8DF9-4D34-84EE-9B91ED1A6790}"/>
    <cellStyle name="40% - Accent2 3 3 6 2" xfId="17549" xr:uid="{30F63255-E661-467C-96A8-84FF6A70A7E5}"/>
    <cellStyle name="40% - Accent2 3 3 7" xfId="17550" xr:uid="{F90EF0F5-898C-43FB-9B95-540424DE614D}"/>
    <cellStyle name="40% - Accent2 3 3 7 2" xfId="17551" xr:uid="{736FCA81-D1B3-46ED-B63C-1DFCBBB17A65}"/>
    <cellStyle name="40% - Accent2 3 3 8" xfId="17552" xr:uid="{E48CCDB8-226D-4F3C-B848-7D285DCE1F4D}"/>
    <cellStyle name="40% - Accent2 3 3 8 2" xfId="17553" xr:uid="{1C08F56F-CA9E-4097-A082-ECAE002186B9}"/>
    <cellStyle name="40% - Accent2 3 3 9" xfId="17554" xr:uid="{6F734EF1-2651-42E0-8216-ED164D7838CF}"/>
    <cellStyle name="40% - Accent2 3 3 9 2" xfId="17555" xr:uid="{E1EEE1A4-FB13-40B4-BA45-5410338116E5}"/>
    <cellStyle name="40% - Accent2 3 4" xfId="324" xr:uid="{A4F91980-E4E7-4B8C-AF80-09D61E8D879D}"/>
    <cellStyle name="40% - Accent2 3 4 10" xfId="17557" xr:uid="{5DBD6288-D76C-4A17-A870-E0F27EDBBF73}"/>
    <cellStyle name="40% - Accent2 3 4 11" xfId="17558" xr:uid="{B0A35634-2057-4100-AD3F-76B618A73BD2}"/>
    <cellStyle name="40% - Accent2 3 4 12" xfId="17559" xr:uid="{0A7FE7BB-8450-4245-AF48-A2FA7B82D13F}"/>
    <cellStyle name="40% - Accent2 3 4 13" xfId="17556" xr:uid="{0D5A1F6B-4860-4CC0-A47B-EF2B17060897}"/>
    <cellStyle name="40% - Accent2 3 4 2" xfId="17560" xr:uid="{24DEFF5F-00A2-4187-8B16-EAA2A2A7A4A1}"/>
    <cellStyle name="40% - Accent2 3 4 2 2" xfId="17561" xr:uid="{FAF1E977-FE5E-4D93-AD7D-4B3017E3EFAF}"/>
    <cellStyle name="40% - Accent2 3 4 2 2 2" xfId="17562" xr:uid="{F67B7E84-BF0C-4268-B19F-395D012F9542}"/>
    <cellStyle name="40% - Accent2 3 4 2 2 2 2" xfId="17563" xr:uid="{513754A8-D398-43B9-891C-33F727D238EE}"/>
    <cellStyle name="40% - Accent2 3 4 2 2 3" xfId="17564" xr:uid="{276828B5-FA6D-4185-8EFA-25BFB6EA2FD5}"/>
    <cellStyle name="40% - Accent2 3 4 2 2 3 2" xfId="17565" xr:uid="{D8434A7F-EE69-454F-A443-F9CC6AFD052C}"/>
    <cellStyle name="40% - Accent2 3 4 2 2 4" xfId="17566" xr:uid="{15CC7FCC-CCD2-431E-B1E0-C494F2F8364D}"/>
    <cellStyle name="40% - Accent2 3 4 2 3" xfId="17567" xr:uid="{218DA88C-29B4-4512-A65F-B74562F6F621}"/>
    <cellStyle name="40% - Accent2 3 4 2 3 2" xfId="17568" xr:uid="{3B0AD625-2095-49A8-8F81-7DEF6D109774}"/>
    <cellStyle name="40% - Accent2 3 4 2 4" xfId="17569" xr:uid="{54046547-FE22-4F27-9F9A-E27BE09152AC}"/>
    <cellStyle name="40% - Accent2 3 4 2 4 2" xfId="17570" xr:uid="{ADD2EFA5-7188-419C-A58D-4870D6D7A0A7}"/>
    <cellStyle name="40% - Accent2 3 4 2 5" xfId="17571" xr:uid="{3DE89AF0-5F6C-4B7A-AB0A-A16C89EE1A50}"/>
    <cellStyle name="40% - Accent2 3 4 2 5 2" xfId="17572" xr:uid="{E5BF5D8C-C58B-4776-B541-6D23C1F92D23}"/>
    <cellStyle name="40% - Accent2 3 4 2 6" xfId="17573" xr:uid="{6AD1A73D-55CB-4120-9C44-3A042575D0E8}"/>
    <cellStyle name="40% - Accent2 3 4 3" xfId="17574" xr:uid="{3BE54F4B-CB5D-429E-A86B-83DAAE1ED3B8}"/>
    <cellStyle name="40% - Accent2 3 4 3 2" xfId="17575" xr:uid="{4799E507-7F27-48C4-8435-F0B18766BBF2}"/>
    <cellStyle name="40% - Accent2 3 4 3 2 2" xfId="17576" xr:uid="{9D4E9403-0A56-462B-86E7-6C0D567B8F23}"/>
    <cellStyle name="40% - Accent2 3 4 3 2 2 2" xfId="17577" xr:uid="{61AED74F-8D23-44DA-B524-293462382A54}"/>
    <cellStyle name="40% - Accent2 3 4 3 2 3" xfId="17578" xr:uid="{B73EB0B7-7735-458C-9B75-5751DCC0FF45}"/>
    <cellStyle name="40% - Accent2 3 4 3 2 3 2" xfId="17579" xr:uid="{F485EFBE-B40D-40FD-B008-61286953DE98}"/>
    <cellStyle name="40% - Accent2 3 4 3 2 4" xfId="17580" xr:uid="{1702510B-0C58-4117-8282-1B0D2EF4F0C7}"/>
    <cellStyle name="40% - Accent2 3 4 3 3" xfId="17581" xr:uid="{228BE6AD-53BB-4DDB-A389-D4014D923AA9}"/>
    <cellStyle name="40% - Accent2 3 4 3 3 2" xfId="17582" xr:uid="{7FC3FC30-A668-4044-B8EE-3064C1EC2638}"/>
    <cellStyle name="40% - Accent2 3 4 3 4" xfId="17583" xr:uid="{D8493A9D-0EE3-47C0-B00D-949F72044CE3}"/>
    <cellStyle name="40% - Accent2 3 4 3 4 2" xfId="17584" xr:uid="{2FF16F03-30D9-49C3-9A8E-385633E8C82F}"/>
    <cellStyle name="40% - Accent2 3 4 3 5" xfId="17585" xr:uid="{4279F3B4-5A88-4C2F-94A7-F8899D1F80C9}"/>
    <cellStyle name="40% - Accent2 3 4 3 5 2" xfId="17586" xr:uid="{57F1125F-1813-4F63-8D50-1A683FBD5DFE}"/>
    <cellStyle name="40% - Accent2 3 4 3 6" xfId="17587" xr:uid="{7A490611-CC6A-4B6E-A0A5-2ED09337D911}"/>
    <cellStyle name="40% - Accent2 3 4 4" xfId="17588" xr:uid="{A906B173-E84A-497B-8CDC-61DF15594221}"/>
    <cellStyle name="40% - Accent2 3 4 4 2" xfId="17589" xr:uid="{41B75FA1-0E4B-44DC-A913-17CBA8182557}"/>
    <cellStyle name="40% - Accent2 3 4 4 2 2" xfId="17590" xr:uid="{5E095EE2-1FDF-4B0B-B84D-7737269941E6}"/>
    <cellStyle name="40% - Accent2 3 4 4 3" xfId="17591" xr:uid="{EDBD242E-B20B-4476-9251-8FFA08C329AB}"/>
    <cellStyle name="40% - Accent2 3 4 4 3 2" xfId="17592" xr:uid="{C24E6C13-50B6-4EA2-ADFC-B0B5553A45C5}"/>
    <cellStyle name="40% - Accent2 3 4 4 4" xfId="17593" xr:uid="{26ABB9A9-541B-4DA1-B7A7-0B37541C42AD}"/>
    <cellStyle name="40% - Accent2 3 4 5" xfId="17594" xr:uid="{3E273A66-0A17-42D2-A216-48524A4AF609}"/>
    <cellStyle name="40% - Accent2 3 4 5 2" xfId="17595" xr:uid="{53179AA1-FC5F-4BB0-8ABE-A3B0113B9B7D}"/>
    <cellStyle name="40% - Accent2 3 4 6" xfId="17596" xr:uid="{11EA0288-8055-4369-918A-B41537683274}"/>
    <cellStyle name="40% - Accent2 3 4 6 2" xfId="17597" xr:uid="{DC1A5C7D-95E9-46CD-808F-809C75DC104F}"/>
    <cellStyle name="40% - Accent2 3 4 7" xfId="17598" xr:uid="{DDB6F85F-B468-49CF-96D2-544C5BEF2BBA}"/>
    <cellStyle name="40% - Accent2 3 4 7 2" xfId="17599" xr:uid="{F170527B-3333-4E4B-A581-AB42E24E1861}"/>
    <cellStyle name="40% - Accent2 3 4 8" xfId="17600" xr:uid="{812498E5-F04E-456F-8612-8BD5923312C7}"/>
    <cellStyle name="40% - Accent2 3 4 8 2" xfId="17601" xr:uid="{CED6B941-F3C0-469F-BABD-F3B25E1F9D6F}"/>
    <cellStyle name="40% - Accent2 3 4 9" xfId="17602" xr:uid="{C7BF6431-0526-4EEC-BEC8-A8C84B5172AA}"/>
    <cellStyle name="40% - Accent2 3 4 9 2" xfId="17603" xr:uid="{404D95CA-D2E8-4A99-AED3-627B8B9EBF00}"/>
    <cellStyle name="40% - Accent2 3 5" xfId="17604" xr:uid="{40997E1D-8CA1-42D6-AAA3-69986FE6F868}"/>
    <cellStyle name="40% - Accent2 3 5 10" xfId="17605" xr:uid="{8617C391-61D3-4A4B-9D53-8607323DE0CF}"/>
    <cellStyle name="40% - Accent2 3 5 2" xfId="17606" xr:uid="{7400C99C-0F32-4F21-A503-AC20D6C92261}"/>
    <cellStyle name="40% - Accent2 3 5 2 2" xfId="17607" xr:uid="{5D22CBC2-69DA-486B-A078-78CA7979019C}"/>
    <cellStyle name="40% - Accent2 3 5 2 2 2" xfId="17608" xr:uid="{237D090D-17D6-411A-AEDE-8E8B5A13B106}"/>
    <cellStyle name="40% - Accent2 3 5 2 2 2 2" xfId="17609" xr:uid="{A387946E-C0E9-4981-A8EF-B3978C5312BD}"/>
    <cellStyle name="40% - Accent2 3 5 2 2 3" xfId="17610" xr:uid="{555FECC2-D8A2-4462-A492-1F44645F53B5}"/>
    <cellStyle name="40% - Accent2 3 5 2 2 3 2" xfId="17611" xr:uid="{D889D04D-C8EA-4842-8AB2-0010528DD5B3}"/>
    <cellStyle name="40% - Accent2 3 5 2 2 4" xfId="17612" xr:uid="{7F9E6B17-75C5-4132-A432-1EDC35027CD7}"/>
    <cellStyle name="40% - Accent2 3 5 2 3" xfId="17613" xr:uid="{6CC7F5CF-A654-4776-AB4C-4139C05F047E}"/>
    <cellStyle name="40% - Accent2 3 5 2 3 2" xfId="17614" xr:uid="{ABA3E840-7DA7-475A-AE0F-87D3B7C7F986}"/>
    <cellStyle name="40% - Accent2 3 5 2 4" xfId="17615" xr:uid="{3900A40D-690B-4094-B2DD-7C02CF2A88F6}"/>
    <cellStyle name="40% - Accent2 3 5 2 4 2" xfId="17616" xr:uid="{A78E6F06-B65B-47EE-B9BB-2F957B0CDB8D}"/>
    <cellStyle name="40% - Accent2 3 5 2 5" xfId="17617" xr:uid="{1D6684D0-506E-4E54-B75E-B26022805644}"/>
    <cellStyle name="40% - Accent2 3 5 2 5 2" xfId="17618" xr:uid="{EFFF2C4C-714D-4076-9C38-70A73EFC845B}"/>
    <cellStyle name="40% - Accent2 3 5 2 6" xfId="17619" xr:uid="{3EF97B2E-AC7B-454C-9E4C-18336A6AA9E2}"/>
    <cellStyle name="40% - Accent2 3 5 3" xfId="17620" xr:uid="{12992325-647A-42AF-B686-8F9B3BE47D61}"/>
    <cellStyle name="40% - Accent2 3 5 3 2" xfId="17621" xr:uid="{4BF214AF-D774-46C1-83CC-48F3DE6EA77F}"/>
    <cellStyle name="40% - Accent2 3 5 3 2 2" xfId="17622" xr:uid="{16E458E9-9C8D-44A4-B47C-D507E4723149}"/>
    <cellStyle name="40% - Accent2 3 5 3 2 2 2" xfId="17623" xr:uid="{56C4F0DA-05CF-4AE1-820B-040C5B37BB2E}"/>
    <cellStyle name="40% - Accent2 3 5 3 2 3" xfId="17624" xr:uid="{37518D42-39FF-44DA-A59D-20CF47750F1C}"/>
    <cellStyle name="40% - Accent2 3 5 3 2 3 2" xfId="17625" xr:uid="{9147F9BF-C58D-4B4E-824E-DDDD3AA6ECA5}"/>
    <cellStyle name="40% - Accent2 3 5 3 2 4" xfId="17626" xr:uid="{0186ED50-D387-443A-9114-520FD48D79C9}"/>
    <cellStyle name="40% - Accent2 3 5 3 3" xfId="17627" xr:uid="{8B2813FC-FFDE-4086-9C11-303C0630A474}"/>
    <cellStyle name="40% - Accent2 3 5 3 3 2" xfId="17628" xr:uid="{9E5C9ED5-A89C-4235-A47C-BDC10D02DFFC}"/>
    <cellStyle name="40% - Accent2 3 5 3 4" xfId="17629" xr:uid="{04203A53-2CE2-4BFD-A623-80C675ECB8F8}"/>
    <cellStyle name="40% - Accent2 3 5 3 4 2" xfId="17630" xr:uid="{EBC90BBF-60D5-4B01-AAB3-7E1EFEAD1352}"/>
    <cellStyle name="40% - Accent2 3 5 3 5" xfId="17631" xr:uid="{26A3DBE3-0D2A-422C-B659-A9B983D295FB}"/>
    <cellStyle name="40% - Accent2 3 5 3 5 2" xfId="17632" xr:uid="{F135CDB6-88F3-4131-99DC-15C5605A2B9C}"/>
    <cellStyle name="40% - Accent2 3 5 3 6" xfId="17633" xr:uid="{5DF0C23C-8CFB-49DC-9B02-79489237417D}"/>
    <cellStyle name="40% - Accent2 3 5 4" xfId="17634" xr:uid="{61DEE17A-7C47-4335-A0DD-80167509A41D}"/>
    <cellStyle name="40% - Accent2 3 5 4 2" xfId="17635" xr:uid="{941D1103-FDB7-44F2-875A-811957341F84}"/>
    <cellStyle name="40% - Accent2 3 5 4 2 2" xfId="17636" xr:uid="{7E2CB72A-B53F-4311-99A9-6AEB3A25381D}"/>
    <cellStyle name="40% - Accent2 3 5 4 3" xfId="17637" xr:uid="{C88ED048-9042-4680-AB56-6AC992CF5033}"/>
    <cellStyle name="40% - Accent2 3 5 4 3 2" xfId="17638" xr:uid="{AFD7DDFC-702E-4A96-B311-ED6ADED6F07A}"/>
    <cellStyle name="40% - Accent2 3 5 4 4" xfId="17639" xr:uid="{EBFFB998-5FDE-4D16-92BB-3E762CA02E3A}"/>
    <cellStyle name="40% - Accent2 3 5 5" xfId="17640" xr:uid="{66F29C0C-DA56-4FDF-B925-58B591D7252B}"/>
    <cellStyle name="40% - Accent2 3 5 5 2" xfId="17641" xr:uid="{9F1275C2-7089-41A4-A926-326C1DC6810F}"/>
    <cellStyle name="40% - Accent2 3 5 6" xfId="17642" xr:uid="{D5280778-F910-4D00-BCB5-1F674CCD6A08}"/>
    <cellStyle name="40% - Accent2 3 5 6 2" xfId="17643" xr:uid="{D390E127-C76E-425E-89F0-C234EFD5A2E5}"/>
    <cellStyle name="40% - Accent2 3 5 7" xfId="17644" xr:uid="{01B8BAB8-0507-46D3-A15E-AC657715C0DB}"/>
    <cellStyle name="40% - Accent2 3 5 7 2" xfId="17645" xr:uid="{8E48B42F-5205-4DB4-B89D-B7DE09F02951}"/>
    <cellStyle name="40% - Accent2 3 5 8" xfId="17646" xr:uid="{BB7B0460-5317-4BF5-B93F-2ECC52EFF45F}"/>
    <cellStyle name="40% - Accent2 3 5 9" xfId="17647" xr:uid="{367EBB9C-590C-4522-98CF-6E6FF44C7E64}"/>
    <cellStyle name="40% - Accent2 3 6" xfId="17648" xr:uid="{4D3D4778-55C4-4731-8940-469C1486EAE6}"/>
    <cellStyle name="40% - Accent2 3 6 2" xfId="17649" xr:uid="{FE405198-471D-4F5E-A5CB-5763BE6055B5}"/>
    <cellStyle name="40% - Accent2 3 6 2 2" xfId="17650" xr:uid="{C908C689-15A3-4B9D-A16B-EDD317A0A778}"/>
    <cellStyle name="40% - Accent2 3 6 2 2 2" xfId="17651" xr:uid="{CBAF65A7-B726-46DF-8A00-5E31D8EF35F0}"/>
    <cellStyle name="40% - Accent2 3 6 2 3" xfId="17652" xr:uid="{69612339-1DF4-452B-82EC-00863105CFEE}"/>
    <cellStyle name="40% - Accent2 3 6 2 3 2" xfId="17653" xr:uid="{BF21A0AC-251B-4A5A-8E98-2236B98C5098}"/>
    <cellStyle name="40% - Accent2 3 6 2 4" xfId="17654" xr:uid="{C7E5D7DC-CB0C-4B0B-BE99-86D5A1C67856}"/>
    <cellStyle name="40% - Accent2 3 6 3" xfId="17655" xr:uid="{FA66AB1D-8074-4793-A58B-AD94D217C6F9}"/>
    <cellStyle name="40% - Accent2 3 6 3 2" xfId="17656" xr:uid="{985C177E-2DBB-4A81-B339-0AB44EB0E192}"/>
    <cellStyle name="40% - Accent2 3 6 4" xfId="17657" xr:uid="{BFF3A1CB-1581-40B1-848E-8A5F6B2E5E3B}"/>
    <cellStyle name="40% - Accent2 3 6 4 2" xfId="17658" xr:uid="{FBFEBCFC-B954-43FC-99D0-E444AE67DDC7}"/>
    <cellStyle name="40% - Accent2 3 6 5" xfId="17659" xr:uid="{9987B08F-B4F0-4DC5-BFA7-235688037603}"/>
    <cellStyle name="40% - Accent2 3 6 5 2" xfId="17660" xr:uid="{45304CFF-FC0B-4232-A91A-BC1815FA03FA}"/>
    <cellStyle name="40% - Accent2 3 6 6" xfId="17661" xr:uid="{6061E7DB-8F50-4D1E-93F8-1019F45D258B}"/>
    <cellStyle name="40% - Accent2 3 6 6 2" xfId="17662" xr:uid="{720D88CC-3E8A-48A8-AB5A-74D6B6F01113}"/>
    <cellStyle name="40% - Accent2 3 7" xfId="17663" xr:uid="{6DC485DB-0465-4CB1-8CE1-B26D15EE188B}"/>
    <cellStyle name="40% - Accent2 3 7 2" xfId="17664" xr:uid="{8EAB004A-45F7-4F9E-A006-FBD5F704C11F}"/>
    <cellStyle name="40% - Accent2 3 7 2 2" xfId="17665" xr:uid="{BAA6D016-E6FA-4710-BCFE-81DFAE39E9EE}"/>
    <cellStyle name="40% - Accent2 3 7 2 2 2" xfId="17666" xr:uid="{98965ACA-FCE8-4DDA-950F-8F3B92D0BC50}"/>
    <cellStyle name="40% - Accent2 3 7 2 3" xfId="17667" xr:uid="{6E90B091-E5B1-4C91-9446-8050FCBD452E}"/>
    <cellStyle name="40% - Accent2 3 7 2 3 2" xfId="17668" xr:uid="{7D6115BD-3EF4-4F90-A8B6-A7CDA6BA06B8}"/>
    <cellStyle name="40% - Accent2 3 7 2 4" xfId="17669" xr:uid="{AA23ABF9-EA43-41BC-9102-FEC1EA779F7D}"/>
    <cellStyle name="40% - Accent2 3 7 3" xfId="17670" xr:uid="{D66F9B82-921F-464D-84C6-222B131084F5}"/>
    <cellStyle name="40% - Accent2 3 7 3 2" xfId="17671" xr:uid="{91A63121-3A21-4B86-8C7F-9C3CC3B44FCE}"/>
    <cellStyle name="40% - Accent2 3 7 4" xfId="17672" xr:uid="{B922C1F0-B02F-4049-99A8-171C572479FF}"/>
    <cellStyle name="40% - Accent2 3 7 4 2" xfId="17673" xr:uid="{965BD76E-C9EA-4271-936E-CCFEE5FF269D}"/>
    <cellStyle name="40% - Accent2 3 7 5" xfId="17674" xr:uid="{4FFAA4D0-0800-464E-AB0E-624007AD23B8}"/>
    <cellStyle name="40% - Accent2 3 7 5 2" xfId="17675" xr:uid="{84B9C61E-E525-4DE6-AFF0-6085D1A50B2A}"/>
    <cellStyle name="40% - Accent2 3 7 6" xfId="17676" xr:uid="{487F4F00-3762-4C46-87D8-27445E16F9DF}"/>
    <cellStyle name="40% - Accent2 3 8" xfId="17677" xr:uid="{BBB6A7D2-5B98-4871-8F64-FCD62650B78E}"/>
    <cellStyle name="40% - Accent2 3 8 2" xfId="17678" xr:uid="{7A0A62CB-D461-49F1-A527-DD9188A0A4F3}"/>
    <cellStyle name="40% - Accent2 3 8 2 2" xfId="17679" xr:uid="{12BF4D2E-66BC-42E4-8064-3CF887618310}"/>
    <cellStyle name="40% - Accent2 3 8 3" xfId="17680" xr:uid="{CB65ECC1-C997-48B6-85FA-7F5CCC9D7BD5}"/>
    <cellStyle name="40% - Accent2 3 8 3 2" xfId="17681" xr:uid="{1F519E83-4F3E-40A2-9AC9-F05F5A9545D8}"/>
    <cellStyle name="40% - Accent2 3 8 4" xfId="17682" xr:uid="{DDB9FDC3-1736-4519-BBE4-988830351085}"/>
    <cellStyle name="40% - Accent2 3 9" xfId="17683" xr:uid="{E28BC7B0-757D-49B7-9003-E2C9D879727A}"/>
    <cellStyle name="40% - Accent2 3 9 2" xfId="17684" xr:uid="{29C8761E-2318-496E-919B-CA6A58159AAE}"/>
    <cellStyle name="40% - Accent2 30" xfId="17685" xr:uid="{DC03E90A-50A7-4627-90F5-C227D49FCAA2}"/>
    <cellStyle name="40% - Accent2 30 2" xfId="17686" xr:uid="{121F66E6-89E8-404B-9B54-54B0C6C761A0}"/>
    <cellStyle name="40% - Accent2 31" xfId="17687" xr:uid="{463ECD6B-2B90-4B0E-A37E-552E48BA5368}"/>
    <cellStyle name="40% - Accent2 31 2" xfId="17688" xr:uid="{4E5D188C-7851-46B3-9E8F-79D6B054D581}"/>
    <cellStyle name="40% - Accent2 32" xfId="17689" xr:uid="{CDF86243-CB3F-48E7-93C7-083C09DE0A3A}"/>
    <cellStyle name="40% - Accent2 32 2" xfId="17690" xr:uid="{063C562E-B8A0-4AA2-8A08-CBB3A15FBBCD}"/>
    <cellStyle name="40% - Accent2 33" xfId="17691" xr:uid="{F77539C3-59B7-45F8-97C5-CE9F8531B636}"/>
    <cellStyle name="40% - Accent2 33 2" xfId="17692" xr:uid="{48F6219B-1FF4-41D8-8630-55C8F963F272}"/>
    <cellStyle name="40% - Accent2 34" xfId="17693" xr:uid="{B217104C-51A5-4B26-A083-7AEACDD70C49}"/>
    <cellStyle name="40% - Accent2 34 2" xfId="17694" xr:uid="{CC548B8D-E493-4588-BB45-3E27B3D43918}"/>
    <cellStyle name="40% - Accent2 35" xfId="17695" xr:uid="{9257CBAD-A3C9-4112-BDC6-A0DCB31287FB}"/>
    <cellStyle name="40% - Accent2 35 2" xfId="17696" xr:uid="{1902C9CE-8CFC-44E2-853E-29E04B0EA25B}"/>
    <cellStyle name="40% - Accent2 36" xfId="17697" xr:uid="{DE4F09BE-E685-4196-9717-057B2E4C8719}"/>
    <cellStyle name="40% - Accent2 36 2" xfId="17698" xr:uid="{3BAA5B80-2CE4-4A1D-8058-35688CF0E06F}"/>
    <cellStyle name="40% - Accent2 37" xfId="17699" xr:uid="{7BA3DAD8-8E37-453F-A036-A48B22DBB276}"/>
    <cellStyle name="40% - Accent2 37 2" xfId="17700" xr:uid="{BEBE5ABE-6EF3-49AA-9D6D-3B8DA06B15A7}"/>
    <cellStyle name="40% - Accent2 38" xfId="17701" xr:uid="{2597D933-D439-409C-ACEB-0A12E11F11A1}"/>
    <cellStyle name="40% - Accent2 39" xfId="16591" xr:uid="{62495981-132A-4804-8D1D-B45B3CC51C55}"/>
    <cellStyle name="40% - Accent2 4" xfId="325" xr:uid="{2B240FF3-C5AA-4343-83A4-F4BE4153A1A4}"/>
    <cellStyle name="40% - Accent2 4 10" xfId="17703" xr:uid="{451B8888-A960-4367-BF05-6ED032F3C3D8}"/>
    <cellStyle name="40% - Accent2 4 10 2" xfId="17704" xr:uid="{332603C6-7A95-4DA3-90DA-EDA5CC4D14FF}"/>
    <cellStyle name="40% - Accent2 4 11" xfId="17705" xr:uid="{E20E5169-1C38-43EC-8D42-888F07917FED}"/>
    <cellStyle name="40% - Accent2 4 11 2" xfId="17706" xr:uid="{21B80A7A-0CD2-4824-9A7D-04285813B539}"/>
    <cellStyle name="40% - Accent2 4 12" xfId="17707" xr:uid="{CA4F56D1-D01C-496B-B9F3-1BA7184FBBCE}"/>
    <cellStyle name="40% - Accent2 4 12 2" xfId="17708" xr:uid="{18388F67-AEF3-4CD1-B15C-0CD6ABD027E0}"/>
    <cellStyle name="40% - Accent2 4 13" xfId="17709" xr:uid="{85BE2280-EFAF-4E58-8F32-5BDD88716162}"/>
    <cellStyle name="40% - Accent2 4 13 2" xfId="17710" xr:uid="{E374DB11-D21E-4620-B77C-F2063D7CFEC2}"/>
    <cellStyle name="40% - Accent2 4 14" xfId="17711" xr:uid="{76D12A61-B06F-4812-810D-C25588C12C40}"/>
    <cellStyle name="40% - Accent2 4 15" xfId="17712" xr:uid="{F483A6B9-EC63-41DD-A14F-7C699CBE6DB2}"/>
    <cellStyle name="40% - Accent2 4 16" xfId="17702" xr:uid="{3659EEE0-9DAA-41C8-85C3-83CF213CD465}"/>
    <cellStyle name="40% - Accent2 4 2" xfId="326" xr:uid="{1B98C16A-4DE2-49DA-B60D-0683319BE25A}"/>
    <cellStyle name="40% - Accent2 4 2 10" xfId="17714" xr:uid="{02926256-34D5-47B0-8B3E-8E0F5C8F2464}"/>
    <cellStyle name="40% - Accent2 4 2 10 2" xfId="17715" xr:uid="{8D42435F-93D2-4E5B-ABC7-B798A28D2E4B}"/>
    <cellStyle name="40% - Accent2 4 2 11" xfId="17716" xr:uid="{DB08ABF9-19A2-4850-95FD-0215917C801E}"/>
    <cellStyle name="40% - Accent2 4 2 11 2" xfId="17717" xr:uid="{FE178821-0E10-4BBE-A215-C390B8D22BCC}"/>
    <cellStyle name="40% - Accent2 4 2 12" xfId="17718" xr:uid="{7674A58F-FF03-478F-87CC-3D9352E9CB62}"/>
    <cellStyle name="40% - Accent2 4 2 13" xfId="17719" xr:uid="{C9DFA2C2-4522-4BD2-8863-19B1F3EB7F38}"/>
    <cellStyle name="40% - Accent2 4 2 14" xfId="17713" xr:uid="{9512BFED-0EFC-4495-BA85-4DA4837551F0}"/>
    <cellStyle name="40% - Accent2 4 2 2" xfId="327" xr:uid="{8F6912DF-C70E-4716-B142-5804954AD7C1}"/>
    <cellStyle name="40% - Accent2 4 2 2 10" xfId="17721" xr:uid="{74498EB8-0492-49B1-89E1-AE53BC14E34C}"/>
    <cellStyle name="40% - Accent2 4 2 2 11" xfId="17722" xr:uid="{52ED3777-1D89-4723-996A-D4024B359043}"/>
    <cellStyle name="40% - Accent2 4 2 2 12" xfId="17720" xr:uid="{76055EF0-CAD0-403D-94A9-B78EFB6995E0}"/>
    <cellStyle name="40% - Accent2 4 2 2 2" xfId="17723" xr:uid="{22FD2094-A5A5-4A78-82B6-7894F5BFCA7F}"/>
    <cellStyle name="40% - Accent2 4 2 2 2 2" xfId="17724" xr:uid="{CCFAD18D-E156-4870-9427-A0C3D533A032}"/>
    <cellStyle name="40% - Accent2 4 2 2 2 2 2" xfId="17725" xr:uid="{A59F0849-1C9C-4A04-A35B-C87E7DE85EF4}"/>
    <cellStyle name="40% - Accent2 4 2 2 2 2 2 2" xfId="17726" xr:uid="{260F6E9B-0C64-4516-B182-836D03B88F83}"/>
    <cellStyle name="40% - Accent2 4 2 2 2 2 3" xfId="17727" xr:uid="{5DC878C1-DB37-4A9B-BBAA-AA5CE444B55C}"/>
    <cellStyle name="40% - Accent2 4 2 2 2 2 3 2" xfId="17728" xr:uid="{9AA832F8-9ED1-400B-974E-5962ADF64E6B}"/>
    <cellStyle name="40% - Accent2 4 2 2 2 2 4" xfId="17729" xr:uid="{641DFD56-6DE1-4CBB-B139-E500C67F695F}"/>
    <cellStyle name="40% - Accent2 4 2 2 2 3" xfId="17730" xr:uid="{A2CA97BC-4AE9-496A-9FA2-BF831802624B}"/>
    <cellStyle name="40% - Accent2 4 2 2 2 3 2" xfId="17731" xr:uid="{85893637-9101-4B45-B372-7DAE7F4E04E6}"/>
    <cellStyle name="40% - Accent2 4 2 2 2 4" xfId="17732" xr:uid="{3A4F43F9-78EC-4FA4-8590-7FFE9FD1CA73}"/>
    <cellStyle name="40% - Accent2 4 2 2 2 4 2" xfId="17733" xr:uid="{2DABEE13-6139-4447-B972-D00F5B959110}"/>
    <cellStyle name="40% - Accent2 4 2 2 2 5" xfId="17734" xr:uid="{39CC3E2C-EE29-46A9-860E-601C228F6A23}"/>
    <cellStyle name="40% - Accent2 4 2 2 2 5 2" xfId="17735" xr:uid="{DA0DE83B-9FD3-4600-A262-DAD3424F74FE}"/>
    <cellStyle name="40% - Accent2 4 2 2 2 6" xfId="17736" xr:uid="{3216E117-0387-4197-9E41-94F15A26DC82}"/>
    <cellStyle name="40% - Accent2 4 2 2 3" xfId="17737" xr:uid="{2404FDDE-BD3A-49A9-9B42-DBB13E87072B}"/>
    <cellStyle name="40% - Accent2 4 2 2 3 2" xfId="17738" xr:uid="{D49F0331-80CD-437E-A77F-30102976DB4E}"/>
    <cellStyle name="40% - Accent2 4 2 2 3 2 2" xfId="17739" xr:uid="{4E57E995-0A21-4CEA-B52E-950B2AE801AF}"/>
    <cellStyle name="40% - Accent2 4 2 2 3 2 2 2" xfId="17740" xr:uid="{7EDC2874-E5FF-4695-9078-0710B80F1A9B}"/>
    <cellStyle name="40% - Accent2 4 2 2 3 2 3" xfId="17741" xr:uid="{25E55F3D-8A92-4D64-A304-5CB374D78057}"/>
    <cellStyle name="40% - Accent2 4 2 2 3 2 3 2" xfId="17742" xr:uid="{E89EFD76-B851-4887-B164-7CD9321C88AD}"/>
    <cellStyle name="40% - Accent2 4 2 2 3 2 4" xfId="17743" xr:uid="{A894C320-023B-4C84-9F0B-E6DD7108DF7A}"/>
    <cellStyle name="40% - Accent2 4 2 2 3 3" xfId="17744" xr:uid="{C2A5B6C0-A1B7-4DF5-BD37-1F6CF98BEB98}"/>
    <cellStyle name="40% - Accent2 4 2 2 3 3 2" xfId="17745" xr:uid="{ABAD8D60-4209-4FB2-ADAC-DCDD4E869177}"/>
    <cellStyle name="40% - Accent2 4 2 2 3 4" xfId="17746" xr:uid="{A14AC292-47A1-4D43-B41B-F6A804CC1A81}"/>
    <cellStyle name="40% - Accent2 4 2 2 3 4 2" xfId="17747" xr:uid="{76C6D280-7F72-42C3-BB86-D1BBA1BCD02C}"/>
    <cellStyle name="40% - Accent2 4 2 2 3 5" xfId="17748" xr:uid="{F7913E83-5DF9-4A96-A708-30694B6EF41D}"/>
    <cellStyle name="40% - Accent2 4 2 2 3 5 2" xfId="17749" xr:uid="{14BAD523-4E67-4E5E-B5B6-CED067C7267C}"/>
    <cellStyle name="40% - Accent2 4 2 2 3 6" xfId="17750" xr:uid="{0C99151D-8D89-42DB-BFC4-06426912BC3B}"/>
    <cellStyle name="40% - Accent2 4 2 2 4" xfId="17751" xr:uid="{7A1B3811-8A16-4879-B0F1-CB2759F16004}"/>
    <cellStyle name="40% - Accent2 4 2 2 4 2" xfId="17752" xr:uid="{55AD4D46-D4D3-4AA3-B896-31D52EE2EC05}"/>
    <cellStyle name="40% - Accent2 4 2 2 4 2 2" xfId="17753" xr:uid="{C96BF4A3-6FA5-4194-8C7D-27CD528CE74F}"/>
    <cellStyle name="40% - Accent2 4 2 2 4 3" xfId="17754" xr:uid="{A968AE37-04F6-4541-8D52-067954153FA7}"/>
    <cellStyle name="40% - Accent2 4 2 2 4 3 2" xfId="17755" xr:uid="{3587B59F-B5DB-4EE2-9011-1B0699D7E941}"/>
    <cellStyle name="40% - Accent2 4 2 2 4 4" xfId="17756" xr:uid="{3DA9EB15-734F-421A-82A2-663E185EFFCF}"/>
    <cellStyle name="40% - Accent2 4 2 2 5" xfId="17757" xr:uid="{B2106455-30EE-4AFF-8D82-21CC61628724}"/>
    <cellStyle name="40% - Accent2 4 2 2 5 2" xfId="17758" xr:uid="{6C22473C-8BD3-4415-BD6D-0941D38843B0}"/>
    <cellStyle name="40% - Accent2 4 2 2 6" xfId="17759" xr:uid="{38D06E8B-BBF1-4560-8508-FEB2EFAD061D}"/>
    <cellStyle name="40% - Accent2 4 2 2 6 2" xfId="17760" xr:uid="{15746FE3-7950-4557-940C-A3CFFCB0A244}"/>
    <cellStyle name="40% - Accent2 4 2 2 7" xfId="17761" xr:uid="{E68C7371-DC1F-42A1-97F0-F56E7ECC4255}"/>
    <cellStyle name="40% - Accent2 4 2 2 7 2" xfId="17762" xr:uid="{60B3F83A-2257-4CB0-80F6-CA6CED0715A7}"/>
    <cellStyle name="40% - Accent2 4 2 2 8" xfId="17763" xr:uid="{E0A810C1-5ACC-40D8-9F6D-A6A335122874}"/>
    <cellStyle name="40% - Accent2 4 2 2 8 2" xfId="17764" xr:uid="{CB7364FC-CCCC-4EDD-B47A-B6ADF0138E37}"/>
    <cellStyle name="40% - Accent2 4 2 2 9" xfId="17765" xr:uid="{A1A63935-2C7F-4CE4-BA45-3005BCE20FE6}"/>
    <cellStyle name="40% - Accent2 4 2 2 9 2" xfId="17766" xr:uid="{3EE67BDB-596A-4C86-8DAB-0309A099ED66}"/>
    <cellStyle name="40% - Accent2 4 2 3" xfId="17767" xr:uid="{53A2F43B-5D23-4D67-923C-7623CF787D5A}"/>
    <cellStyle name="40% - Accent2 4 2 3 2" xfId="17768" xr:uid="{BC615595-38C4-46A9-A6FD-AB2C0972FA98}"/>
    <cellStyle name="40% - Accent2 4 2 3 2 2" xfId="17769" xr:uid="{84347494-791E-4F75-BFFC-ED6D993981D3}"/>
    <cellStyle name="40% - Accent2 4 2 3 2 2 2" xfId="17770" xr:uid="{BFCD05D9-C132-40D2-8A73-3629F2C86CE4}"/>
    <cellStyle name="40% - Accent2 4 2 3 2 2 2 2" xfId="17771" xr:uid="{7BC4D9A2-4359-483B-AA27-A849EC73B918}"/>
    <cellStyle name="40% - Accent2 4 2 3 2 2 3" xfId="17772" xr:uid="{42DEFB14-3D2F-427E-BE98-1D7B80262D9B}"/>
    <cellStyle name="40% - Accent2 4 2 3 2 2 3 2" xfId="17773" xr:uid="{265279DD-8A20-4CF2-8196-E923A23E27C7}"/>
    <cellStyle name="40% - Accent2 4 2 3 2 2 4" xfId="17774" xr:uid="{01B4722C-D89D-473F-B117-6A285DFF5856}"/>
    <cellStyle name="40% - Accent2 4 2 3 2 3" xfId="17775" xr:uid="{5D06D1C9-FF6B-4510-9D1E-07F8E7D4D92C}"/>
    <cellStyle name="40% - Accent2 4 2 3 2 3 2" xfId="17776" xr:uid="{0AA06021-A7DE-49CB-BBEA-0EDFB1CF47CA}"/>
    <cellStyle name="40% - Accent2 4 2 3 2 4" xfId="17777" xr:uid="{F2037E5C-67E1-43CA-94B5-CF8ABD843DF4}"/>
    <cellStyle name="40% - Accent2 4 2 3 2 4 2" xfId="17778" xr:uid="{B8922858-FC38-4FC2-8B29-7FEEE4DEBE0B}"/>
    <cellStyle name="40% - Accent2 4 2 3 2 5" xfId="17779" xr:uid="{BC2E77E1-B443-4B41-B43F-6F7439CAF7AF}"/>
    <cellStyle name="40% - Accent2 4 2 3 2 5 2" xfId="17780" xr:uid="{C9F7F15D-C228-41EF-96A5-75F0D3BA5E56}"/>
    <cellStyle name="40% - Accent2 4 2 3 2 6" xfId="17781" xr:uid="{E643733B-872A-4425-A4DD-8C025EEE4369}"/>
    <cellStyle name="40% - Accent2 4 2 3 3" xfId="17782" xr:uid="{7501B607-A9AE-4069-A6E7-545FB5FE3B99}"/>
    <cellStyle name="40% - Accent2 4 2 3 3 2" xfId="17783" xr:uid="{C04AF888-3C3C-4F45-9E47-A8E5AAA42D27}"/>
    <cellStyle name="40% - Accent2 4 2 3 3 2 2" xfId="17784" xr:uid="{D2E5AF35-641F-4603-BFC5-712AA062AF57}"/>
    <cellStyle name="40% - Accent2 4 2 3 3 2 2 2" xfId="17785" xr:uid="{9FC534B3-BA27-4627-B271-412D14EE8B03}"/>
    <cellStyle name="40% - Accent2 4 2 3 3 2 3" xfId="17786" xr:uid="{424C2418-E7E3-4F2B-89E0-6F3AC24DAA19}"/>
    <cellStyle name="40% - Accent2 4 2 3 3 2 3 2" xfId="17787" xr:uid="{3D5D035C-AEB8-417B-9A36-C04A4160D2AB}"/>
    <cellStyle name="40% - Accent2 4 2 3 3 2 4" xfId="17788" xr:uid="{B985BCCE-F14E-466F-8DAF-0D6E6E4C32CB}"/>
    <cellStyle name="40% - Accent2 4 2 3 3 3" xfId="17789" xr:uid="{FFDC8FAE-DC6D-4FE7-933D-E3F69CFCE42F}"/>
    <cellStyle name="40% - Accent2 4 2 3 3 3 2" xfId="17790" xr:uid="{84DC03DE-E866-41EF-9769-DA61B9211808}"/>
    <cellStyle name="40% - Accent2 4 2 3 3 4" xfId="17791" xr:uid="{645BE2E1-AC8A-4700-A273-D1A3A2C4C2E9}"/>
    <cellStyle name="40% - Accent2 4 2 3 3 4 2" xfId="17792" xr:uid="{E04058F2-7053-48AA-A396-66457F84B2A4}"/>
    <cellStyle name="40% - Accent2 4 2 3 3 5" xfId="17793" xr:uid="{99CEA3F0-B732-4103-B95E-8D60C0F745DD}"/>
    <cellStyle name="40% - Accent2 4 2 3 3 5 2" xfId="17794" xr:uid="{474D1BB3-F975-40B4-BB9D-2D366C7BB60F}"/>
    <cellStyle name="40% - Accent2 4 2 3 3 6" xfId="17795" xr:uid="{3DEB84F7-29B7-4C10-89B0-2A33D334C506}"/>
    <cellStyle name="40% - Accent2 4 2 3 4" xfId="17796" xr:uid="{D6323341-CF93-4EA6-A1D9-02C11E21DD20}"/>
    <cellStyle name="40% - Accent2 4 2 3 4 2" xfId="17797" xr:uid="{BEE27744-C122-48CA-B884-5664DF9409E5}"/>
    <cellStyle name="40% - Accent2 4 2 3 4 2 2" xfId="17798" xr:uid="{8D84BC2D-5477-47B6-A52E-725F23989CFE}"/>
    <cellStyle name="40% - Accent2 4 2 3 4 3" xfId="17799" xr:uid="{A1741617-431B-463C-9D4C-4B6FA3926102}"/>
    <cellStyle name="40% - Accent2 4 2 3 4 3 2" xfId="17800" xr:uid="{6BBBD84C-F661-46A7-A81F-628B83A12821}"/>
    <cellStyle name="40% - Accent2 4 2 3 4 4" xfId="17801" xr:uid="{C6CC6044-6580-4730-8C33-22BB11023B76}"/>
    <cellStyle name="40% - Accent2 4 2 3 5" xfId="17802" xr:uid="{34D1AEB3-B9CB-49A4-BC0A-C55B59DEA63D}"/>
    <cellStyle name="40% - Accent2 4 2 3 5 2" xfId="17803" xr:uid="{BEB9651A-72DE-4C00-9319-51741A2E1C7F}"/>
    <cellStyle name="40% - Accent2 4 2 3 6" xfId="17804" xr:uid="{246AD12C-899F-4C6A-86FB-19FC62455715}"/>
    <cellStyle name="40% - Accent2 4 2 3 6 2" xfId="17805" xr:uid="{35B1913D-19B8-4046-A663-D6A63A2A8CA2}"/>
    <cellStyle name="40% - Accent2 4 2 3 7" xfId="17806" xr:uid="{D69FB3B6-28EE-4D5C-A383-48DA6C4CDB9E}"/>
    <cellStyle name="40% - Accent2 4 2 3 7 2" xfId="17807" xr:uid="{85BD29E1-FCD8-4F22-A7AB-CE035E09392C}"/>
    <cellStyle name="40% - Accent2 4 2 3 8" xfId="17808" xr:uid="{BAD615D6-A6B6-41A7-8969-30263EB4C359}"/>
    <cellStyle name="40% - Accent2 4 2 4" xfId="17809" xr:uid="{F3FA0C0F-73F6-4FD9-B5B4-FE7A82FF62F2}"/>
    <cellStyle name="40% - Accent2 4 2 4 2" xfId="17810" xr:uid="{F72BCE10-7897-40C3-9C88-21A2A29C8C0A}"/>
    <cellStyle name="40% - Accent2 4 2 4 2 2" xfId="17811" xr:uid="{FFDC7EFC-191C-49CC-9AFD-26A0B6DC19E4}"/>
    <cellStyle name="40% - Accent2 4 2 4 2 2 2" xfId="17812" xr:uid="{C36F52A0-DF3B-478B-A0F9-26102906A60D}"/>
    <cellStyle name="40% - Accent2 4 2 4 2 3" xfId="17813" xr:uid="{E75188BD-501C-4B46-9390-09C6D7495B9A}"/>
    <cellStyle name="40% - Accent2 4 2 4 2 3 2" xfId="17814" xr:uid="{18525069-25C1-488E-B272-246A65939A1E}"/>
    <cellStyle name="40% - Accent2 4 2 4 2 4" xfId="17815" xr:uid="{9E047748-21CE-4C00-92D2-AF30AE7961E5}"/>
    <cellStyle name="40% - Accent2 4 2 4 3" xfId="17816" xr:uid="{C3E5F5A5-CEE9-4252-A050-31B6EBF8BB38}"/>
    <cellStyle name="40% - Accent2 4 2 4 3 2" xfId="17817" xr:uid="{EA956D32-5081-44EF-877C-7A50B76CAD35}"/>
    <cellStyle name="40% - Accent2 4 2 4 4" xfId="17818" xr:uid="{3F045718-79F5-4B5C-A109-201635DA5510}"/>
    <cellStyle name="40% - Accent2 4 2 4 4 2" xfId="17819" xr:uid="{1FB40D00-9125-44CA-BF22-7D9CA545247B}"/>
    <cellStyle name="40% - Accent2 4 2 4 5" xfId="17820" xr:uid="{FAFB0B07-2563-437B-BBD7-DBC81970F2D7}"/>
    <cellStyle name="40% - Accent2 4 2 4 5 2" xfId="17821" xr:uid="{20C0C874-0507-4DDF-B21C-441480BF1820}"/>
    <cellStyle name="40% - Accent2 4 2 4 6" xfId="17822" xr:uid="{D7B3D0CB-020F-441A-BA3D-275C6C23F5BE}"/>
    <cellStyle name="40% - Accent2 4 2 5" xfId="17823" xr:uid="{84E33731-AB3D-48BE-A8A5-2DDCA6B6A279}"/>
    <cellStyle name="40% - Accent2 4 2 5 2" xfId="17824" xr:uid="{FB8BB7EA-4DA5-4107-A0BD-6F906AF80C39}"/>
    <cellStyle name="40% - Accent2 4 2 5 2 2" xfId="17825" xr:uid="{C3853EEC-D961-48C3-8F4F-2D3C65EC5F7B}"/>
    <cellStyle name="40% - Accent2 4 2 5 2 2 2" xfId="17826" xr:uid="{23759747-A4E9-4905-9352-C58CB8589A54}"/>
    <cellStyle name="40% - Accent2 4 2 5 2 3" xfId="17827" xr:uid="{C529C5DE-59C4-4456-B4B9-021FEFFA7D03}"/>
    <cellStyle name="40% - Accent2 4 2 5 2 3 2" xfId="17828" xr:uid="{F5A70B44-4E69-4EDF-80ED-663D58756207}"/>
    <cellStyle name="40% - Accent2 4 2 5 2 4" xfId="17829" xr:uid="{1FE3E09F-13C1-4BDC-9B19-225479FAF409}"/>
    <cellStyle name="40% - Accent2 4 2 5 3" xfId="17830" xr:uid="{E0084309-5E35-4754-ACD0-6985CC68627B}"/>
    <cellStyle name="40% - Accent2 4 2 5 3 2" xfId="17831" xr:uid="{6A3D5435-946A-4049-AD54-41BBF7900A3F}"/>
    <cellStyle name="40% - Accent2 4 2 5 4" xfId="17832" xr:uid="{5AAA1E71-2F6C-44B3-8A0F-63A8FF62F565}"/>
    <cellStyle name="40% - Accent2 4 2 5 4 2" xfId="17833" xr:uid="{C55B9E7E-30A9-497C-8C96-93082E35BACE}"/>
    <cellStyle name="40% - Accent2 4 2 5 5" xfId="17834" xr:uid="{89B1C2D6-636E-4C7A-8610-DDBDE647E3D4}"/>
    <cellStyle name="40% - Accent2 4 2 5 5 2" xfId="17835" xr:uid="{A513BDDD-22F5-4F44-8186-AB6CAA2178C0}"/>
    <cellStyle name="40% - Accent2 4 2 5 6" xfId="17836" xr:uid="{17836FD8-863C-4C5A-A89D-EC2A356DBA3B}"/>
    <cellStyle name="40% - Accent2 4 2 6" xfId="17837" xr:uid="{A1625BD6-039E-4D11-B1E5-5C292F07B205}"/>
    <cellStyle name="40% - Accent2 4 2 6 2" xfId="17838" xr:uid="{9170013D-8380-4F07-A457-F83F272E6FD6}"/>
    <cellStyle name="40% - Accent2 4 2 6 2 2" xfId="17839" xr:uid="{42F15439-FDC1-46A5-8DC7-B57FA9D4C4EC}"/>
    <cellStyle name="40% - Accent2 4 2 6 3" xfId="17840" xr:uid="{D25AAD60-2B30-4EB8-918A-0296E34BF7B9}"/>
    <cellStyle name="40% - Accent2 4 2 6 3 2" xfId="17841" xr:uid="{9B04B019-1CEC-41A2-B86F-7EB231119AEC}"/>
    <cellStyle name="40% - Accent2 4 2 6 4" xfId="17842" xr:uid="{3A33152F-7DA0-4232-AA73-5E56A925E9FB}"/>
    <cellStyle name="40% - Accent2 4 2 7" xfId="17843" xr:uid="{F20DF501-4D1C-4784-9001-30326FBBAAD9}"/>
    <cellStyle name="40% - Accent2 4 2 7 2" xfId="17844" xr:uid="{D2CB015D-FA2E-47E2-BA12-836AFAA4A28D}"/>
    <cellStyle name="40% - Accent2 4 2 8" xfId="17845" xr:uid="{CBDD7AD4-1A75-4A51-9385-15887700FEBB}"/>
    <cellStyle name="40% - Accent2 4 2 8 2" xfId="17846" xr:uid="{828039C9-DF69-467C-800F-67F986758174}"/>
    <cellStyle name="40% - Accent2 4 2 9" xfId="17847" xr:uid="{13FB21CC-BDDC-44B7-9CC4-CCC59E59A509}"/>
    <cellStyle name="40% - Accent2 4 2 9 2" xfId="17848" xr:uid="{CA73FE7A-B0CA-454A-9D50-4BDE9C5FBD5E}"/>
    <cellStyle name="40% - Accent2 4 3" xfId="328" xr:uid="{9147CC8F-00C9-474E-937A-FC0A744156E1}"/>
    <cellStyle name="40% - Accent2 4 3 10" xfId="17850" xr:uid="{41726593-AC41-443D-9491-3FB0B4749E87}"/>
    <cellStyle name="40% - Accent2 4 3 11" xfId="17851" xr:uid="{D1AD1E08-ECF6-41D4-9EF8-A56822027A3D}"/>
    <cellStyle name="40% - Accent2 4 3 12" xfId="17849" xr:uid="{E968BBAB-7E1F-4D39-8F43-100E60E8AB0A}"/>
    <cellStyle name="40% - Accent2 4 3 2" xfId="17852" xr:uid="{F7E7F8AD-1C5A-421C-9E0A-BBB9F59D7A26}"/>
    <cellStyle name="40% - Accent2 4 3 2 2" xfId="17853" xr:uid="{41171023-3F13-4C76-BFB7-9640421FDED0}"/>
    <cellStyle name="40% - Accent2 4 3 2 2 2" xfId="17854" xr:uid="{2A88F044-6998-415D-A29E-20F90E06F4C8}"/>
    <cellStyle name="40% - Accent2 4 3 2 2 2 2" xfId="17855" xr:uid="{E8CF5569-B5F5-4156-889C-20D98C744939}"/>
    <cellStyle name="40% - Accent2 4 3 2 2 3" xfId="17856" xr:uid="{64A0BE2A-13AD-4627-B339-CB94A6AAF137}"/>
    <cellStyle name="40% - Accent2 4 3 2 2 3 2" xfId="17857" xr:uid="{3C4F9812-D53B-430E-A945-89A1BDF10576}"/>
    <cellStyle name="40% - Accent2 4 3 2 2 4" xfId="17858" xr:uid="{3877ADC6-1848-43C1-8F13-16DC55053D56}"/>
    <cellStyle name="40% - Accent2 4 3 2 3" xfId="17859" xr:uid="{5D446CC2-3497-4DDF-9266-B3E85FD351CD}"/>
    <cellStyle name="40% - Accent2 4 3 2 3 2" xfId="17860" xr:uid="{93FA95AA-5E9D-4147-AF23-9957D485706C}"/>
    <cellStyle name="40% - Accent2 4 3 2 4" xfId="17861" xr:uid="{D3561C00-0F1A-40D2-BD01-AB67E7C1A5EA}"/>
    <cellStyle name="40% - Accent2 4 3 2 4 2" xfId="17862" xr:uid="{18FB2DB6-6A20-49D7-BC3F-2457501CB316}"/>
    <cellStyle name="40% - Accent2 4 3 2 5" xfId="17863" xr:uid="{8A8EF56F-C462-42AC-986F-58CFB7EBFBCB}"/>
    <cellStyle name="40% - Accent2 4 3 2 5 2" xfId="17864" xr:uid="{289E305E-6DFA-4939-98AB-697845B05D23}"/>
    <cellStyle name="40% - Accent2 4 3 2 6" xfId="17865" xr:uid="{EB371797-DDE8-4AD5-A607-F5EF6EFE8D15}"/>
    <cellStyle name="40% - Accent2 4 3 2 6 2" xfId="17866" xr:uid="{9E31602B-99F9-46B8-B993-B7C01839CB23}"/>
    <cellStyle name="40% - Accent2 4 3 2 7" xfId="17867" xr:uid="{FB7576F5-41EA-444A-ADB8-119C685ADD21}"/>
    <cellStyle name="40% - Accent2 4 3 2 7 2" xfId="17868" xr:uid="{2DF16461-FF4C-4194-B481-448C67B130C4}"/>
    <cellStyle name="40% - Accent2 4 3 2 8" xfId="17869" xr:uid="{97C9F120-D5F7-4686-8836-70F5FE1B9D13}"/>
    <cellStyle name="40% - Accent2 4 3 3" xfId="17870" xr:uid="{16FAF45E-6699-4F87-B39C-3FB33B455294}"/>
    <cellStyle name="40% - Accent2 4 3 3 2" xfId="17871" xr:uid="{45A9757E-2F75-4A19-8E63-D04C04CE3A5B}"/>
    <cellStyle name="40% - Accent2 4 3 3 2 2" xfId="17872" xr:uid="{330257A8-F40C-44A5-BD9B-55F6D7A89D55}"/>
    <cellStyle name="40% - Accent2 4 3 3 2 2 2" xfId="17873" xr:uid="{70005F73-F475-4A62-9871-E3BE82A94170}"/>
    <cellStyle name="40% - Accent2 4 3 3 2 3" xfId="17874" xr:uid="{29B30D28-025A-442D-8CC7-AA0964EC9EB6}"/>
    <cellStyle name="40% - Accent2 4 3 3 2 3 2" xfId="17875" xr:uid="{3D4B78BF-7389-437A-BD95-54B625172CA3}"/>
    <cellStyle name="40% - Accent2 4 3 3 2 4" xfId="17876" xr:uid="{67887BE4-A693-4353-842F-703FBC115CEC}"/>
    <cellStyle name="40% - Accent2 4 3 3 3" xfId="17877" xr:uid="{4D130DDE-7814-47EE-B497-AC6DEF51B69E}"/>
    <cellStyle name="40% - Accent2 4 3 3 3 2" xfId="17878" xr:uid="{E2600AE8-B7E3-41E7-B54B-2280D5B0C18B}"/>
    <cellStyle name="40% - Accent2 4 3 3 4" xfId="17879" xr:uid="{DD859697-A3C5-4EA2-A82F-E41207C5381D}"/>
    <cellStyle name="40% - Accent2 4 3 3 4 2" xfId="17880" xr:uid="{6E0053FC-AEF5-43E7-B499-CB54F2FC7D6D}"/>
    <cellStyle name="40% - Accent2 4 3 3 5" xfId="17881" xr:uid="{1C079907-16CD-495B-9272-39243D7854AE}"/>
    <cellStyle name="40% - Accent2 4 3 3 5 2" xfId="17882" xr:uid="{FFE08CF2-9247-4856-B58C-4A98E320B979}"/>
    <cellStyle name="40% - Accent2 4 3 3 6" xfId="17883" xr:uid="{0BB1FAF7-88F6-4D09-B0DA-1156C93CA7A4}"/>
    <cellStyle name="40% - Accent2 4 3 4" xfId="17884" xr:uid="{948776F0-5BE5-4A03-A90A-38AB031F1722}"/>
    <cellStyle name="40% - Accent2 4 3 4 2" xfId="17885" xr:uid="{8BF1245E-2FC6-4955-9161-73A7E3257958}"/>
    <cellStyle name="40% - Accent2 4 3 4 2 2" xfId="17886" xr:uid="{F75DAF02-1323-44AB-9A27-03F5AA8434C7}"/>
    <cellStyle name="40% - Accent2 4 3 4 3" xfId="17887" xr:uid="{1623506B-33CE-4EF6-8CFD-C2116687D9C3}"/>
    <cellStyle name="40% - Accent2 4 3 4 3 2" xfId="17888" xr:uid="{8D790AAF-021A-41F6-A86D-0CAD13E69D66}"/>
    <cellStyle name="40% - Accent2 4 3 4 4" xfId="17889" xr:uid="{A559D503-4793-4354-8FCD-038A97B16E25}"/>
    <cellStyle name="40% - Accent2 4 3 5" xfId="17890" xr:uid="{73DEA200-6493-4319-B9ED-6C240244020A}"/>
    <cellStyle name="40% - Accent2 4 3 5 2" xfId="17891" xr:uid="{5ADBA91B-975B-4F28-9843-56E432DE49DE}"/>
    <cellStyle name="40% - Accent2 4 3 6" xfId="17892" xr:uid="{154FB842-9DE8-4DCC-A2CD-428D7851D37B}"/>
    <cellStyle name="40% - Accent2 4 3 6 2" xfId="17893" xr:uid="{00CC4E89-A8FA-4407-B691-F4B38CFBB0FB}"/>
    <cellStyle name="40% - Accent2 4 3 7" xfId="17894" xr:uid="{69305FD7-BAA4-4104-BEB4-FE074FED06F8}"/>
    <cellStyle name="40% - Accent2 4 3 7 2" xfId="17895" xr:uid="{A14AE3FA-D3B0-4E19-92CC-C6D8312A4837}"/>
    <cellStyle name="40% - Accent2 4 3 8" xfId="17896" xr:uid="{E45C675E-3888-4F1C-A4F0-70F08EBBB384}"/>
    <cellStyle name="40% - Accent2 4 3 8 2" xfId="17897" xr:uid="{D3884ECD-D27F-492D-BC94-BC419FC09AEB}"/>
    <cellStyle name="40% - Accent2 4 3 9" xfId="17898" xr:uid="{8EBA6097-905F-4206-BEBC-86817F20728E}"/>
    <cellStyle name="40% - Accent2 4 3 9 2" xfId="17899" xr:uid="{2918E1AC-67A0-48E1-B716-DFD8873088D4}"/>
    <cellStyle name="40% - Accent2 4 4" xfId="17900" xr:uid="{901FE8D4-4E75-4C57-BA52-E12666D7BAF4}"/>
    <cellStyle name="40% - Accent2 4 4 10" xfId="17901" xr:uid="{9A60CEA8-063A-40BD-8B89-738EA405C29C}"/>
    <cellStyle name="40% - Accent2 4 4 2" xfId="17902" xr:uid="{DFC5EF32-5B8A-4A03-A496-997D6CF5A1FE}"/>
    <cellStyle name="40% - Accent2 4 4 2 2" xfId="17903" xr:uid="{FE4C4AC0-4A79-4C89-AF10-B48AA3A59182}"/>
    <cellStyle name="40% - Accent2 4 4 2 2 2" xfId="17904" xr:uid="{3447E5C9-161A-4B80-AC04-A75CC6A19A81}"/>
    <cellStyle name="40% - Accent2 4 4 2 2 2 2" xfId="17905" xr:uid="{C060F9A7-DD27-4E99-B04F-743D224681CC}"/>
    <cellStyle name="40% - Accent2 4 4 2 2 3" xfId="17906" xr:uid="{0E79FC6E-CD34-4B69-9243-BDDA0EDE69AE}"/>
    <cellStyle name="40% - Accent2 4 4 2 2 3 2" xfId="17907" xr:uid="{2758481F-9DD3-47AF-9374-01760C5B9DC1}"/>
    <cellStyle name="40% - Accent2 4 4 2 2 4" xfId="17908" xr:uid="{24498B91-F616-44A3-92B1-F8680032E810}"/>
    <cellStyle name="40% - Accent2 4 4 2 3" xfId="17909" xr:uid="{CB5D0D06-DF76-488A-A6A4-8991F86AA9AB}"/>
    <cellStyle name="40% - Accent2 4 4 2 3 2" xfId="17910" xr:uid="{A370B72B-8136-49A3-AE3B-43B3210BF3DD}"/>
    <cellStyle name="40% - Accent2 4 4 2 4" xfId="17911" xr:uid="{9C04A5F7-4688-4D05-9C81-1AC8FD062E11}"/>
    <cellStyle name="40% - Accent2 4 4 2 4 2" xfId="17912" xr:uid="{876B8855-379D-46C1-B75F-5C674E8A13ED}"/>
    <cellStyle name="40% - Accent2 4 4 2 5" xfId="17913" xr:uid="{7D506B52-C1D3-4452-B7A6-C5E660D5AB4C}"/>
    <cellStyle name="40% - Accent2 4 4 2 5 2" xfId="17914" xr:uid="{283DB7BD-1207-4F11-8A16-DFC9D9EB241F}"/>
    <cellStyle name="40% - Accent2 4 4 2 6" xfId="17915" xr:uid="{7341462D-848F-4ADE-A1DA-9126EA825E5D}"/>
    <cellStyle name="40% - Accent2 4 4 3" xfId="17916" xr:uid="{6AB475C6-1455-4D04-AECC-58ACBF99A7AC}"/>
    <cellStyle name="40% - Accent2 4 4 3 2" xfId="17917" xr:uid="{3FE2A810-33C1-462F-95CD-4DF69DBA5B29}"/>
    <cellStyle name="40% - Accent2 4 4 3 2 2" xfId="17918" xr:uid="{B2333831-FB8B-48F1-B977-C09E775A0C8D}"/>
    <cellStyle name="40% - Accent2 4 4 3 2 2 2" xfId="17919" xr:uid="{315A6AD4-DA2E-4C30-B36E-CAAD21448F87}"/>
    <cellStyle name="40% - Accent2 4 4 3 2 3" xfId="17920" xr:uid="{BE3F4A56-B2F5-4E7D-8100-6F2F03ADA970}"/>
    <cellStyle name="40% - Accent2 4 4 3 2 3 2" xfId="17921" xr:uid="{D426CA53-275C-4010-96EA-6BAA2537320D}"/>
    <cellStyle name="40% - Accent2 4 4 3 2 4" xfId="17922" xr:uid="{DAB3B075-53BF-4B62-824F-75951F396A09}"/>
    <cellStyle name="40% - Accent2 4 4 3 3" xfId="17923" xr:uid="{501B370D-2D37-4DBF-93A5-622FA5283032}"/>
    <cellStyle name="40% - Accent2 4 4 3 3 2" xfId="17924" xr:uid="{9536BB16-B507-4BD8-8EC1-0306706922FE}"/>
    <cellStyle name="40% - Accent2 4 4 3 4" xfId="17925" xr:uid="{E3CF9B17-8B08-49F3-AF14-F81CEE2D0C8E}"/>
    <cellStyle name="40% - Accent2 4 4 3 4 2" xfId="17926" xr:uid="{55A106A9-C7A5-43BE-83A5-D905729305C8}"/>
    <cellStyle name="40% - Accent2 4 4 3 5" xfId="17927" xr:uid="{0CDD5F65-9A31-4383-8F5A-88F103D6D019}"/>
    <cellStyle name="40% - Accent2 4 4 3 5 2" xfId="17928" xr:uid="{FE8790AE-0EFC-45F8-8F4D-65AABDB0E620}"/>
    <cellStyle name="40% - Accent2 4 4 3 6" xfId="17929" xr:uid="{EC63B0A6-A02B-46B9-AF83-51471889342F}"/>
    <cellStyle name="40% - Accent2 4 4 4" xfId="17930" xr:uid="{AA55F6BC-BFA8-4495-A815-0405BB90A0A4}"/>
    <cellStyle name="40% - Accent2 4 4 4 2" xfId="17931" xr:uid="{3AB29094-E54D-45FD-B311-9E07879C7AD7}"/>
    <cellStyle name="40% - Accent2 4 4 4 2 2" xfId="17932" xr:uid="{1D1FA9DA-234B-4E3B-A5B3-322957AEE812}"/>
    <cellStyle name="40% - Accent2 4 4 4 3" xfId="17933" xr:uid="{F8F9DFCE-8C27-4AC6-A1B4-DACE32C6E0BC}"/>
    <cellStyle name="40% - Accent2 4 4 4 3 2" xfId="17934" xr:uid="{5C6524F7-D4AD-491D-A614-ED05A0A3410E}"/>
    <cellStyle name="40% - Accent2 4 4 4 4" xfId="17935" xr:uid="{4D73BBF1-99F4-40E6-9352-809A700D1781}"/>
    <cellStyle name="40% - Accent2 4 4 5" xfId="17936" xr:uid="{A1953F7E-1516-4DE1-9ED6-74467046053B}"/>
    <cellStyle name="40% - Accent2 4 4 5 2" xfId="17937" xr:uid="{11C9C3F7-341A-4DF1-8C8A-A3F722D15E2B}"/>
    <cellStyle name="40% - Accent2 4 4 6" xfId="17938" xr:uid="{2A459E6F-B6E1-4C65-836F-CEFFAEAFFAB7}"/>
    <cellStyle name="40% - Accent2 4 4 6 2" xfId="17939" xr:uid="{0DF59403-54BD-409B-B9B5-97D34DF5CF1F}"/>
    <cellStyle name="40% - Accent2 4 4 7" xfId="17940" xr:uid="{A723B17B-90CF-47F8-BF68-2FB30BC2906F}"/>
    <cellStyle name="40% - Accent2 4 4 7 2" xfId="17941" xr:uid="{E7EE768E-3FE9-4997-9819-8270ABDAF49B}"/>
    <cellStyle name="40% - Accent2 4 4 8" xfId="17942" xr:uid="{6D1130D9-98FF-4B26-9463-FA0FA2C37258}"/>
    <cellStyle name="40% - Accent2 4 4 8 2" xfId="17943" xr:uid="{CFE51AB9-4C65-4580-8E91-D8532791E5F7}"/>
    <cellStyle name="40% - Accent2 4 4 9" xfId="17944" xr:uid="{6C1F6AF6-4369-49EC-B458-A83753FA2B6E}"/>
    <cellStyle name="40% - Accent2 4 4 9 2" xfId="17945" xr:uid="{D8ADC7A5-9F92-497A-B35F-D4180188E132}"/>
    <cellStyle name="40% - Accent2 4 5" xfId="17946" xr:uid="{B7DFE4A1-103B-42D9-962F-842E27C02D46}"/>
    <cellStyle name="40% - Accent2 4 5 2" xfId="17947" xr:uid="{AEFFE8B6-ECAA-4894-A000-FC173C6EAECF}"/>
    <cellStyle name="40% - Accent2 4 5 2 2" xfId="17948" xr:uid="{AE693E38-1342-4584-B88B-6AB29CE17459}"/>
    <cellStyle name="40% - Accent2 4 5 2 2 2" xfId="17949" xr:uid="{DA18F867-EB34-474C-8D94-64B6573B5E32}"/>
    <cellStyle name="40% - Accent2 4 5 2 2 2 2" xfId="17950" xr:uid="{BF3455C3-E3D1-4C1A-B33A-8FCA8C5445D3}"/>
    <cellStyle name="40% - Accent2 4 5 2 2 3" xfId="17951" xr:uid="{E40BF546-0B74-46A9-931A-949C68EB8A0C}"/>
    <cellStyle name="40% - Accent2 4 5 2 2 3 2" xfId="17952" xr:uid="{6338A89B-A260-46D6-A9DE-6C0622651A3A}"/>
    <cellStyle name="40% - Accent2 4 5 2 2 4" xfId="17953" xr:uid="{7AB00544-2FD4-49DD-A069-31A0C86C76E6}"/>
    <cellStyle name="40% - Accent2 4 5 2 3" xfId="17954" xr:uid="{110F8EB3-C259-4E2A-B142-3CF60C0024C9}"/>
    <cellStyle name="40% - Accent2 4 5 2 3 2" xfId="17955" xr:uid="{458045D5-C1C1-4B86-84BF-4083666769B1}"/>
    <cellStyle name="40% - Accent2 4 5 2 4" xfId="17956" xr:uid="{338D0AAA-69A7-4550-B9EE-BCF2CC82FF1C}"/>
    <cellStyle name="40% - Accent2 4 5 2 4 2" xfId="17957" xr:uid="{8FD5EFCB-E9F1-45D3-90BB-AC8FC77021DB}"/>
    <cellStyle name="40% - Accent2 4 5 2 5" xfId="17958" xr:uid="{546B3D54-C230-4698-A582-0AC7164B9AD0}"/>
    <cellStyle name="40% - Accent2 4 5 2 5 2" xfId="17959" xr:uid="{E8AE778C-5B29-4D54-B80A-9347DEE9E104}"/>
    <cellStyle name="40% - Accent2 4 5 2 6" xfId="17960" xr:uid="{8D5E7A05-D78F-4325-A106-0D26EB6E5CAC}"/>
    <cellStyle name="40% - Accent2 4 5 3" xfId="17961" xr:uid="{3CCBB9C1-07B3-49C5-857E-F40C642B79C9}"/>
    <cellStyle name="40% - Accent2 4 5 3 2" xfId="17962" xr:uid="{D6428EF7-1DA8-4639-AB33-7A7B9DC24259}"/>
    <cellStyle name="40% - Accent2 4 5 3 2 2" xfId="17963" xr:uid="{018FDA05-CBA4-4B8C-9195-298B5999FB80}"/>
    <cellStyle name="40% - Accent2 4 5 3 2 2 2" xfId="17964" xr:uid="{84AB2EB8-9623-46F2-82BF-552DD3BDF7E7}"/>
    <cellStyle name="40% - Accent2 4 5 3 2 3" xfId="17965" xr:uid="{41A0658D-6848-45E3-A03E-55F2EFBD053A}"/>
    <cellStyle name="40% - Accent2 4 5 3 2 3 2" xfId="17966" xr:uid="{EFC97CCF-6BAE-45BE-B41D-BC3A4190BDEE}"/>
    <cellStyle name="40% - Accent2 4 5 3 2 4" xfId="17967" xr:uid="{971AFDB2-7CB7-43ED-9CD3-27EC7EF4F016}"/>
    <cellStyle name="40% - Accent2 4 5 3 3" xfId="17968" xr:uid="{C5EEA0B1-FE54-4A3F-98C2-C339060F0A83}"/>
    <cellStyle name="40% - Accent2 4 5 3 3 2" xfId="17969" xr:uid="{4716B3EF-1477-4D4B-A3D8-82B26B4852E1}"/>
    <cellStyle name="40% - Accent2 4 5 3 4" xfId="17970" xr:uid="{A1B964A3-0E28-46F5-AC93-339F490B2528}"/>
    <cellStyle name="40% - Accent2 4 5 3 4 2" xfId="17971" xr:uid="{F360ACC5-9A93-4C25-8F8F-A8D4D26AE35D}"/>
    <cellStyle name="40% - Accent2 4 5 3 5" xfId="17972" xr:uid="{0D139D30-C941-4D68-B01D-D68CC9491BAC}"/>
    <cellStyle name="40% - Accent2 4 5 3 5 2" xfId="17973" xr:uid="{9B9FAC81-3BE2-4D9B-9442-2ADE2B7AE0D2}"/>
    <cellStyle name="40% - Accent2 4 5 3 6" xfId="17974" xr:uid="{3073D54B-E56D-4BD8-93AF-7112B10D2135}"/>
    <cellStyle name="40% - Accent2 4 5 4" xfId="17975" xr:uid="{03F6DC28-42D5-4D84-A940-6813D40D281E}"/>
    <cellStyle name="40% - Accent2 4 5 4 2" xfId="17976" xr:uid="{F654AD84-4739-46BC-8B57-F0CD4ED63268}"/>
    <cellStyle name="40% - Accent2 4 5 4 2 2" xfId="17977" xr:uid="{26F53BEB-A9F5-4C5F-88B0-5EEB8394B3AF}"/>
    <cellStyle name="40% - Accent2 4 5 4 3" xfId="17978" xr:uid="{F7BE3164-CD77-444E-ACD3-C800083CD380}"/>
    <cellStyle name="40% - Accent2 4 5 4 3 2" xfId="17979" xr:uid="{ED819E07-0868-4C2F-93F3-5B6FCD3F39B4}"/>
    <cellStyle name="40% - Accent2 4 5 4 4" xfId="17980" xr:uid="{8FDC5056-3FD1-4380-9BBD-2F52D47B23F8}"/>
    <cellStyle name="40% - Accent2 4 5 5" xfId="17981" xr:uid="{B8897AEA-A891-485C-8B23-E2A7EC62B90D}"/>
    <cellStyle name="40% - Accent2 4 5 5 2" xfId="17982" xr:uid="{51A02B26-8CF7-4532-8869-0A5D64C244C3}"/>
    <cellStyle name="40% - Accent2 4 5 6" xfId="17983" xr:uid="{20033FBA-BC51-400C-B66F-B97E2A02E570}"/>
    <cellStyle name="40% - Accent2 4 5 6 2" xfId="17984" xr:uid="{EE824F56-4E93-4782-90F2-1C49BCD4AD4A}"/>
    <cellStyle name="40% - Accent2 4 5 7" xfId="17985" xr:uid="{F7626068-D89F-4B6A-9F42-5E5DACCDFCA2}"/>
    <cellStyle name="40% - Accent2 4 5 7 2" xfId="17986" xr:uid="{FCDE6C7D-7C12-43F7-BCCA-D9CB160B8B4A}"/>
    <cellStyle name="40% - Accent2 4 5 8" xfId="17987" xr:uid="{4A91229B-D2B8-4D93-AD20-03B9390161C9}"/>
    <cellStyle name="40% - Accent2 4 6" xfId="17988" xr:uid="{882DD328-6D61-4A33-B435-41217035DF4C}"/>
    <cellStyle name="40% - Accent2 4 6 2" xfId="17989" xr:uid="{5A8F13D3-673E-4423-9530-641C23002212}"/>
    <cellStyle name="40% - Accent2 4 6 2 2" xfId="17990" xr:uid="{22EC07FF-904D-4AAB-9D11-4D4A66BE296C}"/>
    <cellStyle name="40% - Accent2 4 6 2 2 2" xfId="17991" xr:uid="{EB21224D-3366-4306-9869-B951663A46E2}"/>
    <cellStyle name="40% - Accent2 4 6 2 3" xfId="17992" xr:uid="{58F5BE97-890C-46CC-9CAD-E104F41DE50A}"/>
    <cellStyle name="40% - Accent2 4 6 2 3 2" xfId="17993" xr:uid="{BD2DD804-9430-4318-A636-41601F8B47F4}"/>
    <cellStyle name="40% - Accent2 4 6 2 4" xfId="17994" xr:uid="{52005F03-9186-4DB3-A17D-CE982E716232}"/>
    <cellStyle name="40% - Accent2 4 6 3" xfId="17995" xr:uid="{33C4B4F8-3E09-4E0F-9739-C2200D1661DD}"/>
    <cellStyle name="40% - Accent2 4 6 3 2" xfId="17996" xr:uid="{9EB9E165-8E21-4AE1-A264-9996B83A2131}"/>
    <cellStyle name="40% - Accent2 4 6 4" xfId="17997" xr:uid="{B6259E59-1A29-4280-BBCB-DDD327F9CF4A}"/>
    <cellStyle name="40% - Accent2 4 6 4 2" xfId="17998" xr:uid="{ADF85A0F-7F21-41E7-B903-94523C79C1C5}"/>
    <cellStyle name="40% - Accent2 4 6 5" xfId="17999" xr:uid="{380C2931-9BDF-4BE4-9992-4BFDC34F37E5}"/>
    <cellStyle name="40% - Accent2 4 6 5 2" xfId="18000" xr:uid="{6EC4B91E-898A-4BB5-BF10-FBAD7A33F98F}"/>
    <cellStyle name="40% - Accent2 4 6 6" xfId="18001" xr:uid="{F2EB3319-D8F5-409B-850E-7E9DF62CD30D}"/>
    <cellStyle name="40% - Accent2 4 7" xfId="18002" xr:uid="{4A8B935A-D895-40A0-90DE-54627872E787}"/>
    <cellStyle name="40% - Accent2 4 7 2" xfId="18003" xr:uid="{EF5F6C73-BCC3-404D-9021-A0483239C4C9}"/>
    <cellStyle name="40% - Accent2 4 7 2 2" xfId="18004" xr:uid="{12A1FAAC-9018-49D7-B3C0-42DCEFB69816}"/>
    <cellStyle name="40% - Accent2 4 7 2 2 2" xfId="18005" xr:uid="{89BC3367-9429-4EBF-8608-3828A38762F4}"/>
    <cellStyle name="40% - Accent2 4 7 2 3" xfId="18006" xr:uid="{35884EC2-0B43-473C-A5CA-2A90105448AC}"/>
    <cellStyle name="40% - Accent2 4 7 2 3 2" xfId="18007" xr:uid="{4B17D72E-E97C-40E1-B684-F2383C2577AB}"/>
    <cellStyle name="40% - Accent2 4 7 2 4" xfId="18008" xr:uid="{1DCDB553-76B0-413C-8B58-FB4251221F76}"/>
    <cellStyle name="40% - Accent2 4 7 3" xfId="18009" xr:uid="{F7DFF92B-B82D-42FE-ACBD-942A6B5914D1}"/>
    <cellStyle name="40% - Accent2 4 7 3 2" xfId="18010" xr:uid="{57C51D7F-5273-40CA-BD02-07273CCA5900}"/>
    <cellStyle name="40% - Accent2 4 7 4" xfId="18011" xr:uid="{5394DBC4-BCB0-4E8C-979F-77E7546D0180}"/>
    <cellStyle name="40% - Accent2 4 7 4 2" xfId="18012" xr:uid="{1BE49A37-61D8-40E7-A688-72AC8D789AB1}"/>
    <cellStyle name="40% - Accent2 4 7 5" xfId="18013" xr:uid="{CE236D91-909E-4FD9-9AE9-2F8CBEE8B379}"/>
    <cellStyle name="40% - Accent2 4 7 5 2" xfId="18014" xr:uid="{95E725C1-6AEB-4059-A2B6-1D1379000B47}"/>
    <cellStyle name="40% - Accent2 4 7 6" xfId="18015" xr:uid="{C37D46D8-5084-4BFC-B785-9AA56DE2DE89}"/>
    <cellStyle name="40% - Accent2 4 8" xfId="18016" xr:uid="{74F0CF90-DB68-4EEE-B211-2EA1B164174B}"/>
    <cellStyle name="40% - Accent2 4 8 2" xfId="18017" xr:uid="{C128E793-069C-4EA4-A4B3-6912335DF799}"/>
    <cellStyle name="40% - Accent2 4 8 2 2" xfId="18018" xr:uid="{5F1CE048-EF2E-4F18-9382-9EC67A95A5D4}"/>
    <cellStyle name="40% - Accent2 4 8 3" xfId="18019" xr:uid="{9F8ADD2D-B5FC-42E5-AD40-06D1FCAB3D3A}"/>
    <cellStyle name="40% - Accent2 4 8 3 2" xfId="18020" xr:uid="{1C17B32F-1E8C-4F7C-9265-F9983434B464}"/>
    <cellStyle name="40% - Accent2 4 8 4" xfId="18021" xr:uid="{179E3387-C3D7-4D1F-8339-7EAA5A91F9DE}"/>
    <cellStyle name="40% - Accent2 4 9" xfId="18022" xr:uid="{958CAC29-ADD2-40FA-9EE2-C7B54F932FD8}"/>
    <cellStyle name="40% - Accent2 4 9 2" xfId="18023" xr:uid="{4ECF94B6-C43A-4DA3-A875-DC59A21BE07C}"/>
    <cellStyle name="40% - Accent2 5" xfId="329" xr:uid="{41994479-A479-4966-872D-1564DE57761D}"/>
    <cellStyle name="40% - Accent2 5 10" xfId="18025" xr:uid="{8A713E1F-47D9-4675-9108-F344FDC1BD9E}"/>
    <cellStyle name="40% - Accent2 5 10 2" xfId="18026" xr:uid="{57D74732-651D-46FF-BD5E-71CC8AE5546F}"/>
    <cellStyle name="40% - Accent2 5 11" xfId="18027" xr:uid="{7060FCD7-A105-4AE2-9520-00789B9B11B9}"/>
    <cellStyle name="40% - Accent2 5 11 2" xfId="18028" xr:uid="{02CB7787-93BD-4F02-82A9-43AD6B791BF1}"/>
    <cellStyle name="40% - Accent2 5 12" xfId="18029" xr:uid="{88FAAB88-ACBA-4715-A528-865B8E8A1E91}"/>
    <cellStyle name="40% - Accent2 5 12 2" xfId="18030" xr:uid="{ADC6BAC5-99CC-44F0-AA6D-908CE9A373E5}"/>
    <cellStyle name="40% - Accent2 5 13" xfId="18031" xr:uid="{95386007-327F-4572-BF08-9F9A8712F663}"/>
    <cellStyle name="40% - Accent2 5 13 2" xfId="18032" xr:uid="{29EEB702-E976-4859-8ED8-359C84C2EDBA}"/>
    <cellStyle name="40% - Accent2 5 14" xfId="18033" xr:uid="{CCE342A5-5262-44A5-81A2-AE089BF1CAD9}"/>
    <cellStyle name="40% - Accent2 5 15" xfId="18034" xr:uid="{0E941D30-338C-4FF9-8C9F-919EFC36A614}"/>
    <cellStyle name="40% - Accent2 5 16" xfId="18024" xr:uid="{29DE9301-55C0-4181-A9FC-6546F51141F4}"/>
    <cellStyle name="40% - Accent2 5 2" xfId="330" xr:uid="{F6F09056-0286-43F0-AA15-716B2AB2BC4E}"/>
    <cellStyle name="40% - Accent2 5 2 10" xfId="18036" xr:uid="{0545065A-C592-4FF4-A051-CD3E545F836E}"/>
    <cellStyle name="40% - Accent2 5 2 10 2" xfId="18037" xr:uid="{D6E9D8EF-2E76-45AA-B00D-4582A5B9A1E2}"/>
    <cellStyle name="40% - Accent2 5 2 11" xfId="18038" xr:uid="{F6EC4B2C-CB4D-4658-835D-FA419E3B0B76}"/>
    <cellStyle name="40% - Accent2 5 2 11 2" xfId="18039" xr:uid="{73273B52-5238-48AB-BD84-AC352B84BF4C}"/>
    <cellStyle name="40% - Accent2 5 2 12" xfId="18040" xr:uid="{4BC75662-E280-41A4-BEEC-338A486583CE}"/>
    <cellStyle name="40% - Accent2 5 2 13" xfId="18041" xr:uid="{C4BFEC67-0C04-424C-9B98-C00DA1BFB44C}"/>
    <cellStyle name="40% - Accent2 5 2 14" xfId="18035" xr:uid="{AEFF8003-3613-43BC-A250-1E2509188218}"/>
    <cellStyle name="40% - Accent2 5 2 2" xfId="331" xr:uid="{87F4044F-DE02-40E2-B6DE-18D586A07DED}"/>
    <cellStyle name="40% - Accent2 5 2 2 10" xfId="18043" xr:uid="{0C7ED0C0-BB69-4AA8-B708-C12DBEDC0398}"/>
    <cellStyle name="40% - Accent2 5 2 2 11" xfId="18044" xr:uid="{B60B35B7-5EED-4558-8B29-DC1F63EBD877}"/>
    <cellStyle name="40% - Accent2 5 2 2 12" xfId="18042" xr:uid="{89080199-A8ED-425F-A101-6E4A95882577}"/>
    <cellStyle name="40% - Accent2 5 2 2 2" xfId="18045" xr:uid="{001877B5-71BF-49C8-A0C8-057CE62ADA2C}"/>
    <cellStyle name="40% - Accent2 5 2 2 2 2" xfId="18046" xr:uid="{CEE395FE-D74F-4A1F-8761-B1F6F71B7E97}"/>
    <cellStyle name="40% - Accent2 5 2 2 2 2 2" xfId="18047" xr:uid="{AF79A105-B2B2-4233-9261-30460733A6A1}"/>
    <cellStyle name="40% - Accent2 5 2 2 2 2 2 2" xfId="18048" xr:uid="{24BC8C0E-C190-43FB-BDF7-5BB30DB96F83}"/>
    <cellStyle name="40% - Accent2 5 2 2 2 2 3" xfId="18049" xr:uid="{57E4081C-F25D-48D5-9486-261259629801}"/>
    <cellStyle name="40% - Accent2 5 2 2 2 2 3 2" xfId="18050" xr:uid="{D6E6079A-90B2-481F-AD4A-5F1CE9BCDBF9}"/>
    <cellStyle name="40% - Accent2 5 2 2 2 2 4" xfId="18051" xr:uid="{7A671A9B-395C-47CC-9601-092C7706931C}"/>
    <cellStyle name="40% - Accent2 5 2 2 2 3" xfId="18052" xr:uid="{FF7327EB-04CA-459A-9A7B-67274EAE4DC0}"/>
    <cellStyle name="40% - Accent2 5 2 2 2 3 2" xfId="18053" xr:uid="{0FA944E3-45A0-43BE-9BAE-85F5E743369A}"/>
    <cellStyle name="40% - Accent2 5 2 2 2 4" xfId="18054" xr:uid="{B5C4AD30-AA8C-409F-ABB8-635DBD9BFD29}"/>
    <cellStyle name="40% - Accent2 5 2 2 2 4 2" xfId="18055" xr:uid="{B47D49FE-42B7-4163-AA0B-3F69E88FFDD7}"/>
    <cellStyle name="40% - Accent2 5 2 2 2 5" xfId="18056" xr:uid="{B8DEF5B6-01B0-4312-B092-40B304D4129B}"/>
    <cellStyle name="40% - Accent2 5 2 2 2 5 2" xfId="18057" xr:uid="{3B148412-4EAA-441B-97FD-DF46EA421FA3}"/>
    <cellStyle name="40% - Accent2 5 2 2 2 6" xfId="18058" xr:uid="{925A8F17-1896-4AA9-A1CE-126D05B2272A}"/>
    <cellStyle name="40% - Accent2 5 2 2 3" xfId="18059" xr:uid="{A81156FE-3641-4D5F-946E-30CB07522CAB}"/>
    <cellStyle name="40% - Accent2 5 2 2 3 2" xfId="18060" xr:uid="{84083E9A-7156-4ABB-806C-88C1721F2CE1}"/>
    <cellStyle name="40% - Accent2 5 2 2 3 2 2" xfId="18061" xr:uid="{F6096807-B16D-41F6-A1AE-0CE1825FB21D}"/>
    <cellStyle name="40% - Accent2 5 2 2 3 2 2 2" xfId="18062" xr:uid="{DB66DE17-7BDC-4B5E-AB3F-6D3C38051F6A}"/>
    <cellStyle name="40% - Accent2 5 2 2 3 2 3" xfId="18063" xr:uid="{31CE35AE-9F8B-4874-8CF4-AE4722E77F09}"/>
    <cellStyle name="40% - Accent2 5 2 2 3 2 3 2" xfId="18064" xr:uid="{507BC9A5-6D94-4010-959C-26176824FE6D}"/>
    <cellStyle name="40% - Accent2 5 2 2 3 2 4" xfId="18065" xr:uid="{694F04A5-34FB-418A-B47B-29EB282F4D2D}"/>
    <cellStyle name="40% - Accent2 5 2 2 3 3" xfId="18066" xr:uid="{DB40E380-94A0-45FE-B636-5CDA284A2502}"/>
    <cellStyle name="40% - Accent2 5 2 2 3 3 2" xfId="18067" xr:uid="{F3B81D4C-A4F7-4C4A-A4E8-407ECE450E6D}"/>
    <cellStyle name="40% - Accent2 5 2 2 3 4" xfId="18068" xr:uid="{9ACC5BE3-AD03-4E42-8E1F-CD855804E02A}"/>
    <cellStyle name="40% - Accent2 5 2 2 3 4 2" xfId="18069" xr:uid="{F462F786-A7C8-462B-ADCE-DD8594CDD91C}"/>
    <cellStyle name="40% - Accent2 5 2 2 3 5" xfId="18070" xr:uid="{21005F26-D4FC-470E-96A1-20EE0D7BD04B}"/>
    <cellStyle name="40% - Accent2 5 2 2 3 5 2" xfId="18071" xr:uid="{757D9ECB-6656-4D01-877D-CEBD79610A5F}"/>
    <cellStyle name="40% - Accent2 5 2 2 3 6" xfId="18072" xr:uid="{FF39AFA1-47A2-4FAE-AC79-1D3BCFCED873}"/>
    <cellStyle name="40% - Accent2 5 2 2 4" xfId="18073" xr:uid="{1E198D54-A706-4376-85E5-B20384453A4A}"/>
    <cellStyle name="40% - Accent2 5 2 2 4 2" xfId="18074" xr:uid="{D0D8B507-D2C4-4F17-8F6A-C453BAE88CD9}"/>
    <cellStyle name="40% - Accent2 5 2 2 4 2 2" xfId="18075" xr:uid="{215F8445-3AFF-45D7-A63A-8B0CDA063564}"/>
    <cellStyle name="40% - Accent2 5 2 2 4 3" xfId="18076" xr:uid="{3888DC12-0627-48AA-B5D8-B29F54C1F9A2}"/>
    <cellStyle name="40% - Accent2 5 2 2 4 3 2" xfId="18077" xr:uid="{B5D84AA1-0835-42BE-9DA3-EB88FBD32305}"/>
    <cellStyle name="40% - Accent2 5 2 2 4 4" xfId="18078" xr:uid="{D05C286E-04AF-4CED-BD3E-C901FE752FC8}"/>
    <cellStyle name="40% - Accent2 5 2 2 5" xfId="18079" xr:uid="{1C676F12-1826-424B-8861-4D9B93588117}"/>
    <cellStyle name="40% - Accent2 5 2 2 5 2" xfId="18080" xr:uid="{6EE304C4-23F4-4CF2-84E5-808D5E7E3B0B}"/>
    <cellStyle name="40% - Accent2 5 2 2 6" xfId="18081" xr:uid="{5AD7F0A3-1352-48A0-A6A1-BD5AC50A4F65}"/>
    <cellStyle name="40% - Accent2 5 2 2 6 2" xfId="18082" xr:uid="{D57EDF18-2F8E-4026-863F-D780BB49BA2D}"/>
    <cellStyle name="40% - Accent2 5 2 2 7" xfId="18083" xr:uid="{7544F2DE-B4A9-40B1-8019-D02DD445CA5A}"/>
    <cellStyle name="40% - Accent2 5 2 2 7 2" xfId="18084" xr:uid="{1A739517-06C4-4220-9208-F5435838508E}"/>
    <cellStyle name="40% - Accent2 5 2 2 8" xfId="18085" xr:uid="{4B7A8F92-16CD-46E3-9FC1-B80E2F99E95C}"/>
    <cellStyle name="40% - Accent2 5 2 2 8 2" xfId="18086" xr:uid="{B9E8086E-89B9-4A56-BF0F-F87E859C7490}"/>
    <cellStyle name="40% - Accent2 5 2 2 9" xfId="18087" xr:uid="{A56F58C2-990F-41E1-BFA1-287B06BF8846}"/>
    <cellStyle name="40% - Accent2 5 2 2 9 2" xfId="18088" xr:uid="{0DDBB17F-E4DD-4505-86CE-320BCDF375E5}"/>
    <cellStyle name="40% - Accent2 5 2 3" xfId="18089" xr:uid="{E2F872AE-2CC0-4343-8605-B5231CD12A92}"/>
    <cellStyle name="40% - Accent2 5 2 3 2" xfId="18090" xr:uid="{59B096BA-F143-44A0-ADD7-6327C10493F5}"/>
    <cellStyle name="40% - Accent2 5 2 3 2 2" xfId="18091" xr:uid="{7BEB4645-C897-4EB5-8FB1-9EC97C643B3E}"/>
    <cellStyle name="40% - Accent2 5 2 3 2 2 2" xfId="18092" xr:uid="{D5DC5BAC-B20F-4FE8-989C-68C22129C3C1}"/>
    <cellStyle name="40% - Accent2 5 2 3 2 2 2 2" xfId="18093" xr:uid="{CF591446-54A7-4C32-8911-9F76E5CD1CFC}"/>
    <cellStyle name="40% - Accent2 5 2 3 2 2 3" xfId="18094" xr:uid="{4701272A-B297-4D5D-A957-4E5B0BC73DEA}"/>
    <cellStyle name="40% - Accent2 5 2 3 2 2 3 2" xfId="18095" xr:uid="{B3D5A2F7-E509-4AD7-B593-78A84AC752EB}"/>
    <cellStyle name="40% - Accent2 5 2 3 2 2 4" xfId="18096" xr:uid="{549C351F-45C4-4EBE-85E6-EB1876AB3CA3}"/>
    <cellStyle name="40% - Accent2 5 2 3 2 3" xfId="18097" xr:uid="{1368DA32-23BE-4D3A-A22C-60C94ABFF995}"/>
    <cellStyle name="40% - Accent2 5 2 3 2 3 2" xfId="18098" xr:uid="{960B9AAC-78F8-4081-A479-ED76D7FFB021}"/>
    <cellStyle name="40% - Accent2 5 2 3 2 4" xfId="18099" xr:uid="{8B7C90B0-AE6F-41C5-981C-674F58EEC1D5}"/>
    <cellStyle name="40% - Accent2 5 2 3 2 4 2" xfId="18100" xr:uid="{517B6143-9350-4698-9957-FE840CF945FB}"/>
    <cellStyle name="40% - Accent2 5 2 3 2 5" xfId="18101" xr:uid="{C2AC6A8E-8F91-44D5-8604-00847D04B058}"/>
    <cellStyle name="40% - Accent2 5 2 3 2 5 2" xfId="18102" xr:uid="{D0D349C3-E3C4-4EB0-8943-749A0C8E9058}"/>
    <cellStyle name="40% - Accent2 5 2 3 2 6" xfId="18103" xr:uid="{6DF82EF8-83CE-472A-AC95-A2E4CCBFE734}"/>
    <cellStyle name="40% - Accent2 5 2 3 3" xfId="18104" xr:uid="{E0583F16-3F05-4763-B94D-5DA738CA4D80}"/>
    <cellStyle name="40% - Accent2 5 2 3 3 2" xfId="18105" xr:uid="{4463FBFB-7DFD-4A05-A5D2-0366DE012005}"/>
    <cellStyle name="40% - Accent2 5 2 3 3 2 2" xfId="18106" xr:uid="{60271FA8-B45D-467C-AAAC-7213E835070E}"/>
    <cellStyle name="40% - Accent2 5 2 3 3 2 2 2" xfId="18107" xr:uid="{4E8779B7-82EB-4A7F-8658-2DB86EE5945F}"/>
    <cellStyle name="40% - Accent2 5 2 3 3 2 3" xfId="18108" xr:uid="{BC7F7DEB-C8A1-49E7-88C0-9E52ECAB628E}"/>
    <cellStyle name="40% - Accent2 5 2 3 3 2 3 2" xfId="18109" xr:uid="{0DF26419-BBD7-419C-9378-2BC6FA9BBF77}"/>
    <cellStyle name="40% - Accent2 5 2 3 3 2 4" xfId="18110" xr:uid="{00251DEB-9F6F-4BA9-ADB3-594A7E436803}"/>
    <cellStyle name="40% - Accent2 5 2 3 3 3" xfId="18111" xr:uid="{2E228D5E-F711-410E-BA07-D8139BB31782}"/>
    <cellStyle name="40% - Accent2 5 2 3 3 3 2" xfId="18112" xr:uid="{84161402-667B-4E62-AD3A-2F05AC635BEE}"/>
    <cellStyle name="40% - Accent2 5 2 3 3 4" xfId="18113" xr:uid="{9F2320FC-1FA7-45E6-8E9F-B68A7C763478}"/>
    <cellStyle name="40% - Accent2 5 2 3 3 4 2" xfId="18114" xr:uid="{115240B8-9B7A-4EF3-B5DB-C80277103E9A}"/>
    <cellStyle name="40% - Accent2 5 2 3 3 5" xfId="18115" xr:uid="{6EF336D5-D052-4C67-98B0-EAE19579B24A}"/>
    <cellStyle name="40% - Accent2 5 2 3 3 5 2" xfId="18116" xr:uid="{8F5057AD-05ED-4E0D-92A5-BEE88C42C764}"/>
    <cellStyle name="40% - Accent2 5 2 3 3 6" xfId="18117" xr:uid="{CA6B4AE0-1D0E-4E8F-94D3-5BCA1CC1FC4C}"/>
    <cellStyle name="40% - Accent2 5 2 3 4" xfId="18118" xr:uid="{E0DD5DCE-7D36-41C4-9A96-C03EB5705AA6}"/>
    <cellStyle name="40% - Accent2 5 2 3 4 2" xfId="18119" xr:uid="{DE26061F-6C58-4AF5-B4B3-61C30E0642A3}"/>
    <cellStyle name="40% - Accent2 5 2 3 4 2 2" xfId="18120" xr:uid="{C643FB84-EAE0-4B55-A18B-2BFAA0E2BAF3}"/>
    <cellStyle name="40% - Accent2 5 2 3 4 3" xfId="18121" xr:uid="{608AD2B3-B691-4853-B473-450F4880AFC2}"/>
    <cellStyle name="40% - Accent2 5 2 3 4 3 2" xfId="18122" xr:uid="{6DC324E4-39CD-401D-8C56-A7B7D5157E2E}"/>
    <cellStyle name="40% - Accent2 5 2 3 4 4" xfId="18123" xr:uid="{8C8D2710-C9C5-4A07-823C-2A58CDDA8354}"/>
    <cellStyle name="40% - Accent2 5 2 3 5" xfId="18124" xr:uid="{C8946B61-33AF-4544-AA5F-3B570FDE51BA}"/>
    <cellStyle name="40% - Accent2 5 2 3 5 2" xfId="18125" xr:uid="{C4955CE4-763B-4C55-AD0E-B2851D282DE7}"/>
    <cellStyle name="40% - Accent2 5 2 3 6" xfId="18126" xr:uid="{E64BE407-B631-4D1A-8692-E4C2B1FDA862}"/>
    <cellStyle name="40% - Accent2 5 2 3 6 2" xfId="18127" xr:uid="{8117A86A-4917-49D3-91D7-3553DA4EB79F}"/>
    <cellStyle name="40% - Accent2 5 2 3 7" xfId="18128" xr:uid="{5BA8615B-444D-4DAF-BBB5-2804FADDB008}"/>
    <cellStyle name="40% - Accent2 5 2 3 7 2" xfId="18129" xr:uid="{0E2B2B41-DDBE-4528-9B0E-FA15FEEFBDAD}"/>
    <cellStyle name="40% - Accent2 5 2 3 8" xfId="18130" xr:uid="{3AAE9D07-5DF3-4CFA-879C-A97F308C3145}"/>
    <cellStyle name="40% - Accent2 5 2 4" xfId="18131" xr:uid="{42DD9C44-EC5B-4110-9C1D-843C337AD222}"/>
    <cellStyle name="40% - Accent2 5 2 4 2" xfId="18132" xr:uid="{12067E09-3628-4C05-9DF6-45E1504363B7}"/>
    <cellStyle name="40% - Accent2 5 2 4 2 2" xfId="18133" xr:uid="{ECD2EA7E-1155-41D2-963D-081D6EB6664E}"/>
    <cellStyle name="40% - Accent2 5 2 4 2 2 2" xfId="18134" xr:uid="{A030A313-F6C3-4157-B131-D76D085081E1}"/>
    <cellStyle name="40% - Accent2 5 2 4 2 3" xfId="18135" xr:uid="{363675DE-B4C3-41A7-8145-BFC0372524BF}"/>
    <cellStyle name="40% - Accent2 5 2 4 2 3 2" xfId="18136" xr:uid="{4D4D7474-1588-47D1-B6C4-ED488CF94B95}"/>
    <cellStyle name="40% - Accent2 5 2 4 2 4" xfId="18137" xr:uid="{FF358B33-56B7-4A3D-BDF3-342BEC185EB2}"/>
    <cellStyle name="40% - Accent2 5 2 4 3" xfId="18138" xr:uid="{6EBE189C-F463-4F60-9FEF-D8C50FED2F80}"/>
    <cellStyle name="40% - Accent2 5 2 4 3 2" xfId="18139" xr:uid="{3B96CBA9-1E19-4987-AD49-8AD41F9FA475}"/>
    <cellStyle name="40% - Accent2 5 2 4 4" xfId="18140" xr:uid="{0FEB8AA3-BF0D-4966-8086-7437DAB65D2D}"/>
    <cellStyle name="40% - Accent2 5 2 4 4 2" xfId="18141" xr:uid="{1B8E4540-354E-4DFB-9EDE-B7A8F514B4DB}"/>
    <cellStyle name="40% - Accent2 5 2 4 5" xfId="18142" xr:uid="{4727B968-DB6A-4BF4-9A1B-F0ACA40639F0}"/>
    <cellStyle name="40% - Accent2 5 2 4 5 2" xfId="18143" xr:uid="{84336EA8-E670-4EFB-AFD1-864B231AA643}"/>
    <cellStyle name="40% - Accent2 5 2 4 6" xfId="18144" xr:uid="{A402F6A9-9E6E-48A0-8519-7444C22A7ED9}"/>
    <cellStyle name="40% - Accent2 5 2 5" xfId="18145" xr:uid="{6B0CC0A1-4233-4DCC-AADD-79D4821BB5B2}"/>
    <cellStyle name="40% - Accent2 5 2 5 2" xfId="18146" xr:uid="{277653BF-CF03-4865-897F-9B471E04AC4A}"/>
    <cellStyle name="40% - Accent2 5 2 5 2 2" xfId="18147" xr:uid="{043CD9D4-7C82-4B33-9349-F197B789F25F}"/>
    <cellStyle name="40% - Accent2 5 2 5 2 2 2" xfId="18148" xr:uid="{E9A8835B-44B3-46AF-A65B-B45B45BB2F53}"/>
    <cellStyle name="40% - Accent2 5 2 5 2 3" xfId="18149" xr:uid="{4A1B3F07-C044-4F5D-8A45-49A080A9E146}"/>
    <cellStyle name="40% - Accent2 5 2 5 2 3 2" xfId="18150" xr:uid="{C46B2476-6B95-482D-943D-F35454029C04}"/>
    <cellStyle name="40% - Accent2 5 2 5 2 4" xfId="18151" xr:uid="{9C3AEA5A-E38B-4053-8BC6-968690EF3A99}"/>
    <cellStyle name="40% - Accent2 5 2 5 3" xfId="18152" xr:uid="{028A56D5-EE3E-4ECD-A815-8117DB52CDF9}"/>
    <cellStyle name="40% - Accent2 5 2 5 3 2" xfId="18153" xr:uid="{5C384BE6-7B88-4862-9120-82C0A4F5EB9B}"/>
    <cellStyle name="40% - Accent2 5 2 5 4" xfId="18154" xr:uid="{19120F0E-AE49-4E7F-841E-9D87B70E0868}"/>
    <cellStyle name="40% - Accent2 5 2 5 4 2" xfId="18155" xr:uid="{0784D46D-D509-473E-A90A-1CA19F19026A}"/>
    <cellStyle name="40% - Accent2 5 2 5 5" xfId="18156" xr:uid="{42C3AB77-0056-41B7-919A-EB23E28E0C0A}"/>
    <cellStyle name="40% - Accent2 5 2 5 5 2" xfId="18157" xr:uid="{64E5E933-FB36-4EBD-969D-0769DB1CF729}"/>
    <cellStyle name="40% - Accent2 5 2 5 6" xfId="18158" xr:uid="{8B2B85E1-5F80-4A43-A542-CAB157FFF3A6}"/>
    <cellStyle name="40% - Accent2 5 2 6" xfId="18159" xr:uid="{252E3F57-F2DA-484D-A3A2-4202D8F0ECCC}"/>
    <cellStyle name="40% - Accent2 5 2 6 2" xfId="18160" xr:uid="{2E2328F3-6464-4E37-BD36-BE3A74E76AE8}"/>
    <cellStyle name="40% - Accent2 5 2 6 2 2" xfId="18161" xr:uid="{928A06B7-A8A0-4362-AD3C-88BAD786F38F}"/>
    <cellStyle name="40% - Accent2 5 2 6 3" xfId="18162" xr:uid="{CC256F70-3BA6-4C18-BA7A-6ED6C9A6C0E3}"/>
    <cellStyle name="40% - Accent2 5 2 6 3 2" xfId="18163" xr:uid="{00D0612F-932E-480F-B9F8-191DDB25EF40}"/>
    <cellStyle name="40% - Accent2 5 2 6 4" xfId="18164" xr:uid="{3262ABBA-173A-4983-AF5E-1CD8B9791EB6}"/>
    <cellStyle name="40% - Accent2 5 2 7" xfId="18165" xr:uid="{2868D578-3FE2-4E7B-BE0E-EEB71B323E5F}"/>
    <cellStyle name="40% - Accent2 5 2 7 2" xfId="18166" xr:uid="{88231EC4-C9C8-4967-BB63-FEB2005541A9}"/>
    <cellStyle name="40% - Accent2 5 2 8" xfId="18167" xr:uid="{93C1D3A8-98CF-47ED-A517-16700CC2AF83}"/>
    <cellStyle name="40% - Accent2 5 2 8 2" xfId="18168" xr:uid="{153B30F8-654C-4DC6-AA39-87D4E1C9C4A8}"/>
    <cellStyle name="40% - Accent2 5 2 9" xfId="18169" xr:uid="{4F7800A5-E352-41CA-8BC3-3E47BB8455B8}"/>
    <cellStyle name="40% - Accent2 5 2 9 2" xfId="18170" xr:uid="{740D1D64-A8BB-475B-8D04-2D633A42CA10}"/>
    <cellStyle name="40% - Accent2 5 3" xfId="332" xr:uid="{59F9F5CE-3158-4FD9-9A88-A734DB48C25D}"/>
    <cellStyle name="40% - Accent2 5 3 10" xfId="18172" xr:uid="{08FB8A7F-C072-4D9E-8957-153E61329700}"/>
    <cellStyle name="40% - Accent2 5 3 11" xfId="18173" xr:uid="{B28A465F-0D2C-4061-B011-04557AFD545D}"/>
    <cellStyle name="40% - Accent2 5 3 12" xfId="18171" xr:uid="{769C2460-3255-483A-9602-CC9EAACDFCF9}"/>
    <cellStyle name="40% - Accent2 5 3 2" xfId="18174" xr:uid="{43C7E6CF-4671-4EF1-B4F8-FAE38A1CBC15}"/>
    <cellStyle name="40% - Accent2 5 3 2 2" xfId="18175" xr:uid="{822969A5-AA11-4D06-9B8E-ACFBC12EABC4}"/>
    <cellStyle name="40% - Accent2 5 3 2 2 2" xfId="18176" xr:uid="{7EF3DD48-E943-4952-AFE9-5FD626C4EB7B}"/>
    <cellStyle name="40% - Accent2 5 3 2 2 2 2" xfId="18177" xr:uid="{A0907826-29B9-450A-9DD7-BAF86E036947}"/>
    <cellStyle name="40% - Accent2 5 3 2 2 3" xfId="18178" xr:uid="{4C587917-32F2-4134-B97A-97266091ED91}"/>
    <cellStyle name="40% - Accent2 5 3 2 2 3 2" xfId="18179" xr:uid="{7D0D2446-5CA0-4E1D-9B44-64D7295F74E3}"/>
    <cellStyle name="40% - Accent2 5 3 2 2 4" xfId="18180" xr:uid="{347717E1-F872-4E93-8E4A-7AF54C2142BB}"/>
    <cellStyle name="40% - Accent2 5 3 2 3" xfId="18181" xr:uid="{C2319F19-A9F9-4652-A61C-FA442C6F2D6E}"/>
    <cellStyle name="40% - Accent2 5 3 2 3 2" xfId="18182" xr:uid="{1F40BB2A-05B6-4748-B484-4A7519998148}"/>
    <cellStyle name="40% - Accent2 5 3 2 4" xfId="18183" xr:uid="{E23FEBA5-5178-429F-A960-B9063D1F36D6}"/>
    <cellStyle name="40% - Accent2 5 3 2 4 2" xfId="18184" xr:uid="{6C47DC87-3F7B-453B-B59F-A4A6FDDE3670}"/>
    <cellStyle name="40% - Accent2 5 3 2 5" xfId="18185" xr:uid="{ED60D090-C403-42A1-9147-69FA544ED359}"/>
    <cellStyle name="40% - Accent2 5 3 2 5 2" xfId="18186" xr:uid="{BFE26099-ABD4-486E-8657-043152180A95}"/>
    <cellStyle name="40% - Accent2 5 3 2 6" xfId="18187" xr:uid="{45AC577C-1FC6-4924-B03B-6BD62C3C028D}"/>
    <cellStyle name="40% - Accent2 5 3 2 6 2" xfId="18188" xr:uid="{731405C0-0A9B-47D1-9854-7EB1843415F1}"/>
    <cellStyle name="40% - Accent2 5 3 2 7" xfId="18189" xr:uid="{44B807A8-7A85-4676-A929-74A1C16B32ED}"/>
    <cellStyle name="40% - Accent2 5 3 2 7 2" xfId="18190" xr:uid="{712FB2F4-620D-4383-A3BF-AB485C6E971B}"/>
    <cellStyle name="40% - Accent2 5 3 2 8" xfId="18191" xr:uid="{9C385D40-4D0D-4E83-8325-7D2A8840E376}"/>
    <cellStyle name="40% - Accent2 5 3 3" xfId="18192" xr:uid="{7208D97F-1EB6-44B0-BDCC-3D71537BE309}"/>
    <cellStyle name="40% - Accent2 5 3 3 2" xfId="18193" xr:uid="{6249E0A6-CEB9-4AC2-9466-2D85A0799863}"/>
    <cellStyle name="40% - Accent2 5 3 3 2 2" xfId="18194" xr:uid="{A2CC579C-20FF-4114-AB76-C2649E88554A}"/>
    <cellStyle name="40% - Accent2 5 3 3 2 2 2" xfId="18195" xr:uid="{FF912ED5-2D70-4D21-A719-4B04620F73E5}"/>
    <cellStyle name="40% - Accent2 5 3 3 2 3" xfId="18196" xr:uid="{AE8BC864-80A7-41EF-BE35-F50809535F54}"/>
    <cellStyle name="40% - Accent2 5 3 3 2 3 2" xfId="18197" xr:uid="{22FF770F-FCBD-4E3A-A759-EE797B2581CB}"/>
    <cellStyle name="40% - Accent2 5 3 3 2 4" xfId="18198" xr:uid="{59683D1B-6FDA-4117-AD98-8207CBE696C4}"/>
    <cellStyle name="40% - Accent2 5 3 3 3" xfId="18199" xr:uid="{E4657D99-5526-4048-8DB1-682241AC5827}"/>
    <cellStyle name="40% - Accent2 5 3 3 3 2" xfId="18200" xr:uid="{3B051A35-EA2F-4AB9-B439-CAF35FC1822E}"/>
    <cellStyle name="40% - Accent2 5 3 3 4" xfId="18201" xr:uid="{50774627-8B39-4FD4-9C27-AA7139EA1D40}"/>
    <cellStyle name="40% - Accent2 5 3 3 4 2" xfId="18202" xr:uid="{EE321891-21AE-4EFE-B318-2F9C47DE393F}"/>
    <cellStyle name="40% - Accent2 5 3 3 5" xfId="18203" xr:uid="{C0B776B9-A28A-46FD-BF09-68C26261869D}"/>
    <cellStyle name="40% - Accent2 5 3 3 5 2" xfId="18204" xr:uid="{9373BC4F-BB58-4B18-A280-0C110AE21007}"/>
    <cellStyle name="40% - Accent2 5 3 3 6" xfId="18205" xr:uid="{F4515EC0-4E3D-45C1-979E-A0A5FEA7E396}"/>
    <cellStyle name="40% - Accent2 5 3 4" xfId="18206" xr:uid="{343F8412-5315-4253-96AB-0B0154C92BB4}"/>
    <cellStyle name="40% - Accent2 5 3 4 2" xfId="18207" xr:uid="{53995FE1-8471-4374-9031-0C24A90116F6}"/>
    <cellStyle name="40% - Accent2 5 3 4 2 2" xfId="18208" xr:uid="{10C8845E-8A50-40B8-BC7A-49FF93DB36E3}"/>
    <cellStyle name="40% - Accent2 5 3 4 3" xfId="18209" xr:uid="{B137BB7D-944B-4B67-B344-D4AC8073622F}"/>
    <cellStyle name="40% - Accent2 5 3 4 3 2" xfId="18210" xr:uid="{852704E0-5296-4E7F-8734-2688E8867D2B}"/>
    <cellStyle name="40% - Accent2 5 3 4 4" xfId="18211" xr:uid="{ADE8CB24-897E-4B87-B335-27C28E07B60C}"/>
    <cellStyle name="40% - Accent2 5 3 5" xfId="18212" xr:uid="{B0A44DBB-DAB5-4A57-85A6-9AEB7F759624}"/>
    <cellStyle name="40% - Accent2 5 3 5 2" xfId="18213" xr:uid="{20188CF2-8E54-4268-A9D1-57C3D2B65A45}"/>
    <cellStyle name="40% - Accent2 5 3 6" xfId="18214" xr:uid="{3C47CDD1-A84E-4C55-B390-E7CB0E34593A}"/>
    <cellStyle name="40% - Accent2 5 3 6 2" xfId="18215" xr:uid="{41187BCA-0A15-4031-B445-73AD5E281925}"/>
    <cellStyle name="40% - Accent2 5 3 7" xfId="18216" xr:uid="{7257A01C-54C7-4FA9-B3F2-0B4A918EB561}"/>
    <cellStyle name="40% - Accent2 5 3 7 2" xfId="18217" xr:uid="{D5086528-8330-45B4-BD8B-40C784E27377}"/>
    <cellStyle name="40% - Accent2 5 3 8" xfId="18218" xr:uid="{A064F96E-2DD2-44AE-850D-47D026343428}"/>
    <cellStyle name="40% - Accent2 5 3 8 2" xfId="18219" xr:uid="{CC09C479-F4B6-44D0-84FA-D3BC66BFDCD9}"/>
    <cellStyle name="40% - Accent2 5 3 9" xfId="18220" xr:uid="{B760CC8B-AEA9-4854-98C8-4541D5A15321}"/>
    <cellStyle name="40% - Accent2 5 3 9 2" xfId="18221" xr:uid="{149A1B46-6920-4159-A685-75C428039408}"/>
    <cellStyle name="40% - Accent2 5 4" xfId="18222" xr:uid="{C3764AF3-F04E-4BCC-8A03-9ABC745AFDF2}"/>
    <cellStyle name="40% - Accent2 5 4 10" xfId="18223" xr:uid="{DAEC0860-4EBC-44EB-B535-82EE824163CE}"/>
    <cellStyle name="40% - Accent2 5 4 2" xfId="18224" xr:uid="{96A14017-8D60-4478-BCB9-4BF9484B9BC6}"/>
    <cellStyle name="40% - Accent2 5 4 2 2" xfId="18225" xr:uid="{A7D9F61E-DD18-456B-A5F2-99A378ED6B0F}"/>
    <cellStyle name="40% - Accent2 5 4 2 2 2" xfId="18226" xr:uid="{7EC00427-ACD1-4116-A23F-D6A8CD9932E7}"/>
    <cellStyle name="40% - Accent2 5 4 2 2 2 2" xfId="18227" xr:uid="{395857C6-7819-48B3-A54E-F32D15EC304D}"/>
    <cellStyle name="40% - Accent2 5 4 2 2 3" xfId="18228" xr:uid="{48AC8158-E52D-4AD4-B447-CEB659ADEB3C}"/>
    <cellStyle name="40% - Accent2 5 4 2 2 3 2" xfId="18229" xr:uid="{F93A1113-44FD-48F8-B2D2-F32B18FA7E93}"/>
    <cellStyle name="40% - Accent2 5 4 2 2 4" xfId="18230" xr:uid="{FE69F9E1-29BD-4B0C-A1D2-B2EF4D3513E2}"/>
    <cellStyle name="40% - Accent2 5 4 2 3" xfId="18231" xr:uid="{AB4077D0-3044-4861-A065-80770E5BD7D9}"/>
    <cellStyle name="40% - Accent2 5 4 2 3 2" xfId="18232" xr:uid="{1EF984EE-C96E-4037-8F45-0AA1CC96159E}"/>
    <cellStyle name="40% - Accent2 5 4 2 4" xfId="18233" xr:uid="{DD7961D9-2F55-4446-8EC2-B44E0295C547}"/>
    <cellStyle name="40% - Accent2 5 4 2 4 2" xfId="18234" xr:uid="{F7F37648-837D-4EEF-B8F5-D2C8AE9E3D0B}"/>
    <cellStyle name="40% - Accent2 5 4 2 5" xfId="18235" xr:uid="{54DEC97F-28C2-4947-9FE7-6DDE78245189}"/>
    <cellStyle name="40% - Accent2 5 4 2 5 2" xfId="18236" xr:uid="{0B99E73D-C830-4C59-B02F-18203335C4F0}"/>
    <cellStyle name="40% - Accent2 5 4 2 6" xfId="18237" xr:uid="{7BC5F08C-A55B-436B-A9C5-77A08CE66D61}"/>
    <cellStyle name="40% - Accent2 5 4 3" xfId="18238" xr:uid="{B9EA001C-8B53-4EC7-96DB-799821CE0281}"/>
    <cellStyle name="40% - Accent2 5 4 3 2" xfId="18239" xr:uid="{A1EF0356-2392-4AFD-B820-5543D388C26A}"/>
    <cellStyle name="40% - Accent2 5 4 3 2 2" xfId="18240" xr:uid="{6DA6A998-6AC3-4F5A-A39C-F511A930A7BE}"/>
    <cellStyle name="40% - Accent2 5 4 3 2 2 2" xfId="18241" xr:uid="{7CDC15C6-5763-473D-A4F1-6607569A7B14}"/>
    <cellStyle name="40% - Accent2 5 4 3 2 3" xfId="18242" xr:uid="{F9815406-34E9-41E9-BF86-40ADC2C3BE0F}"/>
    <cellStyle name="40% - Accent2 5 4 3 2 3 2" xfId="18243" xr:uid="{68252C3D-C901-4B2F-A7DC-F166FE5F76C3}"/>
    <cellStyle name="40% - Accent2 5 4 3 2 4" xfId="18244" xr:uid="{934224E9-53B8-4329-A941-E4740B061274}"/>
    <cellStyle name="40% - Accent2 5 4 3 3" xfId="18245" xr:uid="{11F8ECBD-65F5-450D-A0A4-9A15F64D40CB}"/>
    <cellStyle name="40% - Accent2 5 4 3 3 2" xfId="18246" xr:uid="{F72694DF-369B-46BB-9644-3FBAFA532472}"/>
    <cellStyle name="40% - Accent2 5 4 3 4" xfId="18247" xr:uid="{37431A1F-4018-4BF8-B2B8-A72DD1E0D991}"/>
    <cellStyle name="40% - Accent2 5 4 3 4 2" xfId="18248" xr:uid="{53652293-231A-4C64-A2CC-1893CD723B4A}"/>
    <cellStyle name="40% - Accent2 5 4 3 5" xfId="18249" xr:uid="{04AB8E5D-050A-4E77-AFBF-A92AF26D3F09}"/>
    <cellStyle name="40% - Accent2 5 4 3 5 2" xfId="18250" xr:uid="{26EB9528-334D-4843-92DF-6E8629FEE678}"/>
    <cellStyle name="40% - Accent2 5 4 3 6" xfId="18251" xr:uid="{3F71D6DA-B3B1-4D78-BF94-A5C5A95AD998}"/>
    <cellStyle name="40% - Accent2 5 4 4" xfId="18252" xr:uid="{0B6FF564-8C39-427F-8FEA-E04DEDF6552F}"/>
    <cellStyle name="40% - Accent2 5 4 4 2" xfId="18253" xr:uid="{6B9129D6-12C5-45B3-95B2-F3869CC01FF1}"/>
    <cellStyle name="40% - Accent2 5 4 4 2 2" xfId="18254" xr:uid="{772CD9B2-0C60-40C5-904A-BBE4A4232845}"/>
    <cellStyle name="40% - Accent2 5 4 4 3" xfId="18255" xr:uid="{D5980656-1646-4E1F-BB68-05D5E53420CC}"/>
    <cellStyle name="40% - Accent2 5 4 4 3 2" xfId="18256" xr:uid="{62EBD6F1-0679-4819-99C9-04E2B0A5F18C}"/>
    <cellStyle name="40% - Accent2 5 4 4 4" xfId="18257" xr:uid="{94CDDA30-B631-477D-ABEF-2C897B51D7EB}"/>
    <cellStyle name="40% - Accent2 5 4 5" xfId="18258" xr:uid="{1E4F3F3A-1C7F-4BBF-97BE-9192E7737EB7}"/>
    <cellStyle name="40% - Accent2 5 4 5 2" xfId="18259" xr:uid="{D1C8AADB-D9A7-486B-9C9C-C4BA2DC4B021}"/>
    <cellStyle name="40% - Accent2 5 4 6" xfId="18260" xr:uid="{D5CACE02-6C74-43E4-9B60-DD51D030126F}"/>
    <cellStyle name="40% - Accent2 5 4 6 2" xfId="18261" xr:uid="{85C5BF97-ED1B-4C27-BAAD-982C5C8B067C}"/>
    <cellStyle name="40% - Accent2 5 4 7" xfId="18262" xr:uid="{1725F7F6-9572-4539-A965-6158DC437E26}"/>
    <cellStyle name="40% - Accent2 5 4 7 2" xfId="18263" xr:uid="{088A5BBF-D08D-4904-BAC5-949062E7CEA3}"/>
    <cellStyle name="40% - Accent2 5 4 8" xfId="18264" xr:uid="{6FB40C2C-CEDA-477B-BB92-C31DA53AC6DF}"/>
    <cellStyle name="40% - Accent2 5 4 8 2" xfId="18265" xr:uid="{C92B9A71-1FF5-4EF6-AC8F-4F0CFDD0955B}"/>
    <cellStyle name="40% - Accent2 5 4 9" xfId="18266" xr:uid="{98F6F0C8-C859-4886-9D45-8689D4A0CD60}"/>
    <cellStyle name="40% - Accent2 5 4 9 2" xfId="18267" xr:uid="{04029E9A-B323-49F1-89A0-7080DE873C8C}"/>
    <cellStyle name="40% - Accent2 5 5" xfId="18268" xr:uid="{B54A5DDF-4B2F-4FFC-B5F3-7DEA8A149BAA}"/>
    <cellStyle name="40% - Accent2 5 5 2" xfId="18269" xr:uid="{F3538978-DBC9-48F9-B882-91124085AD92}"/>
    <cellStyle name="40% - Accent2 5 5 2 2" xfId="18270" xr:uid="{10B03C59-268A-4700-A532-22A2958F10E7}"/>
    <cellStyle name="40% - Accent2 5 5 2 2 2" xfId="18271" xr:uid="{5488BD65-D522-4E9F-AE11-6009AE7F257F}"/>
    <cellStyle name="40% - Accent2 5 5 2 2 2 2" xfId="18272" xr:uid="{C9230A4A-1441-4860-90D7-8B040C08518C}"/>
    <cellStyle name="40% - Accent2 5 5 2 2 3" xfId="18273" xr:uid="{529083F9-A50D-417D-9DAC-EE8C1C0BDD40}"/>
    <cellStyle name="40% - Accent2 5 5 2 2 3 2" xfId="18274" xr:uid="{969B2957-5E2C-4053-BDE1-AE6607FE4545}"/>
    <cellStyle name="40% - Accent2 5 5 2 2 4" xfId="18275" xr:uid="{67DB4C5B-1AFF-4245-936C-ECC770D843AD}"/>
    <cellStyle name="40% - Accent2 5 5 2 3" xfId="18276" xr:uid="{B761D07B-9E8A-40D7-BA7B-3D7320290A28}"/>
    <cellStyle name="40% - Accent2 5 5 2 3 2" xfId="18277" xr:uid="{CF903A9A-727D-4DB3-9F6E-5EA8E928BBE1}"/>
    <cellStyle name="40% - Accent2 5 5 2 4" xfId="18278" xr:uid="{D4FAE508-BF42-469C-924E-A9B8B7C31B9D}"/>
    <cellStyle name="40% - Accent2 5 5 2 4 2" xfId="18279" xr:uid="{988119D9-47B5-428E-A512-E87B086B4A71}"/>
    <cellStyle name="40% - Accent2 5 5 2 5" xfId="18280" xr:uid="{ABC1B0F3-4F05-4E53-97B9-DE6AFF3F9475}"/>
    <cellStyle name="40% - Accent2 5 5 2 5 2" xfId="18281" xr:uid="{07CC9930-0374-49AD-B2A4-1823CC48D593}"/>
    <cellStyle name="40% - Accent2 5 5 2 6" xfId="18282" xr:uid="{33D9CB25-ADE8-4F8E-A7B7-117E60A9DA1A}"/>
    <cellStyle name="40% - Accent2 5 5 3" xfId="18283" xr:uid="{0B94529F-4774-45F0-9044-12CB5C7AEAFF}"/>
    <cellStyle name="40% - Accent2 5 5 3 2" xfId="18284" xr:uid="{48D46E1B-9D44-4700-B8DA-8141873B961B}"/>
    <cellStyle name="40% - Accent2 5 5 3 2 2" xfId="18285" xr:uid="{49DC9D0D-53ED-487F-ADE1-42890D5BB5A9}"/>
    <cellStyle name="40% - Accent2 5 5 3 2 2 2" xfId="18286" xr:uid="{8A2F434A-FF8C-403D-8656-A5204C0BBA7E}"/>
    <cellStyle name="40% - Accent2 5 5 3 2 3" xfId="18287" xr:uid="{7AA22BFC-9DE0-48B7-BAC0-64B016D33B5A}"/>
    <cellStyle name="40% - Accent2 5 5 3 2 3 2" xfId="18288" xr:uid="{958910BF-D5D2-4ED0-9EF3-6C0BDF5D2EC1}"/>
    <cellStyle name="40% - Accent2 5 5 3 2 4" xfId="18289" xr:uid="{EEBBA9DC-4534-48FD-BA0C-F0961057628B}"/>
    <cellStyle name="40% - Accent2 5 5 3 3" xfId="18290" xr:uid="{22A37523-A63E-4DC2-B358-4400B9ED3E92}"/>
    <cellStyle name="40% - Accent2 5 5 3 3 2" xfId="18291" xr:uid="{9D344CA4-4C5A-4778-A94B-5B5D0921906D}"/>
    <cellStyle name="40% - Accent2 5 5 3 4" xfId="18292" xr:uid="{B15E8D52-7715-4FE0-BD13-4B2C9515A481}"/>
    <cellStyle name="40% - Accent2 5 5 3 4 2" xfId="18293" xr:uid="{B3FDD1AE-4CB2-49A5-A08E-B2C4621BED04}"/>
    <cellStyle name="40% - Accent2 5 5 3 5" xfId="18294" xr:uid="{7018A919-A796-4A6C-9331-3A74950D016E}"/>
    <cellStyle name="40% - Accent2 5 5 3 5 2" xfId="18295" xr:uid="{33A8CAD2-1833-46C5-A465-D3E2680D9EFC}"/>
    <cellStyle name="40% - Accent2 5 5 3 6" xfId="18296" xr:uid="{E675A791-B04B-4D62-ADCE-4696889500FB}"/>
    <cellStyle name="40% - Accent2 5 5 4" xfId="18297" xr:uid="{FD66AD93-AC16-44F8-A38C-4A7EE2F232BD}"/>
    <cellStyle name="40% - Accent2 5 5 4 2" xfId="18298" xr:uid="{FDCE9456-E9C9-4551-9537-943921FC06DE}"/>
    <cellStyle name="40% - Accent2 5 5 4 2 2" xfId="18299" xr:uid="{3548CF0D-58EB-4BE5-BDA8-D764A97F4DF8}"/>
    <cellStyle name="40% - Accent2 5 5 4 3" xfId="18300" xr:uid="{F938A02E-D15C-4849-B332-13C7FDF1EF77}"/>
    <cellStyle name="40% - Accent2 5 5 4 3 2" xfId="18301" xr:uid="{2D011B40-9DE4-40DC-B8A0-0751C2D5E61C}"/>
    <cellStyle name="40% - Accent2 5 5 4 4" xfId="18302" xr:uid="{87F1F04A-8612-48DF-8C15-D089A4C7E6ED}"/>
    <cellStyle name="40% - Accent2 5 5 5" xfId="18303" xr:uid="{8F631611-1637-4CA6-9107-AF25337F8A7D}"/>
    <cellStyle name="40% - Accent2 5 5 5 2" xfId="18304" xr:uid="{60CB1093-2F34-448C-9325-939CED3E275B}"/>
    <cellStyle name="40% - Accent2 5 5 6" xfId="18305" xr:uid="{B6B7ACFC-3D32-4DA5-9655-1C5415B88F75}"/>
    <cellStyle name="40% - Accent2 5 5 6 2" xfId="18306" xr:uid="{470047F1-3860-4140-886B-51D8E0BE37CE}"/>
    <cellStyle name="40% - Accent2 5 5 7" xfId="18307" xr:uid="{7C1E7CF9-2A9E-4B97-A6F9-7D1C1FFAF53D}"/>
    <cellStyle name="40% - Accent2 5 5 7 2" xfId="18308" xr:uid="{22FB479B-3FB7-4456-BB9A-53DC991DBDB8}"/>
    <cellStyle name="40% - Accent2 5 5 8" xfId="18309" xr:uid="{D1493A3A-2024-4F0D-92BE-929926BC938D}"/>
    <cellStyle name="40% - Accent2 5 6" xfId="18310" xr:uid="{7935C39C-2EA4-434E-B11F-25F2D79E0ADB}"/>
    <cellStyle name="40% - Accent2 5 6 2" xfId="18311" xr:uid="{BF45BD15-5FC4-44A6-B7E3-274E7B1D3A58}"/>
    <cellStyle name="40% - Accent2 5 6 2 2" xfId="18312" xr:uid="{6F3AF657-6E94-4E18-A130-A9012E2826F2}"/>
    <cellStyle name="40% - Accent2 5 6 2 2 2" xfId="18313" xr:uid="{A58FF315-0578-4D7D-8DF9-4BAFF63BC13A}"/>
    <cellStyle name="40% - Accent2 5 6 2 3" xfId="18314" xr:uid="{3945BE9A-A940-4017-BD52-4F9CA6EF80F0}"/>
    <cellStyle name="40% - Accent2 5 6 2 3 2" xfId="18315" xr:uid="{4C026755-C47A-4AFB-A213-19B14041D06B}"/>
    <cellStyle name="40% - Accent2 5 6 2 4" xfId="18316" xr:uid="{B21ADE83-2630-4322-8FA6-3836463079D7}"/>
    <cellStyle name="40% - Accent2 5 6 3" xfId="18317" xr:uid="{503C5B3B-EB4A-4162-9D7F-4FBC1C5943EA}"/>
    <cellStyle name="40% - Accent2 5 6 3 2" xfId="18318" xr:uid="{E67480EC-0129-40E4-AA83-1379B82D74C6}"/>
    <cellStyle name="40% - Accent2 5 6 4" xfId="18319" xr:uid="{99611FF3-DBC3-4938-AA17-8F10FEC2B5A7}"/>
    <cellStyle name="40% - Accent2 5 6 4 2" xfId="18320" xr:uid="{304A3BA7-1433-43B0-AA34-35FEA094DD8B}"/>
    <cellStyle name="40% - Accent2 5 6 5" xfId="18321" xr:uid="{0DE610FA-ACF5-4ABD-955F-917EF1119E4D}"/>
    <cellStyle name="40% - Accent2 5 6 5 2" xfId="18322" xr:uid="{AA7D354F-6F66-4864-B092-04A22436B504}"/>
    <cellStyle name="40% - Accent2 5 6 6" xfId="18323" xr:uid="{339FB4A8-53BD-42B7-805B-702A907DD41F}"/>
    <cellStyle name="40% - Accent2 5 7" xfId="18324" xr:uid="{D42F1E7C-0ED8-4B6C-B8C4-35D3382AE43F}"/>
    <cellStyle name="40% - Accent2 5 7 2" xfId="18325" xr:uid="{3930C791-55F0-4062-A355-C44BE2506507}"/>
    <cellStyle name="40% - Accent2 5 7 2 2" xfId="18326" xr:uid="{3DF75A03-A3B1-47BC-B8B1-12CAC673C3BC}"/>
    <cellStyle name="40% - Accent2 5 7 2 2 2" xfId="18327" xr:uid="{C4AAA37B-E3C1-41BF-B300-4497BD98F869}"/>
    <cellStyle name="40% - Accent2 5 7 2 3" xfId="18328" xr:uid="{85DC5970-5948-4D5D-B641-9E87B10DBD7D}"/>
    <cellStyle name="40% - Accent2 5 7 2 3 2" xfId="18329" xr:uid="{8C412992-7DDC-4E0C-82B9-21540D65D856}"/>
    <cellStyle name="40% - Accent2 5 7 2 4" xfId="18330" xr:uid="{A8A63E0C-C99F-4A7F-9FD2-1A13CE9960F1}"/>
    <cellStyle name="40% - Accent2 5 7 3" xfId="18331" xr:uid="{273663B6-B36F-4E67-BEC5-33FA3B409D99}"/>
    <cellStyle name="40% - Accent2 5 7 3 2" xfId="18332" xr:uid="{200F7372-BED0-40E9-9E16-8163FB8E273B}"/>
    <cellStyle name="40% - Accent2 5 7 4" xfId="18333" xr:uid="{4FAF3076-220F-410C-AA21-2F7A02F2CCC7}"/>
    <cellStyle name="40% - Accent2 5 7 4 2" xfId="18334" xr:uid="{5247D6B8-3386-4AAE-B92F-3552484A56CD}"/>
    <cellStyle name="40% - Accent2 5 7 5" xfId="18335" xr:uid="{BF3B15E7-DD53-4A0B-823B-F2F490765853}"/>
    <cellStyle name="40% - Accent2 5 7 5 2" xfId="18336" xr:uid="{FA1B1A7E-C424-4013-B049-77D226CCC85F}"/>
    <cellStyle name="40% - Accent2 5 7 6" xfId="18337" xr:uid="{63E23BF5-EE4B-48B4-B76F-796755516AF3}"/>
    <cellStyle name="40% - Accent2 5 8" xfId="18338" xr:uid="{779605BB-6559-41D6-86A4-68BF31F6864F}"/>
    <cellStyle name="40% - Accent2 5 8 2" xfId="18339" xr:uid="{652EBD70-8DED-43DB-9DF6-4DBEE5AC7C99}"/>
    <cellStyle name="40% - Accent2 5 8 2 2" xfId="18340" xr:uid="{33E042B2-6FFB-4BA2-9386-AA86DA1EBBDD}"/>
    <cellStyle name="40% - Accent2 5 8 3" xfId="18341" xr:uid="{05DBB8AC-7521-4938-B64A-F9A577CC85C4}"/>
    <cellStyle name="40% - Accent2 5 8 3 2" xfId="18342" xr:uid="{FAB1B489-316C-476A-A6CE-D39948493EA7}"/>
    <cellStyle name="40% - Accent2 5 8 4" xfId="18343" xr:uid="{2497DB62-D9B0-41BF-8077-7083B406192B}"/>
    <cellStyle name="40% - Accent2 5 9" xfId="18344" xr:uid="{AE4B3B74-015F-43B2-B346-BD498A3681CD}"/>
    <cellStyle name="40% - Accent2 5 9 2" xfId="18345" xr:uid="{B9EB2A3A-5F6E-43D9-9DC1-A1857E1CD249}"/>
    <cellStyle name="40% - Accent2 6" xfId="333" xr:uid="{A55A3AE5-557F-4C18-B6C6-47418F44B52E}"/>
    <cellStyle name="40% - Accent2 6 10" xfId="18347" xr:uid="{25B0814E-F96C-4CB4-ABF9-833529ACD0D7}"/>
    <cellStyle name="40% - Accent2 6 10 2" xfId="18348" xr:uid="{0BBBE856-62B9-43B4-AC5B-50507DB28D5C}"/>
    <cellStyle name="40% - Accent2 6 11" xfId="18349" xr:uid="{212B2D2B-A96E-43F5-BA6F-247347FFFD37}"/>
    <cellStyle name="40% - Accent2 6 11 2" xfId="18350" xr:uid="{DC337598-E752-4AC4-A6EB-0D57806E77F1}"/>
    <cellStyle name="40% - Accent2 6 12" xfId="18351" xr:uid="{46A870AB-FEDB-4056-80A5-31AEA7A8666C}"/>
    <cellStyle name="40% - Accent2 6 12 2" xfId="18352" xr:uid="{56391867-BF53-43CC-9F47-9E1D97A6D6B4}"/>
    <cellStyle name="40% - Accent2 6 13" xfId="18353" xr:uid="{D7F6667D-2D1A-4E7B-9BAC-50D8FB8A3A37}"/>
    <cellStyle name="40% - Accent2 6 14" xfId="18354" xr:uid="{FE604C1F-F0F0-4F82-BE92-01B117FB5CD2}"/>
    <cellStyle name="40% - Accent2 6 15" xfId="18346" xr:uid="{E6A875C7-0D98-414B-8E53-711272FD1DD6}"/>
    <cellStyle name="40% - Accent2 6 2" xfId="334" xr:uid="{3131B50C-E393-4843-8FED-0F7934B1A224}"/>
    <cellStyle name="40% - Accent2 6 2 10" xfId="18356" xr:uid="{B945E2D9-4088-47C4-AF03-A16BE22F12E2}"/>
    <cellStyle name="40% - Accent2 6 2 11" xfId="18357" xr:uid="{A1564210-5608-48D7-BD82-5706BF148EB0}"/>
    <cellStyle name="40% - Accent2 6 2 12" xfId="18355" xr:uid="{E01B56B5-D649-49F6-A7CB-7040A80FA8BA}"/>
    <cellStyle name="40% - Accent2 6 2 2" xfId="18358" xr:uid="{CB36D2CC-6D4A-471D-9C92-0B8BD04F6912}"/>
    <cellStyle name="40% - Accent2 6 2 2 2" xfId="18359" xr:uid="{80DA0941-54D9-4F5C-B74C-62C19C9AC32E}"/>
    <cellStyle name="40% - Accent2 6 2 2 2 2" xfId="18360" xr:uid="{1ED656D2-CF11-4DE1-AAD0-996BD4BE51C0}"/>
    <cellStyle name="40% - Accent2 6 2 2 2 2 2" xfId="18361" xr:uid="{6819965B-6313-4378-B92E-ADCAF7991E37}"/>
    <cellStyle name="40% - Accent2 6 2 2 2 3" xfId="18362" xr:uid="{4260C9BB-ED76-4C00-B1AA-EF2458343716}"/>
    <cellStyle name="40% - Accent2 6 2 2 2 3 2" xfId="18363" xr:uid="{CAB0C4CA-B37C-4724-960B-FFA722712B8B}"/>
    <cellStyle name="40% - Accent2 6 2 2 2 4" xfId="18364" xr:uid="{D6E5DE3C-77FA-458C-8007-1A2DE57E31AC}"/>
    <cellStyle name="40% - Accent2 6 2 2 3" xfId="18365" xr:uid="{5F684A7A-A756-4425-A742-D712AA2798E2}"/>
    <cellStyle name="40% - Accent2 6 2 2 3 2" xfId="18366" xr:uid="{153F05DD-6584-4551-AA5F-C1BAFD083784}"/>
    <cellStyle name="40% - Accent2 6 2 2 4" xfId="18367" xr:uid="{F72B4781-294E-403A-B1A0-93FFAE806299}"/>
    <cellStyle name="40% - Accent2 6 2 2 4 2" xfId="18368" xr:uid="{A9ABD0FD-BF71-4E98-94DE-A380F892FD27}"/>
    <cellStyle name="40% - Accent2 6 2 2 5" xfId="18369" xr:uid="{64E0B355-6F1A-4B25-9968-37DFFED37B8F}"/>
    <cellStyle name="40% - Accent2 6 2 2 5 2" xfId="18370" xr:uid="{9C373C6D-D151-44C8-B83A-D47B7D63B941}"/>
    <cellStyle name="40% - Accent2 6 2 2 6" xfId="18371" xr:uid="{5859EF22-CE3C-4062-8C5D-9012672F19CE}"/>
    <cellStyle name="40% - Accent2 6 2 2 6 2" xfId="18372" xr:uid="{FEE3A1CA-2877-4998-8C1D-D820B2572083}"/>
    <cellStyle name="40% - Accent2 6 2 2 7" xfId="18373" xr:uid="{99C96D8D-951F-4D75-90CF-7B2893381BA2}"/>
    <cellStyle name="40% - Accent2 6 2 2 7 2" xfId="18374" xr:uid="{80B1F9EA-0D41-4E55-8EFB-C52BF32C2865}"/>
    <cellStyle name="40% - Accent2 6 2 2 8" xfId="18375" xr:uid="{03367AE4-1AAC-4FA9-A4AF-E121956358EA}"/>
    <cellStyle name="40% - Accent2 6 2 3" xfId="18376" xr:uid="{5EA6E7E0-8722-49C9-B5DF-312B3EC17878}"/>
    <cellStyle name="40% - Accent2 6 2 3 2" xfId="18377" xr:uid="{E4C8A59B-1DB7-46E7-808B-3423723F0D6E}"/>
    <cellStyle name="40% - Accent2 6 2 3 2 2" xfId="18378" xr:uid="{46C06552-79D5-4C8B-82BC-3241F06D1754}"/>
    <cellStyle name="40% - Accent2 6 2 3 2 2 2" xfId="18379" xr:uid="{6B0C675F-692C-4A4D-A533-AE5AF9E541F3}"/>
    <cellStyle name="40% - Accent2 6 2 3 2 3" xfId="18380" xr:uid="{507B5367-B3E7-4703-8299-2519026A7D34}"/>
    <cellStyle name="40% - Accent2 6 2 3 2 3 2" xfId="18381" xr:uid="{C2996EC9-F053-4E7B-89D8-D9952E8896FE}"/>
    <cellStyle name="40% - Accent2 6 2 3 2 4" xfId="18382" xr:uid="{4A5EC912-747C-4641-A856-F2FCA4008CA0}"/>
    <cellStyle name="40% - Accent2 6 2 3 3" xfId="18383" xr:uid="{832D5E6F-7273-47A6-8A07-B597F003BFC2}"/>
    <cellStyle name="40% - Accent2 6 2 3 3 2" xfId="18384" xr:uid="{B83CFC39-D0F7-4A03-83DE-4442F87E45B1}"/>
    <cellStyle name="40% - Accent2 6 2 3 4" xfId="18385" xr:uid="{975147AB-DC89-45D3-8D8D-4F74B9FF1062}"/>
    <cellStyle name="40% - Accent2 6 2 3 4 2" xfId="18386" xr:uid="{A4A90CA0-196A-43BD-B31C-241F06D8EC55}"/>
    <cellStyle name="40% - Accent2 6 2 3 5" xfId="18387" xr:uid="{FC3E185F-86AD-4B19-B764-2D9ED29822B3}"/>
    <cellStyle name="40% - Accent2 6 2 3 5 2" xfId="18388" xr:uid="{68652469-3B61-4371-91D9-D8120627EE23}"/>
    <cellStyle name="40% - Accent2 6 2 3 6" xfId="18389" xr:uid="{FD523458-F836-45C6-8D69-26F1747BA229}"/>
    <cellStyle name="40% - Accent2 6 2 4" xfId="18390" xr:uid="{580DA478-30FF-4903-96CD-B20B949C4685}"/>
    <cellStyle name="40% - Accent2 6 2 4 2" xfId="18391" xr:uid="{F03E4CF4-421D-41EE-8A93-DC75A0DBA4C9}"/>
    <cellStyle name="40% - Accent2 6 2 4 2 2" xfId="18392" xr:uid="{DDCB9A8F-C23D-4102-BF8A-B714EA7836EC}"/>
    <cellStyle name="40% - Accent2 6 2 4 3" xfId="18393" xr:uid="{5AAACA80-68A0-4AD9-8C90-DBDFA1F04853}"/>
    <cellStyle name="40% - Accent2 6 2 4 3 2" xfId="18394" xr:uid="{8E89847D-DFAE-47BE-BC3C-0E4F12504E4C}"/>
    <cellStyle name="40% - Accent2 6 2 4 4" xfId="18395" xr:uid="{D84AAE60-8919-4B24-A502-3143A80FBD25}"/>
    <cellStyle name="40% - Accent2 6 2 5" xfId="18396" xr:uid="{0111965F-73E6-4459-9801-F66795C62A46}"/>
    <cellStyle name="40% - Accent2 6 2 5 2" xfId="18397" xr:uid="{3F56D9A8-3AD3-4C3A-893B-DC381ED4A842}"/>
    <cellStyle name="40% - Accent2 6 2 6" xfId="18398" xr:uid="{64ACA5DE-4CE9-40DE-AA86-590B3265BC2C}"/>
    <cellStyle name="40% - Accent2 6 2 6 2" xfId="18399" xr:uid="{F690394A-DD26-4D66-B56F-B8710F269A46}"/>
    <cellStyle name="40% - Accent2 6 2 7" xfId="18400" xr:uid="{AC387141-DAE2-43FC-B846-9B740B0002CC}"/>
    <cellStyle name="40% - Accent2 6 2 7 2" xfId="18401" xr:uid="{99E2ED13-5FCB-4A44-83D6-AC5B79FC99B8}"/>
    <cellStyle name="40% - Accent2 6 2 8" xfId="18402" xr:uid="{41ABFEC9-18E9-42CD-B71A-5E664B5B4B43}"/>
    <cellStyle name="40% - Accent2 6 2 8 2" xfId="18403" xr:uid="{BE0263D1-FB9E-41B6-A348-10159BC06657}"/>
    <cellStyle name="40% - Accent2 6 2 9" xfId="18404" xr:uid="{0A88A230-3FDD-41EA-AFC5-15B8959D068F}"/>
    <cellStyle name="40% - Accent2 6 2 9 2" xfId="18405" xr:uid="{4A5926C9-1CAB-4CB0-BC09-41FC104317E0}"/>
    <cellStyle name="40% - Accent2 6 3" xfId="18406" xr:uid="{7E90865A-EDAE-4238-9C8D-1A729BB0BF9A}"/>
    <cellStyle name="40% - Accent2 6 3 10" xfId="18407" xr:uid="{E73FFF95-00B3-403F-A130-0BAB906254C6}"/>
    <cellStyle name="40% - Accent2 6 3 2" xfId="18408" xr:uid="{9872D1EB-D73A-43A1-99DB-22A2F9FFFFEC}"/>
    <cellStyle name="40% - Accent2 6 3 2 2" xfId="18409" xr:uid="{7678262A-2E47-49D0-B1E3-BE29BFC3B204}"/>
    <cellStyle name="40% - Accent2 6 3 2 2 2" xfId="18410" xr:uid="{6886D5C3-F1BF-4BE6-875A-4D5E65AB3B89}"/>
    <cellStyle name="40% - Accent2 6 3 2 2 2 2" xfId="18411" xr:uid="{219D6B8D-DD35-498F-8859-96D6569CD2E4}"/>
    <cellStyle name="40% - Accent2 6 3 2 2 3" xfId="18412" xr:uid="{A7437C25-23F7-432A-A8D0-3EE581A9A441}"/>
    <cellStyle name="40% - Accent2 6 3 2 2 3 2" xfId="18413" xr:uid="{93624DB0-6E56-46DF-99B6-FF799152AE70}"/>
    <cellStyle name="40% - Accent2 6 3 2 2 4" xfId="18414" xr:uid="{09206306-0CB7-410F-A8F8-B441982C4B47}"/>
    <cellStyle name="40% - Accent2 6 3 2 3" xfId="18415" xr:uid="{CDE44D57-F128-4D57-94D3-03217A738AFD}"/>
    <cellStyle name="40% - Accent2 6 3 2 3 2" xfId="18416" xr:uid="{199A0AAC-786E-4E63-90AA-6C1C2C11FF2C}"/>
    <cellStyle name="40% - Accent2 6 3 2 4" xfId="18417" xr:uid="{D67BA1E7-D2D8-4401-B53F-DFA43A9AABE7}"/>
    <cellStyle name="40% - Accent2 6 3 2 4 2" xfId="18418" xr:uid="{867C75D7-59D6-4F9A-8991-115BA2560980}"/>
    <cellStyle name="40% - Accent2 6 3 2 5" xfId="18419" xr:uid="{D13A485B-0310-4C4A-956F-A1BA3B954583}"/>
    <cellStyle name="40% - Accent2 6 3 2 5 2" xfId="18420" xr:uid="{F6C666F2-0DF8-49A7-AE83-1E757BD28221}"/>
    <cellStyle name="40% - Accent2 6 3 2 6" xfId="18421" xr:uid="{E4D5674E-21A7-44DA-8600-D32698D5B083}"/>
    <cellStyle name="40% - Accent2 6 3 2 6 2" xfId="18422" xr:uid="{487C57DC-2DF9-4EBE-B485-3AD55F26A212}"/>
    <cellStyle name="40% - Accent2 6 3 2 7" xfId="18423" xr:uid="{5FD2222A-43F5-4396-8519-52F6B56F6430}"/>
    <cellStyle name="40% - Accent2 6 3 2 7 2" xfId="18424" xr:uid="{004F5B98-A95D-4A5B-A265-7F580625B799}"/>
    <cellStyle name="40% - Accent2 6 3 2 8" xfId="18425" xr:uid="{38CDEF42-8AE4-45ED-BA0E-B59D2F5FF454}"/>
    <cellStyle name="40% - Accent2 6 3 3" xfId="18426" xr:uid="{F94D2C5F-4012-4CFA-847E-87577B320842}"/>
    <cellStyle name="40% - Accent2 6 3 3 2" xfId="18427" xr:uid="{882A5336-DC8B-45BD-A830-0B8F3C5F737D}"/>
    <cellStyle name="40% - Accent2 6 3 3 2 2" xfId="18428" xr:uid="{9815358A-5417-4577-A5B4-4B63906B6F30}"/>
    <cellStyle name="40% - Accent2 6 3 3 2 2 2" xfId="18429" xr:uid="{79C7609B-C3FF-4D9B-B7FB-0ED00A768DC9}"/>
    <cellStyle name="40% - Accent2 6 3 3 2 3" xfId="18430" xr:uid="{949A8298-ABAA-4F01-BA79-BAA0D2648FFE}"/>
    <cellStyle name="40% - Accent2 6 3 3 2 3 2" xfId="18431" xr:uid="{0F795EE4-2B3C-42EB-8C74-5E421067C7BF}"/>
    <cellStyle name="40% - Accent2 6 3 3 2 4" xfId="18432" xr:uid="{55A3595D-70CE-4B87-BD1F-5A27CA355141}"/>
    <cellStyle name="40% - Accent2 6 3 3 3" xfId="18433" xr:uid="{68B1F1A0-DBC8-4418-B6C6-4535C56B2A74}"/>
    <cellStyle name="40% - Accent2 6 3 3 3 2" xfId="18434" xr:uid="{5137C1F3-676F-4E67-9534-AF2649352E49}"/>
    <cellStyle name="40% - Accent2 6 3 3 4" xfId="18435" xr:uid="{DF146F3A-9032-4040-A514-42C35D965266}"/>
    <cellStyle name="40% - Accent2 6 3 3 4 2" xfId="18436" xr:uid="{03E5AF28-CC33-44D4-AB22-21F2DA115D18}"/>
    <cellStyle name="40% - Accent2 6 3 3 5" xfId="18437" xr:uid="{F7C025EE-A790-441D-B2A7-834DDACDF42D}"/>
    <cellStyle name="40% - Accent2 6 3 3 5 2" xfId="18438" xr:uid="{21C2407E-208F-4E44-8B1D-ACDCAF04FA9F}"/>
    <cellStyle name="40% - Accent2 6 3 3 6" xfId="18439" xr:uid="{51C0FEA5-07A2-4426-A559-FB7AFE995976}"/>
    <cellStyle name="40% - Accent2 6 3 4" xfId="18440" xr:uid="{84D2F7AB-0264-4166-A1A5-668108B25BA7}"/>
    <cellStyle name="40% - Accent2 6 3 4 2" xfId="18441" xr:uid="{62C9C59B-CC0A-4398-9A56-233B28868958}"/>
    <cellStyle name="40% - Accent2 6 3 4 2 2" xfId="18442" xr:uid="{28FBF5AA-0F74-4D17-9960-0397AE68279D}"/>
    <cellStyle name="40% - Accent2 6 3 4 3" xfId="18443" xr:uid="{CA74F6B0-76C5-45C5-BF54-F139C6D14E9E}"/>
    <cellStyle name="40% - Accent2 6 3 4 3 2" xfId="18444" xr:uid="{8D28ED00-FF2C-4AE6-96B5-D0A32A7D2EEE}"/>
    <cellStyle name="40% - Accent2 6 3 4 4" xfId="18445" xr:uid="{FB257A6F-E0C9-4F62-82A1-8B1BB782B20C}"/>
    <cellStyle name="40% - Accent2 6 3 5" xfId="18446" xr:uid="{2FBA3DFE-87BD-4ED8-9211-3F1B3D45351B}"/>
    <cellStyle name="40% - Accent2 6 3 5 2" xfId="18447" xr:uid="{C351A3C3-7CAE-460D-BDE6-F853D2462B8A}"/>
    <cellStyle name="40% - Accent2 6 3 6" xfId="18448" xr:uid="{6E768181-D08A-494D-B1D5-EF24BAAA826A}"/>
    <cellStyle name="40% - Accent2 6 3 6 2" xfId="18449" xr:uid="{F0AFE29D-A2D8-4D28-B35B-DBB46E929254}"/>
    <cellStyle name="40% - Accent2 6 3 7" xfId="18450" xr:uid="{7A5D05BB-67E7-459E-BF7B-29DB0AA6C053}"/>
    <cellStyle name="40% - Accent2 6 3 7 2" xfId="18451" xr:uid="{F1383093-346B-4FDA-8E53-2564E1902673}"/>
    <cellStyle name="40% - Accent2 6 3 8" xfId="18452" xr:uid="{2F5DEB80-C34D-4EC7-90CE-69A00D1193D9}"/>
    <cellStyle name="40% - Accent2 6 3 8 2" xfId="18453" xr:uid="{7A7FE1DE-4FD3-4DFE-9988-28C66B086B9F}"/>
    <cellStyle name="40% - Accent2 6 3 9" xfId="18454" xr:uid="{2FCBC4DC-1546-4E26-BD68-AECC92FDC0C8}"/>
    <cellStyle name="40% - Accent2 6 3 9 2" xfId="18455" xr:uid="{7AC0D759-EF81-4BED-AACB-1B6EC66FF42C}"/>
    <cellStyle name="40% - Accent2 6 4" xfId="18456" xr:uid="{8CDDECB7-62BE-4894-B4E2-EB25E5C4DB0D}"/>
    <cellStyle name="40% - Accent2 6 4 10" xfId="18457" xr:uid="{412D5F9D-8249-4B40-A9BB-70221609A5F5}"/>
    <cellStyle name="40% - Accent2 6 4 2" xfId="18458" xr:uid="{FCB1BF86-CEF7-4124-AAF7-1A0CC1674D24}"/>
    <cellStyle name="40% - Accent2 6 4 2 2" xfId="18459" xr:uid="{361C561F-AD72-4309-9162-5C83E265052B}"/>
    <cellStyle name="40% - Accent2 6 4 2 2 2" xfId="18460" xr:uid="{4732B8D9-D554-4E52-89CF-95B6B8ED5497}"/>
    <cellStyle name="40% - Accent2 6 4 2 2 2 2" xfId="18461" xr:uid="{D92E0581-F8A0-44E3-AF3D-FCB66F72ED20}"/>
    <cellStyle name="40% - Accent2 6 4 2 2 3" xfId="18462" xr:uid="{4FAA76E5-F8D3-4E09-86DF-9D9042671E40}"/>
    <cellStyle name="40% - Accent2 6 4 2 2 3 2" xfId="18463" xr:uid="{E2EB7A11-A281-4682-8D35-EF2E28E638D8}"/>
    <cellStyle name="40% - Accent2 6 4 2 2 4" xfId="18464" xr:uid="{B18D789E-5B44-4CCA-B248-53738010DA94}"/>
    <cellStyle name="40% - Accent2 6 4 2 3" xfId="18465" xr:uid="{9AAB93B1-2E59-4918-A9B5-AB59A5653FE8}"/>
    <cellStyle name="40% - Accent2 6 4 2 3 2" xfId="18466" xr:uid="{452B6258-2501-4361-8839-3AA4DFC0CEF1}"/>
    <cellStyle name="40% - Accent2 6 4 2 4" xfId="18467" xr:uid="{05B9EDA5-8A79-4877-AF73-4F20E5607A8D}"/>
    <cellStyle name="40% - Accent2 6 4 2 4 2" xfId="18468" xr:uid="{27114CC9-BAE9-4176-84D8-91124B293192}"/>
    <cellStyle name="40% - Accent2 6 4 2 5" xfId="18469" xr:uid="{011300FE-0991-4EF7-85D7-72AA209A8D22}"/>
    <cellStyle name="40% - Accent2 6 4 2 5 2" xfId="18470" xr:uid="{4B12A6AD-1119-4109-9085-C55E1CBAAAFE}"/>
    <cellStyle name="40% - Accent2 6 4 2 6" xfId="18471" xr:uid="{1443893B-3DCF-42D2-9969-1EFBBF8D07B4}"/>
    <cellStyle name="40% - Accent2 6 4 3" xfId="18472" xr:uid="{4E1D12F9-EF1F-4C70-904F-878F9BCEF976}"/>
    <cellStyle name="40% - Accent2 6 4 3 2" xfId="18473" xr:uid="{342EBDE8-4538-4F41-8CC1-FDEA0EC12408}"/>
    <cellStyle name="40% - Accent2 6 4 3 2 2" xfId="18474" xr:uid="{E7571A0A-A590-4898-A4F0-CE142C1B2C81}"/>
    <cellStyle name="40% - Accent2 6 4 3 2 2 2" xfId="18475" xr:uid="{1AED8B35-C7C1-4B17-B8BE-5F02225A7ED7}"/>
    <cellStyle name="40% - Accent2 6 4 3 2 3" xfId="18476" xr:uid="{AE27EC5C-7BBB-4E42-9E69-C5B61277ACD5}"/>
    <cellStyle name="40% - Accent2 6 4 3 2 3 2" xfId="18477" xr:uid="{F26A37BF-79D3-4700-8514-83B04432E874}"/>
    <cellStyle name="40% - Accent2 6 4 3 2 4" xfId="18478" xr:uid="{FD1D8F6A-23A2-41DE-AF9E-44D3C6A3C7D6}"/>
    <cellStyle name="40% - Accent2 6 4 3 3" xfId="18479" xr:uid="{F0239A5C-7E3A-412F-AFB6-E759B95DAEEC}"/>
    <cellStyle name="40% - Accent2 6 4 3 3 2" xfId="18480" xr:uid="{6B558101-2C8D-4065-B1D1-59379341206B}"/>
    <cellStyle name="40% - Accent2 6 4 3 4" xfId="18481" xr:uid="{C9C0FF6E-E12B-47AB-93F8-3ABC5FAFB4D7}"/>
    <cellStyle name="40% - Accent2 6 4 3 4 2" xfId="18482" xr:uid="{D32A3953-82A1-4775-8281-F823CE2BFDB6}"/>
    <cellStyle name="40% - Accent2 6 4 3 5" xfId="18483" xr:uid="{61212779-6B1E-4F0F-A648-D5AE2A2E06BA}"/>
    <cellStyle name="40% - Accent2 6 4 3 5 2" xfId="18484" xr:uid="{F7E13FC5-FA6C-4B3D-B958-630FC24622A5}"/>
    <cellStyle name="40% - Accent2 6 4 3 6" xfId="18485" xr:uid="{DF9627EE-8E61-402D-833F-7406E456BC04}"/>
    <cellStyle name="40% - Accent2 6 4 4" xfId="18486" xr:uid="{A7949417-F1BE-467D-B77D-B386E700927C}"/>
    <cellStyle name="40% - Accent2 6 4 4 2" xfId="18487" xr:uid="{5ABCE8C6-C986-4BAA-9815-BEF43FDC350B}"/>
    <cellStyle name="40% - Accent2 6 4 4 2 2" xfId="18488" xr:uid="{C2F3AAE0-C780-4571-9076-139C218ECDD9}"/>
    <cellStyle name="40% - Accent2 6 4 4 3" xfId="18489" xr:uid="{B1337451-1D7D-4A74-BA0D-A0DA1C903758}"/>
    <cellStyle name="40% - Accent2 6 4 4 3 2" xfId="18490" xr:uid="{B9B3D9BF-F656-4065-9854-AE6A7062E710}"/>
    <cellStyle name="40% - Accent2 6 4 4 4" xfId="18491" xr:uid="{221ABCE4-195B-45AD-B9E3-1D48B11C746A}"/>
    <cellStyle name="40% - Accent2 6 4 5" xfId="18492" xr:uid="{8C647892-7F8A-4D06-B26D-1A5D6B787A7A}"/>
    <cellStyle name="40% - Accent2 6 4 5 2" xfId="18493" xr:uid="{805EB5BB-EACC-4435-94CF-40492FA13DBA}"/>
    <cellStyle name="40% - Accent2 6 4 6" xfId="18494" xr:uid="{8DEB4F63-2BB4-4062-8930-0437BF96359D}"/>
    <cellStyle name="40% - Accent2 6 4 6 2" xfId="18495" xr:uid="{E656A46F-E38E-45EA-8970-ADF5FB5E059B}"/>
    <cellStyle name="40% - Accent2 6 4 7" xfId="18496" xr:uid="{D5ABC2FC-4C76-46F4-864B-38EDC48B75E5}"/>
    <cellStyle name="40% - Accent2 6 4 7 2" xfId="18497" xr:uid="{AA06AF9E-3E94-4164-9AEC-572AE18C05C6}"/>
    <cellStyle name="40% - Accent2 6 4 8" xfId="18498" xr:uid="{3BD9567E-8DB3-4008-B307-F0DE37A464FF}"/>
    <cellStyle name="40% - Accent2 6 4 8 2" xfId="18499" xr:uid="{9BFB6258-A832-4823-9575-5D30628DB732}"/>
    <cellStyle name="40% - Accent2 6 4 9" xfId="18500" xr:uid="{286888A2-AD4D-4500-9943-D54FA1921E8B}"/>
    <cellStyle name="40% - Accent2 6 4 9 2" xfId="18501" xr:uid="{9901BE34-E6F7-4891-ACE0-B655E8E0467A}"/>
    <cellStyle name="40% - Accent2 6 5" xfId="18502" xr:uid="{39E26666-059D-4B20-A4A9-03B3EE288781}"/>
    <cellStyle name="40% - Accent2 6 5 2" xfId="18503" xr:uid="{AEA1A8CE-387C-4B88-B041-B6865B5186AF}"/>
    <cellStyle name="40% - Accent2 6 5 2 2" xfId="18504" xr:uid="{BDF2FD86-1169-4B9B-A710-549C6DE870FA}"/>
    <cellStyle name="40% - Accent2 6 5 2 2 2" xfId="18505" xr:uid="{6359BD2A-835C-4EA4-999D-AD09EEBD8CA4}"/>
    <cellStyle name="40% - Accent2 6 5 2 3" xfId="18506" xr:uid="{B991D86E-3911-4818-8EEC-D2B97F56C4DC}"/>
    <cellStyle name="40% - Accent2 6 5 2 3 2" xfId="18507" xr:uid="{FFD649FE-92C1-459F-92C2-3ED539A64F73}"/>
    <cellStyle name="40% - Accent2 6 5 2 4" xfId="18508" xr:uid="{24B61353-30AC-47EE-BE4A-3C82490408A9}"/>
    <cellStyle name="40% - Accent2 6 5 3" xfId="18509" xr:uid="{BF97FEF7-0809-40E9-84E9-9416D66785F5}"/>
    <cellStyle name="40% - Accent2 6 5 3 2" xfId="18510" xr:uid="{ACB9B4A9-3D40-4BE8-8037-E3D196851572}"/>
    <cellStyle name="40% - Accent2 6 5 4" xfId="18511" xr:uid="{E8F767FE-9C6A-47E8-A9FB-58E2C6F57477}"/>
    <cellStyle name="40% - Accent2 6 5 4 2" xfId="18512" xr:uid="{27E3160D-AA68-4210-8F53-E94D5A064730}"/>
    <cellStyle name="40% - Accent2 6 5 5" xfId="18513" xr:uid="{C2FDEE64-F701-47B5-99CC-17570EB979C3}"/>
    <cellStyle name="40% - Accent2 6 5 5 2" xfId="18514" xr:uid="{9E11A7FD-A1AF-4109-8BC1-679C382264A1}"/>
    <cellStyle name="40% - Accent2 6 5 6" xfId="18515" xr:uid="{6EBEAA4D-8616-45A0-A76C-F05DE461918B}"/>
    <cellStyle name="40% - Accent2 6 6" xfId="18516" xr:uid="{C6F4CBC4-80D7-4A35-9022-E730DAA4CA8E}"/>
    <cellStyle name="40% - Accent2 6 6 2" xfId="18517" xr:uid="{2F750D22-3A99-4F2C-AC4A-EB4304D4DABF}"/>
    <cellStyle name="40% - Accent2 6 6 2 2" xfId="18518" xr:uid="{06EE5C0C-0DE1-411B-B255-F290E487BDC4}"/>
    <cellStyle name="40% - Accent2 6 6 2 2 2" xfId="18519" xr:uid="{91E5FC0B-43D2-452A-9ACA-D3402396DFF5}"/>
    <cellStyle name="40% - Accent2 6 6 2 3" xfId="18520" xr:uid="{57453837-7776-46C1-819D-DB995F930740}"/>
    <cellStyle name="40% - Accent2 6 6 2 3 2" xfId="18521" xr:uid="{DB88571D-1A28-4C61-85D0-3C921811C2E9}"/>
    <cellStyle name="40% - Accent2 6 6 2 4" xfId="18522" xr:uid="{5296D390-AD03-461F-B678-6D70E803BB0F}"/>
    <cellStyle name="40% - Accent2 6 6 3" xfId="18523" xr:uid="{13A8F25B-1A06-4A12-902B-A24EC22378C6}"/>
    <cellStyle name="40% - Accent2 6 6 3 2" xfId="18524" xr:uid="{61C61195-3D82-433A-BCE6-3E7C1F808B55}"/>
    <cellStyle name="40% - Accent2 6 6 4" xfId="18525" xr:uid="{D5F5CC7D-753C-4AC1-959B-4FBDE2372643}"/>
    <cellStyle name="40% - Accent2 6 6 4 2" xfId="18526" xr:uid="{9B356095-7531-4FE1-BED2-E08AE8D80032}"/>
    <cellStyle name="40% - Accent2 6 6 5" xfId="18527" xr:uid="{DFB58CAF-C534-4727-90C1-87F41D5D092C}"/>
    <cellStyle name="40% - Accent2 6 6 5 2" xfId="18528" xr:uid="{70EA280F-82FB-4553-8306-76D4388A107A}"/>
    <cellStyle name="40% - Accent2 6 6 6" xfId="18529" xr:uid="{4007B5CB-71C0-40E2-BE0B-486DCC1EFB5D}"/>
    <cellStyle name="40% - Accent2 6 7" xfId="18530" xr:uid="{ABD953E6-04FF-444A-94B0-6A5CB4AD78A5}"/>
    <cellStyle name="40% - Accent2 6 7 2" xfId="18531" xr:uid="{0AA543E0-B274-4E43-A79F-C412F9DBFC70}"/>
    <cellStyle name="40% - Accent2 6 7 2 2" xfId="18532" xr:uid="{937D8D3C-F4C0-4BD6-9AE0-F162AF71E566}"/>
    <cellStyle name="40% - Accent2 6 7 3" xfId="18533" xr:uid="{76AA6A90-3F84-4804-9A0D-E0FBE20239DE}"/>
    <cellStyle name="40% - Accent2 6 7 3 2" xfId="18534" xr:uid="{8019D3BA-8211-4A97-B015-D198B9B6C63B}"/>
    <cellStyle name="40% - Accent2 6 7 4" xfId="18535" xr:uid="{EDFEF858-53FB-451A-8894-3678D6CFB3B1}"/>
    <cellStyle name="40% - Accent2 6 8" xfId="18536" xr:uid="{1F541E0F-74E4-4C7F-8910-7C8316F835E6}"/>
    <cellStyle name="40% - Accent2 6 8 2" xfId="18537" xr:uid="{B86290EC-359A-497D-BC5A-9F9F76AC1E60}"/>
    <cellStyle name="40% - Accent2 6 9" xfId="18538" xr:uid="{896603DC-D963-497F-B06B-B316CC1154C2}"/>
    <cellStyle name="40% - Accent2 6 9 2" xfId="18539" xr:uid="{56E2C35F-B0C2-41CE-BC5C-2257EE28145D}"/>
    <cellStyle name="40% - Accent2 7" xfId="335" xr:uid="{6E4D8FD3-0FF5-47FC-A963-A28D789BC390}"/>
    <cellStyle name="40% - Accent2 7 10" xfId="18541" xr:uid="{C8DBFD7F-EEAB-4E97-AF85-95246CEB6EEA}"/>
    <cellStyle name="40% - Accent2 7 10 2" xfId="18542" xr:uid="{F8E48C01-7909-46FE-B084-9BFD567FCB03}"/>
    <cellStyle name="40% - Accent2 7 11" xfId="18543" xr:uid="{A4586B4D-1D99-4FAB-BB2C-C38A2E13FCE1}"/>
    <cellStyle name="40% - Accent2 7 11 2" xfId="18544" xr:uid="{97EED916-067A-4A23-B7CC-5877695F0520}"/>
    <cellStyle name="40% - Accent2 7 12" xfId="18545" xr:uid="{A0AFDB31-4629-4B45-918E-1AC8E5D26BA7}"/>
    <cellStyle name="40% - Accent2 7 13" xfId="18546" xr:uid="{98235B23-9870-42C9-921A-C3F2A5AAECAD}"/>
    <cellStyle name="40% - Accent2 7 14" xfId="18540" xr:uid="{71972604-158E-4D50-9F34-98E38AC14378}"/>
    <cellStyle name="40% - Accent2 7 2" xfId="336" xr:uid="{6CBE59F8-1847-41CB-8D01-D218AE7DA5A1}"/>
    <cellStyle name="40% - Accent2 7 2 10" xfId="18548" xr:uid="{061E599C-9F5F-466E-A17C-2E6711004C51}"/>
    <cellStyle name="40% - Accent2 7 2 11" xfId="18547" xr:uid="{0C38E653-D758-43F9-86AE-3CA8868F3398}"/>
    <cellStyle name="40% - Accent2 7 2 2" xfId="18549" xr:uid="{752A3030-0E56-41DA-B0C4-C60F8F2DE63F}"/>
    <cellStyle name="40% - Accent2 7 2 2 2" xfId="18550" xr:uid="{2785DB62-D9C8-4C61-AF32-8AE1090D012F}"/>
    <cellStyle name="40% - Accent2 7 2 2 2 2" xfId="18551" xr:uid="{1A9365E6-312C-4527-845A-79B0C600BE44}"/>
    <cellStyle name="40% - Accent2 7 2 2 2 2 2" xfId="18552" xr:uid="{1EF075EC-07E3-4FFD-BAF6-D5FB6B5A3683}"/>
    <cellStyle name="40% - Accent2 7 2 2 2 3" xfId="18553" xr:uid="{A5070A4C-7F2B-4C90-BB5E-97152BE2791D}"/>
    <cellStyle name="40% - Accent2 7 2 2 2 3 2" xfId="18554" xr:uid="{00653695-71EC-4078-8994-DC9EEDAA33BF}"/>
    <cellStyle name="40% - Accent2 7 2 2 2 4" xfId="18555" xr:uid="{299A61ED-A730-4171-887C-E5F45E54B627}"/>
    <cellStyle name="40% - Accent2 7 2 2 3" xfId="18556" xr:uid="{86328CB9-3FF2-4176-A222-CB781AD60C0D}"/>
    <cellStyle name="40% - Accent2 7 2 2 3 2" xfId="18557" xr:uid="{3310DAD8-004A-4112-AFE4-2A7D435FD183}"/>
    <cellStyle name="40% - Accent2 7 2 2 4" xfId="18558" xr:uid="{76DD6EF3-CCCC-44AD-8DD6-C7293071FAB3}"/>
    <cellStyle name="40% - Accent2 7 2 2 4 2" xfId="18559" xr:uid="{D835D712-4548-4558-97DC-5328C44E14B3}"/>
    <cellStyle name="40% - Accent2 7 2 2 5" xfId="18560" xr:uid="{B0636BDC-CC4E-4747-A48A-A02B1061C7D5}"/>
    <cellStyle name="40% - Accent2 7 2 2 5 2" xfId="18561" xr:uid="{A76364A8-A971-4D6A-A416-2B6F937C8B90}"/>
    <cellStyle name="40% - Accent2 7 2 2 6" xfId="18562" xr:uid="{F3E21AC1-079F-4B7F-A1E0-88F17982444B}"/>
    <cellStyle name="40% - Accent2 7 2 2 6 2" xfId="18563" xr:uid="{E47ACE69-020D-4940-AC30-2BCE6F50905A}"/>
    <cellStyle name="40% - Accent2 7 2 2 7" xfId="18564" xr:uid="{CB110141-02D6-42E5-A1E3-E18529F1EEE1}"/>
    <cellStyle name="40% - Accent2 7 2 2 7 2" xfId="18565" xr:uid="{6F8FD190-6087-4DEB-8F4B-128410FD52A4}"/>
    <cellStyle name="40% - Accent2 7 2 2 8" xfId="18566" xr:uid="{EB9B5C1A-21E5-4DB9-AF5E-F1D7E1E2D7A7}"/>
    <cellStyle name="40% - Accent2 7 2 3" xfId="18567" xr:uid="{3ED6662D-4BF7-473E-9749-C8073A7B9E1A}"/>
    <cellStyle name="40% - Accent2 7 2 3 2" xfId="18568" xr:uid="{9F544974-B219-400F-B245-F1EF851F86A0}"/>
    <cellStyle name="40% - Accent2 7 2 3 2 2" xfId="18569" xr:uid="{7D57CEC6-D355-4FA0-81E3-7614E514346D}"/>
    <cellStyle name="40% - Accent2 7 2 3 2 2 2" xfId="18570" xr:uid="{F001D273-99F5-4251-B186-92D086278CE1}"/>
    <cellStyle name="40% - Accent2 7 2 3 2 3" xfId="18571" xr:uid="{B647AF3A-857E-4F41-8BAC-355074A771A4}"/>
    <cellStyle name="40% - Accent2 7 2 3 2 3 2" xfId="18572" xr:uid="{CB7E3295-8CF3-4CF2-A622-04A6DB374182}"/>
    <cellStyle name="40% - Accent2 7 2 3 2 4" xfId="18573" xr:uid="{700512AD-B554-4BB1-9736-8D892708A86F}"/>
    <cellStyle name="40% - Accent2 7 2 3 3" xfId="18574" xr:uid="{60CA5B8C-4BDF-44FC-A1BF-026260732C69}"/>
    <cellStyle name="40% - Accent2 7 2 3 3 2" xfId="18575" xr:uid="{4AEF1337-D72F-4D40-836E-67F0CFFB9A8D}"/>
    <cellStyle name="40% - Accent2 7 2 3 4" xfId="18576" xr:uid="{A44AEEF3-6A92-41A4-9C06-8F09A3DEA72D}"/>
    <cellStyle name="40% - Accent2 7 2 3 4 2" xfId="18577" xr:uid="{DE202869-4724-4469-BB00-0D03CE453236}"/>
    <cellStyle name="40% - Accent2 7 2 3 5" xfId="18578" xr:uid="{19075A56-529E-4531-A92A-637E07977EBC}"/>
    <cellStyle name="40% - Accent2 7 2 3 5 2" xfId="18579" xr:uid="{F8A62B1A-E063-4B92-954C-561F8A0BEBB9}"/>
    <cellStyle name="40% - Accent2 7 2 3 6" xfId="18580" xr:uid="{C543FCA9-12D6-437A-B9D5-7DD2992315CB}"/>
    <cellStyle name="40% - Accent2 7 2 4" xfId="18581" xr:uid="{6C2322EF-CA8C-4963-9855-B748CCD7F84C}"/>
    <cellStyle name="40% - Accent2 7 2 4 2" xfId="18582" xr:uid="{9DF7B3A8-36F3-4A33-AB37-77EA80F8C09E}"/>
    <cellStyle name="40% - Accent2 7 2 4 2 2" xfId="18583" xr:uid="{81983730-5C3C-4ED0-82EE-3F61976D7A21}"/>
    <cellStyle name="40% - Accent2 7 2 4 3" xfId="18584" xr:uid="{333E435A-4295-4841-922A-1D5D64F9966C}"/>
    <cellStyle name="40% - Accent2 7 2 4 3 2" xfId="18585" xr:uid="{945F5F5B-AE1C-4B82-8801-405CC224DF3E}"/>
    <cellStyle name="40% - Accent2 7 2 4 4" xfId="18586" xr:uid="{60C7C21B-E942-4BA3-B940-F326EF188D5D}"/>
    <cellStyle name="40% - Accent2 7 2 5" xfId="18587" xr:uid="{B55C842F-AFBB-45E7-B98E-2F5C89154469}"/>
    <cellStyle name="40% - Accent2 7 2 5 2" xfId="18588" xr:uid="{47FE534B-3C42-4108-8A4B-C9E248553716}"/>
    <cellStyle name="40% - Accent2 7 2 6" xfId="18589" xr:uid="{8C2F7BBE-5F35-416D-B07E-C7996A4E5568}"/>
    <cellStyle name="40% - Accent2 7 2 6 2" xfId="18590" xr:uid="{598A6C4D-64A6-47F9-95C5-86F226E40E85}"/>
    <cellStyle name="40% - Accent2 7 2 7" xfId="18591" xr:uid="{6681A192-362D-4E6E-A294-0D9CCA585544}"/>
    <cellStyle name="40% - Accent2 7 2 7 2" xfId="18592" xr:uid="{4FD67A1E-C950-4CBC-B5C8-0F9B49563E70}"/>
    <cellStyle name="40% - Accent2 7 2 8" xfId="18593" xr:uid="{5E539B8F-40E4-480C-B12B-AD31D26FE53B}"/>
    <cellStyle name="40% - Accent2 7 2 8 2" xfId="18594" xr:uid="{1F9526F9-F502-461C-B388-2F3F678BC62C}"/>
    <cellStyle name="40% - Accent2 7 2 9" xfId="18595" xr:uid="{B2BFB1B2-4804-4F11-94C6-817AB2ADE018}"/>
    <cellStyle name="40% - Accent2 7 2 9 2" xfId="18596" xr:uid="{A5AA30E2-3E31-42FC-9603-60EF1D22C0E8}"/>
    <cellStyle name="40% - Accent2 7 3" xfId="18597" xr:uid="{4657E5C9-9D08-4736-A142-15EB3883A0B3}"/>
    <cellStyle name="40% - Accent2 7 3 10" xfId="18598" xr:uid="{3E6CF2FD-F80E-4E92-8D3F-AA117015D677}"/>
    <cellStyle name="40% - Accent2 7 3 2" xfId="18599" xr:uid="{B07CE122-A661-4D92-A09A-DDED404419B6}"/>
    <cellStyle name="40% - Accent2 7 3 2 2" xfId="18600" xr:uid="{A3EF9E4D-3F3D-4F67-971C-43F990976771}"/>
    <cellStyle name="40% - Accent2 7 3 2 2 2" xfId="18601" xr:uid="{083019EB-EE18-4AC5-BF0F-8BB2841752A0}"/>
    <cellStyle name="40% - Accent2 7 3 2 2 2 2" xfId="18602" xr:uid="{B8064BC2-29A1-40E4-9254-EF3EDC487BC8}"/>
    <cellStyle name="40% - Accent2 7 3 2 2 3" xfId="18603" xr:uid="{C7B2B178-2526-44DA-9753-6DD70BB7D031}"/>
    <cellStyle name="40% - Accent2 7 3 2 2 3 2" xfId="18604" xr:uid="{775FAA1B-CD58-41E4-BA51-72CDFF286DD4}"/>
    <cellStyle name="40% - Accent2 7 3 2 2 4" xfId="18605" xr:uid="{271428D5-E9CA-4C79-B1E4-635CC7A8D25A}"/>
    <cellStyle name="40% - Accent2 7 3 2 3" xfId="18606" xr:uid="{41A3D70F-84AB-49B0-92DD-261308586756}"/>
    <cellStyle name="40% - Accent2 7 3 2 3 2" xfId="18607" xr:uid="{FF812A96-7C85-408D-8268-06F70B970893}"/>
    <cellStyle name="40% - Accent2 7 3 2 4" xfId="18608" xr:uid="{2A2594E7-728B-45A7-98D3-44CD8698F23D}"/>
    <cellStyle name="40% - Accent2 7 3 2 4 2" xfId="18609" xr:uid="{94C10A8E-CF8F-4B24-8642-A44E43DF715A}"/>
    <cellStyle name="40% - Accent2 7 3 2 5" xfId="18610" xr:uid="{0A6F3BAA-0D1D-4D52-A29E-B255365D25CF}"/>
    <cellStyle name="40% - Accent2 7 3 2 5 2" xfId="18611" xr:uid="{77AAC6C5-D057-49CD-B722-B46E44FC9F32}"/>
    <cellStyle name="40% - Accent2 7 3 2 6" xfId="18612" xr:uid="{C13A8C48-BA71-4F57-B0BD-808C85C8FE3A}"/>
    <cellStyle name="40% - Accent2 7 3 2 6 2" xfId="18613" xr:uid="{8EE760CA-460D-4F0D-ACEA-3D74E1BA6914}"/>
    <cellStyle name="40% - Accent2 7 3 2 7" xfId="18614" xr:uid="{D48A9765-7979-421D-BB55-478EDE44E322}"/>
    <cellStyle name="40% - Accent2 7 3 2 7 2" xfId="18615" xr:uid="{54BE5633-CE2D-42D5-A5EC-043CF43EE934}"/>
    <cellStyle name="40% - Accent2 7 3 2 8" xfId="18616" xr:uid="{D2CF6D49-105B-49F3-83DC-3A326286D4AA}"/>
    <cellStyle name="40% - Accent2 7 3 3" xfId="18617" xr:uid="{0414549F-CBD6-4B92-BE06-BB73CDF69BD9}"/>
    <cellStyle name="40% - Accent2 7 3 3 2" xfId="18618" xr:uid="{99B8B84F-12BC-48D6-9CFA-31EA350AA37B}"/>
    <cellStyle name="40% - Accent2 7 3 3 2 2" xfId="18619" xr:uid="{406910FB-802D-47EC-AB49-833114DE4C52}"/>
    <cellStyle name="40% - Accent2 7 3 3 2 2 2" xfId="18620" xr:uid="{2163C03C-57A3-40D4-AC61-822D767070F2}"/>
    <cellStyle name="40% - Accent2 7 3 3 2 3" xfId="18621" xr:uid="{AE6069E6-869A-4863-A62B-C82A20C44FCD}"/>
    <cellStyle name="40% - Accent2 7 3 3 2 3 2" xfId="18622" xr:uid="{34FCD6DF-BCC7-485D-9249-772C4CF781FD}"/>
    <cellStyle name="40% - Accent2 7 3 3 2 4" xfId="18623" xr:uid="{18C0F4D2-439D-401A-9762-621C4525448D}"/>
    <cellStyle name="40% - Accent2 7 3 3 3" xfId="18624" xr:uid="{3863F5D8-761E-46A6-B5CF-91A78AA6DFCA}"/>
    <cellStyle name="40% - Accent2 7 3 3 3 2" xfId="18625" xr:uid="{83C95677-4E11-415A-BC90-71823A462957}"/>
    <cellStyle name="40% - Accent2 7 3 3 4" xfId="18626" xr:uid="{56BBB2EF-B0AD-4F85-8B00-0711CF140DEB}"/>
    <cellStyle name="40% - Accent2 7 3 3 4 2" xfId="18627" xr:uid="{29D8B3CC-6A98-4ACE-8256-5C8769F7F9A7}"/>
    <cellStyle name="40% - Accent2 7 3 3 5" xfId="18628" xr:uid="{D5466346-163E-4675-9C82-61800CAA5A7F}"/>
    <cellStyle name="40% - Accent2 7 3 3 5 2" xfId="18629" xr:uid="{37518BA8-DD00-41F7-808F-E855FB077823}"/>
    <cellStyle name="40% - Accent2 7 3 3 6" xfId="18630" xr:uid="{FC2AFA15-87AB-4DD9-981D-E93EBD93F4D5}"/>
    <cellStyle name="40% - Accent2 7 3 4" xfId="18631" xr:uid="{13FC39A6-88E4-4C06-A3FF-BF076019B605}"/>
    <cellStyle name="40% - Accent2 7 3 4 2" xfId="18632" xr:uid="{FB9EBA13-A9DB-4ABC-8D6E-A94D6CD3C33A}"/>
    <cellStyle name="40% - Accent2 7 3 4 2 2" xfId="18633" xr:uid="{25B9C07A-B8E7-4BCD-B18C-FFD8D6B2193E}"/>
    <cellStyle name="40% - Accent2 7 3 4 3" xfId="18634" xr:uid="{50A0A601-300E-4E2E-8AEF-0F9835866EE9}"/>
    <cellStyle name="40% - Accent2 7 3 4 3 2" xfId="18635" xr:uid="{8A4CD476-8DC0-427F-8006-276A97CE633F}"/>
    <cellStyle name="40% - Accent2 7 3 4 4" xfId="18636" xr:uid="{4EC16596-4E59-49F3-9CD8-CE0982D34434}"/>
    <cellStyle name="40% - Accent2 7 3 5" xfId="18637" xr:uid="{F7CFB385-5EE4-42D4-AF79-C9E5EE07A9E5}"/>
    <cellStyle name="40% - Accent2 7 3 5 2" xfId="18638" xr:uid="{034BBCFD-933C-42B1-9DF5-974046D6A280}"/>
    <cellStyle name="40% - Accent2 7 3 6" xfId="18639" xr:uid="{51549C44-485B-4A47-B889-8551125243FB}"/>
    <cellStyle name="40% - Accent2 7 3 6 2" xfId="18640" xr:uid="{C0C7B947-BF6E-4C5D-BAC4-888F05248639}"/>
    <cellStyle name="40% - Accent2 7 3 7" xfId="18641" xr:uid="{B62C3918-2D10-40C6-8E81-10D490AE0AC0}"/>
    <cellStyle name="40% - Accent2 7 3 7 2" xfId="18642" xr:uid="{D3D1CF76-4BAB-42F2-8514-56771646A2AD}"/>
    <cellStyle name="40% - Accent2 7 3 8" xfId="18643" xr:uid="{94980596-F5FC-42D2-BC64-9195BC21188A}"/>
    <cellStyle name="40% - Accent2 7 3 8 2" xfId="18644" xr:uid="{232426D3-4D38-4083-82F3-07C15AA3AF45}"/>
    <cellStyle name="40% - Accent2 7 3 9" xfId="18645" xr:uid="{248A9183-4596-4F52-8871-CFEF561015B2}"/>
    <cellStyle name="40% - Accent2 7 3 9 2" xfId="18646" xr:uid="{A91C9B8A-89AA-41A4-9CB1-36187EBD2F7B}"/>
    <cellStyle name="40% - Accent2 7 4" xfId="18647" xr:uid="{394FB98B-0702-467B-85B5-9FC2B260EB95}"/>
    <cellStyle name="40% - Accent2 7 4 2" xfId="18648" xr:uid="{3BA63E43-1CB6-455E-B9E9-6BF70441D6D6}"/>
    <cellStyle name="40% - Accent2 7 4 2 2" xfId="18649" xr:uid="{65A087C8-5467-43A6-8273-D957DB3646B5}"/>
    <cellStyle name="40% - Accent2 7 4 2 2 2" xfId="18650" xr:uid="{AC7AE079-C57E-4AD4-B0BA-8339D76E8A43}"/>
    <cellStyle name="40% - Accent2 7 4 2 3" xfId="18651" xr:uid="{6FF62EF3-B1FC-4E47-B00C-6CB6BDD7E205}"/>
    <cellStyle name="40% - Accent2 7 4 2 3 2" xfId="18652" xr:uid="{223522E0-BF2C-4685-ABFB-B09F35FF08BC}"/>
    <cellStyle name="40% - Accent2 7 4 2 4" xfId="18653" xr:uid="{8291E7B7-78BF-40AC-A610-F70387B08C5E}"/>
    <cellStyle name="40% - Accent2 7 4 3" xfId="18654" xr:uid="{577EE159-980D-4423-9F1F-7C945393D4FD}"/>
    <cellStyle name="40% - Accent2 7 4 3 2" xfId="18655" xr:uid="{370DEEBC-C369-4FE8-AAA2-9C52A77AFB58}"/>
    <cellStyle name="40% - Accent2 7 4 4" xfId="18656" xr:uid="{9011C8C8-2EC7-416D-BB61-155B55D6475A}"/>
    <cellStyle name="40% - Accent2 7 4 4 2" xfId="18657" xr:uid="{306064AA-6FDA-4936-8EF9-157455EB95F4}"/>
    <cellStyle name="40% - Accent2 7 4 5" xfId="18658" xr:uid="{BE00B16C-B99A-44C4-8518-BEAF1507DA0A}"/>
    <cellStyle name="40% - Accent2 7 4 5 2" xfId="18659" xr:uid="{483718C8-35E3-47EC-8AE3-E7B5E8E5C12F}"/>
    <cellStyle name="40% - Accent2 7 4 6" xfId="18660" xr:uid="{954E43CA-6C63-46B1-979E-D95005F59B4E}"/>
    <cellStyle name="40% - Accent2 7 4 6 2" xfId="18661" xr:uid="{22CF04F2-9294-43EE-83A2-6A54172E8C8E}"/>
    <cellStyle name="40% - Accent2 7 4 7" xfId="18662" xr:uid="{ACDC5330-F424-45CF-8B74-E662CA8B9BB1}"/>
    <cellStyle name="40% - Accent2 7 4 7 2" xfId="18663" xr:uid="{B8879861-AFA4-4817-9A22-577BF3DFD72A}"/>
    <cellStyle name="40% - Accent2 7 4 8" xfId="18664" xr:uid="{EE1529EB-268D-479D-B1E2-FF49CD3B6BA8}"/>
    <cellStyle name="40% - Accent2 7 5" xfId="18665" xr:uid="{7496BD05-DB79-480C-BB88-78FE7C223251}"/>
    <cellStyle name="40% - Accent2 7 5 2" xfId="18666" xr:uid="{6B8B2655-E411-4E6C-96AF-64A80D6AD047}"/>
    <cellStyle name="40% - Accent2 7 5 2 2" xfId="18667" xr:uid="{728869AB-A8A7-483A-89FF-618068FE7F4C}"/>
    <cellStyle name="40% - Accent2 7 5 2 2 2" xfId="18668" xr:uid="{A5085D3A-79C7-45CD-BDF0-A0EE05552DE3}"/>
    <cellStyle name="40% - Accent2 7 5 2 3" xfId="18669" xr:uid="{8D0D1F0E-6365-4CA3-BE45-713FD1692E4C}"/>
    <cellStyle name="40% - Accent2 7 5 2 3 2" xfId="18670" xr:uid="{00070762-D108-4B23-9452-0F79F7FC1304}"/>
    <cellStyle name="40% - Accent2 7 5 2 4" xfId="18671" xr:uid="{581AB8FA-B5D5-468B-A41B-D333D8DCF752}"/>
    <cellStyle name="40% - Accent2 7 5 3" xfId="18672" xr:uid="{1E59E3BB-BCD9-4477-BA66-9A9B33842ADA}"/>
    <cellStyle name="40% - Accent2 7 5 3 2" xfId="18673" xr:uid="{AF779D16-3513-4581-BBA0-25D2E5C06F27}"/>
    <cellStyle name="40% - Accent2 7 5 4" xfId="18674" xr:uid="{69234C54-3734-4E55-B7C5-7B47F185D2A4}"/>
    <cellStyle name="40% - Accent2 7 5 4 2" xfId="18675" xr:uid="{3BD63764-DDCE-44E0-A8B5-97AAE811AEEC}"/>
    <cellStyle name="40% - Accent2 7 5 5" xfId="18676" xr:uid="{FD278D90-6EFF-443D-9190-9A3D6D93AF15}"/>
    <cellStyle name="40% - Accent2 7 5 5 2" xfId="18677" xr:uid="{8212B89A-DE98-48FB-867E-7D735069CF96}"/>
    <cellStyle name="40% - Accent2 7 5 6" xfId="18678" xr:uid="{6B70950E-2109-4322-8046-868DBCD6CE92}"/>
    <cellStyle name="40% - Accent2 7 6" xfId="18679" xr:uid="{260852CC-AD0C-4D4C-87B2-C7526C9BBA57}"/>
    <cellStyle name="40% - Accent2 7 6 2" xfId="18680" xr:uid="{59E08D68-A4EE-4F3D-A193-82FE887D668B}"/>
    <cellStyle name="40% - Accent2 7 6 2 2" xfId="18681" xr:uid="{45A6F218-362B-4D55-9D4C-6801A4C90496}"/>
    <cellStyle name="40% - Accent2 7 6 3" xfId="18682" xr:uid="{7770C57A-60D1-4422-A841-3F13FA48C49B}"/>
    <cellStyle name="40% - Accent2 7 6 3 2" xfId="18683" xr:uid="{271285AC-C154-468F-BEAC-101385BA98A5}"/>
    <cellStyle name="40% - Accent2 7 6 4" xfId="18684" xr:uid="{81C80DC5-2074-4B99-A772-09B6444EB2EC}"/>
    <cellStyle name="40% - Accent2 7 7" xfId="18685" xr:uid="{45DFD819-8B12-4D1E-B8EA-930613704697}"/>
    <cellStyle name="40% - Accent2 7 7 2" xfId="18686" xr:uid="{732E3E99-3F9A-4E51-9C10-78A803D4C0FD}"/>
    <cellStyle name="40% - Accent2 7 8" xfId="18687" xr:uid="{DD03F867-D6A8-4308-A35D-8E9C13E41A5B}"/>
    <cellStyle name="40% - Accent2 7 8 2" xfId="18688" xr:uid="{E7657638-0E70-43BA-B369-089CD162443B}"/>
    <cellStyle name="40% - Accent2 7 9" xfId="18689" xr:uid="{8EBF5D56-2532-48E1-BE00-5D5B4889FC66}"/>
    <cellStyle name="40% - Accent2 7 9 2" xfId="18690" xr:uid="{872D9A3E-81EE-461A-92F9-E7F40093B025}"/>
    <cellStyle name="40% - Accent2 8" xfId="18691" xr:uid="{9A5D72EA-854E-4EE9-BF80-81EFE07719FC}"/>
    <cellStyle name="40% - Accent2 8 10" xfId="18692" xr:uid="{BC7250B4-AD11-44B4-A9DD-C343C07127DE}"/>
    <cellStyle name="40% - Accent2 8 11" xfId="18693" xr:uid="{C4B4221D-3AE8-4B44-BD17-1C0E04FFEA24}"/>
    <cellStyle name="40% - Accent2 8 2" xfId="18694" xr:uid="{DB69D3C5-9AAE-4E51-AB48-2688C0D0D0F6}"/>
    <cellStyle name="40% - Accent2 8 2 2" xfId="18695" xr:uid="{44D238B3-F73F-4F27-8944-D787C92C0996}"/>
    <cellStyle name="40% - Accent2 8 2 2 2" xfId="18696" xr:uid="{DC96B578-E302-4301-A37E-087C0D7DC94C}"/>
    <cellStyle name="40% - Accent2 8 2 2 2 2" xfId="18697" xr:uid="{33AB9436-8B9B-4990-880E-88F3D53FA523}"/>
    <cellStyle name="40% - Accent2 8 2 2 3" xfId="18698" xr:uid="{F7ABD9A5-CA10-49B8-95FD-544B9DB2A898}"/>
    <cellStyle name="40% - Accent2 8 2 2 3 2" xfId="18699" xr:uid="{B897B798-79CB-4F36-8EEA-DF7B8CB32552}"/>
    <cellStyle name="40% - Accent2 8 2 2 4" xfId="18700" xr:uid="{82BCAD8F-CA49-46EB-9503-DBDD1A7A0D1E}"/>
    <cellStyle name="40% - Accent2 8 2 2 4 2" xfId="18701" xr:uid="{88A11C67-3724-4804-9B53-31804F611C34}"/>
    <cellStyle name="40% - Accent2 8 2 2 5" xfId="18702" xr:uid="{967116F7-110B-436B-AF7C-1C622EC627B6}"/>
    <cellStyle name="40% - Accent2 8 2 2 5 2" xfId="18703" xr:uid="{F53807F5-E7CA-4404-9385-D6D726DD88C8}"/>
    <cellStyle name="40% - Accent2 8 2 2 6" xfId="18704" xr:uid="{0F890202-28E5-473C-A9D4-DC7D34F9B34D}"/>
    <cellStyle name="40% - Accent2 8 2 3" xfId="18705" xr:uid="{ADEE7445-099F-492C-89DD-7B41E2C0DF09}"/>
    <cellStyle name="40% - Accent2 8 2 3 2" xfId="18706" xr:uid="{26736352-5D55-48BD-9A1B-FA60055342BD}"/>
    <cellStyle name="40% - Accent2 8 2 4" xfId="18707" xr:uid="{8C6A70F3-8B30-44DC-B397-61FF2F4E50D2}"/>
    <cellStyle name="40% - Accent2 8 2 4 2" xfId="18708" xr:uid="{BDD0EB0F-203D-44C8-B14A-1836F685EA94}"/>
    <cellStyle name="40% - Accent2 8 2 5" xfId="18709" xr:uid="{00CF6E46-75D8-4E53-974A-05F803742E29}"/>
    <cellStyle name="40% - Accent2 8 2 5 2" xfId="18710" xr:uid="{BEE2ADC2-151D-4026-9FFE-50E138CF912E}"/>
    <cellStyle name="40% - Accent2 8 2 6" xfId="18711" xr:uid="{AD5BD2BC-34C1-46BB-94D9-0822E1840AB0}"/>
    <cellStyle name="40% - Accent2 8 2 6 2" xfId="18712" xr:uid="{48C535B3-1843-49B1-9D39-9C1F7E2FE5D3}"/>
    <cellStyle name="40% - Accent2 8 2 7" xfId="18713" xr:uid="{4989615C-F157-47F3-904D-0C9260D7516E}"/>
    <cellStyle name="40% - Accent2 8 2 7 2" xfId="18714" xr:uid="{0C66CE02-8CD1-48D8-9AB1-4DD1ABE9C2A9}"/>
    <cellStyle name="40% - Accent2 8 2 8" xfId="18715" xr:uid="{6815B4DD-029C-4625-8217-84192C86162C}"/>
    <cellStyle name="40% - Accent2 8 3" xfId="18716" xr:uid="{C65440A6-E69C-4189-A206-8239DCC8ED3D}"/>
    <cellStyle name="40% - Accent2 8 3 2" xfId="18717" xr:uid="{2968AC0B-04E5-4119-86A2-D6198E2436B7}"/>
    <cellStyle name="40% - Accent2 8 3 2 2" xfId="18718" xr:uid="{5D2A0897-DB8C-45D8-873A-68964A23C015}"/>
    <cellStyle name="40% - Accent2 8 3 2 2 2" xfId="18719" xr:uid="{7DF22001-8EA2-45B6-8806-78826342ACE3}"/>
    <cellStyle name="40% - Accent2 8 3 2 3" xfId="18720" xr:uid="{0D3262C2-EA6A-4BB9-B467-F7DCBB27140C}"/>
    <cellStyle name="40% - Accent2 8 3 2 3 2" xfId="18721" xr:uid="{E5EE060C-C90D-459C-B2C5-1985C4608F4D}"/>
    <cellStyle name="40% - Accent2 8 3 2 4" xfId="18722" xr:uid="{BF3356FC-0F32-4DFD-9297-676B458FBBEB}"/>
    <cellStyle name="40% - Accent2 8 3 2 4 2" xfId="18723" xr:uid="{AC9879AD-5DFB-4EE2-B4F1-3D0BA3799F38}"/>
    <cellStyle name="40% - Accent2 8 3 2 5" xfId="18724" xr:uid="{457A4EC0-E2F9-4374-8DC1-D7D02CD2B125}"/>
    <cellStyle name="40% - Accent2 8 3 2 5 2" xfId="18725" xr:uid="{3612A627-CF09-4D50-A71B-D18F96FF3C81}"/>
    <cellStyle name="40% - Accent2 8 3 2 6" xfId="18726" xr:uid="{540C81C7-4B6B-4088-BBF0-088443349CDD}"/>
    <cellStyle name="40% - Accent2 8 3 3" xfId="18727" xr:uid="{7E77698F-023A-47E0-9DFC-D3C0201C095B}"/>
    <cellStyle name="40% - Accent2 8 3 3 2" xfId="18728" xr:uid="{6B811A6B-EFE7-482F-9824-ACFF67FABCAB}"/>
    <cellStyle name="40% - Accent2 8 3 4" xfId="18729" xr:uid="{6B3706AA-92BB-4737-B456-48CD312A5D19}"/>
    <cellStyle name="40% - Accent2 8 3 4 2" xfId="18730" xr:uid="{A8F4023A-095C-462C-8DD0-66243E26AB62}"/>
    <cellStyle name="40% - Accent2 8 3 5" xfId="18731" xr:uid="{1B2EE2B9-0C91-4309-AE56-7B0270F574C8}"/>
    <cellStyle name="40% - Accent2 8 3 5 2" xfId="18732" xr:uid="{8141CF97-D8E1-4E16-9F72-E1C96CACBF44}"/>
    <cellStyle name="40% - Accent2 8 3 6" xfId="18733" xr:uid="{44EE27A4-B4CB-4A73-AA6A-80AF276402BF}"/>
    <cellStyle name="40% - Accent2 8 3 6 2" xfId="18734" xr:uid="{033490FC-9D3F-4A94-8CC1-A013C9DEBE86}"/>
    <cellStyle name="40% - Accent2 8 3 7" xfId="18735" xr:uid="{F5228C52-77CA-4EA3-921B-CC470E4D341F}"/>
    <cellStyle name="40% - Accent2 8 3 7 2" xfId="18736" xr:uid="{4218F7BD-F5EF-49AF-AA2B-DBAD9CB4EA4C}"/>
    <cellStyle name="40% - Accent2 8 3 8" xfId="18737" xr:uid="{1A92F5E1-A845-4D64-9ACA-94A3E1CF1EB8}"/>
    <cellStyle name="40% - Accent2 8 4" xfId="18738" xr:uid="{55AF6F89-F035-4D7F-9D34-4E48EC4381BE}"/>
    <cellStyle name="40% - Accent2 8 4 2" xfId="18739" xr:uid="{FD9471A4-BF42-4823-BD74-462E32D09CC0}"/>
    <cellStyle name="40% - Accent2 8 4 2 2" xfId="18740" xr:uid="{5531C6F1-48EA-40AF-9F3A-E58A9A3CCFFE}"/>
    <cellStyle name="40% - Accent2 8 4 3" xfId="18741" xr:uid="{EEF35703-3391-47A7-9897-7C38B50F8EC2}"/>
    <cellStyle name="40% - Accent2 8 4 3 2" xfId="18742" xr:uid="{990E6051-BE9D-4EF6-8005-1239FC54C0CD}"/>
    <cellStyle name="40% - Accent2 8 4 4" xfId="18743" xr:uid="{C6FC6FB5-00C6-4B2B-862B-79688C9B4C7B}"/>
    <cellStyle name="40% - Accent2 8 4 4 2" xfId="18744" xr:uid="{20C295F7-E8D4-4956-B4F4-8B81AE353E65}"/>
    <cellStyle name="40% - Accent2 8 4 5" xfId="18745" xr:uid="{10F13BF9-4D20-4DB6-89E9-7AF6CAD98E4B}"/>
    <cellStyle name="40% - Accent2 8 4 5 2" xfId="18746" xr:uid="{75B62D58-5DE3-4E68-BA9A-229B868AF2BC}"/>
    <cellStyle name="40% - Accent2 8 4 6" xfId="18747" xr:uid="{1292E72C-AC8E-4ACC-9D61-2B5D7F27B19E}"/>
    <cellStyle name="40% - Accent2 8 5" xfId="18748" xr:uid="{F6C758A8-4361-4694-953E-4CD6E2133857}"/>
    <cellStyle name="40% - Accent2 8 5 2" xfId="18749" xr:uid="{1AD8A9CC-A003-4C27-BCF2-2BDB9562A1B4}"/>
    <cellStyle name="40% - Accent2 8 6" xfId="18750" xr:uid="{15A53DB3-6509-4DAD-A72A-6C60744E8EF7}"/>
    <cellStyle name="40% - Accent2 8 6 2" xfId="18751" xr:uid="{9F14CD47-D266-4F85-A68D-B115C1966894}"/>
    <cellStyle name="40% - Accent2 8 7" xfId="18752" xr:uid="{93D345F8-5A11-4502-83DA-605DAC7EC2A0}"/>
    <cellStyle name="40% - Accent2 8 7 2" xfId="18753" xr:uid="{D93BCF12-E3EA-41AA-82C4-2DEFC382B8A0}"/>
    <cellStyle name="40% - Accent2 8 8" xfId="18754" xr:uid="{6E78A11F-DAE4-4414-A765-E383660856E1}"/>
    <cellStyle name="40% - Accent2 8 8 2" xfId="18755" xr:uid="{45549B44-131C-4C45-A654-36F2433F99A8}"/>
    <cellStyle name="40% - Accent2 8 9" xfId="18756" xr:uid="{C8D80AA2-425C-4FD2-BDD4-D9B6B2C50207}"/>
    <cellStyle name="40% - Accent2 8 9 2" xfId="18757" xr:uid="{A156F4FF-D70D-46ED-B702-113B3EAB0952}"/>
    <cellStyle name="40% - Accent2 9" xfId="18758" xr:uid="{CC486D6E-E711-4D06-B3DB-FC9E8A9993A5}"/>
    <cellStyle name="40% - Accent2 9 10" xfId="18759" xr:uid="{29E74683-C4C8-4F6E-85C2-33D66BAADF59}"/>
    <cellStyle name="40% - Accent2 9 2" xfId="18760" xr:uid="{6012E55D-F2C5-49C0-B390-FCBFB9E2408A}"/>
    <cellStyle name="40% - Accent2 9 2 2" xfId="18761" xr:uid="{FCFD2361-806F-4DD2-904E-483A215C233E}"/>
    <cellStyle name="40% - Accent2 9 2 2 2" xfId="18762" xr:uid="{E6C8C005-48EB-4939-AB12-96E2D77D85E4}"/>
    <cellStyle name="40% - Accent2 9 2 2 2 2" xfId="18763" xr:uid="{E24A8DD9-0553-4131-9D34-6CEFD7AEE51B}"/>
    <cellStyle name="40% - Accent2 9 2 2 3" xfId="18764" xr:uid="{BC2EF268-867B-4BC4-991D-7189519758F8}"/>
    <cellStyle name="40% - Accent2 9 2 2 3 2" xfId="18765" xr:uid="{20D176B6-AA41-4D9E-AB2A-24262DF408AF}"/>
    <cellStyle name="40% - Accent2 9 2 2 4" xfId="18766" xr:uid="{076AA7F6-CD88-4DBE-9642-B18484CE6E8A}"/>
    <cellStyle name="40% - Accent2 9 2 2 4 2" xfId="18767" xr:uid="{911335E6-43BB-494F-988D-DA9B5C9EA38A}"/>
    <cellStyle name="40% - Accent2 9 2 2 5" xfId="18768" xr:uid="{8261A7E1-9B67-44F1-B243-EBE0EDD97690}"/>
    <cellStyle name="40% - Accent2 9 2 2 5 2" xfId="18769" xr:uid="{8CF5CEDA-C688-4BAD-AF23-C17E02BE0431}"/>
    <cellStyle name="40% - Accent2 9 2 2 6" xfId="18770" xr:uid="{C4CEF873-D291-4B22-9938-46F0317F6C18}"/>
    <cellStyle name="40% - Accent2 9 2 3" xfId="18771" xr:uid="{7E20EDFC-426E-4FA6-A956-C4D1E9E59ABD}"/>
    <cellStyle name="40% - Accent2 9 2 3 2" xfId="18772" xr:uid="{1BCC0B31-3F1C-41A5-947F-A003CDE80B35}"/>
    <cellStyle name="40% - Accent2 9 2 4" xfId="18773" xr:uid="{56740F87-DE45-4AA0-A43C-423503525B37}"/>
    <cellStyle name="40% - Accent2 9 2 4 2" xfId="18774" xr:uid="{882552C5-E0C2-43AE-8FE5-C410D50FB1D5}"/>
    <cellStyle name="40% - Accent2 9 2 5" xfId="18775" xr:uid="{5757862F-1CBA-45C1-A773-5C8136D23C87}"/>
    <cellStyle name="40% - Accent2 9 2 5 2" xfId="18776" xr:uid="{E85166DA-9E25-4438-AAD6-E4C3EB89B8F5}"/>
    <cellStyle name="40% - Accent2 9 2 6" xfId="18777" xr:uid="{2229E0A1-171A-4A64-BF88-86830B97337B}"/>
    <cellStyle name="40% - Accent2 9 2 6 2" xfId="18778" xr:uid="{0EDEFA16-BEB0-474B-81F6-8CE3495894C0}"/>
    <cellStyle name="40% - Accent2 9 2 7" xfId="18779" xr:uid="{A46C1451-1E19-4E61-99C0-9DF9796AC11E}"/>
    <cellStyle name="40% - Accent2 9 2 7 2" xfId="18780" xr:uid="{703C900D-AC85-4EB2-AC60-35379CB27304}"/>
    <cellStyle name="40% - Accent2 9 2 8" xfId="18781" xr:uid="{4850FDE8-CEFB-48FD-8804-63FE8F534EEB}"/>
    <cellStyle name="40% - Accent2 9 3" xfId="18782" xr:uid="{6C36D632-43DB-40A1-94E8-A80375FFF682}"/>
    <cellStyle name="40% - Accent2 9 3 2" xfId="18783" xr:uid="{F3FC58C2-92E1-4017-AB08-5F49B2CF7FBD}"/>
    <cellStyle name="40% - Accent2 9 3 2 2" xfId="18784" xr:uid="{FB4961FF-5BBF-4D93-89B7-F0CB3053E20B}"/>
    <cellStyle name="40% - Accent2 9 3 2 2 2" xfId="18785" xr:uid="{0A7F469F-3A06-4E6C-A4C8-33B8C31CD420}"/>
    <cellStyle name="40% - Accent2 9 3 2 3" xfId="18786" xr:uid="{E058E4E5-4FE4-458D-8AAA-3F4109C09817}"/>
    <cellStyle name="40% - Accent2 9 3 2 3 2" xfId="18787" xr:uid="{B759CC18-AAD0-47F0-BE82-4E6EDF62C31E}"/>
    <cellStyle name="40% - Accent2 9 3 2 4" xfId="18788" xr:uid="{DCC2F9E9-4C62-4C75-A556-4625EF37B1FE}"/>
    <cellStyle name="40% - Accent2 9 3 2 4 2" xfId="18789" xr:uid="{5BEECE1F-2A3F-4994-8A91-7C51A5488CDB}"/>
    <cellStyle name="40% - Accent2 9 3 2 5" xfId="18790" xr:uid="{8E27BAF6-8AAC-4D88-850B-30D40D87BA22}"/>
    <cellStyle name="40% - Accent2 9 3 2 5 2" xfId="18791" xr:uid="{0BCA764F-160A-4B74-BBF4-9079DB6E9CB7}"/>
    <cellStyle name="40% - Accent2 9 3 2 6" xfId="18792" xr:uid="{F0F9FDA7-F164-4161-BC27-BEF51446D5CB}"/>
    <cellStyle name="40% - Accent2 9 3 3" xfId="18793" xr:uid="{64299514-FDA6-4681-ADD4-4231E76EEEEB}"/>
    <cellStyle name="40% - Accent2 9 3 3 2" xfId="18794" xr:uid="{5D0EA217-55C4-49C5-BC1D-A9D2098F3FF7}"/>
    <cellStyle name="40% - Accent2 9 3 4" xfId="18795" xr:uid="{BACF78CC-C757-4E90-9F59-5C06D3773996}"/>
    <cellStyle name="40% - Accent2 9 3 4 2" xfId="18796" xr:uid="{01F0C6FF-6AD6-4F21-9C46-E4FB7BB1EC27}"/>
    <cellStyle name="40% - Accent2 9 3 5" xfId="18797" xr:uid="{13054E5F-D25E-4498-9B03-5DD02AA18A4A}"/>
    <cellStyle name="40% - Accent2 9 3 5 2" xfId="18798" xr:uid="{DDA9801A-9C2E-42F0-B26D-6DDB93CB9563}"/>
    <cellStyle name="40% - Accent2 9 3 6" xfId="18799" xr:uid="{8396681B-B8AF-418C-A05A-D2DACFF7664E}"/>
    <cellStyle name="40% - Accent2 9 3 6 2" xfId="18800" xr:uid="{7B40B83D-7B0B-4E07-94FF-66C8F7B2DC32}"/>
    <cellStyle name="40% - Accent2 9 3 7" xfId="18801" xr:uid="{20F366D6-6F38-45FF-BA23-A6A72C5F3FCA}"/>
    <cellStyle name="40% - Accent2 9 3 7 2" xfId="18802" xr:uid="{A1F296AA-0F0D-4E72-B01D-57CE34ABBCD0}"/>
    <cellStyle name="40% - Accent2 9 3 8" xfId="18803" xr:uid="{10586B50-65DF-482A-A503-1157E7A40B4A}"/>
    <cellStyle name="40% - Accent2 9 4" xfId="18804" xr:uid="{A02DAE6D-1F4F-4310-AB8B-519D1DD969B3}"/>
    <cellStyle name="40% - Accent2 9 4 2" xfId="18805" xr:uid="{DC273479-5A27-49D0-B6DF-CF0481596195}"/>
    <cellStyle name="40% - Accent2 9 4 2 2" xfId="18806" xr:uid="{3FBE452B-DB9B-4FF9-B8BA-7490DED00558}"/>
    <cellStyle name="40% - Accent2 9 4 3" xfId="18807" xr:uid="{2DFEFBBC-A62E-460C-AEE2-7D664365781E}"/>
    <cellStyle name="40% - Accent2 9 4 3 2" xfId="18808" xr:uid="{5DC1544C-D3CC-4555-836D-FD34363800BC}"/>
    <cellStyle name="40% - Accent2 9 4 4" xfId="18809" xr:uid="{24DA5BFF-955A-41B7-85D3-CAE1550DFA07}"/>
    <cellStyle name="40% - Accent2 9 4 4 2" xfId="18810" xr:uid="{67D83259-2AFA-44CC-AE69-4748C438D7DD}"/>
    <cellStyle name="40% - Accent2 9 4 5" xfId="18811" xr:uid="{0B45AAE5-1502-493B-A4A5-F2651E7B9AC2}"/>
    <cellStyle name="40% - Accent2 9 4 5 2" xfId="18812" xr:uid="{10D20730-6B06-4A35-89E9-B30A06F5CD79}"/>
    <cellStyle name="40% - Accent2 9 4 6" xfId="18813" xr:uid="{5557B89F-0B0C-4F38-A8B2-BAD7D8E1D64B}"/>
    <cellStyle name="40% - Accent2 9 5" xfId="18814" xr:uid="{EE2A1598-61D5-4DF4-8A6E-85082ED96812}"/>
    <cellStyle name="40% - Accent2 9 5 2" xfId="18815" xr:uid="{E94D2712-1F8E-48CF-BF8D-ECEF9DBD60F5}"/>
    <cellStyle name="40% - Accent2 9 6" xfId="18816" xr:uid="{F39FD039-3460-49F1-AB48-1D0B98BC567F}"/>
    <cellStyle name="40% - Accent2 9 6 2" xfId="18817" xr:uid="{2073A23A-EDF7-423A-8836-17B9BAA3CA02}"/>
    <cellStyle name="40% - Accent2 9 7" xfId="18818" xr:uid="{676A30A7-37CC-462C-ACA8-A14B7B006AD2}"/>
    <cellStyle name="40% - Accent2 9 7 2" xfId="18819" xr:uid="{111081E3-7DFD-492C-A12A-1DC3C321F416}"/>
    <cellStyle name="40% - Accent2 9 8" xfId="18820" xr:uid="{AD8CE474-92CB-4104-A1D9-A1FADE28B335}"/>
    <cellStyle name="40% - Accent2 9 8 2" xfId="18821" xr:uid="{7B157B92-B15D-45C7-9BB5-18DFE13AF547}"/>
    <cellStyle name="40% - Accent2 9 9" xfId="18822" xr:uid="{CE4671C4-159A-46BB-B7BF-96909E4320E2}"/>
    <cellStyle name="40% - Accent2 9 9 2" xfId="18823" xr:uid="{BFF1E60B-B659-439C-B04A-B6299118ADF8}"/>
    <cellStyle name="40% - Accent3 10" xfId="18825" xr:uid="{995A262E-12E5-4154-A5EF-7E5DBEB1B6E7}"/>
    <cellStyle name="40% - Accent3 10 10" xfId="18826" xr:uid="{9BB9B3D8-918F-4960-8F01-882282016AEA}"/>
    <cellStyle name="40% - Accent3 10 2" xfId="18827" xr:uid="{11BADEBF-BB1D-4F39-9D2A-1CABE1EDA518}"/>
    <cellStyle name="40% - Accent3 10 2 2" xfId="18828" xr:uid="{103A6D2C-BBD6-4409-93A2-1563BAD279E6}"/>
    <cellStyle name="40% - Accent3 10 2 2 2" xfId="18829" xr:uid="{7BB3BF72-CD3D-4EBB-A14B-1805CC83CD90}"/>
    <cellStyle name="40% - Accent3 10 2 2 2 2" xfId="18830" xr:uid="{C9B6B87E-6A57-4ECA-9E0D-370F63F1BB47}"/>
    <cellStyle name="40% - Accent3 10 2 2 3" xfId="18831" xr:uid="{CF9CF552-CFBC-4290-A235-DFD4099F668D}"/>
    <cellStyle name="40% - Accent3 10 2 2 3 2" xfId="18832" xr:uid="{EF43DBB9-872A-415A-8D34-2A0DF7898EC8}"/>
    <cellStyle name="40% - Accent3 10 2 2 4" xfId="18833" xr:uid="{4B54D0BD-C35D-4166-A3F4-CDFF43F3CB23}"/>
    <cellStyle name="40% - Accent3 10 2 3" xfId="18834" xr:uid="{0FD72B4A-C275-4170-BB23-7A56B75B03D8}"/>
    <cellStyle name="40% - Accent3 10 2 3 2" xfId="18835" xr:uid="{EBF81386-E109-4788-8C28-DDBE51B5955A}"/>
    <cellStyle name="40% - Accent3 10 2 4" xfId="18836" xr:uid="{06D77708-4154-42F8-97CD-3C1FA0BE0B5A}"/>
    <cellStyle name="40% - Accent3 10 2 4 2" xfId="18837" xr:uid="{EA9C00E9-4276-493C-8842-484240353CA2}"/>
    <cellStyle name="40% - Accent3 10 2 5" xfId="18838" xr:uid="{1E45C2D3-97EC-4986-91A1-78B482F12CD6}"/>
    <cellStyle name="40% - Accent3 10 2 5 2" xfId="18839" xr:uid="{D9BBFE8B-677E-4FE8-94E0-E5EF73251D89}"/>
    <cellStyle name="40% - Accent3 10 2 6" xfId="18840" xr:uid="{02493E7D-26EA-4E8E-85A6-9B7A29ABC473}"/>
    <cellStyle name="40% - Accent3 10 2 6 2" xfId="18841" xr:uid="{E01CA10E-13A2-463B-9E2C-44B258C07B27}"/>
    <cellStyle name="40% - Accent3 10 2 7" xfId="18842" xr:uid="{D9D37F1D-1FF4-4D07-9081-BA6ED784CAA6}"/>
    <cellStyle name="40% - Accent3 10 2 7 2" xfId="18843" xr:uid="{939A7FC4-0EF8-4C81-9B66-CD801BBCBFA7}"/>
    <cellStyle name="40% - Accent3 10 2 8" xfId="18844" xr:uid="{CB19E1FB-5F86-42CB-96D9-730609AAB48B}"/>
    <cellStyle name="40% - Accent3 10 3" xfId="18845" xr:uid="{2C3556EF-B6B2-487E-BF67-A837861572FE}"/>
    <cellStyle name="40% - Accent3 10 3 2" xfId="18846" xr:uid="{42EAB40F-7874-4792-A6A3-AC6D62E972D9}"/>
    <cellStyle name="40% - Accent3 10 3 2 2" xfId="18847" xr:uid="{75321201-BFD6-4CAE-BC6E-5F9D35F7C323}"/>
    <cellStyle name="40% - Accent3 10 3 2 2 2" xfId="18848" xr:uid="{084E9EBA-AB46-49E3-B9A4-4AB7469CA9B1}"/>
    <cellStyle name="40% - Accent3 10 3 2 3" xfId="18849" xr:uid="{F54BED16-6557-4BF9-9CDA-6000FF063E73}"/>
    <cellStyle name="40% - Accent3 10 3 2 3 2" xfId="18850" xr:uid="{129D797D-704D-4CAB-A004-E3608831F1E5}"/>
    <cellStyle name="40% - Accent3 10 3 2 4" xfId="18851" xr:uid="{0D7CFB92-2339-495F-81B4-7912C89B748F}"/>
    <cellStyle name="40% - Accent3 10 3 3" xfId="18852" xr:uid="{A6C1E670-CF6D-4AE2-B1E2-65757D4130FE}"/>
    <cellStyle name="40% - Accent3 10 3 3 2" xfId="18853" xr:uid="{C9F3B205-5A6B-4EE4-B0CC-665DD5F2A78F}"/>
    <cellStyle name="40% - Accent3 10 3 4" xfId="18854" xr:uid="{C57324F5-F808-4772-AF08-8D23A169DE1C}"/>
    <cellStyle name="40% - Accent3 10 3 4 2" xfId="18855" xr:uid="{696F28C7-B02A-4BB3-AFA2-93C44507E03F}"/>
    <cellStyle name="40% - Accent3 10 3 5" xfId="18856" xr:uid="{5CA2C1B6-8CF5-431D-9BCD-27F4DB6424DF}"/>
    <cellStyle name="40% - Accent3 10 3 5 2" xfId="18857" xr:uid="{F01F25D8-92DF-43D8-B0E7-2DC93D9FDE5E}"/>
    <cellStyle name="40% - Accent3 10 3 6" xfId="18858" xr:uid="{9765BB09-B7A1-4B5A-92F6-3DB6B6E15D80}"/>
    <cellStyle name="40% - Accent3 10 4" xfId="18859" xr:uid="{31864639-B468-4D05-9EEE-38E689BAC0BE}"/>
    <cellStyle name="40% - Accent3 10 4 2" xfId="18860" xr:uid="{6DC797E3-EC4D-47C1-A53D-CE2159725064}"/>
    <cellStyle name="40% - Accent3 10 4 2 2" xfId="18861" xr:uid="{5590C657-0037-41CC-9C67-9238AAC66CE4}"/>
    <cellStyle name="40% - Accent3 10 4 3" xfId="18862" xr:uid="{1C085240-4203-4DE0-9E19-3016F7AFFA94}"/>
    <cellStyle name="40% - Accent3 10 4 3 2" xfId="18863" xr:uid="{AE532FAB-1476-4E40-81DC-58E60C6237AB}"/>
    <cellStyle name="40% - Accent3 10 4 4" xfId="18864" xr:uid="{DB4622CE-CB50-41C9-9F1D-126BB9B20957}"/>
    <cellStyle name="40% - Accent3 10 5" xfId="18865" xr:uid="{B5B2BF65-3A59-4A3E-ABAC-1008E7799A6D}"/>
    <cellStyle name="40% - Accent3 10 5 2" xfId="18866" xr:uid="{BC4F293C-069E-4EA5-974D-1A52B2ACD95E}"/>
    <cellStyle name="40% - Accent3 10 6" xfId="18867" xr:uid="{5F179304-A0FB-4188-870E-9A04281D34E7}"/>
    <cellStyle name="40% - Accent3 10 6 2" xfId="18868" xr:uid="{DFACD749-32CA-4488-86B7-D080A358D687}"/>
    <cellStyle name="40% - Accent3 10 7" xfId="18869" xr:uid="{05F72C45-69A9-44B1-9493-16CC82406894}"/>
    <cellStyle name="40% - Accent3 10 7 2" xfId="18870" xr:uid="{7B3BCC33-D542-40C4-A7CD-272DC28C6DA7}"/>
    <cellStyle name="40% - Accent3 10 8" xfId="18871" xr:uid="{69881DBF-DEC8-426F-9FBD-2FE25A16EE79}"/>
    <cellStyle name="40% - Accent3 10 8 2" xfId="18872" xr:uid="{A49BFF04-AC08-46AA-B882-B1389C7B95AC}"/>
    <cellStyle name="40% - Accent3 10 9" xfId="18873" xr:uid="{FC3D24F8-EC87-4D0D-90A5-A96A253A8910}"/>
    <cellStyle name="40% - Accent3 10 9 2" xfId="18874" xr:uid="{B941B767-232E-41FC-AC7B-439325268D79}"/>
    <cellStyle name="40% - Accent3 11" xfId="18875" xr:uid="{76DB41EF-B0BF-4EEF-B64C-408A8896AD2D}"/>
    <cellStyle name="40% - Accent3 11 10" xfId="18876" xr:uid="{C5B192CD-844C-4FE9-BF38-7401DD8E631D}"/>
    <cellStyle name="40% - Accent3 11 2" xfId="18877" xr:uid="{3D088713-C04D-42D7-A32B-65E26FE11525}"/>
    <cellStyle name="40% - Accent3 11 2 2" xfId="18878" xr:uid="{80DCCFE2-171E-4BCE-8736-3F9C1675DFAF}"/>
    <cellStyle name="40% - Accent3 11 2 2 2" xfId="18879" xr:uid="{CEE69C40-EA0C-4E77-B2DC-2D91F354774D}"/>
    <cellStyle name="40% - Accent3 11 2 2 2 2" xfId="18880" xr:uid="{B96D8999-8BF4-4E60-A3F1-57D09C7481B1}"/>
    <cellStyle name="40% - Accent3 11 2 2 3" xfId="18881" xr:uid="{ACAA2D6A-86A0-4966-9A5C-711CE55F06FE}"/>
    <cellStyle name="40% - Accent3 11 2 2 3 2" xfId="18882" xr:uid="{A9ACBA38-D275-4B8D-A8E3-6C4AE4C789F0}"/>
    <cellStyle name="40% - Accent3 11 2 2 4" xfId="18883" xr:uid="{E941890A-DB23-4D52-8DC3-30E29334761E}"/>
    <cellStyle name="40% - Accent3 11 2 3" xfId="18884" xr:uid="{0FBE94B2-5992-4157-92AB-2C97AD8D5BFF}"/>
    <cellStyle name="40% - Accent3 11 2 3 2" xfId="18885" xr:uid="{5AC243F7-C779-472D-B3CC-FBF9665AA1EC}"/>
    <cellStyle name="40% - Accent3 11 2 4" xfId="18886" xr:uid="{CF071832-595A-4FD7-80E4-BEB29D9A5DDE}"/>
    <cellStyle name="40% - Accent3 11 2 4 2" xfId="18887" xr:uid="{44C77339-7E44-4458-8A7E-875D78BE2770}"/>
    <cellStyle name="40% - Accent3 11 2 5" xfId="18888" xr:uid="{D81A865A-388A-4E6D-90E8-1A47E3F8FB87}"/>
    <cellStyle name="40% - Accent3 11 2 5 2" xfId="18889" xr:uid="{FBCD4910-168D-4D8B-B17B-56B505D6D443}"/>
    <cellStyle name="40% - Accent3 11 2 6" xfId="18890" xr:uid="{E3FC89B9-8F30-4D30-819F-9986403FD169}"/>
    <cellStyle name="40% - Accent3 11 2 6 2" xfId="18891" xr:uid="{077754F5-1970-4944-A556-9ED1480DF08B}"/>
    <cellStyle name="40% - Accent3 11 2 7" xfId="18892" xr:uid="{49F70EE6-FA53-40C2-AF88-F72FC18988F0}"/>
    <cellStyle name="40% - Accent3 11 2 7 2" xfId="18893" xr:uid="{4DF34FD4-6047-450B-A1ED-D299DF6342C3}"/>
    <cellStyle name="40% - Accent3 11 2 8" xfId="18894" xr:uid="{7F076D4F-D015-480F-9B39-E9C287D746BB}"/>
    <cellStyle name="40% - Accent3 11 3" xfId="18895" xr:uid="{AA74B8FD-41CB-4780-A864-B0F39CDACC61}"/>
    <cellStyle name="40% - Accent3 11 3 2" xfId="18896" xr:uid="{09CDA126-C60E-494E-A05E-E2C4EA3962BC}"/>
    <cellStyle name="40% - Accent3 11 3 2 2" xfId="18897" xr:uid="{F3988BD6-B84A-49AB-A94F-8104A164B1E2}"/>
    <cellStyle name="40% - Accent3 11 3 2 2 2" xfId="18898" xr:uid="{E7B05594-05C1-4A75-B90A-771C86AB93D4}"/>
    <cellStyle name="40% - Accent3 11 3 2 3" xfId="18899" xr:uid="{C17AF493-2218-4EF5-BA56-41E35874E778}"/>
    <cellStyle name="40% - Accent3 11 3 2 3 2" xfId="18900" xr:uid="{472205DC-EA2A-4F19-9655-081F82620C54}"/>
    <cellStyle name="40% - Accent3 11 3 2 4" xfId="18901" xr:uid="{0374A5E1-2405-4745-9314-E62CCAF8DD32}"/>
    <cellStyle name="40% - Accent3 11 3 3" xfId="18902" xr:uid="{B8496FCE-11A0-4CCC-B40C-9178EA693439}"/>
    <cellStyle name="40% - Accent3 11 3 3 2" xfId="18903" xr:uid="{2F7F45CD-709E-4804-8AF2-309963D98E52}"/>
    <cellStyle name="40% - Accent3 11 3 4" xfId="18904" xr:uid="{857C268F-C419-4EA6-A272-8A3DBDE650B5}"/>
    <cellStyle name="40% - Accent3 11 3 4 2" xfId="18905" xr:uid="{DC53B998-E1D3-4295-8167-4C03C6C4071A}"/>
    <cellStyle name="40% - Accent3 11 3 5" xfId="18906" xr:uid="{E86ADF47-95CE-4026-8B58-EBCB7785E885}"/>
    <cellStyle name="40% - Accent3 11 3 5 2" xfId="18907" xr:uid="{EC515C2C-A15F-4499-9814-6937343E0E4A}"/>
    <cellStyle name="40% - Accent3 11 3 6" xfId="18908" xr:uid="{0AF3D9BD-4A01-4CBF-8DBB-53D80A077A0B}"/>
    <cellStyle name="40% - Accent3 11 4" xfId="18909" xr:uid="{C2B9F9D7-DE84-4637-B07B-E9E323AB3383}"/>
    <cellStyle name="40% - Accent3 11 4 2" xfId="18910" xr:uid="{BBAAFFCB-6C1D-48DB-A4CF-F4C77ADDD24D}"/>
    <cellStyle name="40% - Accent3 11 4 2 2" xfId="18911" xr:uid="{4D6955F9-885F-4E7C-8A54-F2084D13DD37}"/>
    <cellStyle name="40% - Accent3 11 4 3" xfId="18912" xr:uid="{FDEF89E2-6937-4D7E-ADD1-14D386E7B491}"/>
    <cellStyle name="40% - Accent3 11 4 3 2" xfId="18913" xr:uid="{36584F1C-44C7-4A36-B4EF-F74840400A9B}"/>
    <cellStyle name="40% - Accent3 11 4 4" xfId="18914" xr:uid="{08515CC7-F65B-442A-B65E-E8354C1A53E3}"/>
    <cellStyle name="40% - Accent3 11 5" xfId="18915" xr:uid="{17B77504-A663-4153-A16F-4BF20240E4EA}"/>
    <cellStyle name="40% - Accent3 11 5 2" xfId="18916" xr:uid="{31CE9D53-6C1B-4C8C-B931-193B07D462FE}"/>
    <cellStyle name="40% - Accent3 11 6" xfId="18917" xr:uid="{BE9D4CD0-D36D-4E60-B679-50D91DADFAC7}"/>
    <cellStyle name="40% - Accent3 11 6 2" xfId="18918" xr:uid="{3F1B8EB3-5F3F-4DBE-B129-DA249448AEE6}"/>
    <cellStyle name="40% - Accent3 11 7" xfId="18919" xr:uid="{44FEC109-B576-47A4-8F28-5E427C3AB2BA}"/>
    <cellStyle name="40% - Accent3 11 7 2" xfId="18920" xr:uid="{ADCAF633-C3B9-40F5-8524-D98877A41088}"/>
    <cellStyle name="40% - Accent3 11 8" xfId="18921" xr:uid="{F1CDF4B6-75C7-4132-B429-7822D2075EC3}"/>
    <cellStyle name="40% - Accent3 11 8 2" xfId="18922" xr:uid="{B3EAD347-1CCA-42EB-96C0-9CC3B1BF47A6}"/>
    <cellStyle name="40% - Accent3 11 9" xfId="18923" xr:uid="{FE192463-CC3F-4739-B860-1B700DBCFCC7}"/>
    <cellStyle name="40% - Accent3 11 9 2" xfId="18924" xr:uid="{2AB9DCE5-9908-4177-84F3-74DA9558F280}"/>
    <cellStyle name="40% - Accent3 12" xfId="18925" xr:uid="{D4FD9D94-0751-420F-846E-FC44DBC05832}"/>
    <cellStyle name="40% - Accent3 12 10" xfId="18926" xr:uid="{386FD958-B121-4003-9B1D-06FB3FF1979D}"/>
    <cellStyle name="40% - Accent3 12 2" xfId="18927" xr:uid="{12FA6D91-0C81-4F10-AE6E-337826443511}"/>
    <cellStyle name="40% - Accent3 12 2 2" xfId="18928" xr:uid="{8F30DDF1-DE9A-4D07-A238-F0ACF59B42DD}"/>
    <cellStyle name="40% - Accent3 12 2 2 2" xfId="18929" xr:uid="{870AE157-749E-4064-87F3-6AABDACAB4EF}"/>
    <cellStyle name="40% - Accent3 12 2 2 2 2" xfId="18930" xr:uid="{D166A1BA-2DBD-49B3-B447-CC2EA8971DFA}"/>
    <cellStyle name="40% - Accent3 12 2 2 3" xfId="18931" xr:uid="{C9A64707-826A-4D40-A58D-C2F6BE8654E9}"/>
    <cellStyle name="40% - Accent3 12 2 2 3 2" xfId="18932" xr:uid="{7F262BE1-C0EF-4CFF-8048-A1523E7AA426}"/>
    <cellStyle name="40% - Accent3 12 2 2 4" xfId="18933" xr:uid="{FE7640A7-74D9-4581-AE41-8BE15334B44D}"/>
    <cellStyle name="40% - Accent3 12 2 3" xfId="18934" xr:uid="{2C3880A5-D603-4B6E-92D4-EBDC8A16F47F}"/>
    <cellStyle name="40% - Accent3 12 2 3 2" xfId="18935" xr:uid="{26AEDF24-6D5D-4774-AC23-5D90DA2E63A0}"/>
    <cellStyle name="40% - Accent3 12 2 4" xfId="18936" xr:uid="{75BB3729-4C3A-4269-AEC2-21A58BC1DBB2}"/>
    <cellStyle name="40% - Accent3 12 2 4 2" xfId="18937" xr:uid="{89594FDA-5DE4-445F-87ED-87118BF7B4F4}"/>
    <cellStyle name="40% - Accent3 12 2 5" xfId="18938" xr:uid="{0ED59BC3-840C-4442-AA83-6DE9E27AF06A}"/>
    <cellStyle name="40% - Accent3 12 2 5 2" xfId="18939" xr:uid="{4D81EF9B-3C1B-41F8-AE2F-7EF5B5E83ADC}"/>
    <cellStyle name="40% - Accent3 12 2 6" xfId="18940" xr:uid="{C3A139AF-4266-4E6C-9A77-EDBB9E8E2EBD}"/>
    <cellStyle name="40% - Accent3 12 2 6 2" xfId="18941" xr:uid="{F6A884DA-7C8A-4AA7-92BA-C7DB82C46A96}"/>
    <cellStyle name="40% - Accent3 12 2 7" xfId="18942" xr:uid="{B8ABE3EF-D897-4B89-AD37-E93041EF54C9}"/>
    <cellStyle name="40% - Accent3 12 2 7 2" xfId="18943" xr:uid="{36371642-8D22-4D17-A858-54A7323C7F41}"/>
    <cellStyle name="40% - Accent3 12 2 8" xfId="18944" xr:uid="{ED4B8295-ACF5-475D-8352-831D495E7EC1}"/>
    <cellStyle name="40% - Accent3 12 3" xfId="18945" xr:uid="{D36EB767-A6C7-4BBF-B773-FD19E0B7BF61}"/>
    <cellStyle name="40% - Accent3 12 3 2" xfId="18946" xr:uid="{9817CCCB-92C9-4AB4-BDAE-718BB4AD5E8E}"/>
    <cellStyle name="40% - Accent3 12 3 2 2" xfId="18947" xr:uid="{8A4AB3FC-A436-4237-8900-D842A5ACF987}"/>
    <cellStyle name="40% - Accent3 12 3 2 2 2" xfId="18948" xr:uid="{5B6B16A2-58FF-435C-9BC4-750C174784C5}"/>
    <cellStyle name="40% - Accent3 12 3 2 3" xfId="18949" xr:uid="{3CCFD804-1863-492C-A6D1-27F458196DA4}"/>
    <cellStyle name="40% - Accent3 12 3 2 3 2" xfId="18950" xr:uid="{1B53A2A1-0003-4ACD-9E77-FE7C4334AF3D}"/>
    <cellStyle name="40% - Accent3 12 3 2 4" xfId="18951" xr:uid="{016A48D3-F1C0-4CF8-8F3C-8DE9A0B3C2AA}"/>
    <cellStyle name="40% - Accent3 12 3 3" xfId="18952" xr:uid="{AB13178E-B5DC-4BDC-8DCF-328B1CC44E97}"/>
    <cellStyle name="40% - Accent3 12 3 3 2" xfId="18953" xr:uid="{2FC8B7ED-79DF-480B-9A82-F3A01353CD43}"/>
    <cellStyle name="40% - Accent3 12 3 4" xfId="18954" xr:uid="{6836EF26-6655-4777-AD78-AD2AC928DBE8}"/>
    <cellStyle name="40% - Accent3 12 3 4 2" xfId="18955" xr:uid="{0FE29186-8396-4A45-8609-8BF23028C7F6}"/>
    <cellStyle name="40% - Accent3 12 3 5" xfId="18956" xr:uid="{756C918D-D911-4A2E-8C7F-DCF73B279622}"/>
    <cellStyle name="40% - Accent3 12 3 5 2" xfId="18957" xr:uid="{077FF545-7FC4-4FF2-AF4A-CCFDD23AD175}"/>
    <cellStyle name="40% - Accent3 12 3 6" xfId="18958" xr:uid="{954ED2F8-D02E-4C6B-92EF-F1CA6E166C5E}"/>
    <cellStyle name="40% - Accent3 12 4" xfId="18959" xr:uid="{4B251E5D-4C4D-4EE7-B791-835A4C40AFC9}"/>
    <cellStyle name="40% - Accent3 12 4 2" xfId="18960" xr:uid="{FAB8702C-C21F-43C3-A03D-03ABAEB29002}"/>
    <cellStyle name="40% - Accent3 12 4 2 2" xfId="18961" xr:uid="{F7EA4ECE-339D-4CD2-9A78-EB2A0A673AD0}"/>
    <cellStyle name="40% - Accent3 12 4 3" xfId="18962" xr:uid="{D82301B7-4D3B-418C-B153-465AA22F4F3F}"/>
    <cellStyle name="40% - Accent3 12 4 3 2" xfId="18963" xr:uid="{C9E55626-93B0-4762-8618-0BD8EA910753}"/>
    <cellStyle name="40% - Accent3 12 4 4" xfId="18964" xr:uid="{98BDD2A7-FD8C-4B41-AB92-6FA41B67FD53}"/>
    <cellStyle name="40% - Accent3 12 5" xfId="18965" xr:uid="{034BF7AA-5F73-472B-915A-18DC9685663D}"/>
    <cellStyle name="40% - Accent3 12 5 2" xfId="18966" xr:uid="{06B2DD8D-1653-4C97-9C3A-96FB5A281A32}"/>
    <cellStyle name="40% - Accent3 12 6" xfId="18967" xr:uid="{89C1E438-8911-48AB-A00A-18C9B33E5A9B}"/>
    <cellStyle name="40% - Accent3 12 6 2" xfId="18968" xr:uid="{5A90ECD6-23F9-4A19-B52C-388ED8075741}"/>
    <cellStyle name="40% - Accent3 12 7" xfId="18969" xr:uid="{FE7734BD-0B56-422C-A5A1-CB92579277DE}"/>
    <cellStyle name="40% - Accent3 12 7 2" xfId="18970" xr:uid="{A5BC3004-A9E0-4EF3-A3D3-A1852A82083C}"/>
    <cellStyle name="40% - Accent3 12 8" xfId="18971" xr:uid="{A3505591-4602-4897-B876-4767A4901515}"/>
    <cellStyle name="40% - Accent3 12 8 2" xfId="18972" xr:uid="{C112A3DB-F8CA-42BC-9A34-B50518FEB958}"/>
    <cellStyle name="40% - Accent3 12 9" xfId="18973" xr:uid="{14201AF6-05F5-411E-AFE3-51BE18EB8CAE}"/>
    <cellStyle name="40% - Accent3 12 9 2" xfId="18974" xr:uid="{D285DCEF-4A5D-471F-81AC-59BFC9CF7DEC}"/>
    <cellStyle name="40% - Accent3 13" xfId="18975" xr:uid="{C292EEC5-E33C-4AE6-BB38-53F6AA255734}"/>
    <cellStyle name="40% - Accent3 13 10" xfId="18976" xr:uid="{03E5B7A8-7E3F-4E86-8C5E-889988F6F5CF}"/>
    <cellStyle name="40% - Accent3 13 2" xfId="18977" xr:uid="{1DEA6AAD-6E42-4BB2-ABAA-2DF703C4178F}"/>
    <cellStyle name="40% - Accent3 13 2 2" xfId="18978" xr:uid="{AEDE53F0-3A8E-45F4-AB9A-32920E96906E}"/>
    <cellStyle name="40% - Accent3 13 2 2 2" xfId="18979" xr:uid="{BF5B74BC-E0BB-4D6E-8482-039BD0A11216}"/>
    <cellStyle name="40% - Accent3 13 2 2 2 2" xfId="18980" xr:uid="{0ADAF69B-7E81-41D9-AEB7-CCBBC58E378D}"/>
    <cellStyle name="40% - Accent3 13 2 2 3" xfId="18981" xr:uid="{952D5A3A-972C-49CE-BC26-967FB8A721E8}"/>
    <cellStyle name="40% - Accent3 13 2 2 3 2" xfId="18982" xr:uid="{3D773A94-9E25-4437-8402-AF4009F5E5CE}"/>
    <cellStyle name="40% - Accent3 13 2 2 4" xfId="18983" xr:uid="{FBA2E1C9-5314-406A-A04C-526182D3B19E}"/>
    <cellStyle name="40% - Accent3 13 2 3" xfId="18984" xr:uid="{D1F2A027-C955-4582-B7FF-27D6B60530F9}"/>
    <cellStyle name="40% - Accent3 13 2 3 2" xfId="18985" xr:uid="{A5D85DBD-6CFE-42BB-A51B-D756C60BDB0D}"/>
    <cellStyle name="40% - Accent3 13 2 4" xfId="18986" xr:uid="{C2F511C3-E30B-4BCC-BBC2-D0475392B7E5}"/>
    <cellStyle name="40% - Accent3 13 2 4 2" xfId="18987" xr:uid="{114E4262-87B3-4082-B6CD-F7545570BCAD}"/>
    <cellStyle name="40% - Accent3 13 2 5" xfId="18988" xr:uid="{DCA439D2-4C29-466E-B090-EDA9DD060305}"/>
    <cellStyle name="40% - Accent3 13 2 5 2" xfId="18989" xr:uid="{18769343-EECE-4F43-AA76-DCA9A9AB948D}"/>
    <cellStyle name="40% - Accent3 13 2 6" xfId="18990" xr:uid="{5B0BB7A5-1F02-4240-918A-6699E4F6CE6A}"/>
    <cellStyle name="40% - Accent3 13 2 6 2" xfId="18991" xr:uid="{942B6778-2C9A-4AAB-B742-84521BB1DB49}"/>
    <cellStyle name="40% - Accent3 13 2 7" xfId="18992" xr:uid="{BD04F1B1-ABBE-46A8-9A25-78F7A10B75E1}"/>
    <cellStyle name="40% - Accent3 13 2 7 2" xfId="18993" xr:uid="{FB39E326-CA00-4ECB-9698-A2E99A0381A8}"/>
    <cellStyle name="40% - Accent3 13 2 8" xfId="18994" xr:uid="{67333C9D-EF3E-4F7C-815D-B3C18640D978}"/>
    <cellStyle name="40% - Accent3 13 3" xfId="18995" xr:uid="{F9CCB1BC-024F-444C-B6CD-56F86B8105ED}"/>
    <cellStyle name="40% - Accent3 13 3 2" xfId="18996" xr:uid="{CD1B587A-23D2-40DB-BFD0-57D14B757816}"/>
    <cellStyle name="40% - Accent3 13 3 2 2" xfId="18997" xr:uid="{AC4873C9-8ACC-4800-9413-CFC578DE5205}"/>
    <cellStyle name="40% - Accent3 13 3 2 2 2" xfId="18998" xr:uid="{03504B20-DD68-4741-888F-EB94B9E8F587}"/>
    <cellStyle name="40% - Accent3 13 3 2 3" xfId="18999" xr:uid="{16A12291-7B00-48D4-AE31-26B73D596695}"/>
    <cellStyle name="40% - Accent3 13 3 2 3 2" xfId="19000" xr:uid="{5DCC32A9-60A4-4BA5-9E53-FA2FE35E0B80}"/>
    <cellStyle name="40% - Accent3 13 3 2 4" xfId="19001" xr:uid="{FE72A189-909F-498C-93C8-0473A718543C}"/>
    <cellStyle name="40% - Accent3 13 3 3" xfId="19002" xr:uid="{A895EDDE-4B51-4E7B-B48F-D74AF285C483}"/>
    <cellStyle name="40% - Accent3 13 3 3 2" xfId="19003" xr:uid="{50C7125E-3978-4C2A-A9F7-16609009F315}"/>
    <cellStyle name="40% - Accent3 13 3 4" xfId="19004" xr:uid="{5C095044-0818-470F-94C4-8A976F96D488}"/>
    <cellStyle name="40% - Accent3 13 3 4 2" xfId="19005" xr:uid="{9B9D49EE-4403-414F-94B5-D876E1D5EA02}"/>
    <cellStyle name="40% - Accent3 13 3 5" xfId="19006" xr:uid="{864262D0-0D42-46F8-84DF-3808A7F73B1C}"/>
    <cellStyle name="40% - Accent3 13 3 5 2" xfId="19007" xr:uid="{C715F472-47B1-4E91-8435-7995B0813C75}"/>
    <cellStyle name="40% - Accent3 13 3 6" xfId="19008" xr:uid="{DCADE060-4ED5-48C7-A445-6DDA56A2175B}"/>
    <cellStyle name="40% - Accent3 13 4" xfId="19009" xr:uid="{9CADC47D-CC65-4EBC-A3BE-01BDC22C83BA}"/>
    <cellStyle name="40% - Accent3 13 4 2" xfId="19010" xr:uid="{9367ECBA-5A2D-4128-B7F2-CA93F37ACDCA}"/>
    <cellStyle name="40% - Accent3 13 4 2 2" xfId="19011" xr:uid="{2CF16005-986A-4E03-BCB4-CC1D1F84A4B9}"/>
    <cellStyle name="40% - Accent3 13 4 3" xfId="19012" xr:uid="{E231AF94-908C-4634-B946-E0E015B633CC}"/>
    <cellStyle name="40% - Accent3 13 4 3 2" xfId="19013" xr:uid="{E8461F44-98AB-468F-A355-26D261FE80D8}"/>
    <cellStyle name="40% - Accent3 13 4 4" xfId="19014" xr:uid="{8FD9FF9F-4104-477F-9748-35E8EFB723F7}"/>
    <cellStyle name="40% - Accent3 13 5" xfId="19015" xr:uid="{8C6FF377-5374-4DB7-898F-27B2F47F989A}"/>
    <cellStyle name="40% - Accent3 13 5 2" xfId="19016" xr:uid="{CA027A93-20AD-4F78-9DE9-9A165706FA57}"/>
    <cellStyle name="40% - Accent3 13 6" xfId="19017" xr:uid="{3D52315F-7B75-440D-98CC-8A7B30536D12}"/>
    <cellStyle name="40% - Accent3 13 6 2" xfId="19018" xr:uid="{18560CF7-CADD-4882-89E3-0A51B9E0FC6C}"/>
    <cellStyle name="40% - Accent3 13 7" xfId="19019" xr:uid="{F5D1E99B-629D-45CE-9916-B9905DDEA8F3}"/>
    <cellStyle name="40% - Accent3 13 7 2" xfId="19020" xr:uid="{0A480A6D-7E0F-45C7-B13D-FB12977D454C}"/>
    <cellStyle name="40% - Accent3 13 8" xfId="19021" xr:uid="{661F7701-DCD5-4F38-AC73-CB2BF48D0A7B}"/>
    <cellStyle name="40% - Accent3 13 8 2" xfId="19022" xr:uid="{9B9B5336-6A4D-4C94-A79A-B831FD5BFC3C}"/>
    <cellStyle name="40% - Accent3 13 9" xfId="19023" xr:uid="{F83A6BD1-B665-4B4A-93DF-2A441052F862}"/>
    <cellStyle name="40% - Accent3 13 9 2" xfId="19024" xr:uid="{145D1125-CF1D-4188-AD71-C6E096062D17}"/>
    <cellStyle name="40% - Accent3 14" xfId="19025" xr:uid="{B715E76E-9A7A-4F10-98A8-AA4AF9FBD9D9}"/>
    <cellStyle name="40% - Accent3 14 10" xfId="19026" xr:uid="{510EB46F-38C9-46CE-9CEF-B6E2901778E9}"/>
    <cellStyle name="40% - Accent3 14 2" xfId="19027" xr:uid="{46A23739-9400-4AF6-A4DE-10194749DA87}"/>
    <cellStyle name="40% - Accent3 14 2 2" xfId="19028" xr:uid="{A76F3458-F87B-48E7-A760-1CEF4FB21A31}"/>
    <cellStyle name="40% - Accent3 14 2 2 2" xfId="19029" xr:uid="{CCFECB15-4794-4B8D-B603-6558D4AE4587}"/>
    <cellStyle name="40% - Accent3 14 2 2 2 2" xfId="19030" xr:uid="{454F237F-B07C-440F-9C68-0F86CA220D23}"/>
    <cellStyle name="40% - Accent3 14 2 2 3" xfId="19031" xr:uid="{89A212DF-5B86-4808-AF57-72A95D8468BD}"/>
    <cellStyle name="40% - Accent3 14 2 2 3 2" xfId="19032" xr:uid="{FCB9BF0D-0B67-4166-AD3B-E1D6A5FF51D3}"/>
    <cellStyle name="40% - Accent3 14 2 2 4" xfId="19033" xr:uid="{D0EAABB8-DD51-4CB1-81D9-4F13B0C7789A}"/>
    <cellStyle name="40% - Accent3 14 2 3" xfId="19034" xr:uid="{6595421F-6827-478C-9445-ADEAC244EC3B}"/>
    <cellStyle name="40% - Accent3 14 2 3 2" xfId="19035" xr:uid="{8BE18ED4-B828-41CD-B7BA-10C3F05BF129}"/>
    <cellStyle name="40% - Accent3 14 2 4" xfId="19036" xr:uid="{63A04521-24B1-4844-AF2E-AD54FB128161}"/>
    <cellStyle name="40% - Accent3 14 2 4 2" xfId="19037" xr:uid="{18E8AA34-E0F1-4696-9AE3-25D18108C360}"/>
    <cellStyle name="40% - Accent3 14 2 5" xfId="19038" xr:uid="{B420C070-14A0-4295-A170-DB82559D0099}"/>
    <cellStyle name="40% - Accent3 14 2 5 2" xfId="19039" xr:uid="{5476F66E-EA89-474B-B2BB-5C069088AB58}"/>
    <cellStyle name="40% - Accent3 14 2 6" xfId="19040" xr:uid="{2E737756-0F85-4A3E-A931-EDE11D4143D0}"/>
    <cellStyle name="40% - Accent3 14 2 6 2" xfId="19041" xr:uid="{08761307-2455-48A5-B555-6ABCA42B5B5A}"/>
    <cellStyle name="40% - Accent3 14 2 7" xfId="19042" xr:uid="{0FAF44CB-7CB4-4777-9234-23DE34F902DB}"/>
    <cellStyle name="40% - Accent3 14 2 7 2" xfId="19043" xr:uid="{A590A9B6-7599-4BEC-B035-32ED5DF6C796}"/>
    <cellStyle name="40% - Accent3 14 2 8" xfId="19044" xr:uid="{7E08BB33-3FE7-4D1E-A94B-0A085D9FAA79}"/>
    <cellStyle name="40% - Accent3 14 3" xfId="19045" xr:uid="{6C74D25F-A36C-4DA4-81E2-24168453339E}"/>
    <cellStyle name="40% - Accent3 14 3 2" xfId="19046" xr:uid="{05CB90E1-E417-4EC5-B2B1-3B9F757D427B}"/>
    <cellStyle name="40% - Accent3 14 3 2 2" xfId="19047" xr:uid="{DC588759-D417-4A77-8002-4B6A2A37B952}"/>
    <cellStyle name="40% - Accent3 14 3 2 2 2" xfId="19048" xr:uid="{BDA53153-EEAB-4455-A704-E38AE96CF699}"/>
    <cellStyle name="40% - Accent3 14 3 2 3" xfId="19049" xr:uid="{2E6EDF0C-C426-4F3A-8515-6FB0A5817E5E}"/>
    <cellStyle name="40% - Accent3 14 3 2 3 2" xfId="19050" xr:uid="{1690467F-0C75-4ED0-8456-B46530978C02}"/>
    <cellStyle name="40% - Accent3 14 3 2 4" xfId="19051" xr:uid="{A16E6A08-ACA2-49B5-BAAD-8D2FCD737515}"/>
    <cellStyle name="40% - Accent3 14 3 3" xfId="19052" xr:uid="{71C0C0A9-7F2F-485B-A5FF-E07786951983}"/>
    <cellStyle name="40% - Accent3 14 3 3 2" xfId="19053" xr:uid="{C500D833-9193-47F8-86A7-8080B28FDF93}"/>
    <cellStyle name="40% - Accent3 14 3 4" xfId="19054" xr:uid="{DB1F0A0D-4729-49F5-9B8F-F7EF81D27BC2}"/>
    <cellStyle name="40% - Accent3 14 3 4 2" xfId="19055" xr:uid="{A505849A-A870-4DCC-AFC4-2471BB700834}"/>
    <cellStyle name="40% - Accent3 14 3 5" xfId="19056" xr:uid="{860FA0A3-EA9C-411C-A50B-2FE40A030D84}"/>
    <cellStyle name="40% - Accent3 14 3 5 2" xfId="19057" xr:uid="{184818CC-96CD-42C8-AB80-B79DCD925858}"/>
    <cellStyle name="40% - Accent3 14 3 6" xfId="19058" xr:uid="{771809E2-3833-464B-BCAB-E5ACF628A477}"/>
    <cellStyle name="40% - Accent3 14 4" xfId="19059" xr:uid="{36C3AE6A-96F4-43B3-98C0-09307F8E8F8D}"/>
    <cellStyle name="40% - Accent3 14 4 2" xfId="19060" xr:uid="{0FBC1F7F-CB6C-49F8-BFD1-5709B71644DC}"/>
    <cellStyle name="40% - Accent3 14 4 2 2" xfId="19061" xr:uid="{1E28FDB9-CE09-4A30-92BA-A4FC12814320}"/>
    <cellStyle name="40% - Accent3 14 4 3" xfId="19062" xr:uid="{D114D161-59A3-4CB5-BA4C-8174F14ED396}"/>
    <cellStyle name="40% - Accent3 14 4 3 2" xfId="19063" xr:uid="{CE0C3FB4-BB9B-4E47-9F97-B6C7FDAFE54F}"/>
    <cellStyle name="40% - Accent3 14 4 4" xfId="19064" xr:uid="{7E435005-3772-43B1-886B-A94F2E27A91E}"/>
    <cellStyle name="40% - Accent3 14 5" xfId="19065" xr:uid="{DF3A2A1A-BD1B-41F2-98BF-161B2BD4D1D8}"/>
    <cellStyle name="40% - Accent3 14 5 2" xfId="19066" xr:uid="{186E8FAD-F9F6-487E-8DDA-B9946304EE34}"/>
    <cellStyle name="40% - Accent3 14 6" xfId="19067" xr:uid="{18BB95F7-E6C5-40AA-8E71-92651C203EDA}"/>
    <cellStyle name="40% - Accent3 14 6 2" xfId="19068" xr:uid="{F4DEC1ED-C45F-4FED-AEF5-668332F01CEE}"/>
    <cellStyle name="40% - Accent3 14 7" xfId="19069" xr:uid="{57FB335C-8919-4BA7-BF7A-11B9A9ABD18B}"/>
    <cellStyle name="40% - Accent3 14 7 2" xfId="19070" xr:uid="{A3A10636-F5A5-47EE-AE41-28C729EF0861}"/>
    <cellStyle name="40% - Accent3 14 8" xfId="19071" xr:uid="{EE79BFD5-80DE-4048-B3FD-8BE634617DDA}"/>
    <cellStyle name="40% - Accent3 14 8 2" xfId="19072" xr:uid="{4B233DEC-0117-4B7F-AE21-A447EDA300DF}"/>
    <cellStyle name="40% - Accent3 14 9" xfId="19073" xr:uid="{DB7D49AA-2EA4-4AC8-BC58-F5542F7E78BD}"/>
    <cellStyle name="40% - Accent3 14 9 2" xfId="19074" xr:uid="{AB61E69F-2883-4C2F-A498-5F86780FC076}"/>
    <cellStyle name="40% - Accent3 15" xfId="19075" xr:uid="{45B1F773-FEEF-441D-BC77-361D28F5AE97}"/>
    <cellStyle name="40% - Accent3 15 10" xfId="19076" xr:uid="{42D05F79-4BBD-4B3D-AE11-C17675B4D466}"/>
    <cellStyle name="40% - Accent3 15 2" xfId="19077" xr:uid="{4E7B5557-4632-4B34-9184-72E654738C0E}"/>
    <cellStyle name="40% - Accent3 15 2 2" xfId="19078" xr:uid="{20171987-5781-427E-9C01-15ACBE728F26}"/>
    <cellStyle name="40% - Accent3 15 2 2 2" xfId="19079" xr:uid="{5E8CE52C-054D-4407-AD3E-5E370C2FE8F1}"/>
    <cellStyle name="40% - Accent3 15 2 2 2 2" xfId="19080" xr:uid="{C384CAF1-02CC-4233-8786-33C50E99D061}"/>
    <cellStyle name="40% - Accent3 15 2 2 3" xfId="19081" xr:uid="{E620F122-3C31-4106-9569-07AB1839170A}"/>
    <cellStyle name="40% - Accent3 15 2 2 3 2" xfId="19082" xr:uid="{82F9BE9D-BCD4-4F88-AAD0-5EADAAD4C680}"/>
    <cellStyle name="40% - Accent3 15 2 2 4" xfId="19083" xr:uid="{2531CD25-FE0C-4740-8EF0-23AD091DE80E}"/>
    <cellStyle name="40% - Accent3 15 2 3" xfId="19084" xr:uid="{E0DC515C-11A2-4BA4-8D6E-2A58893179D0}"/>
    <cellStyle name="40% - Accent3 15 2 3 2" xfId="19085" xr:uid="{7EB4A71B-48E3-4E5A-8500-D57FA8715DC4}"/>
    <cellStyle name="40% - Accent3 15 2 4" xfId="19086" xr:uid="{60358C6A-45CA-4665-95C0-F8FFF8D4CCE1}"/>
    <cellStyle name="40% - Accent3 15 2 4 2" xfId="19087" xr:uid="{B9071EDC-F8AE-419D-8644-2D306F5BDE65}"/>
    <cellStyle name="40% - Accent3 15 2 5" xfId="19088" xr:uid="{84C619A1-C7D3-4E8E-8373-5E0EF383C382}"/>
    <cellStyle name="40% - Accent3 15 2 5 2" xfId="19089" xr:uid="{E470C060-5022-453A-BBB2-FD65D1C5D0E7}"/>
    <cellStyle name="40% - Accent3 15 2 6" xfId="19090" xr:uid="{9754FD15-CC9E-4416-9D09-46E598EE1E9C}"/>
    <cellStyle name="40% - Accent3 15 2 6 2" xfId="19091" xr:uid="{163DC7C2-5C7E-4FD0-AFE1-4DB477F802F5}"/>
    <cellStyle name="40% - Accent3 15 2 7" xfId="19092" xr:uid="{DB64ACF4-9E21-4FEF-9C57-B1123A13499D}"/>
    <cellStyle name="40% - Accent3 15 2 7 2" xfId="19093" xr:uid="{99F035D8-D4C1-4A84-B09A-76003883966A}"/>
    <cellStyle name="40% - Accent3 15 2 8" xfId="19094" xr:uid="{D7316CC7-C0DB-4756-935C-34276E9D2C96}"/>
    <cellStyle name="40% - Accent3 15 3" xfId="19095" xr:uid="{AF409D8C-0D90-4E0F-81FA-C701A7584896}"/>
    <cellStyle name="40% - Accent3 15 3 2" xfId="19096" xr:uid="{4403DAC1-3A7E-4042-BDAB-D49C2C314D21}"/>
    <cellStyle name="40% - Accent3 15 3 2 2" xfId="19097" xr:uid="{5E40996E-594E-48D8-BDF1-DC5C5FDA23B0}"/>
    <cellStyle name="40% - Accent3 15 3 2 2 2" xfId="19098" xr:uid="{228FFAB1-7E53-492C-85F3-5EBC63B56808}"/>
    <cellStyle name="40% - Accent3 15 3 2 3" xfId="19099" xr:uid="{2BDBDA26-0981-4D6F-BE75-E5B3541186AD}"/>
    <cellStyle name="40% - Accent3 15 3 2 3 2" xfId="19100" xr:uid="{2A870B9B-E878-4BDF-848F-4EBEAD354B9E}"/>
    <cellStyle name="40% - Accent3 15 3 2 4" xfId="19101" xr:uid="{90F3CAC2-55AD-4B78-8990-CA2AA0DD46E8}"/>
    <cellStyle name="40% - Accent3 15 3 3" xfId="19102" xr:uid="{940AC6F0-CA00-4AE0-9585-C35D07A8E402}"/>
    <cellStyle name="40% - Accent3 15 3 3 2" xfId="19103" xr:uid="{54AE720D-98C5-4BA5-A5AE-8624076F6148}"/>
    <cellStyle name="40% - Accent3 15 3 4" xfId="19104" xr:uid="{1E21AB06-C1FD-4AA4-BAC9-38DDB480F935}"/>
    <cellStyle name="40% - Accent3 15 3 4 2" xfId="19105" xr:uid="{2EA1F618-559C-43D6-896E-8C302186CD22}"/>
    <cellStyle name="40% - Accent3 15 3 5" xfId="19106" xr:uid="{C0F28F80-5A3E-4B85-9601-4959C77DA46C}"/>
    <cellStyle name="40% - Accent3 15 3 5 2" xfId="19107" xr:uid="{30AD3BD0-FD39-499E-9118-03272272CCDB}"/>
    <cellStyle name="40% - Accent3 15 3 6" xfId="19108" xr:uid="{0A281C9A-FB76-4A36-8190-BA47A487F0BE}"/>
    <cellStyle name="40% - Accent3 15 4" xfId="19109" xr:uid="{7BE071EF-AC1E-4370-8BCC-A80A78B9B7A8}"/>
    <cellStyle name="40% - Accent3 15 4 2" xfId="19110" xr:uid="{7FE7CBB1-C514-484C-9C27-EC4E017F0DC8}"/>
    <cellStyle name="40% - Accent3 15 4 2 2" xfId="19111" xr:uid="{51584AED-7A5B-4ACC-86FA-348B858501AE}"/>
    <cellStyle name="40% - Accent3 15 4 3" xfId="19112" xr:uid="{22DD10DC-0216-4575-9C68-1FCDFFA232DE}"/>
    <cellStyle name="40% - Accent3 15 4 3 2" xfId="19113" xr:uid="{44588787-FB8D-4CFD-8FEB-B6902EE8E7D4}"/>
    <cellStyle name="40% - Accent3 15 4 4" xfId="19114" xr:uid="{97FD0968-88B2-4FEB-94D9-713DD756E539}"/>
    <cellStyle name="40% - Accent3 15 5" xfId="19115" xr:uid="{A50712C0-6EB1-4B6C-9A9C-4B613A1533D3}"/>
    <cellStyle name="40% - Accent3 15 5 2" xfId="19116" xr:uid="{C7048B0F-4819-4B1E-9D7C-EDA792850F19}"/>
    <cellStyle name="40% - Accent3 15 6" xfId="19117" xr:uid="{8FAFD1FD-ECD3-4BAE-9587-337117E495E8}"/>
    <cellStyle name="40% - Accent3 15 6 2" xfId="19118" xr:uid="{8D95D352-E04C-4F60-9AED-55173B9196C5}"/>
    <cellStyle name="40% - Accent3 15 7" xfId="19119" xr:uid="{26147393-7E1F-4C5F-AD82-76C70A26B091}"/>
    <cellStyle name="40% - Accent3 15 7 2" xfId="19120" xr:uid="{962E9D2B-B0EA-4624-B7CB-B7F38D9E2BEB}"/>
    <cellStyle name="40% - Accent3 15 8" xfId="19121" xr:uid="{850FF33F-3938-4FBA-99D0-EE7B3BE9C6A1}"/>
    <cellStyle name="40% - Accent3 15 8 2" xfId="19122" xr:uid="{D1AF318D-8273-4A8F-909D-417BC3C69A5C}"/>
    <cellStyle name="40% - Accent3 15 9" xfId="19123" xr:uid="{CE187D3E-E6B7-4E42-8806-B21E2C84A44D}"/>
    <cellStyle name="40% - Accent3 15 9 2" xfId="19124" xr:uid="{C3FB8773-649D-40CE-AD50-01C7E6B336A2}"/>
    <cellStyle name="40% - Accent3 16" xfId="19125" xr:uid="{96BA7DCE-22BE-4DFC-A80E-010AB0C1DD48}"/>
    <cellStyle name="40% - Accent3 16 10" xfId="19126" xr:uid="{FED9D16B-E9FD-40E3-B4DD-90B4EABD8769}"/>
    <cellStyle name="40% - Accent3 16 2" xfId="19127" xr:uid="{C87F741B-AB99-423C-BB0B-7412D01C9FC4}"/>
    <cellStyle name="40% - Accent3 16 2 2" xfId="19128" xr:uid="{687E7A6C-F252-497B-A0B2-83EE64861D6A}"/>
    <cellStyle name="40% - Accent3 16 2 2 2" xfId="19129" xr:uid="{282C3A04-968B-4AC4-A0ED-ADA76C32D713}"/>
    <cellStyle name="40% - Accent3 16 2 2 2 2" xfId="19130" xr:uid="{C174AC5B-ECD5-4558-866D-E7F6393AA5CD}"/>
    <cellStyle name="40% - Accent3 16 2 2 3" xfId="19131" xr:uid="{C25043E9-CF77-4ED6-A3DD-6DC67953F2C5}"/>
    <cellStyle name="40% - Accent3 16 2 2 3 2" xfId="19132" xr:uid="{51803AE8-6B96-4D16-93F4-881B822377DE}"/>
    <cellStyle name="40% - Accent3 16 2 2 4" xfId="19133" xr:uid="{A291DD15-243E-4F19-9E49-B2BCEB3DDF6B}"/>
    <cellStyle name="40% - Accent3 16 2 3" xfId="19134" xr:uid="{08DEA2B6-0D00-4B69-87BF-19B040D40731}"/>
    <cellStyle name="40% - Accent3 16 2 3 2" xfId="19135" xr:uid="{95E12C1A-54CF-4B06-8F87-054688932FB2}"/>
    <cellStyle name="40% - Accent3 16 2 4" xfId="19136" xr:uid="{4F0E97B6-FEDE-488E-8837-04F1A847E0CA}"/>
    <cellStyle name="40% - Accent3 16 2 4 2" xfId="19137" xr:uid="{ECF424CF-6482-42ED-BEB1-B51367B2E55F}"/>
    <cellStyle name="40% - Accent3 16 2 5" xfId="19138" xr:uid="{876F3DD6-A061-424A-9BE9-F1C78EA2CAF1}"/>
    <cellStyle name="40% - Accent3 16 2 5 2" xfId="19139" xr:uid="{FF6F5CB7-5C1B-4EC1-8D64-A5B7FD0AAC53}"/>
    <cellStyle name="40% - Accent3 16 2 6" xfId="19140" xr:uid="{F755CC36-DD0F-4445-B4EB-991E7E997BEB}"/>
    <cellStyle name="40% - Accent3 16 2 6 2" xfId="19141" xr:uid="{FCFE8720-9EEC-42C2-98C2-31A3B35276A7}"/>
    <cellStyle name="40% - Accent3 16 2 7" xfId="19142" xr:uid="{C4C38CC3-1747-46E2-9FFB-46C6F09CEC25}"/>
    <cellStyle name="40% - Accent3 16 2 7 2" xfId="19143" xr:uid="{ACF3BE6A-6F28-4DC5-B328-86A8569BBA87}"/>
    <cellStyle name="40% - Accent3 16 2 8" xfId="19144" xr:uid="{67AEF650-ED49-4615-B43E-BEFE43B259C3}"/>
    <cellStyle name="40% - Accent3 16 3" xfId="19145" xr:uid="{55CA028B-3363-4513-B405-F04473694FD1}"/>
    <cellStyle name="40% - Accent3 16 3 2" xfId="19146" xr:uid="{532BB026-F0BD-47D9-9B91-143E10B5170A}"/>
    <cellStyle name="40% - Accent3 16 3 2 2" xfId="19147" xr:uid="{ED47D556-383C-4B74-8457-CEE34F8AA92B}"/>
    <cellStyle name="40% - Accent3 16 3 2 2 2" xfId="19148" xr:uid="{97DB6B3A-4615-42E0-945D-37ED14BDEFB2}"/>
    <cellStyle name="40% - Accent3 16 3 2 3" xfId="19149" xr:uid="{857D5B0C-28D0-4EC3-9207-7C11D4951FED}"/>
    <cellStyle name="40% - Accent3 16 3 2 3 2" xfId="19150" xr:uid="{5193F98A-4620-42E3-9B87-BAADD2487EE8}"/>
    <cellStyle name="40% - Accent3 16 3 2 4" xfId="19151" xr:uid="{8747BEAB-6B75-4618-B26A-4BDAD36FD545}"/>
    <cellStyle name="40% - Accent3 16 3 3" xfId="19152" xr:uid="{9D49B6E2-A9C7-4E3E-A235-C7B183F7F2A7}"/>
    <cellStyle name="40% - Accent3 16 3 3 2" xfId="19153" xr:uid="{FB026272-5ED7-4C5D-91C2-DD230F4C5FC1}"/>
    <cellStyle name="40% - Accent3 16 3 4" xfId="19154" xr:uid="{20766582-979A-4048-A464-1382DCD4CF6E}"/>
    <cellStyle name="40% - Accent3 16 3 4 2" xfId="19155" xr:uid="{8633F3EB-BEFA-409A-B805-E471489E1A83}"/>
    <cellStyle name="40% - Accent3 16 3 5" xfId="19156" xr:uid="{F770F3F9-A75C-43CC-A27A-2A098C5AFDB0}"/>
    <cellStyle name="40% - Accent3 16 3 5 2" xfId="19157" xr:uid="{E3E943DB-F5E3-4599-A62A-D130B303EFBE}"/>
    <cellStyle name="40% - Accent3 16 3 6" xfId="19158" xr:uid="{B64D4C30-2516-4338-97F6-D44B3CE256D5}"/>
    <cellStyle name="40% - Accent3 16 4" xfId="19159" xr:uid="{20B7EABE-1D8D-47DA-9FA2-988B9842F3D3}"/>
    <cellStyle name="40% - Accent3 16 4 2" xfId="19160" xr:uid="{359F5E75-625A-477A-AC70-54AAF5BB403B}"/>
    <cellStyle name="40% - Accent3 16 4 2 2" xfId="19161" xr:uid="{BB9102B8-85BA-482F-8567-6F8DC58A27F4}"/>
    <cellStyle name="40% - Accent3 16 4 3" xfId="19162" xr:uid="{7733C863-0BF9-44DD-8C4D-CFF54155BC13}"/>
    <cellStyle name="40% - Accent3 16 4 3 2" xfId="19163" xr:uid="{14386C41-4A6A-4AB5-91A1-522B90CC7A17}"/>
    <cellStyle name="40% - Accent3 16 4 4" xfId="19164" xr:uid="{CDE4E4AD-EE89-47AC-B42C-75DFBA229B6A}"/>
    <cellStyle name="40% - Accent3 16 5" xfId="19165" xr:uid="{5AB7F71D-A890-4A7F-B61C-40A4A90808AB}"/>
    <cellStyle name="40% - Accent3 16 5 2" xfId="19166" xr:uid="{31BD8423-90C8-4CD9-9A42-15002F19D795}"/>
    <cellStyle name="40% - Accent3 16 6" xfId="19167" xr:uid="{C20E4794-A110-4E28-88B8-26B133A2B274}"/>
    <cellStyle name="40% - Accent3 16 6 2" xfId="19168" xr:uid="{E4A2905D-86BD-42CD-980D-C3ED69E362A5}"/>
    <cellStyle name="40% - Accent3 16 7" xfId="19169" xr:uid="{E7AF0902-F926-49B5-B003-D1C666EBD596}"/>
    <cellStyle name="40% - Accent3 16 7 2" xfId="19170" xr:uid="{67E83BDB-D216-4155-9C5E-BBC6B8870787}"/>
    <cellStyle name="40% - Accent3 16 8" xfId="19171" xr:uid="{1920F027-640E-46D7-8776-A380D0E9334B}"/>
    <cellStyle name="40% - Accent3 16 8 2" xfId="19172" xr:uid="{B3B1A01D-1397-458C-8F86-6FEDE5402662}"/>
    <cellStyle name="40% - Accent3 16 9" xfId="19173" xr:uid="{D22BAC67-DB5B-4728-94D3-484DAC01B8B1}"/>
    <cellStyle name="40% - Accent3 16 9 2" xfId="19174" xr:uid="{37FAF1CE-B2E0-41DC-B5D4-277F31B734F1}"/>
    <cellStyle name="40% - Accent3 17" xfId="19175" xr:uid="{3C3E8365-38D6-4FA4-A07A-6CE9A78DCC8D}"/>
    <cellStyle name="40% - Accent3 17 2" xfId="19176" xr:uid="{5C943BDD-1BB1-44A9-B87E-80F4E10ACC21}"/>
    <cellStyle name="40% - Accent3 17 2 2" xfId="19177" xr:uid="{BBB68CAC-1B25-4885-BA2D-AC0A9778B5B6}"/>
    <cellStyle name="40% - Accent3 17 2 2 2" xfId="19178" xr:uid="{97832C5F-84BD-482E-9A72-E7EC7E227456}"/>
    <cellStyle name="40% - Accent3 17 2 3" xfId="19179" xr:uid="{52D91F03-F0A7-42EB-B750-F343191CF506}"/>
    <cellStyle name="40% - Accent3 17 2 3 2" xfId="19180" xr:uid="{90228C20-60FA-4FBF-BD47-A35DAC6BBDC7}"/>
    <cellStyle name="40% - Accent3 17 2 4" xfId="19181" xr:uid="{6FF2288D-8ED2-4999-BD8B-0BDC91B31C4E}"/>
    <cellStyle name="40% - Accent3 17 2 4 2" xfId="19182" xr:uid="{BE5257C0-A308-45CA-AF5E-890CCF0A784F}"/>
    <cellStyle name="40% - Accent3 17 2 5" xfId="19183" xr:uid="{F27B1175-DA21-4C22-A87A-367F290E462C}"/>
    <cellStyle name="40% - Accent3 17 2 5 2" xfId="19184" xr:uid="{50933B22-7F93-49B8-94BD-EB57E2D88900}"/>
    <cellStyle name="40% - Accent3 17 2 6" xfId="19185" xr:uid="{3F02936B-2402-4FA6-9788-56018E57C8C1}"/>
    <cellStyle name="40% - Accent3 17 3" xfId="19186" xr:uid="{FFBF33E7-1CD5-41BB-B34C-7328D6C53440}"/>
    <cellStyle name="40% - Accent3 17 3 2" xfId="19187" xr:uid="{BE12CDD8-02CB-46A0-AD57-4B6390BC5E22}"/>
    <cellStyle name="40% - Accent3 17 4" xfId="19188" xr:uid="{133B928E-BF7E-43BE-93D7-79DB30770A6C}"/>
    <cellStyle name="40% - Accent3 17 4 2" xfId="19189" xr:uid="{F2FC030D-7B95-4997-8B15-E4C4BF9F8864}"/>
    <cellStyle name="40% - Accent3 17 5" xfId="19190" xr:uid="{EDF24A1E-FFB8-45E2-83C8-A15272C33C66}"/>
    <cellStyle name="40% - Accent3 17 5 2" xfId="19191" xr:uid="{CB9DA575-A405-4634-B5A2-234D00739FA1}"/>
    <cellStyle name="40% - Accent3 17 6" xfId="19192" xr:uid="{18ACA317-48B4-435B-A357-1C1D49EB5721}"/>
    <cellStyle name="40% - Accent3 17 6 2" xfId="19193" xr:uid="{FF8721BF-1364-4001-BAD8-3998383FBF88}"/>
    <cellStyle name="40% - Accent3 17 7" xfId="19194" xr:uid="{D69285DE-C961-4431-937D-C832DB91A340}"/>
    <cellStyle name="40% - Accent3 17 7 2" xfId="19195" xr:uid="{1A0E4566-B7B6-4B36-AAE1-357F514DB4A1}"/>
    <cellStyle name="40% - Accent3 17 8" xfId="19196" xr:uid="{66BCB217-D034-4DBC-B438-5AFB633001CF}"/>
    <cellStyle name="40% - Accent3 18" xfId="19197" xr:uid="{2EA17682-D6D4-4BE0-860F-96F0DEEC27BA}"/>
    <cellStyle name="40% - Accent3 18 2" xfId="19198" xr:uid="{0BF5BCB1-6DE3-4CE5-9B9C-1F4079F1E734}"/>
    <cellStyle name="40% - Accent3 18 2 2" xfId="19199" xr:uid="{5E5D4355-CFED-4525-90EE-A3A6BDB69C4A}"/>
    <cellStyle name="40% - Accent3 18 2 2 2" xfId="19200" xr:uid="{9DB0956B-346E-408A-A2AA-1B5AA6F017DA}"/>
    <cellStyle name="40% - Accent3 18 2 3" xfId="19201" xr:uid="{54BD5CAB-35FE-41E3-AA35-D748D7DC2782}"/>
    <cellStyle name="40% - Accent3 18 2 3 2" xfId="19202" xr:uid="{65759D96-8538-4CFA-A576-8C696365720E}"/>
    <cellStyle name="40% - Accent3 18 2 4" xfId="19203" xr:uid="{3679C8B8-5799-4F0E-916A-04AEC4A37964}"/>
    <cellStyle name="40% - Accent3 18 3" xfId="19204" xr:uid="{61CDB469-BEA1-4E76-8EEE-6927061D16D8}"/>
    <cellStyle name="40% - Accent3 18 3 2" xfId="19205" xr:uid="{1E50EE96-40B8-4604-A8F5-CA2F7D5D0590}"/>
    <cellStyle name="40% - Accent3 18 4" xfId="19206" xr:uid="{C1208F1E-9139-4943-B42D-230A5D6728D8}"/>
    <cellStyle name="40% - Accent3 18 4 2" xfId="19207" xr:uid="{6D083393-E7AC-4054-8C4C-60D05041884D}"/>
    <cellStyle name="40% - Accent3 18 5" xfId="19208" xr:uid="{D5A35663-3BA1-4B2C-B063-2512A4A42800}"/>
    <cellStyle name="40% - Accent3 18 5 2" xfId="19209" xr:uid="{759C4D4C-4722-4BB7-A1D0-01D64B5F58E7}"/>
    <cellStyle name="40% - Accent3 18 6" xfId="19210" xr:uid="{6C5D4BEF-4E82-4941-A68A-5DD6D1C26289}"/>
    <cellStyle name="40% - Accent3 18 6 2" xfId="19211" xr:uid="{77A0EA83-F196-4470-B2C2-0692750ACBCB}"/>
    <cellStyle name="40% - Accent3 18 7" xfId="19212" xr:uid="{E593FA91-3C73-4CE8-94C9-99CB2703F2AE}"/>
    <cellStyle name="40% - Accent3 18 7 2" xfId="19213" xr:uid="{D5608B2E-8144-41DD-8417-D7BA277A58DF}"/>
    <cellStyle name="40% - Accent3 18 8" xfId="19214" xr:uid="{E5DB62A6-F43D-4C80-80A4-CA15BC6F9710}"/>
    <cellStyle name="40% - Accent3 19" xfId="19215" xr:uid="{D139CA55-62B4-45A3-9F6E-D63E9633638C}"/>
    <cellStyle name="40% - Accent3 19 2" xfId="19216" xr:uid="{854238F6-B2AA-4C2C-B5DB-6B34F1384BA6}"/>
    <cellStyle name="40% - Accent3 19 2 2" xfId="19217" xr:uid="{5C3E94ED-8412-4947-B138-59468CEDDE33}"/>
    <cellStyle name="40% - Accent3 19 3" xfId="19218" xr:uid="{C2944D46-C337-4F91-9052-2FC74E27A1DE}"/>
    <cellStyle name="40% - Accent3 19 3 2" xfId="19219" xr:uid="{5E5536A9-3068-4538-B1CE-6D37838D68AC}"/>
    <cellStyle name="40% - Accent3 19 4" xfId="19220" xr:uid="{0AF53AB6-B3AF-4B46-8691-FF4CAAEAA8E9}"/>
    <cellStyle name="40% - Accent3 19 4 2" xfId="19221" xr:uid="{E50789D8-456B-4FD6-A276-43343C0CBBCA}"/>
    <cellStyle name="40% - Accent3 19 5" xfId="19222" xr:uid="{E779B665-4B03-45A3-856B-DA471D55F10C}"/>
    <cellStyle name="40% - Accent3 19 5 2" xfId="19223" xr:uid="{49C7658C-64E3-445E-A19F-0CA5077B8415}"/>
    <cellStyle name="40% - Accent3 19 6" xfId="19224" xr:uid="{BBD9B699-639D-4E98-A8A6-7B40B5573A72}"/>
    <cellStyle name="40% - Accent3 19 6 2" xfId="19225" xr:uid="{A312BD95-ED30-4F46-9CB4-A40874F11A47}"/>
    <cellStyle name="40% - Accent3 19 7" xfId="19226" xr:uid="{E40C903D-3B74-4A0D-AC9D-54825A3C6A0A}"/>
    <cellStyle name="40% - Accent3 2" xfId="337" xr:uid="{3987151B-1D2F-4D8B-B5EC-F838866D2B8A}"/>
    <cellStyle name="40% - Accent3 2 10" xfId="19228" xr:uid="{70AD9C83-DC3B-481B-B49D-0C45E508ABE1}"/>
    <cellStyle name="40% - Accent3 2 10 2" xfId="19229" xr:uid="{467FCB4A-DC57-4573-92C3-FFB55E38F7ED}"/>
    <cellStyle name="40% - Accent3 2 11" xfId="19230" xr:uid="{B9AA1326-4824-4514-9694-40EE06E4168F}"/>
    <cellStyle name="40% - Accent3 2 11 2" xfId="19231" xr:uid="{5D8DE763-002D-4F71-987F-23B9C62F3395}"/>
    <cellStyle name="40% - Accent3 2 12" xfId="19232" xr:uid="{7888A035-2BCD-48D2-A016-60568145E5DE}"/>
    <cellStyle name="40% - Accent3 2 12 2" xfId="19233" xr:uid="{52051E1D-860C-4936-A9B0-DF6166A284F7}"/>
    <cellStyle name="40% - Accent3 2 13" xfId="19234" xr:uid="{CCF494A3-C236-4BAC-B930-F60816C0A980}"/>
    <cellStyle name="40% - Accent3 2 13 2" xfId="19235" xr:uid="{543395DE-EB5D-415E-A685-502AB0E1F9E6}"/>
    <cellStyle name="40% - Accent3 2 14" xfId="19236" xr:uid="{14CEEBCE-470D-4E51-809A-5B885E1A8702}"/>
    <cellStyle name="40% - Accent3 2 14 2" xfId="19237" xr:uid="{ADC7BF50-ADF3-4F44-8827-50503D7196FD}"/>
    <cellStyle name="40% - Accent3 2 15" xfId="19238" xr:uid="{7F764964-83B2-4C95-9824-C41D67FD9889}"/>
    <cellStyle name="40% - Accent3 2 15 2" xfId="19239" xr:uid="{E0B5FD41-249D-47B2-B568-B8501E0B6611}"/>
    <cellStyle name="40% - Accent3 2 16" xfId="19240" xr:uid="{48E74A7F-7243-4C01-AC54-4E3256A7C02C}"/>
    <cellStyle name="40% - Accent3 2 17" xfId="19241" xr:uid="{EE65F134-52FE-4152-A48D-2EE3790FC735}"/>
    <cellStyle name="40% - Accent3 2 18" xfId="19227" xr:uid="{A09BCD4B-B20E-41C5-A515-FA283269C681}"/>
    <cellStyle name="40% - Accent3 2 2" xfId="338" xr:uid="{9894601A-46B4-4B20-BCC0-C3D97C345A20}"/>
    <cellStyle name="40% - Accent3 2 2 10" xfId="19243" xr:uid="{209B90A7-3238-46F9-9296-9A284175EAA5}"/>
    <cellStyle name="40% - Accent3 2 2 10 2" xfId="19244" xr:uid="{E79E3A61-5EC4-4B32-AB7B-7B982812F10F}"/>
    <cellStyle name="40% - Accent3 2 2 11" xfId="19245" xr:uid="{8F567900-2629-463E-92E6-4BC36723A83C}"/>
    <cellStyle name="40% - Accent3 2 2 11 2" xfId="19246" xr:uid="{092DF86F-CA52-4BF8-8246-286AD87F7A61}"/>
    <cellStyle name="40% - Accent3 2 2 12" xfId="19247" xr:uid="{08503E80-F3FB-4120-82FC-57B7BD065288}"/>
    <cellStyle name="40% - Accent3 2 2 13" xfId="19242" xr:uid="{47EEF02F-FA72-459C-8FB5-359A77C955DC}"/>
    <cellStyle name="40% - Accent3 2 2 2" xfId="339" xr:uid="{816E1E5C-F20E-4CDF-9C02-7158C492432A}"/>
    <cellStyle name="40% - Accent3 2 2 2 10" xfId="19249" xr:uid="{1FFF8ED8-72CB-4C72-A0F8-306E13366F5C}"/>
    <cellStyle name="40% - Accent3 2 2 2 11" xfId="19248" xr:uid="{7CDA0AAC-6D12-4299-BEF2-FEB9703B067A}"/>
    <cellStyle name="40% - Accent3 2 2 2 2" xfId="340" xr:uid="{5807C95F-B80C-439C-A9B8-60C1106B8A6B}"/>
    <cellStyle name="40% - Accent3 2 2 2 2 2" xfId="341" xr:uid="{212389CD-7E66-4FBA-A56F-CF46F726A610}"/>
    <cellStyle name="40% - Accent3 2 2 2 2 2 2" xfId="19252" xr:uid="{ADF4DF8C-9EB9-47C3-94EC-81CE8DBA5920}"/>
    <cellStyle name="40% - Accent3 2 2 2 2 2 2 2" xfId="19253" xr:uid="{242E201F-00A0-41DD-8FC3-5288A07EDCCB}"/>
    <cellStyle name="40% - Accent3 2 2 2 2 2 3" xfId="19254" xr:uid="{9A708C07-6963-480A-B4F6-D96B598C122D}"/>
    <cellStyle name="40% - Accent3 2 2 2 2 2 3 2" xfId="19255" xr:uid="{C94682BE-8AF4-4642-96CA-C202B2FBE1A7}"/>
    <cellStyle name="40% - Accent3 2 2 2 2 2 4" xfId="19256" xr:uid="{A132A6BC-3D84-47C7-BD05-0B75D82831A2}"/>
    <cellStyle name="40% - Accent3 2 2 2 2 2 5" xfId="19251" xr:uid="{6CF1916C-052B-4E97-B185-6D9CBBD2F488}"/>
    <cellStyle name="40% - Accent3 2 2 2 2 3" xfId="19257" xr:uid="{8E0BD014-FE97-4BE5-9261-4A22FCB96E13}"/>
    <cellStyle name="40% - Accent3 2 2 2 2 3 2" xfId="19258" xr:uid="{CE59EFBB-0416-42A5-8BCB-38714EB55752}"/>
    <cellStyle name="40% - Accent3 2 2 2 2 4" xfId="19259" xr:uid="{4719B790-E004-4727-8CEC-1D2EBD7547BE}"/>
    <cellStyle name="40% - Accent3 2 2 2 2 4 2" xfId="19260" xr:uid="{30DDA926-BFDD-426A-AC2D-D43F41D35390}"/>
    <cellStyle name="40% - Accent3 2 2 2 2 5" xfId="19261" xr:uid="{07D8614A-0911-41FB-A7A8-EF574AC9A91C}"/>
    <cellStyle name="40% - Accent3 2 2 2 2 5 2" xfId="19262" xr:uid="{F192492D-031A-4811-9574-81BA2DCAF9CC}"/>
    <cellStyle name="40% - Accent3 2 2 2 2 6" xfId="19263" xr:uid="{65F6613B-24FD-40C6-BB0A-D4E5ED35964B}"/>
    <cellStyle name="40% - Accent3 2 2 2 2 7" xfId="19250" xr:uid="{1B2CE72A-508A-46B8-9B56-E95FAF5011CD}"/>
    <cellStyle name="40% - Accent3 2 2 2 3" xfId="342" xr:uid="{286AAE45-6642-491F-895F-91794B5D3332}"/>
    <cellStyle name="40% - Accent3 2 2 2 3 2" xfId="19265" xr:uid="{87B6AF36-3DE8-4D50-A951-0B298561AF83}"/>
    <cellStyle name="40% - Accent3 2 2 2 3 2 2" xfId="19266" xr:uid="{3318A16F-9831-4260-9922-B63EAC3536E8}"/>
    <cellStyle name="40% - Accent3 2 2 2 3 2 2 2" xfId="19267" xr:uid="{7A756FA2-13FD-49EC-BDFF-9CC774B36811}"/>
    <cellStyle name="40% - Accent3 2 2 2 3 2 3" xfId="19268" xr:uid="{91D6398C-37D9-4A8E-9B35-70E4E144C5B1}"/>
    <cellStyle name="40% - Accent3 2 2 2 3 2 3 2" xfId="19269" xr:uid="{878F79EA-0586-426E-AD09-936C5FE05F14}"/>
    <cellStyle name="40% - Accent3 2 2 2 3 2 4" xfId="19270" xr:uid="{89B60962-277A-4223-877F-D4E5D6AED13E}"/>
    <cellStyle name="40% - Accent3 2 2 2 3 3" xfId="19271" xr:uid="{0BED2449-6EB4-4948-94C1-FAB8DD0CD04E}"/>
    <cellStyle name="40% - Accent3 2 2 2 3 3 2" xfId="19272" xr:uid="{87C95EF1-5B5E-48B2-8DAE-C3BF59874491}"/>
    <cellStyle name="40% - Accent3 2 2 2 3 4" xfId="19273" xr:uid="{FAB4BD78-D99D-4582-8AAE-34E9F5FB3EE2}"/>
    <cellStyle name="40% - Accent3 2 2 2 3 4 2" xfId="19274" xr:uid="{DD98F293-BEFC-42A0-96F6-2F852CDF92ED}"/>
    <cellStyle name="40% - Accent3 2 2 2 3 5" xfId="19275" xr:uid="{864DAA29-1903-48E4-A82F-071B8380C677}"/>
    <cellStyle name="40% - Accent3 2 2 2 3 5 2" xfId="19276" xr:uid="{5FFE39B1-F6D2-470B-AF51-CA0765B1DA71}"/>
    <cellStyle name="40% - Accent3 2 2 2 3 6" xfId="19277" xr:uid="{B3FB4816-2D25-4B2C-B653-5EC5DDC1767B}"/>
    <cellStyle name="40% - Accent3 2 2 2 3 7" xfId="19264" xr:uid="{3FEFF259-E60F-4A6C-BD14-D36458AE0625}"/>
    <cellStyle name="40% - Accent3 2 2 2 4" xfId="19278" xr:uid="{DA452DC0-A3D8-41B7-947E-F30A116FD7C9}"/>
    <cellStyle name="40% - Accent3 2 2 2 4 2" xfId="19279" xr:uid="{C8BFC1AC-2BB6-4AF4-A3D4-2C9D5AB23B9C}"/>
    <cellStyle name="40% - Accent3 2 2 2 4 2 2" xfId="19280" xr:uid="{9C44117E-798D-4BDC-BE06-3BF7B0E80A03}"/>
    <cellStyle name="40% - Accent3 2 2 2 4 3" xfId="19281" xr:uid="{1FF7EDFB-4009-4133-9D41-97BFAFF1DAE2}"/>
    <cellStyle name="40% - Accent3 2 2 2 4 3 2" xfId="19282" xr:uid="{4044C893-6E15-495B-B3F3-BA086DBFD1DB}"/>
    <cellStyle name="40% - Accent3 2 2 2 4 4" xfId="19283" xr:uid="{6B2022F9-EBCF-4018-A29C-CB4B9A972244}"/>
    <cellStyle name="40% - Accent3 2 2 2 5" xfId="19284" xr:uid="{96D8FAFD-ABA1-471C-92A1-101B4593ADB0}"/>
    <cellStyle name="40% - Accent3 2 2 2 5 2" xfId="19285" xr:uid="{ECB6F151-4489-4D5C-AA67-33A80DE6F31E}"/>
    <cellStyle name="40% - Accent3 2 2 2 6" xfId="19286" xr:uid="{161632A8-A882-4018-8F0E-39530706CB68}"/>
    <cellStyle name="40% - Accent3 2 2 2 6 2" xfId="19287" xr:uid="{03747B71-59DD-4ECE-8D23-21F81ED587F9}"/>
    <cellStyle name="40% - Accent3 2 2 2 7" xfId="19288" xr:uid="{56DE3827-C7C7-4B3A-8C77-35BE84426794}"/>
    <cellStyle name="40% - Accent3 2 2 2 7 2" xfId="19289" xr:uid="{29787D90-FFF4-4218-BACA-45225B1DBE11}"/>
    <cellStyle name="40% - Accent3 2 2 2 8" xfId="19290" xr:uid="{7ED3F75C-650D-4C1B-AB28-F643F84D6294}"/>
    <cellStyle name="40% - Accent3 2 2 2 8 2" xfId="19291" xr:uid="{ABD10A78-F16E-4D41-AE56-2E014D3A481F}"/>
    <cellStyle name="40% - Accent3 2 2 2 9" xfId="19292" xr:uid="{C2CDA81F-1FC9-4B01-9F01-412D8747C633}"/>
    <cellStyle name="40% - Accent3 2 2 2 9 2" xfId="19293" xr:uid="{97B105F9-0F32-4035-A1D8-62FF535E2579}"/>
    <cellStyle name="40% - Accent3 2 2 3" xfId="343" xr:uid="{762F9FFB-6577-460B-A39E-A0CCEF9A7B4B}"/>
    <cellStyle name="40% - Accent3 2 2 3 2" xfId="344" xr:uid="{7A5A3A83-29D2-4387-A871-8E71243F2F74}"/>
    <cellStyle name="40% - Accent3 2 2 3 2 2" xfId="19296" xr:uid="{1CC5F2B8-B04C-4850-86E6-0585332A5EC0}"/>
    <cellStyle name="40% - Accent3 2 2 3 2 2 2" xfId="19297" xr:uid="{540DF5C0-CD15-4834-A70A-1BFB3CED17D1}"/>
    <cellStyle name="40% - Accent3 2 2 3 2 2 2 2" xfId="19298" xr:uid="{ED189B78-B706-46FC-8722-DA2B2D9C5CF9}"/>
    <cellStyle name="40% - Accent3 2 2 3 2 2 3" xfId="19299" xr:uid="{CC9F9A1F-D443-4525-ADE2-72BC33269E0B}"/>
    <cellStyle name="40% - Accent3 2 2 3 2 2 3 2" xfId="19300" xr:uid="{CCD6D252-2850-4086-96F2-9153FD68E2F4}"/>
    <cellStyle name="40% - Accent3 2 2 3 2 2 4" xfId="19301" xr:uid="{EF492B21-20B6-41AD-B4A8-DB76251C1848}"/>
    <cellStyle name="40% - Accent3 2 2 3 2 3" xfId="19302" xr:uid="{48309D35-17E9-4275-9E59-0A2794662669}"/>
    <cellStyle name="40% - Accent3 2 2 3 2 3 2" xfId="19303" xr:uid="{91A5BCEF-9533-4479-BD13-D1871BF559A1}"/>
    <cellStyle name="40% - Accent3 2 2 3 2 4" xfId="19304" xr:uid="{89100D84-9401-4E52-A18F-ADCE11D63CBB}"/>
    <cellStyle name="40% - Accent3 2 2 3 2 4 2" xfId="19305" xr:uid="{C4CE9199-B313-4D86-977D-A69D9E0D1053}"/>
    <cellStyle name="40% - Accent3 2 2 3 2 5" xfId="19306" xr:uid="{21E6B7FF-201B-4FF0-9FD5-2BD43EE609CE}"/>
    <cellStyle name="40% - Accent3 2 2 3 2 5 2" xfId="19307" xr:uid="{6322A41D-767A-49A2-AFB8-E6A483E22A2D}"/>
    <cellStyle name="40% - Accent3 2 2 3 2 6" xfId="19308" xr:uid="{E8BFEB9B-D4C5-4B75-9FBB-4996A0AEE539}"/>
    <cellStyle name="40% - Accent3 2 2 3 2 7" xfId="19295" xr:uid="{158FD2A4-A449-44E7-87D4-80AEBEB9E3FE}"/>
    <cellStyle name="40% - Accent3 2 2 3 3" xfId="19309" xr:uid="{108A23DE-16A7-4449-9C2D-BAAC4EF038C4}"/>
    <cellStyle name="40% - Accent3 2 2 3 3 2" xfId="19310" xr:uid="{B33BECF5-B4FB-49F9-8BE9-FCAB5C3ECB57}"/>
    <cellStyle name="40% - Accent3 2 2 3 3 2 2" xfId="19311" xr:uid="{3FA839D7-0CA0-44D7-8220-D73B6DA399D9}"/>
    <cellStyle name="40% - Accent3 2 2 3 3 2 2 2" xfId="19312" xr:uid="{C59E0E19-9BBC-407A-BB77-8B7C1AF86F9D}"/>
    <cellStyle name="40% - Accent3 2 2 3 3 2 3" xfId="19313" xr:uid="{2F173EC1-127D-4BF6-B9A7-64958FA7E8B3}"/>
    <cellStyle name="40% - Accent3 2 2 3 3 2 3 2" xfId="19314" xr:uid="{16B285C6-A83F-4703-AA6A-0530D3B13699}"/>
    <cellStyle name="40% - Accent3 2 2 3 3 2 4" xfId="19315" xr:uid="{38959702-8197-4BCA-9B87-BAFA1EABD218}"/>
    <cellStyle name="40% - Accent3 2 2 3 3 3" xfId="19316" xr:uid="{1CD469B3-4208-48E4-8C2D-4F4895103279}"/>
    <cellStyle name="40% - Accent3 2 2 3 3 3 2" xfId="19317" xr:uid="{A7E7EA76-96E0-4680-8FEA-D86EEB7FB318}"/>
    <cellStyle name="40% - Accent3 2 2 3 3 4" xfId="19318" xr:uid="{5992400D-D65A-4BC9-9360-BB56C9A90650}"/>
    <cellStyle name="40% - Accent3 2 2 3 3 4 2" xfId="19319" xr:uid="{2DFA65C4-BCEF-40BE-A488-9286E909A04C}"/>
    <cellStyle name="40% - Accent3 2 2 3 3 5" xfId="19320" xr:uid="{E3955DAE-FAC2-4CA5-8671-ABF155DB9648}"/>
    <cellStyle name="40% - Accent3 2 2 3 3 5 2" xfId="19321" xr:uid="{0BF4EA99-8C6B-48C5-A63C-3CD90E8D825D}"/>
    <cellStyle name="40% - Accent3 2 2 3 3 6" xfId="19322" xr:uid="{6C0B5B9C-05AD-43C3-95AA-D194213502FD}"/>
    <cellStyle name="40% - Accent3 2 2 3 4" xfId="19323" xr:uid="{7D9723FC-CC39-49E7-AEB4-F37EB9B85F25}"/>
    <cellStyle name="40% - Accent3 2 2 3 4 2" xfId="19324" xr:uid="{E0F5EA85-D975-4F83-BD95-BC1A53AE9AFB}"/>
    <cellStyle name="40% - Accent3 2 2 3 4 2 2" xfId="19325" xr:uid="{4895DA2B-9CF1-4F00-9A78-8A7659865B26}"/>
    <cellStyle name="40% - Accent3 2 2 3 4 3" xfId="19326" xr:uid="{E7D5FA1B-FC84-454C-8D33-593229526E6E}"/>
    <cellStyle name="40% - Accent3 2 2 3 4 3 2" xfId="19327" xr:uid="{05932751-C1AA-4803-A75A-C3CFC2987802}"/>
    <cellStyle name="40% - Accent3 2 2 3 4 4" xfId="19328" xr:uid="{2B3EDBA6-A50A-4256-A8A4-E2FC67DE1CA5}"/>
    <cellStyle name="40% - Accent3 2 2 3 5" xfId="19329" xr:uid="{700D85D0-572D-4104-BDBC-E34E6CB92DB9}"/>
    <cellStyle name="40% - Accent3 2 2 3 5 2" xfId="19330" xr:uid="{15E133B5-47B6-46B8-A9B7-1F766B13EA88}"/>
    <cellStyle name="40% - Accent3 2 2 3 6" xfId="19331" xr:uid="{60F07BC6-71C9-4492-970A-6A20873BF271}"/>
    <cellStyle name="40% - Accent3 2 2 3 6 2" xfId="19332" xr:uid="{B2C662EE-9C34-4043-844E-FA13E8C84A72}"/>
    <cellStyle name="40% - Accent3 2 2 3 7" xfId="19333" xr:uid="{690D8A89-167E-4A47-84FA-9A670C2B0A58}"/>
    <cellStyle name="40% - Accent3 2 2 3 7 2" xfId="19334" xr:uid="{1E53B7C9-34D7-4D60-B688-2F90051486FA}"/>
    <cellStyle name="40% - Accent3 2 2 3 8" xfId="19335" xr:uid="{901491F0-3ABF-4A71-ADAE-E3D9058F26DC}"/>
    <cellStyle name="40% - Accent3 2 2 3 9" xfId="19294" xr:uid="{71FC2877-C89F-4DB2-BB51-1A5C3438875A}"/>
    <cellStyle name="40% - Accent3 2 2 4" xfId="345" xr:uid="{31CC545E-3AF0-4F95-9FBA-CD0F2070A886}"/>
    <cellStyle name="40% - Accent3 2 2 4 2" xfId="19337" xr:uid="{9BF9E16F-A33B-4BF5-9180-5AF575490F55}"/>
    <cellStyle name="40% - Accent3 2 2 4 2 2" xfId="19338" xr:uid="{51AEB98D-1BBA-406D-8ACF-45FCA7286FF9}"/>
    <cellStyle name="40% - Accent3 2 2 4 2 2 2" xfId="19339" xr:uid="{2D9ED6DF-7DFE-4655-8E1D-0FD1A7E76E1C}"/>
    <cellStyle name="40% - Accent3 2 2 4 2 3" xfId="19340" xr:uid="{9A98750D-925C-4634-8024-B2AC3DDE0120}"/>
    <cellStyle name="40% - Accent3 2 2 4 2 3 2" xfId="19341" xr:uid="{E0D7F22E-C454-495F-86BC-C5315E5D45ED}"/>
    <cellStyle name="40% - Accent3 2 2 4 2 4" xfId="19342" xr:uid="{F237E649-4D32-4A61-B0FC-77EEBE242355}"/>
    <cellStyle name="40% - Accent3 2 2 4 3" xfId="19343" xr:uid="{F8BA9B99-2EF1-4BDC-A3A4-7B417942EEBB}"/>
    <cellStyle name="40% - Accent3 2 2 4 3 2" xfId="19344" xr:uid="{CB778147-CD47-4A2F-9095-5DA76D2E85B1}"/>
    <cellStyle name="40% - Accent3 2 2 4 4" xfId="19345" xr:uid="{6F93F707-297B-4FEE-A008-2A1BB65A2E89}"/>
    <cellStyle name="40% - Accent3 2 2 4 4 2" xfId="19346" xr:uid="{26EE55EF-A7F0-462A-AA1E-6BEE8AC20749}"/>
    <cellStyle name="40% - Accent3 2 2 4 5" xfId="19347" xr:uid="{A19553B9-8B9B-417D-9FD0-679C0B00D411}"/>
    <cellStyle name="40% - Accent3 2 2 4 5 2" xfId="19348" xr:uid="{C9838413-E436-46DF-9B88-FEA9503477BD}"/>
    <cellStyle name="40% - Accent3 2 2 4 6" xfId="19349" xr:uid="{63745FE9-1BAB-4BB3-992B-3511786E58C0}"/>
    <cellStyle name="40% - Accent3 2 2 4 7" xfId="19336" xr:uid="{00655E40-35DE-4BE2-AA5A-26E09B3AC8A2}"/>
    <cellStyle name="40% - Accent3 2 2 5" xfId="19350" xr:uid="{3B1C8448-9662-41DB-84BB-BBB5C37C3723}"/>
    <cellStyle name="40% - Accent3 2 2 5 2" xfId="19351" xr:uid="{98190AE6-EA10-4071-9F83-AB488125BC42}"/>
    <cellStyle name="40% - Accent3 2 2 5 2 2" xfId="19352" xr:uid="{FF7B866B-B4F9-4740-B783-FF0233401352}"/>
    <cellStyle name="40% - Accent3 2 2 5 2 2 2" xfId="19353" xr:uid="{C8519E30-C88A-4D98-AEDD-1F736CBEC377}"/>
    <cellStyle name="40% - Accent3 2 2 5 2 3" xfId="19354" xr:uid="{41DCCE7F-D297-407B-A2F6-8758D1589D0C}"/>
    <cellStyle name="40% - Accent3 2 2 5 2 3 2" xfId="19355" xr:uid="{3F9A4796-FFAA-4C16-B84A-2A044D946C0F}"/>
    <cellStyle name="40% - Accent3 2 2 5 2 4" xfId="19356" xr:uid="{7EACEBB4-0C86-4D92-97F5-6840F9B71D7C}"/>
    <cellStyle name="40% - Accent3 2 2 5 3" xfId="19357" xr:uid="{02CE97EF-A167-43A0-AFEC-C25A2608F890}"/>
    <cellStyle name="40% - Accent3 2 2 5 3 2" xfId="19358" xr:uid="{AA6FC7E3-0141-46EB-B244-8587A776EE58}"/>
    <cellStyle name="40% - Accent3 2 2 5 4" xfId="19359" xr:uid="{3D166B57-75BB-4DCD-B901-D545C4BCF307}"/>
    <cellStyle name="40% - Accent3 2 2 5 4 2" xfId="19360" xr:uid="{0F5E4796-9042-416A-AFD2-4BA2C085417F}"/>
    <cellStyle name="40% - Accent3 2 2 5 5" xfId="19361" xr:uid="{4AB11FD6-C5CC-4208-B86C-EA42C1B42DB4}"/>
    <cellStyle name="40% - Accent3 2 2 5 5 2" xfId="19362" xr:uid="{303D11B9-9B54-40E2-8D42-6B06384D7EDC}"/>
    <cellStyle name="40% - Accent3 2 2 5 6" xfId="19363" xr:uid="{79B2E33C-0214-46FC-8482-CD435EDC4BD9}"/>
    <cellStyle name="40% - Accent3 2 2 6" xfId="19364" xr:uid="{B8CA3C0F-F49F-4B43-AE98-B270C38225BC}"/>
    <cellStyle name="40% - Accent3 2 2 6 2" xfId="19365" xr:uid="{79077AF5-9045-4DAF-91FD-A4213CB4EFD7}"/>
    <cellStyle name="40% - Accent3 2 2 6 2 2" xfId="19366" xr:uid="{3EB233FB-3069-4D57-8B54-E7A09225EFF8}"/>
    <cellStyle name="40% - Accent3 2 2 6 3" xfId="19367" xr:uid="{048BD750-021A-4017-B8BE-1FFCA4F22AFD}"/>
    <cellStyle name="40% - Accent3 2 2 6 3 2" xfId="19368" xr:uid="{EE283286-C402-4D5F-9618-776C5FC0E336}"/>
    <cellStyle name="40% - Accent3 2 2 6 4" xfId="19369" xr:uid="{11A9F445-E0C0-4BC2-85ED-20C90A542F4E}"/>
    <cellStyle name="40% - Accent3 2 2 7" xfId="19370" xr:uid="{43B29C52-5583-4245-93FA-378B4D1349BB}"/>
    <cellStyle name="40% - Accent3 2 2 7 2" xfId="19371" xr:uid="{5E9A6ADB-868E-40E2-91E9-D0CD457EEF6A}"/>
    <cellStyle name="40% - Accent3 2 2 8" xfId="19372" xr:uid="{5AFBAA42-72D4-4B68-B3B0-236CA2043895}"/>
    <cellStyle name="40% - Accent3 2 2 8 2" xfId="19373" xr:uid="{D34F731B-6316-4E89-9E18-BB193A1B48C3}"/>
    <cellStyle name="40% - Accent3 2 2 9" xfId="19374" xr:uid="{148A88CB-543B-4EB9-A59E-BB59FB8664C1}"/>
    <cellStyle name="40% - Accent3 2 2 9 2" xfId="19375" xr:uid="{2289EC07-F341-4116-B12A-FAADC02358E5}"/>
    <cellStyle name="40% - Accent3 2 3" xfId="346" xr:uid="{732AA9A7-312B-4019-893F-46305F3780C2}"/>
    <cellStyle name="40% - Accent3 2 3 10" xfId="19377" xr:uid="{6F59B2E6-23D5-4022-845F-0F6A169E840E}"/>
    <cellStyle name="40% - Accent3 2 3 11" xfId="19376" xr:uid="{BC1507B4-9497-466C-A057-39C7B801C0B8}"/>
    <cellStyle name="40% - Accent3 2 3 2" xfId="347" xr:uid="{EAA80121-6411-44BD-BABB-26FA1FAEA3BB}"/>
    <cellStyle name="40% - Accent3 2 3 2 2" xfId="348" xr:uid="{88960444-92A9-4E82-B5C5-9C4744BEF76F}"/>
    <cellStyle name="40% - Accent3 2 3 2 2 2" xfId="19380" xr:uid="{A7C5E52B-091B-4165-97C9-000701EE4C9D}"/>
    <cellStyle name="40% - Accent3 2 3 2 2 2 2" xfId="19381" xr:uid="{DC3D52B6-C151-4B80-A7AF-C235AE16C06F}"/>
    <cellStyle name="40% - Accent3 2 3 2 2 3" xfId="19382" xr:uid="{496A2D09-3FB1-48E2-B074-1478A81522CC}"/>
    <cellStyle name="40% - Accent3 2 3 2 2 3 2" xfId="19383" xr:uid="{96A422FF-7F7B-4D7E-B88D-C9013D5353D3}"/>
    <cellStyle name="40% - Accent3 2 3 2 2 4" xfId="19384" xr:uid="{27C9DC22-1225-414C-B150-FFCD094DDC3D}"/>
    <cellStyle name="40% - Accent3 2 3 2 2 5" xfId="19379" xr:uid="{81F46D03-4BFC-42D5-A13C-9D47462D6EFD}"/>
    <cellStyle name="40% - Accent3 2 3 2 3" xfId="19385" xr:uid="{DFE3145F-CD5C-43F0-B117-E263EF1A3685}"/>
    <cellStyle name="40% - Accent3 2 3 2 3 2" xfId="19386" xr:uid="{88C0A647-75E0-4CCC-BFF2-B01006F2705E}"/>
    <cellStyle name="40% - Accent3 2 3 2 4" xfId="19387" xr:uid="{E18EAC6B-1B24-4017-812A-32A64857F686}"/>
    <cellStyle name="40% - Accent3 2 3 2 4 2" xfId="19388" xr:uid="{4AE6380B-16B6-4B58-B21B-E6CF17368215}"/>
    <cellStyle name="40% - Accent3 2 3 2 5" xfId="19389" xr:uid="{BBD45DC9-5018-49BE-A2A7-76B7B3C7078E}"/>
    <cellStyle name="40% - Accent3 2 3 2 5 2" xfId="19390" xr:uid="{CE627C6C-341E-4AB7-83AC-CBB0BA104A11}"/>
    <cellStyle name="40% - Accent3 2 3 2 6" xfId="19391" xr:uid="{65116489-C799-488D-83FE-E03E487D1B50}"/>
    <cellStyle name="40% - Accent3 2 3 2 6 2" xfId="19392" xr:uid="{C018AE5C-F1AE-459C-80B3-C37C6F461CB1}"/>
    <cellStyle name="40% - Accent3 2 3 2 7" xfId="19393" xr:uid="{A8378B8E-7E8C-45C5-BC8C-0B103986AD45}"/>
    <cellStyle name="40% - Accent3 2 3 2 7 2" xfId="19394" xr:uid="{EE8CC9EF-180D-4B63-9788-75194ED56304}"/>
    <cellStyle name="40% - Accent3 2 3 2 8" xfId="19395" xr:uid="{7C957E4F-F4C1-4869-ADBB-4D24AD0F6366}"/>
    <cellStyle name="40% - Accent3 2 3 2 9" xfId="19378" xr:uid="{9AF4955D-707F-4FD2-9DD9-9DCE2A34481E}"/>
    <cellStyle name="40% - Accent3 2 3 3" xfId="349" xr:uid="{445B8B71-DCB5-4F55-B9C3-F59EAC6F0F11}"/>
    <cellStyle name="40% - Accent3 2 3 3 2" xfId="19397" xr:uid="{29B5D765-B6FB-44DC-B8D7-F6A199782A42}"/>
    <cellStyle name="40% - Accent3 2 3 3 2 2" xfId="19398" xr:uid="{69936854-860C-4738-A831-05225DCCE748}"/>
    <cellStyle name="40% - Accent3 2 3 3 2 2 2" xfId="19399" xr:uid="{2E15D757-421B-495E-A062-2A3A258558D1}"/>
    <cellStyle name="40% - Accent3 2 3 3 2 3" xfId="19400" xr:uid="{F3B0C27E-BDF7-484D-9AAB-9D95FECD49F4}"/>
    <cellStyle name="40% - Accent3 2 3 3 2 3 2" xfId="19401" xr:uid="{599F5BD1-FC68-4199-B7E1-7C8C24B282BD}"/>
    <cellStyle name="40% - Accent3 2 3 3 2 4" xfId="19402" xr:uid="{0FE7AD9B-76A1-4AFC-8D89-03D59D4F3571}"/>
    <cellStyle name="40% - Accent3 2 3 3 3" xfId="19403" xr:uid="{27448116-0C82-464B-AA0E-E2780A94BED6}"/>
    <cellStyle name="40% - Accent3 2 3 3 3 2" xfId="19404" xr:uid="{725DE410-95F6-4493-9F5D-4C09F9355522}"/>
    <cellStyle name="40% - Accent3 2 3 3 4" xfId="19405" xr:uid="{F9F41B33-0CB7-4B43-BF9E-C15C8948D2FD}"/>
    <cellStyle name="40% - Accent3 2 3 3 4 2" xfId="19406" xr:uid="{FDB08EEB-4414-4EBA-8671-A83C23AF8614}"/>
    <cellStyle name="40% - Accent3 2 3 3 5" xfId="19407" xr:uid="{0F2AF865-BA50-4F33-BF37-3CFED379F652}"/>
    <cellStyle name="40% - Accent3 2 3 3 5 2" xfId="19408" xr:uid="{CD4CA59B-2427-4925-A73F-07FF95F0C09D}"/>
    <cellStyle name="40% - Accent3 2 3 3 6" xfId="19409" xr:uid="{BC1DC07D-41E6-443B-8416-F2E13D3C2AA7}"/>
    <cellStyle name="40% - Accent3 2 3 3 7" xfId="19396" xr:uid="{285B3DA7-B94A-430E-8062-1DCB0930E123}"/>
    <cellStyle name="40% - Accent3 2 3 4" xfId="19410" xr:uid="{84BDF34D-34B1-42D5-BADB-DCE78502334A}"/>
    <cellStyle name="40% - Accent3 2 3 4 2" xfId="19411" xr:uid="{86E6B388-27FE-43D1-9941-0AA9C7E61CB9}"/>
    <cellStyle name="40% - Accent3 2 3 4 2 2" xfId="19412" xr:uid="{E5041EDC-3B99-44D8-8BDE-6B699EBA351C}"/>
    <cellStyle name="40% - Accent3 2 3 4 3" xfId="19413" xr:uid="{C070E30C-ADC8-4553-A02F-A28B20576FB0}"/>
    <cellStyle name="40% - Accent3 2 3 4 3 2" xfId="19414" xr:uid="{7EAF0368-8CC3-4FED-84B1-481170A1D2FB}"/>
    <cellStyle name="40% - Accent3 2 3 4 4" xfId="19415" xr:uid="{6E9E7FFE-9A0D-409C-B481-6D077C310935}"/>
    <cellStyle name="40% - Accent3 2 3 5" xfId="19416" xr:uid="{B3882B03-01BC-4FF8-9C0F-D61DD9180A1F}"/>
    <cellStyle name="40% - Accent3 2 3 5 2" xfId="19417" xr:uid="{6B84E30D-D5DB-4A99-A292-4A146EC07573}"/>
    <cellStyle name="40% - Accent3 2 3 6" xfId="19418" xr:uid="{FFF6ACEB-A39A-4332-AA37-A18812A96485}"/>
    <cellStyle name="40% - Accent3 2 3 6 2" xfId="19419" xr:uid="{A1CB705E-0F74-4341-8164-69D38D46F77F}"/>
    <cellStyle name="40% - Accent3 2 3 7" xfId="19420" xr:uid="{02A491F6-74CF-48F6-9E58-A3012E70B6D1}"/>
    <cellStyle name="40% - Accent3 2 3 7 2" xfId="19421" xr:uid="{FBA5AD89-CFCB-4FFD-99F7-321E526C3F31}"/>
    <cellStyle name="40% - Accent3 2 3 8" xfId="19422" xr:uid="{69CBE999-5B9B-466F-9342-BBC7761EA7DE}"/>
    <cellStyle name="40% - Accent3 2 3 8 2" xfId="19423" xr:uid="{C9B57868-0334-4432-9FE5-A5103E6D6C36}"/>
    <cellStyle name="40% - Accent3 2 3 9" xfId="19424" xr:uid="{90903921-C8C8-4AF4-B60C-4B003059E3AD}"/>
    <cellStyle name="40% - Accent3 2 3 9 2" xfId="19425" xr:uid="{C670A047-F82D-4DF8-80FD-33D904F05DD3}"/>
    <cellStyle name="40% - Accent3 2 4" xfId="350" xr:uid="{C2010022-225F-4E0B-AE48-D4BF38887B5A}"/>
    <cellStyle name="40% - Accent3 2 4 10" xfId="19427" xr:uid="{202FB433-45E8-40C6-920B-187C41988AA7}"/>
    <cellStyle name="40% - Accent3 2 4 11" xfId="19426" xr:uid="{BFBA6491-F920-44B7-9E86-3A61191DC5BE}"/>
    <cellStyle name="40% - Accent3 2 4 2" xfId="351" xr:uid="{AA01438C-809C-49F5-8B7B-20F7DEBCB4A8}"/>
    <cellStyle name="40% - Accent3 2 4 2 2" xfId="352" xr:uid="{4A689EBE-356D-40E2-BEE3-431294736D74}"/>
    <cellStyle name="40% - Accent3 2 4 2 2 2" xfId="19430" xr:uid="{3EF9EB3C-C8B3-47A3-8A54-E68A7EEDA4DF}"/>
    <cellStyle name="40% - Accent3 2 4 2 2 2 2" xfId="19431" xr:uid="{E722CA09-EF4A-43F3-813F-98822C4CC184}"/>
    <cellStyle name="40% - Accent3 2 4 2 2 3" xfId="19432" xr:uid="{B996D082-AC0F-41D6-81EB-018B30FE70DD}"/>
    <cellStyle name="40% - Accent3 2 4 2 2 3 2" xfId="19433" xr:uid="{D65ECFC9-778E-4366-A863-09A585313AF7}"/>
    <cellStyle name="40% - Accent3 2 4 2 2 4" xfId="19434" xr:uid="{9248C6EC-99B2-46CB-8F56-573F006DE673}"/>
    <cellStyle name="40% - Accent3 2 4 2 2 5" xfId="19429" xr:uid="{6FDC32DE-63F9-4F6B-886C-EA85868601C9}"/>
    <cellStyle name="40% - Accent3 2 4 2 3" xfId="19435" xr:uid="{872C5830-599F-4688-9BFB-D448F0F64355}"/>
    <cellStyle name="40% - Accent3 2 4 2 3 2" xfId="19436" xr:uid="{F14EC553-FDE7-451E-9876-E0BBB15EB9C9}"/>
    <cellStyle name="40% - Accent3 2 4 2 4" xfId="19437" xr:uid="{00EC986F-8C13-4A5C-AE58-01AD510436E1}"/>
    <cellStyle name="40% - Accent3 2 4 2 4 2" xfId="19438" xr:uid="{4A0F909C-2E19-490D-A920-6045F6CC5C05}"/>
    <cellStyle name="40% - Accent3 2 4 2 5" xfId="19439" xr:uid="{D8DDA94C-A4CC-4A99-A420-AF93B2228173}"/>
    <cellStyle name="40% - Accent3 2 4 2 5 2" xfId="19440" xr:uid="{E08BEE1E-43B7-4E2F-BCA3-A0BF3CC0070F}"/>
    <cellStyle name="40% - Accent3 2 4 2 6" xfId="19441" xr:uid="{9F85298A-1962-499A-BB62-E35245726C04}"/>
    <cellStyle name="40% - Accent3 2 4 2 7" xfId="19428" xr:uid="{7D6C10E4-1B24-48B4-B09E-F61C8D4C44E9}"/>
    <cellStyle name="40% - Accent3 2 4 3" xfId="353" xr:uid="{CE4C7860-5062-4C6C-AF3E-E09123CF039C}"/>
    <cellStyle name="40% - Accent3 2 4 3 2" xfId="19443" xr:uid="{F0B2200D-BD56-4EB0-8F09-E0AB695A929B}"/>
    <cellStyle name="40% - Accent3 2 4 3 2 2" xfId="19444" xr:uid="{A53D6139-3C5B-4E5D-AE6D-E1E927E7E083}"/>
    <cellStyle name="40% - Accent3 2 4 3 2 2 2" xfId="19445" xr:uid="{B87401E5-C169-4AE9-A80D-B7E4B3B26F1D}"/>
    <cellStyle name="40% - Accent3 2 4 3 2 3" xfId="19446" xr:uid="{EB8D9136-B6E2-4F4F-90E1-DC6F44742D8E}"/>
    <cellStyle name="40% - Accent3 2 4 3 2 3 2" xfId="19447" xr:uid="{B32F7B48-AB10-4F2C-90E2-0DBFD197ED9D}"/>
    <cellStyle name="40% - Accent3 2 4 3 2 4" xfId="19448" xr:uid="{16E23415-E1BD-426E-AD25-B40792E0C052}"/>
    <cellStyle name="40% - Accent3 2 4 3 3" xfId="19449" xr:uid="{78493E72-39A8-471E-B6EE-D7A8E4B7D8B6}"/>
    <cellStyle name="40% - Accent3 2 4 3 3 2" xfId="19450" xr:uid="{B97D1603-4B8C-4269-A053-DB4437804778}"/>
    <cellStyle name="40% - Accent3 2 4 3 4" xfId="19451" xr:uid="{74DE9A8E-F83A-42EC-A129-F113AEBC9807}"/>
    <cellStyle name="40% - Accent3 2 4 3 4 2" xfId="19452" xr:uid="{CD946842-1CCE-4B74-8582-F4F7FA2CD3A7}"/>
    <cellStyle name="40% - Accent3 2 4 3 5" xfId="19453" xr:uid="{EF0AE1FD-74C4-416B-AD0A-2AAA337FDB0B}"/>
    <cellStyle name="40% - Accent3 2 4 3 5 2" xfId="19454" xr:uid="{E62E13AF-C416-4B51-9506-E0BEDB20FA2E}"/>
    <cellStyle name="40% - Accent3 2 4 3 6" xfId="19455" xr:uid="{21FBFF3D-4544-4400-97A8-F6E6A839D20A}"/>
    <cellStyle name="40% - Accent3 2 4 3 7" xfId="19442" xr:uid="{BE114533-24C0-4F7A-A812-257D50668839}"/>
    <cellStyle name="40% - Accent3 2 4 4" xfId="19456" xr:uid="{4FAD2426-3F37-4A3F-B818-7D9A65E31F03}"/>
    <cellStyle name="40% - Accent3 2 4 4 2" xfId="19457" xr:uid="{12D1FE81-37DC-4C71-9E8C-96E9B3D71CC4}"/>
    <cellStyle name="40% - Accent3 2 4 4 2 2" xfId="19458" xr:uid="{D7614438-0CEA-41B7-A219-CCAA62F040DA}"/>
    <cellStyle name="40% - Accent3 2 4 4 3" xfId="19459" xr:uid="{65F3C3A8-12CE-4703-8D48-C5DA0D8488C4}"/>
    <cellStyle name="40% - Accent3 2 4 4 3 2" xfId="19460" xr:uid="{CFD1BCA0-3A35-40BF-8B02-600E9366A374}"/>
    <cellStyle name="40% - Accent3 2 4 4 4" xfId="19461" xr:uid="{5C952701-80E2-4975-8F90-3BFA4431672B}"/>
    <cellStyle name="40% - Accent3 2 4 5" xfId="19462" xr:uid="{A335C3B2-5328-479A-BD7F-B307FE31FE17}"/>
    <cellStyle name="40% - Accent3 2 4 5 2" xfId="19463" xr:uid="{BCD044E3-0257-43EC-BB61-313A1FC48358}"/>
    <cellStyle name="40% - Accent3 2 4 6" xfId="19464" xr:uid="{55A6A4B5-0E2D-48D9-84FA-C27EC0538E74}"/>
    <cellStyle name="40% - Accent3 2 4 6 2" xfId="19465" xr:uid="{A752DAE3-747F-4C3D-9119-A2A1BFBD1A50}"/>
    <cellStyle name="40% - Accent3 2 4 7" xfId="19466" xr:uid="{256CDF79-2120-4C60-9B7E-5DA490E71E1A}"/>
    <cellStyle name="40% - Accent3 2 4 7 2" xfId="19467" xr:uid="{EE4B34CF-988A-427F-9C16-85DCB5D09363}"/>
    <cellStyle name="40% - Accent3 2 4 8" xfId="19468" xr:uid="{F7C86D3F-AA4E-41DF-8D53-B9F4818704FE}"/>
    <cellStyle name="40% - Accent3 2 4 8 2" xfId="19469" xr:uid="{78FB0A50-D369-4D19-9F61-4D33FD3ED1FA}"/>
    <cellStyle name="40% - Accent3 2 4 9" xfId="19470" xr:uid="{2971CF1E-9580-47D8-A1C0-27F5C8B5F4E0}"/>
    <cellStyle name="40% - Accent3 2 4 9 2" xfId="19471" xr:uid="{8E4E8967-AF1D-481A-8544-658C7656ED67}"/>
    <cellStyle name="40% - Accent3 2 5" xfId="354" xr:uid="{44FE2787-1945-4A44-93A6-3578D0E0413B}"/>
    <cellStyle name="40% - Accent3 2 5 2" xfId="355" xr:uid="{C92F01CF-F696-458B-AE7A-EB7163058976}"/>
    <cellStyle name="40% - Accent3 2 5 2 2" xfId="19474" xr:uid="{DAF767D2-D805-48CE-BA34-D9ED9EB32E24}"/>
    <cellStyle name="40% - Accent3 2 5 2 2 2" xfId="19475" xr:uid="{2D3BFC54-DA8B-474C-9D27-E675727D9AD6}"/>
    <cellStyle name="40% - Accent3 2 5 2 2 2 2" xfId="19476" xr:uid="{4D1EBA63-D84D-42E5-AE86-F227A487CF30}"/>
    <cellStyle name="40% - Accent3 2 5 2 2 3" xfId="19477" xr:uid="{D151A667-FAAD-45EB-AC83-79DD0436A90B}"/>
    <cellStyle name="40% - Accent3 2 5 2 2 3 2" xfId="19478" xr:uid="{3D9FF5BC-F468-43DA-A114-D73E113DE065}"/>
    <cellStyle name="40% - Accent3 2 5 2 2 4" xfId="19479" xr:uid="{9DAD1344-EE59-4877-B808-D43E63FA3D28}"/>
    <cellStyle name="40% - Accent3 2 5 2 3" xfId="19480" xr:uid="{6BF5D2E6-B871-490D-8FC0-676298966F99}"/>
    <cellStyle name="40% - Accent3 2 5 2 3 2" xfId="19481" xr:uid="{32036FD2-B015-4F24-800E-D002E0EBFD8C}"/>
    <cellStyle name="40% - Accent3 2 5 2 4" xfId="19482" xr:uid="{0E4F9980-55E9-4E4B-A33A-E48AE68C5C0A}"/>
    <cellStyle name="40% - Accent3 2 5 2 4 2" xfId="19483" xr:uid="{2307E0A9-8D97-4BB5-8504-E937ED7F2CC2}"/>
    <cellStyle name="40% - Accent3 2 5 2 5" xfId="19484" xr:uid="{17A16CA6-F373-4AE3-8B2F-6888F1BDB3F3}"/>
    <cellStyle name="40% - Accent3 2 5 2 5 2" xfId="19485" xr:uid="{6857B245-CDF9-45D1-8A49-975D152AC3CF}"/>
    <cellStyle name="40% - Accent3 2 5 2 6" xfId="19486" xr:uid="{E3AE1729-7CC4-4944-8A77-8F330CD282F8}"/>
    <cellStyle name="40% - Accent3 2 5 2 7" xfId="19473" xr:uid="{3EFC0EB4-70A5-4C17-AF7E-B6D3C61E572D}"/>
    <cellStyle name="40% - Accent3 2 5 3" xfId="19487" xr:uid="{71D8299E-8930-4A50-989E-408D38556991}"/>
    <cellStyle name="40% - Accent3 2 5 3 2" xfId="19488" xr:uid="{4A8D73CB-304E-4D34-957A-4F5417210FC2}"/>
    <cellStyle name="40% - Accent3 2 5 3 2 2" xfId="19489" xr:uid="{AB1E51CB-9AE8-43DE-87D0-F3D4B64AB9CC}"/>
    <cellStyle name="40% - Accent3 2 5 3 2 2 2" xfId="19490" xr:uid="{E558D24B-80C2-4152-9C6C-39583B025446}"/>
    <cellStyle name="40% - Accent3 2 5 3 2 3" xfId="19491" xr:uid="{D94A3D85-555B-418B-B16C-54301FDDB9B4}"/>
    <cellStyle name="40% - Accent3 2 5 3 2 3 2" xfId="19492" xr:uid="{DF42C597-9438-437C-8620-EE411F50F6C9}"/>
    <cellStyle name="40% - Accent3 2 5 3 2 4" xfId="19493" xr:uid="{3CB9D1D4-5231-4BCB-B7C5-75C0FBE55A75}"/>
    <cellStyle name="40% - Accent3 2 5 3 3" xfId="19494" xr:uid="{7D5AD6A3-8BAF-46BF-AC75-5856D9B113E0}"/>
    <cellStyle name="40% - Accent3 2 5 3 3 2" xfId="19495" xr:uid="{304EC7C6-6EBD-4B97-ACD8-B3D14FAE4972}"/>
    <cellStyle name="40% - Accent3 2 5 3 4" xfId="19496" xr:uid="{2F041049-3521-4ABF-9A8A-DF7A216F684A}"/>
    <cellStyle name="40% - Accent3 2 5 3 4 2" xfId="19497" xr:uid="{449F609F-958C-454A-AB96-602C802988C2}"/>
    <cellStyle name="40% - Accent3 2 5 3 5" xfId="19498" xr:uid="{BDBFCEB7-66BC-47BF-AAA9-C5E46491F443}"/>
    <cellStyle name="40% - Accent3 2 5 3 5 2" xfId="19499" xr:uid="{8473B57F-99E5-4508-9D7A-B8D0DF32EDD7}"/>
    <cellStyle name="40% - Accent3 2 5 3 6" xfId="19500" xr:uid="{A73B130E-6C20-4DB7-A839-9EC542CC6717}"/>
    <cellStyle name="40% - Accent3 2 5 4" xfId="19501" xr:uid="{7988FFF8-26F2-4D78-8923-FA3EE00FBCEB}"/>
    <cellStyle name="40% - Accent3 2 5 4 2" xfId="19502" xr:uid="{0D844AAB-2E22-41AA-B681-360C10D32481}"/>
    <cellStyle name="40% - Accent3 2 5 4 2 2" xfId="19503" xr:uid="{490673B5-AEED-4514-9F81-40C443CDB43A}"/>
    <cellStyle name="40% - Accent3 2 5 4 3" xfId="19504" xr:uid="{0819B7F2-9930-49EC-AECD-8B8D39688B18}"/>
    <cellStyle name="40% - Accent3 2 5 4 3 2" xfId="19505" xr:uid="{6CDAC7A2-5931-4785-94D2-EB293FE5B0C2}"/>
    <cellStyle name="40% - Accent3 2 5 4 4" xfId="19506" xr:uid="{2C107C96-D426-4BEE-B9FA-7CBB10864BCA}"/>
    <cellStyle name="40% - Accent3 2 5 5" xfId="19507" xr:uid="{DB9A9942-8758-4A86-8179-A48F7E316021}"/>
    <cellStyle name="40% - Accent3 2 5 5 2" xfId="19508" xr:uid="{324FF9EA-07DD-46F3-BC73-947F76C7085E}"/>
    <cellStyle name="40% - Accent3 2 5 6" xfId="19509" xr:uid="{CFA23BCD-2CC4-4514-9249-40E2CFCC7E27}"/>
    <cellStyle name="40% - Accent3 2 5 6 2" xfId="19510" xr:uid="{945FA14F-E271-4EAC-B4FF-51CA9BFCB125}"/>
    <cellStyle name="40% - Accent3 2 5 7" xfId="19511" xr:uid="{F0D95593-9DAE-4218-9C5A-7BB4551C4310}"/>
    <cellStyle name="40% - Accent3 2 5 7 2" xfId="19512" xr:uid="{27379646-5610-4D81-8FD8-C1B5CB58B81D}"/>
    <cellStyle name="40% - Accent3 2 5 8" xfId="19513" xr:uid="{8CCE4EB4-4479-4ECF-8D17-23962CBDB548}"/>
    <cellStyle name="40% - Accent3 2 5 9" xfId="19472" xr:uid="{2105A37C-0087-4559-921B-A4BF698367EB}"/>
    <cellStyle name="40% - Accent3 2 6" xfId="356" xr:uid="{71FF4680-1710-4633-97E4-3269104ABCA0}"/>
    <cellStyle name="40% - Accent3 2 6 2" xfId="357" xr:uid="{193F2F2C-AA8B-4C1F-A99E-2D58C5BB92BE}"/>
    <cellStyle name="40% - Accent3 2 6 2 2" xfId="19516" xr:uid="{476A80F7-DDF1-4819-8275-B1832C52BDEF}"/>
    <cellStyle name="40% - Accent3 2 6 2 2 2" xfId="19517" xr:uid="{462FB58D-71C1-47B6-8E1F-40600035F88A}"/>
    <cellStyle name="40% - Accent3 2 6 2 3" xfId="19518" xr:uid="{F83D08F6-69AC-4ED6-9CBF-2A672EFE16AA}"/>
    <cellStyle name="40% - Accent3 2 6 2 3 2" xfId="19519" xr:uid="{725BD331-A906-4693-8602-705D33F9C6C1}"/>
    <cellStyle name="40% - Accent3 2 6 2 4" xfId="19520" xr:uid="{FF5C663A-DCFD-4BF2-B3A7-CB989B7D6CB2}"/>
    <cellStyle name="40% - Accent3 2 6 2 5" xfId="19515" xr:uid="{9B23E0F6-9787-4B1E-9064-F1F6206F63EF}"/>
    <cellStyle name="40% - Accent3 2 6 3" xfId="19521" xr:uid="{BB34C5F9-546D-47A8-87D1-6A5DEB87CFD3}"/>
    <cellStyle name="40% - Accent3 2 6 3 2" xfId="19522" xr:uid="{F6F6D994-95A4-425F-A781-59ACC694D6F8}"/>
    <cellStyle name="40% - Accent3 2 6 4" xfId="19523" xr:uid="{C101CCC9-97AD-4255-A4F3-99A459D0C579}"/>
    <cellStyle name="40% - Accent3 2 6 4 2" xfId="19524" xr:uid="{FE30685B-39B0-4207-BB45-0A0109F83797}"/>
    <cellStyle name="40% - Accent3 2 6 5" xfId="19525" xr:uid="{67A93F84-9DDE-4DC3-BD13-66E84F5F8B39}"/>
    <cellStyle name="40% - Accent3 2 6 5 2" xfId="19526" xr:uid="{44C30B6A-EDCC-4C7E-B6CD-EDFE5DA1FE9F}"/>
    <cellStyle name="40% - Accent3 2 6 6" xfId="19527" xr:uid="{F03B5446-71D1-4CCE-865F-4DDD6911FC65}"/>
    <cellStyle name="40% - Accent3 2 6 7" xfId="19514" xr:uid="{C50EC166-9BF6-4665-A24D-40E23DAF7767}"/>
    <cellStyle name="40% - Accent3 2 7" xfId="358" xr:uid="{09D364B2-92F9-4FE1-82E7-059075FDCD92}"/>
    <cellStyle name="40% - Accent3 2 7 2" xfId="19529" xr:uid="{5A7E6080-594D-42F9-B810-30D65DF96B97}"/>
    <cellStyle name="40% - Accent3 2 7 2 2" xfId="19530" xr:uid="{0695BBA0-8625-41A5-9D0E-5E1A9A121333}"/>
    <cellStyle name="40% - Accent3 2 7 2 2 2" xfId="19531" xr:uid="{1478502C-5501-42B9-A641-0846F5B71EAE}"/>
    <cellStyle name="40% - Accent3 2 7 2 3" xfId="19532" xr:uid="{86E67B01-F7F9-4AEE-8352-388AB36DED9C}"/>
    <cellStyle name="40% - Accent3 2 7 2 3 2" xfId="19533" xr:uid="{29EACA20-DB16-4A74-9A44-6A91E3CE24F8}"/>
    <cellStyle name="40% - Accent3 2 7 2 4" xfId="19534" xr:uid="{6F049459-4800-402D-9D0B-7D0DBC251EF9}"/>
    <cellStyle name="40% - Accent3 2 7 3" xfId="19535" xr:uid="{F654D14C-C1D2-4A0C-8865-0B1C11028BB8}"/>
    <cellStyle name="40% - Accent3 2 7 3 2" xfId="19536" xr:uid="{2B724175-376C-4159-A83E-1F68D081823A}"/>
    <cellStyle name="40% - Accent3 2 7 4" xfId="19537" xr:uid="{61FCED70-3309-49F1-AF25-E72EC7CC6BEF}"/>
    <cellStyle name="40% - Accent3 2 7 4 2" xfId="19538" xr:uid="{14E50BA2-A7C2-40C5-845B-79EF81C0EE2F}"/>
    <cellStyle name="40% - Accent3 2 7 5" xfId="19539" xr:uid="{32191CEC-5793-4916-BE7D-49ED0F01332F}"/>
    <cellStyle name="40% - Accent3 2 7 5 2" xfId="19540" xr:uid="{4837E28E-3805-4E05-858F-689D4AF6CF5D}"/>
    <cellStyle name="40% - Accent3 2 7 6" xfId="19541" xr:uid="{80C465FF-9EF0-4D2B-A1CD-641C9D540DB0}"/>
    <cellStyle name="40% - Accent3 2 7 7" xfId="19528" xr:uid="{B5AABD5F-DA64-42AB-BE65-F03AF76FBBBB}"/>
    <cellStyle name="40% - Accent3 2 8" xfId="19542" xr:uid="{244EBEE3-B8A8-494A-A734-9C85E7732716}"/>
    <cellStyle name="40% - Accent3 2 8 2" xfId="19543" xr:uid="{2E1B4F79-FCA4-42C4-8B38-8AD0ED863F3E}"/>
    <cellStyle name="40% - Accent3 2 8 2 2" xfId="19544" xr:uid="{607A0A02-304F-41DF-8F60-9E4F27C44294}"/>
    <cellStyle name="40% - Accent3 2 8 3" xfId="19545" xr:uid="{228BF5F1-784E-47F7-9873-A187DE29BD0F}"/>
    <cellStyle name="40% - Accent3 2 8 3 2" xfId="19546" xr:uid="{2DA582EE-43A6-4122-9B27-5180203661B8}"/>
    <cellStyle name="40% - Accent3 2 8 4" xfId="19547" xr:uid="{F65C2BC0-C9F0-4FD2-8B3F-18089B4D4358}"/>
    <cellStyle name="40% - Accent3 2 9" xfId="19548" xr:uid="{87531478-9858-42DF-B970-CC6E9D1D0872}"/>
    <cellStyle name="40% - Accent3 2 9 2" xfId="19549" xr:uid="{A9D9F232-C0D2-4AD0-B85E-058F0EF03AFF}"/>
    <cellStyle name="40% - Accent3 20" xfId="19550" xr:uid="{4518616B-970A-4234-8F76-E2726FC7CD71}"/>
    <cellStyle name="40% - Accent3 20 2" xfId="19551" xr:uid="{61E54FC1-8AF4-4DA2-96BC-2BD52E81BD1E}"/>
    <cellStyle name="40% - Accent3 20 2 2" xfId="19552" xr:uid="{7913E94A-2E98-44AE-A064-B452D8AEB29E}"/>
    <cellStyle name="40% - Accent3 20 3" xfId="19553" xr:uid="{3138028B-7892-412C-BA44-CBB11E47AAA8}"/>
    <cellStyle name="40% - Accent3 20 3 2" xfId="19554" xr:uid="{0FAC1929-2B29-4902-928F-85B38FC20EBC}"/>
    <cellStyle name="40% - Accent3 20 4" xfId="19555" xr:uid="{F701FB03-58C3-4E9B-8578-274BBF3AD681}"/>
    <cellStyle name="40% - Accent3 21" xfId="19556" xr:uid="{05313294-F822-48FD-92E1-E9665142FB74}"/>
    <cellStyle name="40% - Accent3 21 2" xfId="19557" xr:uid="{57DCAEFC-01D5-4BF2-B1B9-167B0A3B4514}"/>
    <cellStyle name="40% - Accent3 21 2 2" xfId="19558" xr:uid="{CCCBB07D-3008-437A-ADC7-05F561496497}"/>
    <cellStyle name="40% - Accent3 21 3" xfId="19559" xr:uid="{ED132C3E-50A5-41A6-B189-C2DE51D26858}"/>
    <cellStyle name="40% - Accent3 21 3 2" xfId="19560" xr:uid="{9F6C8D32-2585-4B94-A635-6D33C3C0CE82}"/>
    <cellStyle name="40% - Accent3 21 4" xfId="19561" xr:uid="{C43D7426-5B9A-4582-90BF-E634FD4C3AC3}"/>
    <cellStyle name="40% - Accent3 22" xfId="19562" xr:uid="{CD288CF7-8701-4073-AD0C-99E799B5A605}"/>
    <cellStyle name="40% - Accent3 22 2" xfId="19563" xr:uid="{3B371856-5184-4FD7-B3FB-C850BFB5EADD}"/>
    <cellStyle name="40% - Accent3 22 2 2" xfId="19564" xr:uid="{C6B85A16-6A34-49D0-BD2E-DDE0F2CA5443}"/>
    <cellStyle name="40% - Accent3 22 3" xfId="19565" xr:uid="{34819508-2AB1-4FB8-BA15-76CE9D280FC5}"/>
    <cellStyle name="40% - Accent3 22 3 2" xfId="19566" xr:uid="{BFEBCF39-B331-4044-A590-83BA9004BF68}"/>
    <cellStyle name="40% - Accent3 22 4" xfId="19567" xr:uid="{946CA7E3-2081-40CD-AAF7-334E220E8BCB}"/>
    <cellStyle name="40% - Accent3 23" xfId="19568" xr:uid="{27E0C87B-EC27-4F17-B4D8-EB8FB2652E4C}"/>
    <cellStyle name="40% - Accent3 23 2" xfId="19569" xr:uid="{6D734A6F-E681-4AAC-A570-35A6294BD7C2}"/>
    <cellStyle name="40% - Accent3 23 3" xfId="19570" xr:uid="{CB478F64-966C-4307-B061-9041A75B3059}"/>
    <cellStyle name="40% - Accent3 24" xfId="19571" xr:uid="{20562E29-3465-4A0A-AE97-C7AFB2416FF9}"/>
    <cellStyle name="40% - Accent3 24 2" xfId="19572" xr:uid="{85E13ABE-DF05-4951-8654-47695E762C09}"/>
    <cellStyle name="40% - Accent3 25" xfId="19573" xr:uid="{85280187-AB94-4D97-A6DF-52FA6560B456}"/>
    <cellStyle name="40% - Accent3 25 2" xfId="19574" xr:uid="{B3723E19-6ECC-4224-B448-9891EFD81143}"/>
    <cellStyle name="40% - Accent3 26" xfId="19575" xr:uid="{A35C0300-96B2-495E-972D-B47427B76973}"/>
    <cellStyle name="40% - Accent3 26 2" xfId="19576" xr:uid="{01E3EBB3-F238-4B1A-9BC2-63F7ABBC0464}"/>
    <cellStyle name="40% - Accent3 27" xfId="19577" xr:uid="{5BF51201-48B6-41D0-A2EE-971BC208231E}"/>
    <cellStyle name="40% - Accent3 27 2" xfId="19578" xr:uid="{E4C7AA07-7506-41D4-A82D-469A691A8DD2}"/>
    <cellStyle name="40% - Accent3 28" xfId="19579" xr:uid="{8FB714AF-D670-4A04-836B-A9B8C0E39026}"/>
    <cellStyle name="40% - Accent3 28 2" xfId="19580" xr:uid="{20B0234A-FE11-43AD-8325-AB1667FA25DB}"/>
    <cellStyle name="40% - Accent3 29" xfId="19581" xr:uid="{E1D8F2CB-8BC6-451E-8937-26863AE90506}"/>
    <cellStyle name="40% - Accent3 29 2" xfId="19582" xr:uid="{8F11D808-F501-4609-9B09-7A9298062964}"/>
    <cellStyle name="40% - Accent3 3" xfId="359" xr:uid="{B3173481-772F-4448-B1E8-4C8450A3301F}"/>
    <cellStyle name="40% - Accent3 3 10" xfId="19584" xr:uid="{B2548CBE-6826-4349-9D52-5A94D42484BA}"/>
    <cellStyle name="40% - Accent3 3 10 2" xfId="19585" xr:uid="{B20770E7-1E7F-4FD3-A66F-7AE436F82C0B}"/>
    <cellStyle name="40% - Accent3 3 11" xfId="19586" xr:uid="{397DF210-FDB0-4D03-9194-7C5266CFEC04}"/>
    <cellStyle name="40% - Accent3 3 11 2" xfId="19587" xr:uid="{D91A9611-58A4-40BA-80A5-46F41FEC4A86}"/>
    <cellStyle name="40% - Accent3 3 12" xfId="19588" xr:uid="{A6E814A8-F87B-49D7-A46D-DE0FF26E490D}"/>
    <cellStyle name="40% - Accent3 3 13" xfId="19589" xr:uid="{A5231774-7AF3-476E-825F-2EA1DE485D91}"/>
    <cellStyle name="40% - Accent3 3 13 2" xfId="19590" xr:uid="{DD0CBBC6-5799-4E1D-A086-3752013BF9E9}"/>
    <cellStyle name="40% - Accent3 3 14" xfId="19591" xr:uid="{94A59437-B939-44DB-8ED5-1C332FD76190}"/>
    <cellStyle name="40% - Accent3 3 14 2" xfId="19592" xr:uid="{69E855A3-48BE-48DB-9A4A-05C21356D259}"/>
    <cellStyle name="40% - Accent3 3 15" xfId="19593" xr:uid="{858895A5-73B2-4F86-968E-7DEA699A86D3}"/>
    <cellStyle name="40% - Accent3 3 16" xfId="19594" xr:uid="{4B7AA19B-DD13-4033-8A9C-8E6E18B26320}"/>
    <cellStyle name="40% - Accent3 3 17" xfId="19595" xr:uid="{16F9A2C6-75DB-436C-92FD-7D65E6529273}"/>
    <cellStyle name="40% - Accent3 3 18" xfId="19596" xr:uid="{4651A24B-862F-41EF-81D9-5D6A0FD93E5F}"/>
    <cellStyle name="40% - Accent3 3 19" xfId="19583" xr:uid="{2577ADCF-E22D-441D-811C-A26BFA8FE2B3}"/>
    <cellStyle name="40% - Accent3 3 2" xfId="360" xr:uid="{F063074C-832B-4399-BB78-17E94607D6B9}"/>
    <cellStyle name="40% - Accent3 3 2 10" xfId="19598" xr:uid="{133AD506-4547-424A-8579-8E46B5CC8508}"/>
    <cellStyle name="40% - Accent3 3 2 10 2" xfId="19599" xr:uid="{E716842D-42E6-4B83-8E8B-37BA20080CE9}"/>
    <cellStyle name="40% - Accent3 3 2 11" xfId="19600" xr:uid="{66DB0FF0-F92D-4F03-9638-8A216BAB76C4}"/>
    <cellStyle name="40% - Accent3 3 2 11 2" xfId="19601" xr:uid="{C2356899-F475-4F30-8116-DCA981BD4548}"/>
    <cellStyle name="40% - Accent3 3 2 12" xfId="19602" xr:uid="{44221F02-1CBD-4A6A-A254-09ED8BA261F7}"/>
    <cellStyle name="40% - Accent3 3 2 13" xfId="19603" xr:uid="{B3938A4C-AB23-4850-BC3B-8B43A1CC39C2}"/>
    <cellStyle name="40% - Accent3 3 2 14" xfId="19604" xr:uid="{B41D1281-C8CC-4257-B780-FC2C5C50203A}"/>
    <cellStyle name="40% - Accent3 3 2 15" xfId="19597" xr:uid="{18C893C1-DC13-4C51-B3B8-3C019EB4AC92}"/>
    <cellStyle name="40% - Accent3 3 2 2" xfId="361" xr:uid="{557ED029-9B23-48BD-AA99-168B1D7AF9A5}"/>
    <cellStyle name="40% - Accent3 3 2 2 10" xfId="19606" xr:uid="{A7DC5274-0AE9-4A02-9B6E-9D2C006049C2}"/>
    <cellStyle name="40% - Accent3 3 2 2 11" xfId="19607" xr:uid="{6E790551-1AF1-4038-8959-AC7CC33B7B89}"/>
    <cellStyle name="40% - Accent3 3 2 2 12" xfId="19605" xr:uid="{71E14B82-C3D7-4CB0-985D-6AFCF5696358}"/>
    <cellStyle name="40% - Accent3 3 2 2 2" xfId="362" xr:uid="{8A2E1341-EF67-40BD-93F9-6BEB0B9A7CE4}"/>
    <cellStyle name="40% - Accent3 3 2 2 2 2" xfId="19609" xr:uid="{1A0CB459-DDCE-4391-B552-BD296DB3A65E}"/>
    <cellStyle name="40% - Accent3 3 2 2 2 2 2" xfId="19610" xr:uid="{4A73F232-9275-4F49-B2A9-604C0F6E8CB0}"/>
    <cellStyle name="40% - Accent3 3 2 2 2 2 2 2" xfId="19611" xr:uid="{894212A7-1E2F-41D4-B3A4-ABFC63928E79}"/>
    <cellStyle name="40% - Accent3 3 2 2 2 2 3" xfId="19612" xr:uid="{E87C1373-1B39-4C37-A096-01458A4CFA2F}"/>
    <cellStyle name="40% - Accent3 3 2 2 2 2 3 2" xfId="19613" xr:uid="{7DDF694B-E8D4-474E-B325-3D64D7ECAD4D}"/>
    <cellStyle name="40% - Accent3 3 2 2 2 2 4" xfId="19614" xr:uid="{4ED24784-EFC4-43DA-8652-CAA1D09DD2DC}"/>
    <cellStyle name="40% - Accent3 3 2 2 2 3" xfId="19615" xr:uid="{F5223001-31CE-41CE-929F-D492B3CE5CA2}"/>
    <cellStyle name="40% - Accent3 3 2 2 2 3 2" xfId="19616" xr:uid="{F866124D-7568-4807-A180-A779F8EAEE29}"/>
    <cellStyle name="40% - Accent3 3 2 2 2 4" xfId="19617" xr:uid="{0F7FC6B8-A9CF-4780-BD91-DA0D6739716D}"/>
    <cellStyle name="40% - Accent3 3 2 2 2 4 2" xfId="19618" xr:uid="{CE5FBE63-0650-46AD-A021-0417BC384480}"/>
    <cellStyle name="40% - Accent3 3 2 2 2 5" xfId="19619" xr:uid="{CF6D1577-0521-45DF-9928-BC04779DBAA5}"/>
    <cellStyle name="40% - Accent3 3 2 2 2 5 2" xfId="19620" xr:uid="{389B1F1D-2DA3-4BCD-8D86-5B61172E2460}"/>
    <cellStyle name="40% - Accent3 3 2 2 2 6" xfId="19621" xr:uid="{3C4A4490-47C8-4F9D-ADA8-1370D328B9A1}"/>
    <cellStyle name="40% - Accent3 3 2 2 2 7" xfId="19622" xr:uid="{1CF6443C-0070-4B72-A16C-F4A06AE563F4}"/>
    <cellStyle name="40% - Accent3 3 2 2 2 8" xfId="19608" xr:uid="{950BEC5C-2A8B-4B03-A693-A07106301F85}"/>
    <cellStyle name="40% - Accent3 3 2 2 3" xfId="19623" xr:uid="{29410236-DF4A-4DFE-9BAD-7B9728BFD40C}"/>
    <cellStyle name="40% - Accent3 3 2 2 3 2" xfId="19624" xr:uid="{75080108-E085-44B5-9642-DF6A0A173A79}"/>
    <cellStyle name="40% - Accent3 3 2 2 3 2 2" xfId="19625" xr:uid="{852427D9-88C0-48B2-86FD-BD9F2270F0E1}"/>
    <cellStyle name="40% - Accent3 3 2 2 3 2 2 2" xfId="19626" xr:uid="{33961115-48CC-497A-9437-E0A9EFAF59B7}"/>
    <cellStyle name="40% - Accent3 3 2 2 3 2 3" xfId="19627" xr:uid="{3131A75B-3B62-4BEF-93DB-E7A144A43AE5}"/>
    <cellStyle name="40% - Accent3 3 2 2 3 2 3 2" xfId="19628" xr:uid="{13A768E9-6EA4-4DF3-8F09-FDABCC237F57}"/>
    <cellStyle name="40% - Accent3 3 2 2 3 2 4" xfId="19629" xr:uid="{5E246FDA-2232-46FB-A3B3-BFA484CAF3F1}"/>
    <cellStyle name="40% - Accent3 3 2 2 3 3" xfId="19630" xr:uid="{FA2F2783-4DED-4E30-9CBE-89EDC7EF29BA}"/>
    <cellStyle name="40% - Accent3 3 2 2 3 3 2" xfId="19631" xr:uid="{CBF131F1-0B01-4BA9-A677-E8A2D46E8A6E}"/>
    <cellStyle name="40% - Accent3 3 2 2 3 4" xfId="19632" xr:uid="{AF32878F-9A43-42E9-A05C-B2B30F975837}"/>
    <cellStyle name="40% - Accent3 3 2 2 3 4 2" xfId="19633" xr:uid="{8EC927CC-66A9-4E15-9EF4-E2831FDBE2B9}"/>
    <cellStyle name="40% - Accent3 3 2 2 3 5" xfId="19634" xr:uid="{DB223955-A03D-4BD4-BBFD-247C1BBF86CD}"/>
    <cellStyle name="40% - Accent3 3 2 2 3 5 2" xfId="19635" xr:uid="{FDB74741-474C-4BC3-83D7-D6964D9502DC}"/>
    <cellStyle name="40% - Accent3 3 2 2 3 6" xfId="19636" xr:uid="{14EAB464-7FCA-417D-8F37-B99774011593}"/>
    <cellStyle name="40% - Accent3 3 2 2 4" xfId="19637" xr:uid="{7EE22E5E-C13D-47FC-8B1E-9698FB8B78A3}"/>
    <cellStyle name="40% - Accent3 3 2 2 4 2" xfId="19638" xr:uid="{D977E9A9-1B6D-462E-8D4B-BA502DDBF076}"/>
    <cellStyle name="40% - Accent3 3 2 2 4 2 2" xfId="19639" xr:uid="{9A321FF9-52C9-4F8E-8C50-23B5FF4E39EA}"/>
    <cellStyle name="40% - Accent3 3 2 2 4 3" xfId="19640" xr:uid="{31ECD443-7E91-42F9-AB16-CA816E41F3ED}"/>
    <cellStyle name="40% - Accent3 3 2 2 4 3 2" xfId="19641" xr:uid="{5355E8DC-379E-488F-84F7-4DE158F114D7}"/>
    <cellStyle name="40% - Accent3 3 2 2 4 4" xfId="19642" xr:uid="{33B3AE00-A220-4335-82CA-F0A19333AF48}"/>
    <cellStyle name="40% - Accent3 3 2 2 5" xfId="19643" xr:uid="{DFB1E2FD-460B-4854-B9BF-2F4561B0DBFC}"/>
    <cellStyle name="40% - Accent3 3 2 2 5 2" xfId="19644" xr:uid="{EBF9445F-FC34-4562-B10F-5C298D8898A9}"/>
    <cellStyle name="40% - Accent3 3 2 2 6" xfId="19645" xr:uid="{8C462528-293C-488B-BDEE-D5AA88EFA654}"/>
    <cellStyle name="40% - Accent3 3 2 2 6 2" xfId="19646" xr:uid="{F5814BE0-C352-4DB8-A8F1-F45ED764F923}"/>
    <cellStyle name="40% - Accent3 3 2 2 7" xfId="19647" xr:uid="{B9BE46A2-B15A-4F9C-B87B-DF7F09FE5B67}"/>
    <cellStyle name="40% - Accent3 3 2 2 7 2" xfId="19648" xr:uid="{AAED50FB-2A79-4DA8-A868-27841EA4964F}"/>
    <cellStyle name="40% - Accent3 3 2 2 8" xfId="19649" xr:uid="{A6076833-EDC6-4A25-BDAC-192A174F7502}"/>
    <cellStyle name="40% - Accent3 3 2 2 8 2" xfId="19650" xr:uid="{0C30A826-C3E8-4D91-86AB-F930DD1101B3}"/>
    <cellStyle name="40% - Accent3 3 2 2 9" xfId="19651" xr:uid="{D0CB3019-76B7-4776-A25F-0486A0EE65CA}"/>
    <cellStyle name="40% - Accent3 3 2 2 9 2" xfId="19652" xr:uid="{AD5FE89D-307F-4630-98FD-C1E11E69AE9A}"/>
    <cellStyle name="40% - Accent3 3 2 3" xfId="363" xr:uid="{8819C5C2-FAE1-4D7D-9FB2-2ED3436BD2B4}"/>
    <cellStyle name="40% - Accent3 3 2 3 10" xfId="19653" xr:uid="{98C60653-CFDF-4C17-8174-E39DF1288B30}"/>
    <cellStyle name="40% - Accent3 3 2 3 2" xfId="19654" xr:uid="{6BC49370-FF64-4A01-8163-BEDF963591A3}"/>
    <cellStyle name="40% - Accent3 3 2 3 2 2" xfId="19655" xr:uid="{637ED3BD-3731-4CDA-A135-DDD236427A3B}"/>
    <cellStyle name="40% - Accent3 3 2 3 2 2 2" xfId="19656" xr:uid="{62008915-C419-4C0D-9862-BC2DB2360EBB}"/>
    <cellStyle name="40% - Accent3 3 2 3 2 2 2 2" xfId="19657" xr:uid="{BCDAA65C-A075-4015-9ED9-4046445D1169}"/>
    <cellStyle name="40% - Accent3 3 2 3 2 2 3" xfId="19658" xr:uid="{82B144C5-CD0C-4B23-8696-0A42BBE1744B}"/>
    <cellStyle name="40% - Accent3 3 2 3 2 2 3 2" xfId="19659" xr:uid="{4E146C20-010E-4ED4-A39E-315981DEAC44}"/>
    <cellStyle name="40% - Accent3 3 2 3 2 2 4" xfId="19660" xr:uid="{1FE3B8D9-9092-4521-86EC-7B00557AFD1D}"/>
    <cellStyle name="40% - Accent3 3 2 3 2 3" xfId="19661" xr:uid="{8DEBDC80-2B40-4CC0-8B02-01784999DE89}"/>
    <cellStyle name="40% - Accent3 3 2 3 2 3 2" xfId="19662" xr:uid="{A2A34046-07A7-41CD-B9B1-53D98F75604C}"/>
    <cellStyle name="40% - Accent3 3 2 3 2 4" xfId="19663" xr:uid="{0821E0CB-FFA3-4DDF-BAC2-783128DC8553}"/>
    <cellStyle name="40% - Accent3 3 2 3 2 4 2" xfId="19664" xr:uid="{644482F4-30AA-4752-B26A-EFB8C4F62C04}"/>
    <cellStyle name="40% - Accent3 3 2 3 2 5" xfId="19665" xr:uid="{97206FA5-66F1-4424-95CD-A647A9FC3498}"/>
    <cellStyle name="40% - Accent3 3 2 3 2 5 2" xfId="19666" xr:uid="{155BCB21-82A6-4077-BD16-753F5AB60B8D}"/>
    <cellStyle name="40% - Accent3 3 2 3 2 6" xfId="19667" xr:uid="{179130E2-9805-447A-A455-DA73C461CB5B}"/>
    <cellStyle name="40% - Accent3 3 2 3 3" xfId="19668" xr:uid="{B25080D9-1870-4CB1-9E86-29EB0F7CD443}"/>
    <cellStyle name="40% - Accent3 3 2 3 3 2" xfId="19669" xr:uid="{D3F8E26F-0B51-4767-8201-1A084F63E87C}"/>
    <cellStyle name="40% - Accent3 3 2 3 3 2 2" xfId="19670" xr:uid="{4E58C460-2357-46B1-ACDC-19D97F96DC13}"/>
    <cellStyle name="40% - Accent3 3 2 3 3 2 2 2" xfId="19671" xr:uid="{9B16D816-BDD4-4653-B543-2EFF3E603999}"/>
    <cellStyle name="40% - Accent3 3 2 3 3 2 3" xfId="19672" xr:uid="{615301EA-34D8-44BA-B3AF-6DF5A5851D51}"/>
    <cellStyle name="40% - Accent3 3 2 3 3 2 3 2" xfId="19673" xr:uid="{DE7EBBF4-7ABE-43BD-90F7-F28E98C57E4F}"/>
    <cellStyle name="40% - Accent3 3 2 3 3 2 4" xfId="19674" xr:uid="{F22B35FF-05DA-4F4E-BA88-F797344217DC}"/>
    <cellStyle name="40% - Accent3 3 2 3 3 3" xfId="19675" xr:uid="{834C9441-254F-43CF-AE6C-AA99D56EF711}"/>
    <cellStyle name="40% - Accent3 3 2 3 3 3 2" xfId="19676" xr:uid="{C63ED42C-3C7D-4C5D-A4B8-0C041D60AB27}"/>
    <cellStyle name="40% - Accent3 3 2 3 3 4" xfId="19677" xr:uid="{809DE09B-0079-4966-A413-D76F1A172A87}"/>
    <cellStyle name="40% - Accent3 3 2 3 3 4 2" xfId="19678" xr:uid="{1C743D6B-35A3-4DF6-AF92-A38DE757325F}"/>
    <cellStyle name="40% - Accent3 3 2 3 3 5" xfId="19679" xr:uid="{CA2035EA-D95E-4AA2-AE96-B7223213EC33}"/>
    <cellStyle name="40% - Accent3 3 2 3 3 5 2" xfId="19680" xr:uid="{E5EBA95E-20B5-4757-9EA6-8AB1028AB91A}"/>
    <cellStyle name="40% - Accent3 3 2 3 3 6" xfId="19681" xr:uid="{D52AF20C-E3D6-4777-9B72-895953F8E223}"/>
    <cellStyle name="40% - Accent3 3 2 3 4" xfId="19682" xr:uid="{0EA53664-5A25-49D4-9068-DC1DF3348176}"/>
    <cellStyle name="40% - Accent3 3 2 3 4 2" xfId="19683" xr:uid="{79969FD0-F34B-4FEF-8861-8711FE6A4DED}"/>
    <cellStyle name="40% - Accent3 3 2 3 4 2 2" xfId="19684" xr:uid="{3367F364-C737-40BF-856C-E9BC02D9C74D}"/>
    <cellStyle name="40% - Accent3 3 2 3 4 3" xfId="19685" xr:uid="{4916DB58-CD20-4F60-A06C-4DB79972E8CF}"/>
    <cellStyle name="40% - Accent3 3 2 3 4 3 2" xfId="19686" xr:uid="{A02A1772-5AFA-43D8-B553-BD792D497A2C}"/>
    <cellStyle name="40% - Accent3 3 2 3 4 4" xfId="19687" xr:uid="{F56DF1E7-618E-4B54-9E43-3A82E818D7E1}"/>
    <cellStyle name="40% - Accent3 3 2 3 5" xfId="19688" xr:uid="{A8654DAF-6643-45AF-BE0E-16FA0391109F}"/>
    <cellStyle name="40% - Accent3 3 2 3 5 2" xfId="19689" xr:uid="{BAF90909-915A-4E0F-A280-512335D9DEF5}"/>
    <cellStyle name="40% - Accent3 3 2 3 6" xfId="19690" xr:uid="{2D15D00A-1DA9-4AA5-90ED-9F74C03CC6CF}"/>
    <cellStyle name="40% - Accent3 3 2 3 6 2" xfId="19691" xr:uid="{62C720E2-7C5C-45DF-ADC0-07028169E7DA}"/>
    <cellStyle name="40% - Accent3 3 2 3 7" xfId="19692" xr:uid="{DD889EFA-32B5-4A87-BCC3-3C66132D1F19}"/>
    <cellStyle name="40% - Accent3 3 2 3 7 2" xfId="19693" xr:uid="{6417EF2F-FB48-44C6-8E1D-B0B1CA8A16A4}"/>
    <cellStyle name="40% - Accent3 3 2 3 8" xfId="19694" xr:uid="{D5D2E817-1FB8-4B09-BDF3-DAAC4D93168F}"/>
    <cellStyle name="40% - Accent3 3 2 3 9" xfId="19695" xr:uid="{E64E00C5-9D5D-40B3-9062-198BD89DD802}"/>
    <cellStyle name="40% - Accent3 3 2 4" xfId="19696" xr:uid="{9E7188E7-ED98-491F-BE28-6DE04F7FFD42}"/>
    <cellStyle name="40% - Accent3 3 2 4 2" xfId="19697" xr:uid="{A3BAE8B1-8328-488D-9302-F34E282628E4}"/>
    <cellStyle name="40% - Accent3 3 2 4 2 2" xfId="19698" xr:uid="{58C238AB-5193-4DF2-83BB-54D65E437698}"/>
    <cellStyle name="40% - Accent3 3 2 4 2 2 2" xfId="19699" xr:uid="{E177FA9A-41C3-449E-8772-DC3816D69D46}"/>
    <cellStyle name="40% - Accent3 3 2 4 2 3" xfId="19700" xr:uid="{94B92A2C-EDE2-44CD-944E-67FA646A41EB}"/>
    <cellStyle name="40% - Accent3 3 2 4 2 3 2" xfId="19701" xr:uid="{C3D284CC-BCF0-4069-8EAE-59F16C305FB0}"/>
    <cellStyle name="40% - Accent3 3 2 4 2 4" xfId="19702" xr:uid="{F3CA7096-5046-4300-BFF1-955D61CD8972}"/>
    <cellStyle name="40% - Accent3 3 2 4 3" xfId="19703" xr:uid="{91D7CC4D-4DDE-4DE3-ADC5-BD593BB51AC8}"/>
    <cellStyle name="40% - Accent3 3 2 4 3 2" xfId="19704" xr:uid="{5A3D236F-83B1-41D9-A1A2-A42CDA435906}"/>
    <cellStyle name="40% - Accent3 3 2 4 4" xfId="19705" xr:uid="{1D7F4F75-1BDB-49F4-839B-4BEA9E641159}"/>
    <cellStyle name="40% - Accent3 3 2 4 4 2" xfId="19706" xr:uid="{5F1B8DE3-6BAF-4314-8404-6B75FCE5E204}"/>
    <cellStyle name="40% - Accent3 3 2 4 5" xfId="19707" xr:uid="{7D73F9CE-484F-4D47-A931-F620560F1B2A}"/>
    <cellStyle name="40% - Accent3 3 2 4 5 2" xfId="19708" xr:uid="{8E71747F-1ECB-40FD-A0EB-8FC0BDED6759}"/>
    <cellStyle name="40% - Accent3 3 2 4 6" xfId="19709" xr:uid="{7DFA898B-029A-4336-8D91-34C9EF477423}"/>
    <cellStyle name="40% - Accent3 3 2 5" xfId="19710" xr:uid="{1E29CE3B-44DD-4DF5-8EE9-D0FCBE861A68}"/>
    <cellStyle name="40% - Accent3 3 2 5 2" xfId="19711" xr:uid="{8053FA32-28B5-4FE5-A969-3ED0528B4B3B}"/>
    <cellStyle name="40% - Accent3 3 2 5 2 2" xfId="19712" xr:uid="{1F4197BE-DB3B-4ABC-878F-4154E83EECE0}"/>
    <cellStyle name="40% - Accent3 3 2 5 2 2 2" xfId="19713" xr:uid="{77DE3037-40B3-4098-8348-5CC7C3E604F2}"/>
    <cellStyle name="40% - Accent3 3 2 5 2 3" xfId="19714" xr:uid="{46F41A81-695F-4E53-8536-2C7DADC09A0C}"/>
    <cellStyle name="40% - Accent3 3 2 5 2 3 2" xfId="19715" xr:uid="{DAAA0E87-572C-4B9B-9320-7B10BE43D4D3}"/>
    <cellStyle name="40% - Accent3 3 2 5 2 4" xfId="19716" xr:uid="{2BF06B08-EA91-4610-BD95-AD72692E10DF}"/>
    <cellStyle name="40% - Accent3 3 2 5 3" xfId="19717" xr:uid="{9A738CF0-FE0F-4B50-9D82-DEAE19071D7E}"/>
    <cellStyle name="40% - Accent3 3 2 5 3 2" xfId="19718" xr:uid="{17834450-9F89-4380-B644-A4F180E0F014}"/>
    <cellStyle name="40% - Accent3 3 2 5 4" xfId="19719" xr:uid="{DFA7BE8F-31DB-4B1E-864C-1006CAA6A2A7}"/>
    <cellStyle name="40% - Accent3 3 2 5 4 2" xfId="19720" xr:uid="{843DDD4C-70DC-4EFE-8FFD-31D8F717CF91}"/>
    <cellStyle name="40% - Accent3 3 2 5 5" xfId="19721" xr:uid="{86FCD1ED-CD05-4E3B-9703-71F86824DC4A}"/>
    <cellStyle name="40% - Accent3 3 2 5 5 2" xfId="19722" xr:uid="{A32C06A3-0C8D-455D-937F-C837F6A7E506}"/>
    <cellStyle name="40% - Accent3 3 2 5 6" xfId="19723" xr:uid="{878FBB6E-814A-48FA-96F0-64C3B844CDC5}"/>
    <cellStyle name="40% - Accent3 3 2 6" xfId="19724" xr:uid="{8CA71713-F2EC-458B-A48F-93FD0A57F7FE}"/>
    <cellStyle name="40% - Accent3 3 2 6 2" xfId="19725" xr:uid="{89D6AD30-50F3-4692-AFD8-4A744CB2B771}"/>
    <cellStyle name="40% - Accent3 3 2 6 2 2" xfId="19726" xr:uid="{CF236FAB-5A80-48F6-8119-9B58184F8D5F}"/>
    <cellStyle name="40% - Accent3 3 2 6 3" xfId="19727" xr:uid="{0D3570ED-168E-4B62-8A97-0D791B37E3B4}"/>
    <cellStyle name="40% - Accent3 3 2 6 3 2" xfId="19728" xr:uid="{ECF81447-64C4-419B-A31F-4A6B8F8CA3CE}"/>
    <cellStyle name="40% - Accent3 3 2 6 4" xfId="19729" xr:uid="{1A05CF5E-24BD-47DA-A4D4-5D68FAC7F54E}"/>
    <cellStyle name="40% - Accent3 3 2 7" xfId="19730" xr:uid="{1BA69669-B628-4D62-9CAE-F459629375B1}"/>
    <cellStyle name="40% - Accent3 3 2 7 2" xfId="19731" xr:uid="{961FC14E-24AA-4076-A156-97217410C4F3}"/>
    <cellStyle name="40% - Accent3 3 2 8" xfId="19732" xr:uid="{902C94EF-FD4B-48EF-9240-AD9804C1B9CA}"/>
    <cellStyle name="40% - Accent3 3 2 8 2" xfId="19733" xr:uid="{F3805956-4C50-49FE-A6C3-198EA9770871}"/>
    <cellStyle name="40% - Accent3 3 2 9" xfId="19734" xr:uid="{F9F1A119-9F41-4FB3-A970-424229E123EB}"/>
    <cellStyle name="40% - Accent3 3 2 9 2" xfId="19735" xr:uid="{9AAA3723-F061-4728-898A-DB67D829CC60}"/>
    <cellStyle name="40% - Accent3 3 3" xfId="364" xr:uid="{7F89123A-2386-4A13-8622-9D9D626A14B5}"/>
    <cellStyle name="40% - Accent3 3 3 10" xfId="19737" xr:uid="{E0C8DB5F-DFA0-4B2D-BFA0-AE00C00C7D0B}"/>
    <cellStyle name="40% - Accent3 3 3 11" xfId="19738" xr:uid="{0F97D07D-AF1D-4096-885F-D2E7719D750D}"/>
    <cellStyle name="40% - Accent3 3 3 12" xfId="19739" xr:uid="{A638634B-BA35-4F91-94D8-4469C6809600}"/>
    <cellStyle name="40% - Accent3 3 3 13" xfId="19736" xr:uid="{482AB5EA-16DC-4C12-8838-FAB3B1337E22}"/>
    <cellStyle name="40% - Accent3 3 3 2" xfId="365" xr:uid="{1D6EBC21-57C9-4138-8282-CF032D7AD4D5}"/>
    <cellStyle name="40% - Accent3 3 3 2 10" xfId="19740" xr:uid="{1D5AC99E-C7F5-496B-B475-7A1AE48A900C}"/>
    <cellStyle name="40% - Accent3 3 3 2 2" xfId="19741" xr:uid="{37EAF9B6-A7DD-421B-A443-8B1F415DC378}"/>
    <cellStyle name="40% - Accent3 3 3 2 2 2" xfId="19742" xr:uid="{4D7BDE81-A3A6-4D93-A4F6-4818EC7CD609}"/>
    <cellStyle name="40% - Accent3 3 3 2 2 2 2" xfId="19743" xr:uid="{D527BB82-A64D-4387-AF24-5204A5A2811B}"/>
    <cellStyle name="40% - Accent3 3 3 2 2 3" xfId="19744" xr:uid="{55BD94EB-6066-4402-B0C7-85D92EC91F3A}"/>
    <cellStyle name="40% - Accent3 3 3 2 2 3 2" xfId="19745" xr:uid="{58E4A3DE-584F-4389-BBC4-C39FA05C89F5}"/>
    <cellStyle name="40% - Accent3 3 3 2 2 4" xfId="19746" xr:uid="{9DF9D7E5-D244-4725-BD94-A0C9E4AA7D23}"/>
    <cellStyle name="40% - Accent3 3 3 2 3" xfId="19747" xr:uid="{631D5FA8-289C-4CFE-964F-3BD9981F52C9}"/>
    <cellStyle name="40% - Accent3 3 3 2 3 2" xfId="19748" xr:uid="{03673C8E-4328-4948-84BC-A428A1709538}"/>
    <cellStyle name="40% - Accent3 3 3 2 4" xfId="19749" xr:uid="{C278938B-09E4-4AB5-BA41-4048637F4362}"/>
    <cellStyle name="40% - Accent3 3 3 2 4 2" xfId="19750" xr:uid="{6067F970-11D1-4F9B-94D3-4CC99192DF61}"/>
    <cellStyle name="40% - Accent3 3 3 2 5" xfId="19751" xr:uid="{16E3FE15-EFCD-4C4E-9FCA-B506D5484734}"/>
    <cellStyle name="40% - Accent3 3 3 2 5 2" xfId="19752" xr:uid="{A851DA8D-02C3-4749-9B3C-A6765677C5DA}"/>
    <cellStyle name="40% - Accent3 3 3 2 6" xfId="19753" xr:uid="{E5438F03-AABE-498F-BBB2-420B296A4E63}"/>
    <cellStyle name="40% - Accent3 3 3 2 6 2" xfId="19754" xr:uid="{73894782-93F7-4513-B83A-BBC32471273D}"/>
    <cellStyle name="40% - Accent3 3 3 2 7" xfId="19755" xr:uid="{C368A91F-6A75-4FBE-A2C3-B73D92E5BD6B}"/>
    <cellStyle name="40% - Accent3 3 3 2 7 2" xfId="19756" xr:uid="{7D55066F-72E6-445E-887B-1A12592AD1DA}"/>
    <cellStyle name="40% - Accent3 3 3 2 8" xfId="19757" xr:uid="{57490B9B-4A56-4296-B73D-1DCE54862E81}"/>
    <cellStyle name="40% - Accent3 3 3 2 9" xfId="19758" xr:uid="{18D12C35-CC11-45B8-ACBB-589258669B63}"/>
    <cellStyle name="40% - Accent3 3 3 3" xfId="19759" xr:uid="{48003B4B-B5B0-45D6-88F3-25A124B2ADB1}"/>
    <cellStyle name="40% - Accent3 3 3 3 2" xfId="19760" xr:uid="{5C0E442B-0FB5-4486-9647-622FC17B17CD}"/>
    <cellStyle name="40% - Accent3 3 3 3 2 2" xfId="19761" xr:uid="{295C2239-EF26-4ED2-9ED9-6CB720B8C978}"/>
    <cellStyle name="40% - Accent3 3 3 3 2 2 2" xfId="19762" xr:uid="{CCFFF7BA-B5B1-42CB-9AFF-5B745E8853CE}"/>
    <cellStyle name="40% - Accent3 3 3 3 2 3" xfId="19763" xr:uid="{B516042A-C17E-4262-B9BA-DD217673CF71}"/>
    <cellStyle name="40% - Accent3 3 3 3 2 3 2" xfId="19764" xr:uid="{4E1FB6DB-AF5F-40F0-9265-1769CE0564E1}"/>
    <cellStyle name="40% - Accent3 3 3 3 2 4" xfId="19765" xr:uid="{9CB0C31C-7B25-4817-B6ED-8E84EDEC092C}"/>
    <cellStyle name="40% - Accent3 3 3 3 3" xfId="19766" xr:uid="{51E362DD-6539-4D91-BC6C-194507574D46}"/>
    <cellStyle name="40% - Accent3 3 3 3 3 2" xfId="19767" xr:uid="{BC88F157-13FB-4DA3-9D17-440D94E134D8}"/>
    <cellStyle name="40% - Accent3 3 3 3 4" xfId="19768" xr:uid="{B6873280-EDBB-4364-B3B9-01732EDD0EF6}"/>
    <cellStyle name="40% - Accent3 3 3 3 4 2" xfId="19769" xr:uid="{CBE7C726-4906-47BE-8497-1601BF157613}"/>
    <cellStyle name="40% - Accent3 3 3 3 5" xfId="19770" xr:uid="{527B8417-D5EC-44AE-91D4-C5C8335EC237}"/>
    <cellStyle name="40% - Accent3 3 3 3 5 2" xfId="19771" xr:uid="{F1303013-F426-44F7-9D36-1147B6F8DF1F}"/>
    <cellStyle name="40% - Accent3 3 3 3 6" xfId="19772" xr:uid="{1F468B58-B57C-49B0-9D67-9C589F3A7BDB}"/>
    <cellStyle name="40% - Accent3 3 3 4" xfId="19773" xr:uid="{1BA698A2-360F-4360-8BA5-9B7C960E8DE1}"/>
    <cellStyle name="40% - Accent3 3 3 4 2" xfId="19774" xr:uid="{2873C053-A8D1-4D99-846A-7964CFAB87DC}"/>
    <cellStyle name="40% - Accent3 3 3 4 2 2" xfId="19775" xr:uid="{E36B7FF0-75FC-4E4A-AC55-486C55A27FB1}"/>
    <cellStyle name="40% - Accent3 3 3 4 3" xfId="19776" xr:uid="{53520267-95DB-46AA-8FE5-ADAA4FE021FE}"/>
    <cellStyle name="40% - Accent3 3 3 4 3 2" xfId="19777" xr:uid="{F69D888B-E6B3-44AA-8B19-F15CC5BB134E}"/>
    <cellStyle name="40% - Accent3 3 3 4 4" xfId="19778" xr:uid="{D3DEAC94-C417-4D6E-A94A-541B9B64E0EC}"/>
    <cellStyle name="40% - Accent3 3 3 5" xfId="19779" xr:uid="{6B0AE801-6CB2-4A62-9CA7-E9B19A741CD4}"/>
    <cellStyle name="40% - Accent3 3 3 5 2" xfId="19780" xr:uid="{A8990CB5-A5A8-4CD2-9308-D75A4BCB4014}"/>
    <cellStyle name="40% - Accent3 3 3 6" xfId="19781" xr:uid="{9BF946C2-E73C-495E-A179-78B9AC026E7B}"/>
    <cellStyle name="40% - Accent3 3 3 6 2" xfId="19782" xr:uid="{21D7CC88-1A29-4EBC-A9BC-1D85D32C57C7}"/>
    <cellStyle name="40% - Accent3 3 3 7" xfId="19783" xr:uid="{2219FB0E-6552-4BA7-8CE8-DB926780947A}"/>
    <cellStyle name="40% - Accent3 3 3 7 2" xfId="19784" xr:uid="{39F9FA23-FED0-4C99-9C85-EE6CAAF34567}"/>
    <cellStyle name="40% - Accent3 3 3 8" xfId="19785" xr:uid="{451F460F-A419-46C7-B7F7-523AAF45325A}"/>
    <cellStyle name="40% - Accent3 3 3 8 2" xfId="19786" xr:uid="{C24C21F2-EAEC-4B50-884D-C4FD64901D6A}"/>
    <cellStyle name="40% - Accent3 3 3 9" xfId="19787" xr:uid="{3359A3F7-887E-4B67-BD52-E5E00302A3BF}"/>
    <cellStyle name="40% - Accent3 3 3 9 2" xfId="19788" xr:uid="{45933FD3-313F-4B93-ABC0-A6A8DF2CF97A}"/>
    <cellStyle name="40% - Accent3 3 4" xfId="366" xr:uid="{9FB1FCAD-BC4A-4329-BBC2-1E4E35367F0B}"/>
    <cellStyle name="40% - Accent3 3 4 10" xfId="19790" xr:uid="{67A5DE5E-28DF-42C2-BD89-1666FCDFDD26}"/>
    <cellStyle name="40% - Accent3 3 4 11" xfId="19791" xr:uid="{839408BD-4CEC-44EA-8E05-C2CBAF51E89D}"/>
    <cellStyle name="40% - Accent3 3 4 12" xfId="19792" xr:uid="{9C50EEC8-0A70-4D1A-A5B6-B3F14FF6967F}"/>
    <cellStyle name="40% - Accent3 3 4 13" xfId="19789" xr:uid="{30A01677-8B5D-4770-AA46-E54AFD3D72E8}"/>
    <cellStyle name="40% - Accent3 3 4 2" xfId="19793" xr:uid="{3AA42746-E087-4BB8-AA9D-DF5330D439E6}"/>
    <cellStyle name="40% - Accent3 3 4 2 2" xfId="19794" xr:uid="{AA36E058-1CA4-4FBE-8B53-C054A6E19066}"/>
    <cellStyle name="40% - Accent3 3 4 2 2 2" xfId="19795" xr:uid="{FEA1BD16-392C-4E60-BFA1-2B1ADB1E97EC}"/>
    <cellStyle name="40% - Accent3 3 4 2 2 2 2" xfId="19796" xr:uid="{89E57946-9552-4F91-B1B6-FF65AA094068}"/>
    <cellStyle name="40% - Accent3 3 4 2 2 3" xfId="19797" xr:uid="{811B56EF-BF07-419B-97E3-B8E90D87E81A}"/>
    <cellStyle name="40% - Accent3 3 4 2 2 3 2" xfId="19798" xr:uid="{78C99F06-CF7C-4EB8-983C-7E5F17C1063F}"/>
    <cellStyle name="40% - Accent3 3 4 2 2 4" xfId="19799" xr:uid="{15B5CDB2-DC32-4263-931C-C98040F5048A}"/>
    <cellStyle name="40% - Accent3 3 4 2 3" xfId="19800" xr:uid="{894793FE-DEDA-4CCD-A9FB-693E4D7136A9}"/>
    <cellStyle name="40% - Accent3 3 4 2 3 2" xfId="19801" xr:uid="{DF557538-EC49-4EEB-975F-8F262B174362}"/>
    <cellStyle name="40% - Accent3 3 4 2 4" xfId="19802" xr:uid="{13C1976B-3AF6-41BE-BDFE-04EF395CD631}"/>
    <cellStyle name="40% - Accent3 3 4 2 4 2" xfId="19803" xr:uid="{B972F559-52BD-4D55-8CFE-4CB4C5DAE0B6}"/>
    <cellStyle name="40% - Accent3 3 4 2 5" xfId="19804" xr:uid="{570B35DB-0825-41DA-B5EB-0D91C5976147}"/>
    <cellStyle name="40% - Accent3 3 4 2 5 2" xfId="19805" xr:uid="{C0345C48-3F34-4AD5-A281-5727FD8E9F1F}"/>
    <cellStyle name="40% - Accent3 3 4 2 6" xfId="19806" xr:uid="{53BC56C4-1133-4B2F-BA77-B76AD8B0D428}"/>
    <cellStyle name="40% - Accent3 3 4 3" xfId="19807" xr:uid="{81C245DE-D9F0-4649-987B-CFEC3F6367D3}"/>
    <cellStyle name="40% - Accent3 3 4 3 2" xfId="19808" xr:uid="{B93DEC9E-D8A5-40D9-B3B3-186DCB5B4130}"/>
    <cellStyle name="40% - Accent3 3 4 3 2 2" xfId="19809" xr:uid="{11853684-02BF-4991-97C2-4F5A72F9E9F5}"/>
    <cellStyle name="40% - Accent3 3 4 3 2 2 2" xfId="19810" xr:uid="{B48922D4-B614-4191-8301-4601027177AA}"/>
    <cellStyle name="40% - Accent3 3 4 3 2 3" xfId="19811" xr:uid="{AF292974-95D8-4ABE-8443-0E2EA6E75D67}"/>
    <cellStyle name="40% - Accent3 3 4 3 2 3 2" xfId="19812" xr:uid="{F994D31E-7606-41DB-9A61-2D2A02CDFAC6}"/>
    <cellStyle name="40% - Accent3 3 4 3 2 4" xfId="19813" xr:uid="{09A7FD37-3BE4-4D57-9CC2-5363A0832C6A}"/>
    <cellStyle name="40% - Accent3 3 4 3 3" xfId="19814" xr:uid="{97D623D9-D33A-42BE-A85F-55B4187A3961}"/>
    <cellStyle name="40% - Accent3 3 4 3 3 2" xfId="19815" xr:uid="{5184D60F-F113-4D43-B808-350488F1C233}"/>
    <cellStyle name="40% - Accent3 3 4 3 4" xfId="19816" xr:uid="{FA2EDD4D-D74E-42D5-AC79-770C43CC4D3C}"/>
    <cellStyle name="40% - Accent3 3 4 3 4 2" xfId="19817" xr:uid="{B3C24D7D-5A1F-4518-9215-A3BEAC1444C9}"/>
    <cellStyle name="40% - Accent3 3 4 3 5" xfId="19818" xr:uid="{8283078C-CEBB-4182-8C1B-10D28E34C160}"/>
    <cellStyle name="40% - Accent3 3 4 3 5 2" xfId="19819" xr:uid="{D380B2EA-6310-4AD5-914B-CAE1B106C181}"/>
    <cellStyle name="40% - Accent3 3 4 3 6" xfId="19820" xr:uid="{DC603E12-07B7-422A-9C06-1D465AA745DD}"/>
    <cellStyle name="40% - Accent3 3 4 4" xfId="19821" xr:uid="{B9BB16FC-8980-4652-B95A-DA54DDF8392E}"/>
    <cellStyle name="40% - Accent3 3 4 4 2" xfId="19822" xr:uid="{1C37FF26-DA8E-4EC0-9F72-9F8891CF466F}"/>
    <cellStyle name="40% - Accent3 3 4 4 2 2" xfId="19823" xr:uid="{52FF130D-55B6-45FE-ADB1-0A00E0233F61}"/>
    <cellStyle name="40% - Accent3 3 4 4 3" xfId="19824" xr:uid="{0F416283-173E-485B-9153-0404B37E584C}"/>
    <cellStyle name="40% - Accent3 3 4 4 3 2" xfId="19825" xr:uid="{1F57588F-ECED-4CD7-8A48-717265E03D06}"/>
    <cellStyle name="40% - Accent3 3 4 4 4" xfId="19826" xr:uid="{1C139FA8-0AA2-403C-9E85-F418F1EAC480}"/>
    <cellStyle name="40% - Accent3 3 4 5" xfId="19827" xr:uid="{013E1FD5-21F7-4ABA-B5A8-AB1B26C6BDD2}"/>
    <cellStyle name="40% - Accent3 3 4 5 2" xfId="19828" xr:uid="{30B655E5-A0C1-4A37-81C4-0A0E910BE31A}"/>
    <cellStyle name="40% - Accent3 3 4 6" xfId="19829" xr:uid="{5402B283-61E6-400F-A967-40FB95DF4A5B}"/>
    <cellStyle name="40% - Accent3 3 4 6 2" xfId="19830" xr:uid="{3CBC18E3-C093-4102-8466-9FED4787E2BA}"/>
    <cellStyle name="40% - Accent3 3 4 7" xfId="19831" xr:uid="{46A01C82-D4B6-44F9-B77A-D23055D0BA93}"/>
    <cellStyle name="40% - Accent3 3 4 7 2" xfId="19832" xr:uid="{B6D5FBAC-CDF3-4D23-BC65-21673181649F}"/>
    <cellStyle name="40% - Accent3 3 4 8" xfId="19833" xr:uid="{98004CDD-FE5B-470D-97BC-519367848D88}"/>
    <cellStyle name="40% - Accent3 3 4 8 2" xfId="19834" xr:uid="{FF608E62-2877-462D-BECB-A38A0E3B1021}"/>
    <cellStyle name="40% - Accent3 3 4 9" xfId="19835" xr:uid="{3C7B0526-F9AB-4B7F-9515-F0E533087FA8}"/>
    <cellStyle name="40% - Accent3 3 4 9 2" xfId="19836" xr:uid="{60F185BD-F10A-4C28-8BDD-B2D7545055A2}"/>
    <cellStyle name="40% - Accent3 3 5" xfId="19837" xr:uid="{C4A81CD4-DC35-4E04-845E-9E0BF769C006}"/>
    <cellStyle name="40% - Accent3 3 5 10" xfId="19838" xr:uid="{D517F07D-C591-46FE-A441-7954CCDA0872}"/>
    <cellStyle name="40% - Accent3 3 5 2" xfId="19839" xr:uid="{3394FB98-7DD5-438A-8D0D-9C0B5E194E1D}"/>
    <cellStyle name="40% - Accent3 3 5 2 2" xfId="19840" xr:uid="{C3FBD864-0436-402C-8F4C-9F7EC166984A}"/>
    <cellStyle name="40% - Accent3 3 5 2 2 2" xfId="19841" xr:uid="{B955BA1F-05A5-4FCE-ADEB-A1FC42B64B6F}"/>
    <cellStyle name="40% - Accent3 3 5 2 2 2 2" xfId="19842" xr:uid="{F6DAB176-821A-4C07-B298-E944AE7E8E4A}"/>
    <cellStyle name="40% - Accent3 3 5 2 2 3" xfId="19843" xr:uid="{64A3F8D3-7ED6-491F-B727-0CF2A21A235E}"/>
    <cellStyle name="40% - Accent3 3 5 2 2 3 2" xfId="19844" xr:uid="{F0D8564E-1F3A-4CEE-8343-0F27548482CF}"/>
    <cellStyle name="40% - Accent3 3 5 2 2 4" xfId="19845" xr:uid="{192CD0DB-3B47-41A6-B480-BB0BE50DCDFD}"/>
    <cellStyle name="40% - Accent3 3 5 2 3" xfId="19846" xr:uid="{C2F53E2E-9D77-4284-BBDE-A4B200A9BDE7}"/>
    <cellStyle name="40% - Accent3 3 5 2 3 2" xfId="19847" xr:uid="{669D46DF-8ABF-4A49-B4C6-D229F2411419}"/>
    <cellStyle name="40% - Accent3 3 5 2 4" xfId="19848" xr:uid="{197C1423-90B2-452C-A4F7-51F1C3A11B07}"/>
    <cellStyle name="40% - Accent3 3 5 2 4 2" xfId="19849" xr:uid="{AF8AD997-2B77-497F-83B3-7E790E3DE40D}"/>
    <cellStyle name="40% - Accent3 3 5 2 5" xfId="19850" xr:uid="{F56D16CF-876D-4A2F-A636-1C66AFA21156}"/>
    <cellStyle name="40% - Accent3 3 5 2 5 2" xfId="19851" xr:uid="{F5ED5186-C13D-404C-A1B5-DD8CA3B36F2E}"/>
    <cellStyle name="40% - Accent3 3 5 2 6" xfId="19852" xr:uid="{28B6CED3-FCED-4650-8F42-D0003977779B}"/>
    <cellStyle name="40% - Accent3 3 5 3" xfId="19853" xr:uid="{A2C54427-3AEA-41A0-8596-F80B427E6FE3}"/>
    <cellStyle name="40% - Accent3 3 5 3 2" xfId="19854" xr:uid="{321FE8FD-8D55-478B-97F6-BAC805E4B197}"/>
    <cellStyle name="40% - Accent3 3 5 3 2 2" xfId="19855" xr:uid="{732D0F81-EA3A-48A2-83E0-B9EB84A75FF6}"/>
    <cellStyle name="40% - Accent3 3 5 3 2 2 2" xfId="19856" xr:uid="{5960CF73-BD69-4C7B-8AE8-4B1C8F0DD4E1}"/>
    <cellStyle name="40% - Accent3 3 5 3 2 3" xfId="19857" xr:uid="{EC3F6905-E774-4E47-AFE4-99E40D8DE0DE}"/>
    <cellStyle name="40% - Accent3 3 5 3 2 3 2" xfId="19858" xr:uid="{D0904315-8400-4415-A8EF-43D23817C017}"/>
    <cellStyle name="40% - Accent3 3 5 3 2 4" xfId="19859" xr:uid="{3A9DE7F7-05BA-4A52-AE90-E771F77E9DFF}"/>
    <cellStyle name="40% - Accent3 3 5 3 3" xfId="19860" xr:uid="{C442FFD7-6305-4599-ACA8-6DA8BBBB6FCB}"/>
    <cellStyle name="40% - Accent3 3 5 3 3 2" xfId="19861" xr:uid="{E8067F52-741D-415B-B79B-E50946617761}"/>
    <cellStyle name="40% - Accent3 3 5 3 4" xfId="19862" xr:uid="{A91FF177-022B-4C32-BBFF-6EDFBF2B9FF2}"/>
    <cellStyle name="40% - Accent3 3 5 3 4 2" xfId="19863" xr:uid="{3C12E5B6-2036-41BC-A1A2-FB65DEEE932D}"/>
    <cellStyle name="40% - Accent3 3 5 3 5" xfId="19864" xr:uid="{DD5E7B12-AC8F-47B8-BAC7-CEE843DF9768}"/>
    <cellStyle name="40% - Accent3 3 5 3 5 2" xfId="19865" xr:uid="{11B4DFA6-F8A6-4DD6-8015-4E70C161E768}"/>
    <cellStyle name="40% - Accent3 3 5 3 6" xfId="19866" xr:uid="{3917EE4C-3427-4116-BCFD-C4EDBE09FCD0}"/>
    <cellStyle name="40% - Accent3 3 5 4" xfId="19867" xr:uid="{2607A56A-1961-42AB-BFA0-AAF25DB27918}"/>
    <cellStyle name="40% - Accent3 3 5 4 2" xfId="19868" xr:uid="{018A66EF-1E03-4900-942A-985572089856}"/>
    <cellStyle name="40% - Accent3 3 5 4 2 2" xfId="19869" xr:uid="{E2B58649-8AF4-46EC-A384-EEE301DF0D9D}"/>
    <cellStyle name="40% - Accent3 3 5 4 3" xfId="19870" xr:uid="{897EAA4E-5767-4666-B9EA-C167FF021CBC}"/>
    <cellStyle name="40% - Accent3 3 5 4 3 2" xfId="19871" xr:uid="{034C268F-6AB3-4249-814E-63CB1A562949}"/>
    <cellStyle name="40% - Accent3 3 5 4 4" xfId="19872" xr:uid="{42A79B28-FC11-43A0-BC3D-C76839F15840}"/>
    <cellStyle name="40% - Accent3 3 5 5" xfId="19873" xr:uid="{E65BDCFF-0210-4761-945E-8D50D3ABC343}"/>
    <cellStyle name="40% - Accent3 3 5 5 2" xfId="19874" xr:uid="{10B541D7-5C00-464A-8F87-F54792D960D8}"/>
    <cellStyle name="40% - Accent3 3 5 6" xfId="19875" xr:uid="{81DC5C1E-B3F9-4C56-9551-1A1426F880CC}"/>
    <cellStyle name="40% - Accent3 3 5 6 2" xfId="19876" xr:uid="{71520FFD-D315-4C83-9458-0C339B0C400E}"/>
    <cellStyle name="40% - Accent3 3 5 7" xfId="19877" xr:uid="{4B5851E5-6668-4537-83C8-23AAF185A1EB}"/>
    <cellStyle name="40% - Accent3 3 5 7 2" xfId="19878" xr:uid="{8C2855CA-1303-4A51-9504-06D9B7339B1E}"/>
    <cellStyle name="40% - Accent3 3 5 8" xfId="19879" xr:uid="{F00A0398-75C9-4670-8E4A-14FC9A57EEB0}"/>
    <cellStyle name="40% - Accent3 3 5 9" xfId="19880" xr:uid="{CB34714D-D80B-4C2A-901D-0A79FB78D6F2}"/>
    <cellStyle name="40% - Accent3 3 6" xfId="19881" xr:uid="{F1D75B21-9127-49F5-A044-5E0B7C3EB3EA}"/>
    <cellStyle name="40% - Accent3 3 6 2" xfId="19882" xr:uid="{94A546F5-24F5-464F-AD72-D9CB85E7FF63}"/>
    <cellStyle name="40% - Accent3 3 6 2 2" xfId="19883" xr:uid="{34300489-4701-4412-8B8E-D9AF0CA3040B}"/>
    <cellStyle name="40% - Accent3 3 6 2 2 2" xfId="19884" xr:uid="{4180A17E-CB2F-43DD-9AC6-5CCA1D709339}"/>
    <cellStyle name="40% - Accent3 3 6 2 3" xfId="19885" xr:uid="{AEA2808B-9372-44EE-847A-42F6BA7CA02E}"/>
    <cellStyle name="40% - Accent3 3 6 2 3 2" xfId="19886" xr:uid="{308D76DF-A201-4D7C-A444-1A07109822EC}"/>
    <cellStyle name="40% - Accent3 3 6 2 4" xfId="19887" xr:uid="{CF3E0269-7E34-4FCD-B8D2-EF0DEF0F3EE2}"/>
    <cellStyle name="40% - Accent3 3 6 3" xfId="19888" xr:uid="{A13ECF4C-0C56-4CB0-AAD5-8BD35A36D6D2}"/>
    <cellStyle name="40% - Accent3 3 6 3 2" xfId="19889" xr:uid="{231F83B6-439D-4CF4-A415-408317C5C141}"/>
    <cellStyle name="40% - Accent3 3 6 4" xfId="19890" xr:uid="{7919A665-7C86-4AA8-8644-8DBC6E2BA252}"/>
    <cellStyle name="40% - Accent3 3 6 4 2" xfId="19891" xr:uid="{7AB6C2C6-6B43-4345-BC05-1CA4C08D4168}"/>
    <cellStyle name="40% - Accent3 3 6 5" xfId="19892" xr:uid="{74ACDD24-42CC-408F-9D84-1121CB9056AB}"/>
    <cellStyle name="40% - Accent3 3 6 5 2" xfId="19893" xr:uid="{D3C23379-B4C9-4A33-A839-92ACDBB0E721}"/>
    <cellStyle name="40% - Accent3 3 6 6" xfId="19894" xr:uid="{9B1ED2D0-655C-4902-9CCE-3073E42B661B}"/>
    <cellStyle name="40% - Accent3 3 6 6 2" xfId="19895" xr:uid="{F0237D07-72AA-4BB6-864B-2EAFAB8FB4B6}"/>
    <cellStyle name="40% - Accent3 3 7" xfId="19896" xr:uid="{823B1877-40CD-4B5A-B4D1-D7B9BEAA6F70}"/>
    <cellStyle name="40% - Accent3 3 7 2" xfId="19897" xr:uid="{032CC354-86C1-4A21-945D-686BE2EC4BA8}"/>
    <cellStyle name="40% - Accent3 3 7 2 2" xfId="19898" xr:uid="{467BA2DE-C68E-4E5C-AF96-17BC9A551506}"/>
    <cellStyle name="40% - Accent3 3 7 2 2 2" xfId="19899" xr:uid="{C1BDC98D-CB3B-443F-91DE-9A81D556269B}"/>
    <cellStyle name="40% - Accent3 3 7 2 3" xfId="19900" xr:uid="{F063031E-B9F0-4746-B2BF-BF9B1DE97642}"/>
    <cellStyle name="40% - Accent3 3 7 2 3 2" xfId="19901" xr:uid="{0C83B904-DF5C-44C1-9AD4-30D77C707F3E}"/>
    <cellStyle name="40% - Accent3 3 7 2 4" xfId="19902" xr:uid="{828E6579-C3F2-4047-BFE3-D0512E41FE7E}"/>
    <cellStyle name="40% - Accent3 3 7 3" xfId="19903" xr:uid="{BC715D0F-FC95-4E9F-82A8-B5953C81F3C0}"/>
    <cellStyle name="40% - Accent3 3 7 3 2" xfId="19904" xr:uid="{1FED6F98-7424-4A03-A541-3F1EC309F09C}"/>
    <cellStyle name="40% - Accent3 3 7 4" xfId="19905" xr:uid="{B97FDA96-E1A9-4684-A280-D4CF0360FEEC}"/>
    <cellStyle name="40% - Accent3 3 7 4 2" xfId="19906" xr:uid="{2431E4E6-B3C0-410E-990C-02ADD483B077}"/>
    <cellStyle name="40% - Accent3 3 7 5" xfId="19907" xr:uid="{0380A815-8D22-46DA-B8F9-E8EF5BC37154}"/>
    <cellStyle name="40% - Accent3 3 7 5 2" xfId="19908" xr:uid="{C264C576-D29C-466C-B3C1-B7FA62C9FB35}"/>
    <cellStyle name="40% - Accent3 3 7 6" xfId="19909" xr:uid="{7A26CFEA-4DC4-41D1-9E66-DCB03E7D7A7B}"/>
    <cellStyle name="40% - Accent3 3 8" xfId="19910" xr:uid="{954226E1-D864-4276-BD66-600861BD3C4F}"/>
    <cellStyle name="40% - Accent3 3 8 2" xfId="19911" xr:uid="{4055EFE9-8CEF-4957-80BA-F4E181BBBD71}"/>
    <cellStyle name="40% - Accent3 3 8 2 2" xfId="19912" xr:uid="{C563901C-1728-4EE1-8A4C-590F6346E4C8}"/>
    <cellStyle name="40% - Accent3 3 8 3" xfId="19913" xr:uid="{AE3BE35E-36E6-448F-9A7F-0FE4CA89DCAD}"/>
    <cellStyle name="40% - Accent3 3 8 3 2" xfId="19914" xr:uid="{A098EC48-37AC-475F-9E60-5CECDABACAB3}"/>
    <cellStyle name="40% - Accent3 3 8 4" xfId="19915" xr:uid="{439609BB-A59E-4FA2-9B7A-BA901922C528}"/>
    <cellStyle name="40% - Accent3 3 9" xfId="19916" xr:uid="{BDD19116-6158-495C-A092-22AA50B6169E}"/>
    <cellStyle name="40% - Accent3 3 9 2" xfId="19917" xr:uid="{424A34DB-2356-44C3-839A-E770534FD79D}"/>
    <cellStyle name="40% - Accent3 30" xfId="19918" xr:uid="{D12BD7C9-E377-4E3D-8A6E-83ED1E19A1A1}"/>
    <cellStyle name="40% - Accent3 30 2" xfId="19919" xr:uid="{E80E5B69-3122-46CC-AF23-97B57497BACA}"/>
    <cellStyle name="40% - Accent3 31" xfId="19920" xr:uid="{C994E661-44AC-48C5-A427-69E53ADEE392}"/>
    <cellStyle name="40% - Accent3 31 2" xfId="19921" xr:uid="{5E75807D-8B58-45D4-9559-E28FB4029E50}"/>
    <cellStyle name="40% - Accent3 32" xfId="19922" xr:uid="{6844D19B-0A1F-4E9C-80CB-51A3D28EB39D}"/>
    <cellStyle name="40% - Accent3 32 2" xfId="19923" xr:uid="{6643CFB0-CFED-4EA5-8E97-10C21091BBEC}"/>
    <cellStyle name="40% - Accent3 33" xfId="19924" xr:uid="{C2AA7906-6500-4D62-9ED3-49742E615BB5}"/>
    <cellStyle name="40% - Accent3 33 2" xfId="19925" xr:uid="{401FCC8B-9E08-4AB9-BB1D-01B342B757A6}"/>
    <cellStyle name="40% - Accent3 34" xfId="19926" xr:uid="{5758EC22-4D58-47AA-B3CE-46C9F09210DE}"/>
    <cellStyle name="40% - Accent3 34 2" xfId="19927" xr:uid="{D42BD29C-E54E-488A-A96E-C0D67298CCF7}"/>
    <cellStyle name="40% - Accent3 35" xfId="19928" xr:uid="{C79C480A-FD2E-4C61-8C9C-9EE74718E163}"/>
    <cellStyle name="40% - Accent3 35 2" xfId="19929" xr:uid="{14A04747-3F3D-4A6D-B00C-0AC489FC15F1}"/>
    <cellStyle name="40% - Accent3 36" xfId="19930" xr:uid="{C91D0A80-5640-4159-B8D6-812521A9A593}"/>
    <cellStyle name="40% - Accent3 36 2" xfId="19931" xr:uid="{4CE749E0-39D3-40BD-8D2D-512C059472A5}"/>
    <cellStyle name="40% - Accent3 37" xfId="19932" xr:uid="{22A98F60-C525-48DE-8579-FF3DDC7B28A1}"/>
    <cellStyle name="40% - Accent3 37 2" xfId="19933" xr:uid="{5F4FCB7B-6929-4A5D-B8C4-DA10FFAF8AC0}"/>
    <cellStyle name="40% - Accent3 38" xfId="19934" xr:uid="{2F51A68D-478A-445B-97A6-7CB602519DC4}"/>
    <cellStyle name="40% - Accent3 39" xfId="19935" xr:uid="{56466C75-BCA0-4CCF-BCA5-6A92EB3CFBFC}"/>
    <cellStyle name="40% - Accent3 4" xfId="367" xr:uid="{45416DFD-AC4F-4F00-93E5-46771A5E1E33}"/>
    <cellStyle name="40% - Accent3 4 10" xfId="19937" xr:uid="{6EBDE3A7-A02C-4D2A-985E-65434D686AD7}"/>
    <cellStyle name="40% - Accent3 4 10 2" xfId="19938" xr:uid="{C96419B8-1B13-4FAA-BCA4-CC4433D46A21}"/>
    <cellStyle name="40% - Accent3 4 11" xfId="19939" xr:uid="{8458F51E-68D4-4122-98BE-18584FF579CF}"/>
    <cellStyle name="40% - Accent3 4 11 2" xfId="19940" xr:uid="{40161E8C-61A0-4850-B538-C081A57AC8A2}"/>
    <cellStyle name="40% - Accent3 4 12" xfId="19941" xr:uid="{95D59583-91EB-442D-887E-3207FB88706A}"/>
    <cellStyle name="40% - Accent3 4 12 2" xfId="19942" xr:uid="{2146EF0B-186D-4B77-8215-037587451B74}"/>
    <cellStyle name="40% - Accent3 4 13" xfId="19943" xr:uid="{3E3F8FB4-76DF-43ED-8603-67EAF985AFF9}"/>
    <cellStyle name="40% - Accent3 4 13 2" xfId="19944" xr:uid="{11353F71-8322-4E8E-ACB5-C9547C0AF1DF}"/>
    <cellStyle name="40% - Accent3 4 14" xfId="19945" xr:uid="{E3069019-B07B-4A82-978B-C449B06175F0}"/>
    <cellStyle name="40% - Accent3 4 15" xfId="19946" xr:uid="{5BBE5C20-AA88-427C-AEEC-6372C58902CD}"/>
    <cellStyle name="40% - Accent3 4 16" xfId="19936" xr:uid="{BC4F6FD8-656F-439B-A2BD-965CC5815B81}"/>
    <cellStyle name="40% - Accent3 4 2" xfId="368" xr:uid="{576076F6-C59B-4013-A30C-D4039FA149E8}"/>
    <cellStyle name="40% - Accent3 4 2 10" xfId="19948" xr:uid="{BD9ED61B-81BE-446A-A1D4-91E3E8EA2774}"/>
    <cellStyle name="40% - Accent3 4 2 10 2" xfId="19949" xr:uid="{383A6BE1-8FB9-446F-88B1-15982356FAF3}"/>
    <cellStyle name="40% - Accent3 4 2 11" xfId="19950" xr:uid="{AC2E58EB-6FCF-4ED6-81CF-B797A0F146EB}"/>
    <cellStyle name="40% - Accent3 4 2 11 2" xfId="19951" xr:uid="{9004DC56-A6B3-436F-853B-0484B27E2197}"/>
    <cellStyle name="40% - Accent3 4 2 12" xfId="19952" xr:uid="{CC6B0EED-0DB4-4E28-9EEC-E03B43C4BEBC}"/>
    <cellStyle name="40% - Accent3 4 2 13" xfId="19953" xr:uid="{98F09C2E-EC4B-4B08-AE7F-07C709F91982}"/>
    <cellStyle name="40% - Accent3 4 2 14" xfId="19947" xr:uid="{B221A668-8DD9-4CDC-A1E7-A951CC99B3B2}"/>
    <cellStyle name="40% - Accent3 4 2 2" xfId="369" xr:uid="{8244A8A5-7477-4B6F-BB38-5594F2F10534}"/>
    <cellStyle name="40% - Accent3 4 2 2 10" xfId="19955" xr:uid="{3FBE2E0F-BD56-47F2-8088-AA620693DFF9}"/>
    <cellStyle name="40% - Accent3 4 2 2 11" xfId="19956" xr:uid="{A7BA759C-2A28-4B77-807B-521C224932E7}"/>
    <cellStyle name="40% - Accent3 4 2 2 12" xfId="19954" xr:uid="{904E67BB-EDEF-4883-80AB-40AD03F30407}"/>
    <cellStyle name="40% - Accent3 4 2 2 2" xfId="19957" xr:uid="{736352FC-E6B5-4EFA-B38F-E9C05F6C48C7}"/>
    <cellStyle name="40% - Accent3 4 2 2 2 2" xfId="19958" xr:uid="{68E975EE-3677-41A4-8B46-920BADDF812F}"/>
    <cellStyle name="40% - Accent3 4 2 2 2 2 2" xfId="19959" xr:uid="{B2C475BD-A849-4455-B6B6-D21754C1FF8D}"/>
    <cellStyle name="40% - Accent3 4 2 2 2 2 2 2" xfId="19960" xr:uid="{BCB8DBA1-68C5-47F0-873C-74DDC7D69E6D}"/>
    <cellStyle name="40% - Accent3 4 2 2 2 2 3" xfId="19961" xr:uid="{DA2B8A68-2355-48E2-A6D5-0B449922FF6F}"/>
    <cellStyle name="40% - Accent3 4 2 2 2 2 3 2" xfId="19962" xr:uid="{67994B1E-B733-4113-B85C-CBFD9D8EBCE7}"/>
    <cellStyle name="40% - Accent3 4 2 2 2 2 4" xfId="19963" xr:uid="{56966FAE-3B74-4A42-B46B-FDF00D5C0957}"/>
    <cellStyle name="40% - Accent3 4 2 2 2 3" xfId="19964" xr:uid="{E08AE50F-2E55-415E-9D0A-1A476F6913C2}"/>
    <cellStyle name="40% - Accent3 4 2 2 2 3 2" xfId="19965" xr:uid="{A90700B9-3DC9-408B-B3D1-C4E8A4EE126F}"/>
    <cellStyle name="40% - Accent3 4 2 2 2 4" xfId="19966" xr:uid="{701039B6-352E-49D3-BA94-8255C71285E8}"/>
    <cellStyle name="40% - Accent3 4 2 2 2 4 2" xfId="19967" xr:uid="{2779B31E-0F90-49B6-BA0E-A398F7FAEBB8}"/>
    <cellStyle name="40% - Accent3 4 2 2 2 5" xfId="19968" xr:uid="{E68B6CFA-32F7-4650-A5B7-E5C6D127E20A}"/>
    <cellStyle name="40% - Accent3 4 2 2 2 5 2" xfId="19969" xr:uid="{3FEA684D-728C-44F9-A3D2-906ACE0A89E6}"/>
    <cellStyle name="40% - Accent3 4 2 2 2 6" xfId="19970" xr:uid="{33C79CE1-292B-4F0A-AFA8-EC8F3736B2E2}"/>
    <cellStyle name="40% - Accent3 4 2 2 3" xfId="19971" xr:uid="{CED82DFB-656D-4CF3-9D6A-7F75591655DC}"/>
    <cellStyle name="40% - Accent3 4 2 2 3 2" xfId="19972" xr:uid="{3E8BB52B-DA6B-4687-B9F7-459FD14DD6A2}"/>
    <cellStyle name="40% - Accent3 4 2 2 3 2 2" xfId="19973" xr:uid="{1346E759-7CA4-40D0-B3BF-D5CF52E70046}"/>
    <cellStyle name="40% - Accent3 4 2 2 3 2 2 2" xfId="19974" xr:uid="{6F3C33D6-71AA-4F5A-8C23-5BD635763C7F}"/>
    <cellStyle name="40% - Accent3 4 2 2 3 2 3" xfId="19975" xr:uid="{E8098BD2-9B8E-4BA3-B6AB-52A5986CA568}"/>
    <cellStyle name="40% - Accent3 4 2 2 3 2 3 2" xfId="19976" xr:uid="{D9FAF878-0E52-4FC6-8FEF-6FD1F2EF900B}"/>
    <cellStyle name="40% - Accent3 4 2 2 3 2 4" xfId="19977" xr:uid="{70AE7AAD-FAF0-4AF9-A754-E2812EB963F2}"/>
    <cellStyle name="40% - Accent3 4 2 2 3 3" xfId="19978" xr:uid="{FA2A3737-BC23-4745-A1F8-C3377C3D2559}"/>
    <cellStyle name="40% - Accent3 4 2 2 3 3 2" xfId="19979" xr:uid="{C89BADFD-AF97-4892-BF06-4C35606DD305}"/>
    <cellStyle name="40% - Accent3 4 2 2 3 4" xfId="19980" xr:uid="{A61B3B9F-20E4-4440-9D0A-AB9B19FE14F1}"/>
    <cellStyle name="40% - Accent3 4 2 2 3 4 2" xfId="19981" xr:uid="{477B1421-D236-4088-B7B7-37B8AC0842CD}"/>
    <cellStyle name="40% - Accent3 4 2 2 3 5" xfId="19982" xr:uid="{CE73A746-410F-45D8-9D9D-327B1DFEA596}"/>
    <cellStyle name="40% - Accent3 4 2 2 3 5 2" xfId="19983" xr:uid="{E7DB2475-3549-433C-9EA0-2D9D1E8C2B9D}"/>
    <cellStyle name="40% - Accent3 4 2 2 3 6" xfId="19984" xr:uid="{939ED413-5301-4D17-A327-B60283EFB024}"/>
    <cellStyle name="40% - Accent3 4 2 2 4" xfId="19985" xr:uid="{F46A7BC6-50CB-45F3-A307-A29C633AFB0B}"/>
    <cellStyle name="40% - Accent3 4 2 2 4 2" xfId="19986" xr:uid="{13A72BA3-2523-42A0-B5B2-DFE8EA0382E6}"/>
    <cellStyle name="40% - Accent3 4 2 2 4 2 2" xfId="19987" xr:uid="{7FE672C8-1712-43D9-AD56-FE2BF9E80095}"/>
    <cellStyle name="40% - Accent3 4 2 2 4 3" xfId="19988" xr:uid="{9589707A-336A-4A76-A11B-021648BA55C1}"/>
    <cellStyle name="40% - Accent3 4 2 2 4 3 2" xfId="19989" xr:uid="{EAFA6741-C77C-4BFE-8F34-56C25C620035}"/>
    <cellStyle name="40% - Accent3 4 2 2 4 4" xfId="19990" xr:uid="{65826000-E047-4854-897B-2F0A57FE9D4A}"/>
    <cellStyle name="40% - Accent3 4 2 2 5" xfId="19991" xr:uid="{6625EF6A-FB4D-4DDD-AF16-E0D4D7C6DB22}"/>
    <cellStyle name="40% - Accent3 4 2 2 5 2" xfId="19992" xr:uid="{E0EF0325-07D3-4438-B567-90EFAC026BDF}"/>
    <cellStyle name="40% - Accent3 4 2 2 6" xfId="19993" xr:uid="{1407BD1C-AD64-4FEF-9E6E-1969DD8B41DD}"/>
    <cellStyle name="40% - Accent3 4 2 2 6 2" xfId="19994" xr:uid="{669FD854-E65E-488F-BCBE-A80EA64D2154}"/>
    <cellStyle name="40% - Accent3 4 2 2 7" xfId="19995" xr:uid="{20737274-5DB2-4FDD-9538-E638751E1227}"/>
    <cellStyle name="40% - Accent3 4 2 2 7 2" xfId="19996" xr:uid="{1684E2CA-896E-4B13-BB74-15337CCD2A9B}"/>
    <cellStyle name="40% - Accent3 4 2 2 8" xfId="19997" xr:uid="{DAB0D928-2D96-4F8A-8332-973F85AED5FC}"/>
    <cellStyle name="40% - Accent3 4 2 2 8 2" xfId="19998" xr:uid="{E3B30450-3B7F-4A02-B487-290E89B67294}"/>
    <cellStyle name="40% - Accent3 4 2 2 9" xfId="19999" xr:uid="{C6CCE83B-CD76-4412-B3DC-04F82FC333A2}"/>
    <cellStyle name="40% - Accent3 4 2 2 9 2" xfId="20000" xr:uid="{0A5E8BD8-B537-4E6E-B05D-9548E730EF08}"/>
    <cellStyle name="40% - Accent3 4 2 3" xfId="20001" xr:uid="{51AC3699-648E-45ED-8DD0-557A6E930E51}"/>
    <cellStyle name="40% - Accent3 4 2 3 2" xfId="20002" xr:uid="{24F5E1AB-69A3-416B-93C9-75AC4BBDEC11}"/>
    <cellStyle name="40% - Accent3 4 2 3 2 2" xfId="20003" xr:uid="{9E7C2ED9-C3C1-4FBF-BCAA-37EAFF3DE48E}"/>
    <cellStyle name="40% - Accent3 4 2 3 2 2 2" xfId="20004" xr:uid="{A092C901-CB1E-471E-88C6-A93B909144B7}"/>
    <cellStyle name="40% - Accent3 4 2 3 2 2 2 2" xfId="20005" xr:uid="{099B5898-7A4B-4BD8-A69B-AFBBA86B09DF}"/>
    <cellStyle name="40% - Accent3 4 2 3 2 2 3" xfId="20006" xr:uid="{86EC395F-C946-4D80-8DC5-E1B58D8AF99B}"/>
    <cellStyle name="40% - Accent3 4 2 3 2 2 3 2" xfId="20007" xr:uid="{A0C607F2-F01B-4816-BC1A-80B52619EE1F}"/>
    <cellStyle name="40% - Accent3 4 2 3 2 2 4" xfId="20008" xr:uid="{27AA6C8E-0FA0-477F-B456-119BFC9032AE}"/>
    <cellStyle name="40% - Accent3 4 2 3 2 3" xfId="20009" xr:uid="{1484570E-2870-496D-855D-211736220116}"/>
    <cellStyle name="40% - Accent3 4 2 3 2 3 2" xfId="20010" xr:uid="{C7AE618E-5B39-46FA-94BE-79488A87850A}"/>
    <cellStyle name="40% - Accent3 4 2 3 2 4" xfId="20011" xr:uid="{86628D48-E986-408F-823A-76D30CF823A3}"/>
    <cellStyle name="40% - Accent3 4 2 3 2 4 2" xfId="20012" xr:uid="{0D4D2593-99C2-482D-A04B-16D07E629748}"/>
    <cellStyle name="40% - Accent3 4 2 3 2 5" xfId="20013" xr:uid="{EF28DE49-8D2B-4D57-9B33-B2092939DD96}"/>
    <cellStyle name="40% - Accent3 4 2 3 2 5 2" xfId="20014" xr:uid="{7AA675B5-DEC5-4FE7-8182-C674E3A635FF}"/>
    <cellStyle name="40% - Accent3 4 2 3 2 6" xfId="20015" xr:uid="{3C884138-6BE3-4FD3-B151-FDBB1F485551}"/>
    <cellStyle name="40% - Accent3 4 2 3 3" xfId="20016" xr:uid="{30809758-1197-4A57-B457-4370CF1E918A}"/>
    <cellStyle name="40% - Accent3 4 2 3 3 2" xfId="20017" xr:uid="{29184A9C-9574-4530-8654-715AF2BF691B}"/>
    <cellStyle name="40% - Accent3 4 2 3 3 2 2" xfId="20018" xr:uid="{F57821E8-40DC-4C6D-B471-0EF6F8600E99}"/>
    <cellStyle name="40% - Accent3 4 2 3 3 2 2 2" xfId="20019" xr:uid="{B9E7539E-C9F8-4BCC-AD75-3F4F33F0BDC3}"/>
    <cellStyle name="40% - Accent3 4 2 3 3 2 3" xfId="20020" xr:uid="{265163E0-0647-4EE4-9C4F-BE8F5DAE03FC}"/>
    <cellStyle name="40% - Accent3 4 2 3 3 2 3 2" xfId="20021" xr:uid="{3A5DCFBD-9FF4-433F-86BA-C2E159A7EFF1}"/>
    <cellStyle name="40% - Accent3 4 2 3 3 2 4" xfId="20022" xr:uid="{4B8F1AA3-D826-4901-B597-FB6ADBF20935}"/>
    <cellStyle name="40% - Accent3 4 2 3 3 3" xfId="20023" xr:uid="{36FD97B8-CD66-458C-A5FB-4CBFA5CAD124}"/>
    <cellStyle name="40% - Accent3 4 2 3 3 3 2" xfId="20024" xr:uid="{5A2116B7-74C5-4718-8C9A-05A69C13B589}"/>
    <cellStyle name="40% - Accent3 4 2 3 3 4" xfId="20025" xr:uid="{DFED45EE-5500-4DF7-905D-32922B66495A}"/>
    <cellStyle name="40% - Accent3 4 2 3 3 4 2" xfId="20026" xr:uid="{63E63229-428C-4136-ABAF-E8B61576FB73}"/>
    <cellStyle name="40% - Accent3 4 2 3 3 5" xfId="20027" xr:uid="{836CBF18-3235-4D22-9341-64A36FCBBF3A}"/>
    <cellStyle name="40% - Accent3 4 2 3 3 5 2" xfId="20028" xr:uid="{B53543A4-53F3-47DB-AD78-9C04A15C95DC}"/>
    <cellStyle name="40% - Accent3 4 2 3 3 6" xfId="20029" xr:uid="{72FB0220-B24E-4BA7-AD99-A543ECE6A601}"/>
    <cellStyle name="40% - Accent3 4 2 3 4" xfId="20030" xr:uid="{AE6C5182-6BF9-404B-A5CE-4D12FB5E30FB}"/>
    <cellStyle name="40% - Accent3 4 2 3 4 2" xfId="20031" xr:uid="{72DCDC32-73A6-4F90-8D3A-736A2D656239}"/>
    <cellStyle name="40% - Accent3 4 2 3 4 2 2" xfId="20032" xr:uid="{49F23E42-B6AA-4B06-BBD7-B3FFB429A1BD}"/>
    <cellStyle name="40% - Accent3 4 2 3 4 3" xfId="20033" xr:uid="{52302213-DFF2-4A98-93C6-E5A37AC57A52}"/>
    <cellStyle name="40% - Accent3 4 2 3 4 3 2" xfId="20034" xr:uid="{18E270FE-F3B3-4CA9-95E2-F7D89A0E0FE6}"/>
    <cellStyle name="40% - Accent3 4 2 3 4 4" xfId="20035" xr:uid="{C3E6B3B9-7AA3-43D5-A8C5-9DA440586A32}"/>
    <cellStyle name="40% - Accent3 4 2 3 5" xfId="20036" xr:uid="{33352820-7128-4317-9966-855E618F7C47}"/>
    <cellStyle name="40% - Accent3 4 2 3 5 2" xfId="20037" xr:uid="{6C30CCC0-E8C3-4E74-837F-A1153578B818}"/>
    <cellStyle name="40% - Accent3 4 2 3 6" xfId="20038" xr:uid="{558D1081-9C0D-4DBA-9BD0-A8BF28172000}"/>
    <cellStyle name="40% - Accent3 4 2 3 6 2" xfId="20039" xr:uid="{4CAE99B6-9D56-431C-9470-21970C607483}"/>
    <cellStyle name="40% - Accent3 4 2 3 7" xfId="20040" xr:uid="{EEF24B6A-EF9A-4196-A0E6-BDE0BDB6E58C}"/>
    <cellStyle name="40% - Accent3 4 2 3 7 2" xfId="20041" xr:uid="{271D8243-A016-46D0-8AF7-736BCAD214BF}"/>
    <cellStyle name="40% - Accent3 4 2 3 8" xfId="20042" xr:uid="{CE9A61D1-B1CA-4F6B-93D6-379E2C03BD88}"/>
    <cellStyle name="40% - Accent3 4 2 4" xfId="20043" xr:uid="{FC376234-A179-461A-BAB0-8156FAC4E497}"/>
    <cellStyle name="40% - Accent3 4 2 4 2" xfId="20044" xr:uid="{70260381-DA3F-4892-878E-81424382A1A3}"/>
    <cellStyle name="40% - Accent3 4 2 4 2 2" xfId="20045" xr:uid="{9C882BDE-8D4D-4F16-912C-08AFE318A793}"/>
    <cellStyle name="40% - Accent3 4 2 4 2 2 2" xfId="20046" xr:uid="{445C7A75-2FB8-4141-8196-736877A6E0EC}"/>
    <cellStyle name="40% - Accent3 4 2 4 2 3" xfId="20047" xr:uid="{6F56719A-7120-4849-9ADE-BC779CC37B87}"/>
    <cellStyle name="40% - Accent3 4 2 4 2 3 2" xfId="20048" xr:uid="{34095E9B-773F-4325-9A80-D0FEDDA73C86}"/>
    <cellStyle name="40% - Accent3 4 2 4 2 4" xfId="20049" xr:uid="{9F462969-AE69-4562-87E4-0F85CE641A3C}"/>
    <cellStyle name="40% - Accent3 4 2 4 3" xfId="20050" xr:uid="{E73A2818-69E8-4011-A757-03B510EDDF53}"/>
    <cellStyle name="40% - Accent3 4 2 4 3 2" xfId="20051" xr:uid="{A77FBA1D-81D0-484E-B408-82CC58FFDA24}"/>
    <cellStyle name="40% - Accent3 4 2 4 4" xfId="20052" xr:uid="{4843A12F-12D9-48E7-9543-071247397946}"/>
    <cellStyle name="40% - Accent3 4 2 4 4 2" xfId="20053" xr:uid="{4A982962-4450-4996-9FF3-A9CC00DBDE39}"/>
    <cellStyle name="40% - Accent3 4 2 4 5" xfId="20054" xr:uid="{BF31890F-C30F-4BF3-8823-D490C7A3D30B}"/>
    <cellStyle name="40% - Accent3 4 2 4 5 2" xfId="20055" xr:uid="{1F5152E5-25CE-4AFB-9239-52EE0D34C15C}"/>
    <cellStyle name="40% - Accent3 4 2 4 6" xfId="20056" xr:uid="{494B9F69-C89E-4911-9F35-3A071C2F1E1B}"/>
    <cellStyle name="40% - Accent3 4 2 5" xfId="20057" xr:uid="{79CA68B5-45ED-4224-99AE-AEED6E935805}"/>
    <cellStyle name="40% - Accent3 4 2 5 2" xfId="20058" xr:uid="{19B487FA-3C93-416D-BDA1-7B45BCB3D666}"/>
    <cellStyle name="40% - Accent3 4 2 5 2 2" xfId="20059" xr:uid="{9B4CB3F4-A354-4A82-AFA8-09D1A81FC2D4}"/>
    <cellStyle name="40% - Accent3 4 2 5 2 2 2" xfId="20060" xr:uid="{4D747BAA-3992-420B-9B45-FDCFDC1842A6}"/>
    <cellStyle name="40% - Accent3 4 2 5 2 3" xfId="20061" xr:uid="{0BAA9EF9-1816-4202-885B-FC59E0E5C5F2}"/>
    <cellStyle name="40% - Accent3 4 2 5 2 3 2" xfId="20062" xr:uid="{22E23AF3-A1F6-4AE1-B493-6088D28CA05D}"/>
    <cellStyle name="40% - Accent3 4 2 5 2 4" xfId="20063" xr:uid="{406800A6-40DA-4765-B7D0-50F48530591A}"/>
    <cellStyle name="40% - Accent3 4 2 5 3" xfId="20064" xr:uid="{9D239000-55F9-4143-B8B9-AD5DCDF955CB}"/>
    <cellStyle name="40% - Accent3 4 2 5 3 2" xfId="20065" xr:uid="{89EFE666-E638-47DB-8F59-FDD89E72A09F}"/>
    <cellStyle name="40% - Accent3 4 2 5 4" xfId="20066" xr:uid="{4FF982CA-A131-461D-B393-D738C355780A}"/>
    <cellStyle name="40% - Accent3 4 2 5 4 2" xfId="20067" xr:uid="{28603AA2-F013-4405-ABDD-2676D21C6CF7}"/>
    <cellStyle name="40% - Accent3 4 2 5 5" xfId="20068" xr:uid="{C60AE5F7-FA1E-4BE2-89AE-ABB7F4B216BB}"/>
    <cellStyle name="40% - Accent3 4 2 5 5 2" xfId="20069" xr:uid="{8DFFCB2D-2F01-4E5E-87C1-CCF26112FBAA}"/>
    <cellStyle name="40% - Accent3 4 2 5 6" xfId="20070" xr:uid="{F1732449-28C8-43CE-B98C-5EFB2953D167}"/>
    <cellStyle name="40% - Accent3 4 2 6" xfId="20071" xr:uid="{D6294FC2-0B9D-4C72-B043-6A4B1591FEB9}"/>
    <cellStyle name="40% - Accent3 4 2 6 2" xfId="20072" xr:uid="{A246E0D2-CE68-4033-8CFA-F4724EB12944}"/>
    <cellStyle name="40% - Accent3 4 2 6 2 2" xfId="20073" xr:uid="{62BCB23D-450E-421A-94F5-5E2B88CA29EC}"/>
    <cellStyle name="40% - Accent3 4 2 6 3" xfId="20074" xr:uid="{3A99A797-DBDF-45EE-811B-A518E9D739B8}"/>
    <cellStyle name="40% - Accent3 4 2 6 3 2" xfId="20075" xr:uid="{F62EBBE0-3194-4F0F-BD4D-A1F001756502}"/>
    <cellStyle name="40% - Accent3 4 2 6 4" xfId="20076" xr:uid="{07864DE0-414B-4DDA-96C0-2AA08A3EBB88}"/>
    <cellStyle name="40% - Accent3 4 2 7" xfId="20077" xr:uid="{148A3423-CB7D-42BE-8C60-1329DC52ED75}"/>
    <cellStyle name="40% - Accent3 4 2 7 2" xfId="20078" xr:uid="{F6045D6C-8205-4879-B87F-522B689C5E0E}"/>
    <cellStyle name="40% - Accent3 4 2 8" xfId="20079" xr:uid="{B50915F4-05F6-4BC0-ADC1-194CC47C2830}"/>
    <cellStyle name="40% - Accent3 4 2 8 2" xfId="20080" xr:uid="{AC4CC846-F4B5-4C74-97F0-6CBA412601C8}"/>
    <cellStyle name="40% - Accent3 4 2 9" xfId="20081" xr:uid="{69774790-5E90-46E0-894A-C39EBA7DAADC}"/>
    <cellStyle name="40% - Accent3 4 2 9 2" xfId="20082" xr:uid="{64307ECE-8C8E-4D0F-A1B0-B051A49706EE}"/>
    <cellStyle name="40% - Accent3 4 3" xfId="370" xr:uid="{8D377D81-6101-497D-A879-EBF36C2783C2}"/>
    <cellStyle name="40% - Accent3 4 3 10" xfId="20084" xr:uid="{E8491251-CC7D-408E-9D24-95CBB4020D4A}"/>
    <cellStyle name="40% - Accent3 4 3 11" xfId="20085" xr:uid="{B063F482-A09E-4F20-80BB-5BC43B72612B}"/>
    <cellStyle name="40% - Accent3 4 3 12" xfId="20083" xr:uid="{81A0EEAD-F995-4EBE-ACF2-5F626345F05D}"/>
    <cellStyle name="40% - Accent3 4 3 2" xfId="20086" xr:uid="{EC0A38AC-B138-4AA6-BE7B-B30FFAC4B422}"/>
    <cellStyle name="40% - Accent3 4 3 2 2" xfId="20087" xr:uid="{4A63B507-F677-4FC8-B06B-E3EC041BBB24}"/>
    <cellStyle name="40% - Accent3 4 3 2 2 2" xfId="20088" xr:uid="{0E4815B0-86B4-4958-A6AE-45750DC9AD50}"/>
    <cellStyle name="40% - Accent3 4 3 2 2 2 2" xfId="20089" xr:uid="{D251AF09-3C0D-4DE6-8E47-9FBF83DCCAE2}"/>
    <cellStyle name="40% - Accent3 4 3 2 2 3" xfId="20090" xr:uid="{50946495-E680-4103-B579-6677A4283801}"/>
    <cellStyle name="40% - Accent3 4 3 2 2 3 2" xfId="20091" xr:uid="{F3FA1023-B514-4594-AEE2-44CC94028160}"/>
    <cellStyle name="40% - Accent3 4 3 2 2 4" xfId="20092" xr:uid="{8826267F-E14F-4AFE-8102-F4656AE2F0E9}"/>
    <cellStyle name="40% - Accent3 4 3 2 3" xfId="20093" xr:uid="{6B91FFA7-9C20-4E8C-952B-AD22A0B39FA8}"/>
    <cellStyle name="40% - Accent3 4 3 2 3 2" xfId="20094" xr:uid="{AA7DF604-8D8E-4C71-A4DA-8BB18997BE23}"/>
    <cellStyle name="40% - Accent3 4 3 2 4" xfId="20095" xr:uid="{BDB41BA7-49C3-4A9F-94E7-B0954E789809}"/>
    <cellStyle name="40% - Accent3 4 3 2 4 2" xfId="20096" xr:uid="{2C3898BE-D5D5-4948-9ADF-32790B9B2D8F}"/>
    <cellStyle name="40% - Accent3 4 3 2 5" xfId="20097" xr:uid="{B224F331-F95C-471B-B94C-E32146A94C8A}"/>
    <cellStyle name="40% - Accent3 4 3 2 5 2" xfId="20098" xr:uid="{CE3F9B7A-01DD-40FD-BF10-46CC256158F0}"/>
    <cellStyle name="40% - Accent3 4 3 2 6" xfId="20099" xr:uid="{E64F834A-F471-4B59-BA73-B216E72B2A78}"/>
    <cellStyle name="40% - Accent3 4 3 2 6 2" xfId="20100" xr:uid="{9B7FA1DE-3512-4874-8F83-46FE9D098D35}"/>
    <cellStyle name="40% - Accent3 4 3 2 7" xfId="20101" xr:uid="{605D8799-B886-49CD-AC54-8ED1889CF48C}"/>
    <cellStyle name="40% - Accent3 4 3 2 7 2" xfId="20102" xr:uid="{F43CC48E-FE2F-4C29-A4DD-3FE136295BB5}"/>
    <cellStyle name="40% - Accent3 4 3 2 8" xfId="20103" xr:uid="{47DA7185-040B-4339-881C-AB153CD07F73}"/>
    <cellStyle name="40% - Accent3 4 3 3" xfId="20104" xr:uid="{2CCFE95B-35E3-4C80-87F8-F1727EAD7D41}"/>
    <cellStyle name="40% - Accent3 4 3 3 2" xfId="20105" xr:uid="{8F17B88B-6210-474C-8C42-513450D7C479}"/>
    <cellStyle name="40% - Accent3 4 3 3 2 2" xfId="20106" xr:uid="{F5636297-1CAF-4774-8101-850F0856B7EE}"/>
    <cellStyle name="40% - Accent3 4 3 3 2 2 2" xfId="20107" xr:uid="{0743E528-2C8E-4A8A-AF2B-31596B43ECE3}"/>
    <cellStyle name="40% - Accent3 4 3 3 2 3" xfId="20108" xr:uid="{809E8916-E06D-4B19-AD57-ADD57FBC7652}"/>
    <cellStyle name="40% - Accent3 4 3 3 2 3 2" xfId="20109" xr:uid="{E9BFD24E-0F5E-4BD2-BA5E-0E5003EBDA19}"/>
    <cellStyle name="40% - Accent3 4 3 3 2 4" xfId="20110" xr:uid="{B0920160-B383-4F54-8EEF-89C0CE3E4C03}"/>
    <cellStyle name="40% - Accent3 4 3 3 3" xfId="20111" xr:uid="{A2EAB53C-F0C2-4015-8C20-15D14D745F87}"/>
    <cellStyle name="40% - Accent3 4 3 3 3 2" xfId="20112" xr:uid="{C45571A8-5B85-437F-9A5D-0BFC67512129}"/>
    <cellStyle name="40% - Accent3 4 3 3 4" xfId="20113" xr:uid="{3AB7E607-A1FB-4080-B14F-C7E412E3444A}"/>
    <cellStyle name="40% - Accent3 4 3 3 4 2" xfId="20114" xr:uid="{AD729C34-5F8E-4C22-AEA5-7CDE218DD9A4}"/>
    <cellStyle name="40% - Accent3 4 3 3 5" xfId="20115" xr:uid="{1AF9234A-6D8A-4625-A401-F0AE94EAE4D0}"/>
    <cellStyle name="40% - Accent3 4 3 3 5 2" xfId="20116" xr:uid="{4438D9E3-7139-4E8D-9588-09BC02369982}"/>
    <cellStyle name="40% - Accent3 4 3 3 6" xfId="20117" xr:uid="{EA6B5102-95A4-4809-BDB1-8742579B5B36}"/>
    <cellStyle name="40% - Accent3 4 3 4" xfId="20118" xr:uid="{0DDCE586-9433-4ABA-B80C-6CC093459BC8}"/>
    <cellStyle name="40% - Accent3 4 3 4 2" xfId="20119" xr:uid="{76EECA15-6C4B-4137-87BA-7276676BC70E}"/>
    <cellStyle name="40% - Accent3 4 3 4 2 2" xfId="20120" xr:uid="{B561FEEF-1010-41A5-AE6B-361A08BDBADD}"/>
    <cellStyle name="40% - Accent3 4 3 4 3" xfId="20121" xr:uid="{CD32042E-675D-4813-BF04-DE267645C63A}"/>
    <cellStyle name="40% - Accent3 4 3 4 3 2" xfId="20122" xr:uid="{1E3941A7-DE86-481F-885F-0D8D458ECC32}"/>
    <cellStyle name="40% - Accent3 4 3 4 4" xfId="20123" xr:uid="{EF4F7FA6-13D9-4160-B72A-BB753B020EDF}"/>
    <cellStyle name="40% - Accent3 4 3 5" xfId="20124" xr:uid="{076F5A1A-8C0F-4451-8C92-CDE80530B800}"/>
    <cellStyle name="40% - Accent3 4 3 5 2" xfId="20125" xr:uid="{D5C3D328-7AAA-4DFA-9482-F5436163845E}"/>
    <cellStyle name="40% - Accent3 4 3 6" xfId="20126" xr:uid="{47C3A1F6-A557-43CC-970C-A3B7CE20EB56}"/>
    <cellStyle name="40% - Accent3 4 3 6 2" xfId="20127" xr:uid="{C69069D2-2B4E-4497-A88F-270D3D95A2A8}"/>
    <cellStyle name="40% - Accent3 4 3 7" xfId="20128" xr:uid="{EF45E307-B6AC-401A-A6DF-36D384A480F8}"/>
    <cellStyle name="40% - Accent3 4 3 7 2" xfId="20129" xr:uid="{6E0B6BF3-13DF-423F-B1DC-DD86D52C6EE8}"/>
    <cellStyle name="40% - Accent3 4 3 8" xfId="20130" xr:uid="{9FCF50AD-7CEF-46A1-91F5-C7601C1488FD}"/>
    <cellStyle name="40% - Accent3 4 3 8 2" xfId="20131" xr:uid="{D532B76B-4C09-4AED-B74E-35FD38A0D6EA}"/>
    <cellStyle name="40% - Accent3 4 3 9" xfId="20132" xr:uid="{0CE86FE2-4CF9-4A6F-97ED-227178D8636C}"/>
    <cellStyle name="40% - Accent3 4 3 9 2" xfId="20133" xr:uid="{B17E9B07-5380-4678-ACD3-253D2E30BF56}"/>
    <cellStyle name="40% - Accent3 4 4" xfId="20134" xr:uid="{6CC127B0-8B6D-459C-864F-DFB6AF11314E}"/>
    <cellStyle name="40% - Accent3 4 4 10" xfId="20135" xr:uid="{55382A13-DDF3-49CD-B0FF-E149051DF46E}"/>
    <cellStyle name="40% - Accent3 4 4 2" xfId="20136" xr:uid="{7BAB1FC0-35D4-42C6-8FE4-EE50A0005552}"/>
    <cellStyle name="40% - Accent3 4 4 2 2" xfId="20137" xr:uid="{F49E4DBF-5675-4379-BEB6-E01B45611E2C}"/>
    <cellStyle name="40% - Accent3 4 4 2 2 2" xfId="20138" xr:uid="{5D4AA2FA-0199-455C-9A18-7050FCF5724B}"/>
    <cellStyle name="40% - Accent3 4 4 2 2 2 2" xfId="20139" xr:uid="{6F97A5B2-5F5E-494A-89FB-FB065FF55DC5}"/>
    <cellStyle name="40% - Accent3 4 4 2 2 3" xfId="20140" xr:uid="{36A36136-5E58-4E34-B231-8270C7B96FED}"/>
    <cellStyle name="40% - Accent3 4 4 2 2 3 2" xfId="20141" xr:uid="{D50A9E4B-62F2-4FDB-BF82-2023218F7FDC}"/>
    <cellStyle name="40% - Accent3 4 4 2 2 4" xfId="20142" xr:uid="{1A371C39-A482-4B3E-A6C4-68CB64FFAE13}"/>
    <cellStyle name="40% - Accent3 4 4 2 3" xfId="20143" xr:uid="{A745C8DC-204A-4CBF-AD0C-E01F3C9DB100}"/>
    <cellStyle name="40% - Accent3 4 4 2 3 2" xfId="20144" xr:uid="{EA7C9092-B673-45AA-9629-2D222ADB1AA9}"/>
    <cellStyle name="40% - Accent3 4 4 2 4" xfId="20145" xr:uid="{B2A12D54-66CB-4703-96AF-32505803699E}"/>
    <cellStyle name="40% - Accent3 4 4 2 4 2" xfId="20146" xr:uid="{86C81301-D936-4C1F-B421-0C364C47505B}"/>
    <cellStyle name="40% - Accent3 4 4 2 5" xfId="20147" xr:uid="{7CA43474-7260-4C22-B273-45883D290357}"/>
    <cellStyle name="40% - Accent3 4 4 2 5 2" xfId="20148" xr:uid="{92E79260-0DB2-4E25-8149-DF84F8C48182}"/>
    <cellStyle name="40% - Accent3 4 4 2 6" xfId="20149" xr:uid="{EAA92E1D-474E-49A3-B25F-93477E820455}"/>
    <cellStyle name="40% - Accent3 4 4 3" xfId="20150" xr:uid="{75031044-FE74-41D3-AE42-6E03C2700EAF}"/>
    <cellStyle name="40% - Accent3 4 4 3 2" xfId="20151" xr:uid="{97A583F1-379A-4777-B40C-B968CDACA0ED}"/>
    <cellStyle name="40% - Accent3 4 4 3 2 2" xfId="20152" xr:uid="{06E85E3D-5982-462B-A9E2-3E99F927064C}"/>
    <cellStyle name="40% - Accent3 4 4 3 2 2 2" xfId="20153" xr:uid="{AA62C60F-9014-41F3-8554-27D4563C2549}"/>
    <cellStyle name="40% - Accent3 4 4 3 2 3" xfId="20154" xr:uid="{49AEC98D-1D1E-4AAD-97AC-070C9FB3264B}"/>
    <cellStyle name="40% - Accent3 4 4 3 2 3 2" xfId="20155" xr:uid="{56CE0745-948D-4510-B076-D02BD11DBDAD}"/>
    <cellStyle name="40% - Accent3 4 4 3 2 4" xfId="20156" xr:uid="{DE2E1A7D-6908-453F-9B4E-FEBC66A0393B}"/>
    <cellStyle name="40% - Accent3 4 4 3 3" xfId="20157" xr:uid="{E814F987-8519-4EFB-820C-098FA5AA290F}"/>
    <cellStyle name="40% - Accent3 4 4 3 3 2" xfId="20158" xr:uid="{292D14CA-9E2D-445B-8DFD-5529BFA612E8}"/>
    <cellStyle name="40% - Accent3 4 4 3 4" xfId="20159" xr:uid="{C5CD5B5C-D488-45C3-B50E-AE1B963BF6F7}"/>
    <cellStyle name="40% - Accent3 4 4 3 4 2" xfId="20160" xr:uid="{6A9DBEED-9F01-4131-A44A-A9E7BA7F117C}"/>
    <cellStyle name="40% - Accent3 4 4 3 5" xfId="20161" xr:uid="{5E25EF67-E501-411D-A828-7E9E5AC4B8DB}"/>
    <cellStyle name="40% - Accent3 4 4 3 5 2" xfId="20162" xr:uid="{D7CED914-6539-4BD2-B3DF-D3E204A94AB4}"/>
    <cellStyle name="40% - Accent3 4 4 3 6" xfId="20163" xr:uid="{4D97105B-4286-4D5D-AE59-10ADD50B5D41}"/>
    <cellStyle name="40% - Accent3 4 4 4" xfId="20164" xr:uid="{3DB1AA7E-6F1C-40B4-A484-81D4CCA108A5}"/>
    <cellStyle name="40% - Accent3 4 4 4 2" xfId="20165" xr:uid="{DAE51D4C-24BD-44CC-9F2D-7D3088848211}"/>
    <cellStyle name="40% - Accent3 4 4 4 2 2" xfId="20166" xr:uid="{CE3F7CEC-FA2A-4541-8E46-45F8728C2A3C}"/>
    <cellStyle name="40% - Accent3 4 4 4 3" xfId="20167" xr:uid="{EBEDAF08-FF9E-42D2-B0A9-75F0401BFE77}"/>
    <cellStyle name="40% - Accent3 4 4 4 3 2" xfId="20168" xr:uid="{DCB52E2C-E19B-4151-B75E-6539B06A79F7}"/>
    <cellStyle name="40% - Accent3 4 4 4 4" xfId="20169" xr:uid="{B7FF85ED-E531-4D63-82B5-373BED89737E}"/>
    <cellStyle name="40% - Accent3 4 4 5" xfId="20170" xr:uid="{E22CB8F1-8ECD-48B2-8EBF-B27055D2340A}"/>
    <cellStyle name="40% - Accent3 4 4 5 2" xfId="20171" xr:uid="{1FFE44CF-8EDC-4B6C-AAD7-A8792EF37B70}"/>
    <cellStyle name="40% - Accent3 4 4 6" xfId="20172" xr:uid="{5003F4D3-56FB-430A-96D9-BC0E0A38A598}"/>
    <cellStyle name="40% - Accent3 4 4 6 2" xfId="20173" xr:uid="{5F866096-744C-449A-A60A-44940A6E2507}"/>
    <cellStyle name="40% - Accent3 4 4 7" xfId="20174" xr:uid="{31E58937-E387-445D-B7B3-F08DDF411DD3}"/>
    <cellStyle name="40% - Accent3 4 4 7 2" xfId="20175" xr:uid="{F1B9F835-8E9A-47DB-BB65-8AEA76BB82CC}"/>
    <cellStyle name="40% - Accent3 4 4 8" xfId="20176" xr:uid="{212B99EB-0062-4DAB-AB96-67569A3FFDDD}"/>
    <cellStyle name="40% - Accent3 4 4 8 2" xfId="20177" xr:uid="{EE89E6FB-04E0-45FB-9D38-BD1BC76CF43B}"/>
    <cellStyle name="40% - Accent3 4 4 9" xfId="20178" xr:uid="{A123CE51-8980-4819-868F-24EE1E81D177}"/>
    <cellStyle name="40% - Accent3 4 4 9 2" xfId="20179" xr:uid="{D38BFEFC-F335-4452-82ED-89BBBDE16266}"/>
    <cellStyle name="40% - Accent3 4 5" xfId="20180" xr:uid="{D2D73CE4-79C2-4D2E-865E-7FD23A3F51CD}"/>
    <cellStyle name="40% - Accent3 4 5 2" xfId="20181" xr:uid="{3E3A19A5-1E3D-4331-8C6F-EA5CA523F7C1}"/>
    <cellStyle name="40% - Accent3 4 5 2 2" xfId="20182" xr:uid="{7CFF1975-4E6F-4B5C-A061-6514F6274421}"/>
    <cellStyle name="40% - Accent3 4 5 2 2 2" xfId="20183" xr:uid="{B96A60B2-4932-412E-ACE3-BB3466AF2600}"/>
    <cellStyle name="40% - Accent3 4 5 2 2 2 2" xfId="20184" xr:uid="{70716F80-C704-4586-AD57-BD1635C6D613}"/>
    <cellStyle name="40% - Accent3 4 5 2 2 3" xfId="20185" xr:uid="{5A852200-12AE-45A6-96E6-EF4D43D433C6}"/>
    <cellStyle name="40% - Accent3 4 5 2 2 3 2" xfId="20186" xr:uid="{22B2B34E-3A21-4912-B95B-ABF88056B2A0}"/>
    <cellStyle name="40% - Accent3 4 5 2 2 4" xfId="20187" xr:uid="{313821EA-C801-4C2C-ABB8-0AE366902480}"/>
    <cellStyle name="40% - Accent3 4 5 2 3" xfId="20188" xr:uid="{B3CEB8DC-B029-4FB0-BDAF-AE1060A7B4D7}"/>
    <cellStyle name="40% - Accent3 4 5 2 3 2" xfId="20189" xr:uid="{0249B1F3-E598-4D3B-9E6E-DBD70DF0ACCB}"/>
    <cellStyle name="40% - Accent3 4 5 2 4" xfId="20190" xr:uid="{9724CC11-FDCC-464B-A5E0-E181C0B286D3}"/>
    <cellStyle name="40% - Accent3 4 5 2 4 2" xfId="20191" xr:uid="{4B0E1687-A485-4E13-9273-7F9DF3BFCFE3}"/>
    <cellStyle name="40% - Accent3 4 5 2 5" xfId="20192" xr:uid="{66CC9582-1B76-4BED-861C-78E13826E089}"/>
    <cellStyle name="40% - Accent3 4 5 2 5 2" xfId="20193" xr:uid="{7E2D0068-1598-46CF-9B96-31E775FA6794}"/>
    <cellStyle name="40% - Accent3 4 5 2 6" xfId="20194" xr:uid="{0DB8749A-6E86-47FA-AA50-999155A59ADD}"/>
    <cellStyle name="40% - Accent3 4 5 3" xfId="20195" xr:uid="{80E8A3CE-49D2-4C22-AE44-C562B4538DC2}"/>
    <cellStyle name="40% - Accent3 4 5 3 2" xfId="20196" xr:uid="{2EFC67DA-3E91-4A58-AE1F-65FFE88D3842}"/>
    <cellStyle name="40% - Accent3 4 5 3 2 2" xfId="20197" xr:uid="{F37D919C-A4AE-4F4C-A4E6-B69231C2C21A}"/>
    <cellStyle name="40% - Accent3 4 5 3 2 2 2" xfId="20198" xr:uid="{C56B13D1-BAF3-49EB-B5A9-A4E1EF15E799}"/>
    <cellStyle name="40% - Accent3 4 5 3 2 3" xfId="20199" xr:uid="{51E816B4-1F83-4ED9-A993-93BE2FCF44EE}"/>
    <cellStyle name="40% - Accent3 4 5 3 2 3 2" xfId="20200" xr:uid="{ED11E90A-07C4-4FCD-A005-F7FC51E3921D}"/>
    <cellStyle name="40% - Accent3 4 5 3 2 4" xfId="20201" xr:uid="{FEC69E54-93B4-4410-855D-3D4EA3A610CF}"/>
    <cellStyle name="40% - Accent3 4 5 3 3" xfId="20202" xr:uid="{66BEDB3C-DFCD-4C69-9C07-9C7FF4CA91F3}"/>
    <cellStyle name="40% - Accent3 4 5 3 3 2" xfId="20203" xr:uid="{A8B93997-AE2E-4A6E-8776-73226393D9C7}"/>
    <cellStyle name="40% - Accent3 4 5 3 4" xfId="20204" xr:uid="{CE0017CE-33FA-42D1-A789-5A70BC05F6CD}"/>
    <cellStyle name="40% - Accent3 4 5 3 4 2" xfId="20205" xr:uid="{2829A24A-5221-492E-A291-9E909A769869}"/>
    <cellStyle name="40% - Accent3 4 5 3 5" xfId="20206" xr:uid="{1935DAC3-CA18-455C-881A-3A40BB54C34F}"/>
    <cellStyle name="40% - Accent3 4 5 3 5 2" xfId="20207" xr:uid="{496831E6-6999-422C-B3AF-C5875B444750}"/>
    <cellStyle name="40% - Accent3 4 5 3 6" xfId="20208" xr:uid="{3BBDA60E-23FE-4D9B-B19C-369A505DD00B}"/>
    <cellStyle name="40% - Accent3 4 5 4" xfId="20209" xr:uid="{1C19F104-6982-412E-9002-55906B4B4772}"/>
    <cellStyle name="40% - Accent3 4 5 4 2" xfId="20210" xr:uid="{55944D91-4753-4415-9929-D2D23689327B}"/>
    <cellStyle name="40% - Accent3 4 5 4 2 2" xfId="20211" xr:uid="{34FA73AF-0829-451C-BABE-BBED0395D597}"/>
    <cellStyle name="40% - Accent3 4 5 4 3" xfId="20212" xr:uid="{CCBABF7D-CE26-45FC-B1DE-0ED67C7BBCC9}"/>
    <cellStyle name="40% - Accent3 4 5 4 3 2" xfId="20213" xr:uid="{729DD44B-C8FE-47B6-A8F0-DCA4BBB3B8CA}"/>
    <cellStyle name="40% - Accent3 4 5 4 4" xfId="20214" xr:uid="{C6AA4089-9A88-41BB-9A66-BCADEAF02B64}"/>
    <cellStyle name="40% - Accent3 4 5 5" xfId="20215" xr:uid="{180B0421-1C7E-485E-BBB5-162623451980}"/>
    <cellStyle name="40% - Accent3 4 5 5 2" xfId="20216" xr:uid="{C921CED1-38B8-4C9F-B199-4F2B59AD9A2C}"/>
    <cellStyle name="40% - Accent3 4 5 6" xfId="20217" xr:uid="{0823A083-92F0-4EA9-8EC7-220791EB7F41}"/>
    <cellStyle name="40% - Accent3 4 5 6 2" xfId="20218" xr:uid="{BFB02903-B603-40A3-9A26-EACA2C7DD8BF}"/>
    <cellStyle name="40% - Accent3 4 5 7" xfId="20219" xr:uid="{57B7391C-71B5-4674-9296-ABF99DB67AC0}"/>
    <cellStyle name="40% - Accent3 4 5 7 2" xfId="20220" xr:uid="{12C5FE22-5327-4F5B-B5AA-E6BFE0745697}"/>
    <cellStyle name="40% - Accent3 4 5 8" xfId="20221" xr:uid="{EDFDF901-43DC-4742-89AC-12AD9AF14ADF}"/>
    <cellStyle name="40% - Accent3 4 6" xfId="20222" xr:uid="{25D2244E-CB10-4C4A-9345-CA34D7F05E9B}"/>
    <cellStyle name="40% - Accent3 4 6 2" xfId="20223" xr:uid="{7EC3558C-DBC5-4C80-9D49-DEC56385DDE6}"/>
    <cellStyle name="40% - Accent3 4 6 2 2" xfId="20224" xr:uid="{0823D7E1-706B-452C-9A13-6C9249855488}"/>
    <cellStyle name="40% - Accent3 4 6 2 2 2" xfId="20225" xr:uid="{3281A9B4-7277-4B5C-B73D-28D34A32FB89}"/>
    <cellStyle name="40% - Accent3 4 6 2 3" xfId="20226" xr:uid="{94A72D3C-2857-4A48-9125-8A8B07292D13}"/>
    <cellStyle name="40% - Accent3 4 6 2 3 2" xfId="20227" xr:uid="{50D19EA6-B3F8-4CFB-9893-64168076C8A6}"/>
    <cellStyle name="40% - Accent3 4 6 2 4" xfId="20228" xr:uid="{A00DE6F5-A579-494B-A5AB-85226AA99F80}"/>
    <cellStyle name="40% - Accent3 4 6 3" xfId="20229" xr:uid="{95A23B04-A12E-4910-885A-61B329C56378}"/>
    <cellStyle name="40% - Accent3 4 6 3 2" xfId="20230" xr:uid="{8E777D84-3910-462D-807D-8BEF0A7E4742}"/>
    <cellStyle name="40% - Accent3 4 6 4" xfId="20231" xr:uid="{679E3CE5-A6FC-4BC7-BC8D-2A6D76751BD4}"/>
    <cellStyle name="40% - Accent3 4 6 4 2" xfId="20232" xr:uid="{CA1129A4-C8C6-4FC2-BD4D-F7E77685A06C}"/>
    <cellStyle name="40% - Accent3 4 6 5" xfId="20233" xr:uid="{84829589-473A-4ABE-891A-0A2B515E2DD9}"/>
    <cellStyle name="40% - Accent3 4 6 5 2" xfId="20234" xr:uid="{45F605C2-8C0E-40F2-B9DA-8B4CCEEF4BDE}"/>
    <cellStyle name="40% - Accent3 4 6 6" xfId="20235" xr:uid="{8601A79B-3D09-4926-A15E-BF66A6A43B54}"/>
    <cellStyle name="40% - Accent3 4 7" xfId="20236" xr:uid="{69216235-214E-4EA0-AD2B-95EEB24BD587}"/>
    <cellStyle name="40% - Accent3 4 7 2" xfId="20237" xr:uid="{059D1904-6BA6-47DC-8298-F7C03981F3C1}"/>
    <cellStyle name="40% - Accent3 4 7 2 2" xfId="20238" xr:uid="{19AA8CDA-BEEF-4897-900C-C8DC4441CFB4}"/>
    <cellStyle name="40% - Accent3 4 7 2 2 2" xfId="20239" xr:uid="{E79667DC-0416-43CC-B7F7-C0577A3D219B}"/>
    <cellStyle name="40% - Accent3 4 7 2 3" xfId="20240" xr:uid="{9CC491D6-2FB8-4735-88FB-8428DDF0204C}"/>
    <cellStyle name="40% - Accent3 4 7 2 3 2" xfId="20241" xr:uid="{9D79B99E-A1CF-46AA-BD81-D91FD7001846}"/>
    <cellStyle name="40% - Accent3 4 7 2 4" xfId="20242" xr:uid="{C36767E1-0358-478C-86D5-38821BAC4401}"/>
    <cellStyle name="40% - Accent3 4 7 3" xfId="20243" xr:uid="{9171F5CD-9041-4091-A60B-A8EAD9C9DB94}"/>
    <cellStyle name="40% - Accent3 4 7 3 2" xfId="20244" xr:uid="{94E1B490-A8C8-4719-B925-AF81EAC44ECC}"/>
    <cellStyle name="40% - Accent3 4 7 4" xfId="20245" xr:uid="{CC64D309-36C3-46CD-BD6C-A1D2BB1DBB91}"/>
    <cellStyle name="40% - Accent3 4 7 4 2" xfId="20246" xr:uid="{59CB2928-B84F-4463-8538-D565C5188CE3}"/>
    <cellStyle name="40% - Accent3 4 7 5" xfId="20247" xr:uid="{F118E4FD-7351-43EF-94C8-80C6B56BF97C}"/>
    <cellStyle name="40% - Accent3 4 7 5 2" xfId="20248" xr:uid="{39AD1812-FCB2-4A8D-A425-6B4DCF94556D}"/>
    <cellStyle name="40% - Accent3 4 7 6" xfId="20249" xr:uid="{953061EE-2D09-4116-9ABF-B1BFA964ABE1}"/>
    <cellStyle name="40% - Accent3 4 8" xfId="20250" xr:uid="{BA2555BD-CBDB-4EB9-A082-EC32F2048586}"/>
    <cellStyle name="40% - Accent3 4 8 2" xfId="20251" xr:uid="{D38B2CD2-E9A9-49F8-BA1A-21D18D8EC4DE}"/>
    <cellStyle name="40% - Accent3 4 8 2 2" xfId="20252" xr:uid="{9B3F95F5-ECEF-408B-A8C6-7F116187318D}"/>
    <cellStyle name="40% - Accent3 4 8 3" xfId="20253" xr:uid="{1395EC12-6F51-4BEA-B712-C1720709EF1A}"/>
    <cellStyle name="40% - Accent3 4 8 3 2" xfId="20254" xr:uid="{A75097EB-9F74-4AC5-861F-17E2B80B0F0E}"/>
    <cellStyle name="40% - Accent3 4 8 4" xfId="20255" xr:uid="{8E9F18FC-8B0F-4BEC-93B0-861309148D7E}"/>
    <cellStyle name="40% - Accent3 4 9" xfId="20256" xr:uid="{3E559A6C-1572-4E23-ABAB-BA1C2D771F64}"/>
    <cellStyle name="40% - Accent3 4 9 2" xfId="20257" xr:uid="{04A6B780-8F5C-4090-9109-7D37EAF5708C}"/>
    <cellStyle name="40% - Accent3 40" xfId="18824" xr:uid="{9470306B-4374-4F1A-9842-B217B9B730D4}"/>
    <cellStyle name="40% - Accent3 5" xfId="371" xr:uid="{74044C25-8C52-4A9B-BAB5-CDB7DD7F8781}"/>
    <cellStyle name="40% - Accent3 5 10" xfId="20259" xr:uid="{77865CF3-F141-4B10-8B63-A07AA9584B4C}"/>
    <cellStyle name="40% - Accent3 5 10 2" xfId="20260" xr:uid="{6E6EB65B-E999-4FB5-A864-DE800C1EE343}"/>
    <cellStyle name="40% - Accent3 5 11" xfId="20261" xr:uid="{2A39C21A-650F-40F7-A36D-9C98D04E44D5}"/>
    <cellStyle name="40% - Accent3 5 11 2" xfId="20262" xr:uid="{F2923CA5-10A6-4DC6-873D-BA7D3FDEAE2F}"/>
    <cellStyle name="40% - Accent3 5 12" xfId="20263" xr:uid="{325A186D-A75D-4F07-A2C8-2FEC3440383E}"/>
    <cellStyle name="40% - Accent3 5 12 2" xfId="20264" xr:uid="{9F46B009-ADC8-4966-B93B-00B2D87A8FA6}"/>
    <cellStyle name="40% - Accent3 5 13" xfId="20265" xr:uid="{811446B7-28E7-437E-935E-34B16FBADA1E}"/>
    <cellStyle name="40% - Accent3 5 13 2" xfId="20266" xr:uid="{1558257D-FBA9-4014-B3DE-E3E320D07A41}"/>
    <cellStyle name="40% - Accent3 5 14" xfId="20267" xr:uid="{81C00F5F-E986-43D8-A070-33994CF5F56C}"/>
    <cellStyle name="40% - Accent3 5 15" xfId="20268" xr:uid="{D9CB6277-7040-4282-9270-F088D3AB5C8F}"/>
    <cellStyle name="40% - Accent3 5 16" xfId="20258" xr:uid="{85C7DFD5-3499-4A1C-B6DD-33061D2D2AEF}"/>
    <cellStyle name="40% - Accent3 5 2" xfId="372" xr:uid="{131300F8-63B8-4815-95F4-645EA9C79CD2}"/>
    <cellStyle name="40% - Accent3 5 2 10" xfId="20270" xr:uid="{DD2B7336-0C0D-45B3-9006-07941B473330}"/>
    <cellStyle name="40% - Accent3 5 2 10 2" xfId="20271" xr:uid="{3CEF9E35-A36A-454D-9679-8E296DBE7718}"/>
    <cellStyle name="40% - Accent3 5 2 11" xfId="20272" xr:uid="{B5C3D227-B5EF-4595-B32A-A2322856F436}"/>
    <cellStyle name="40% - Accent3 5 2 11 2" xfId="20273" xr:uid="{38DE238B-9045-4D72-B4D6-E366287BE9E2}"/>
    <cellStyle name="40% - Accent3 5 2 12" xfId="20274" xr:uid="{AF86D57F-CABC-4492-8722-A086237EC5EF}"/>
    <cellStyle name="40% - Accent3 5 2 13" xfId="20275" xr:uid="{51A290BA-FBE7-496E-A969-3462C8899FA6}"/>
    <cellStyle name="40% - Accent3 5 2 14" xfId="20269" xr:uid="{009B5429-F1D5-4CCB-BE2F-20C150ED2A7A}"/>
    <cellStyle name="40% - Accent3 5 2 2" xfId="373" xr:uid="{1084BE6D-0419-48EB-A09D-1118AD294315}"/>
    <cellStyle name="40% - Accent3 5 2 2 10" xfId="20277" xr:uid="{9A59B672-40B8-4D05-B0EE-7C9E6C973543}"/>
    <cellStyle name="40% - Accent3 5 2 2 11" xfId="20278" xr:uid="{98310B92-6F44-4E10-99C5-56353022E759}"/>
    <cellStyle name="40% - Accent3 5 2 2 12" xfId="20276" xr:uid="{35F73903-263D-49A9-9313-3C28271F46EE}"/>
    <cellStyle name="40% - Accent3 5 2 2 2" xfId="20279" xr:uid="{6C3C5AEE-942B-4560-8591-939A73E3A095}"/>
    <cellStyle name="40% - Accent3 5 2 2 2 2" xfId="20280" xr:uid="{00682027-F9D6-4532-B809-BD9C9712C509}"/>
    <cellStyle name="40% - Accent3 5 2 2 2 2 2" xfId="20281" xr:uid="{9BA6E2F4-DA81-47DD-9C53-274DED736C16}"/>
    <cellStyle name="40% - Accent3 5 2 2 2 2 2 2" xfId="20282" xr:uid="{8FB528BC-350B-49F0-B8DD-AAA2103FCF02}"/>
    <cellStyle name="40% - Accent3 5 2 2 2 2 3" xfId="20283" xr:uid="{30FF01AF-5674-43DD-A057-A40488E9D9FC}"/>
    <cellStyle name="40% - Accent3 5 2 2 2 2 3 2" xfId="20284" xr:uid="{5AA48059-0E3A-4085-9709-16CCD1552700}"/>
    <cellStyle name="40% - Accent3 5 2 2 2 2 4" xfId="20285" xr:uid="{7AE43B82-E291-41A6-B8F2-73DA22C6FC34}"/>
    <cellStyle name="40% - Accent3 5 2 2 2 3" xfId="20286" xr:uid="{00427F7F-4EB7-4FF7-9394-5B97B21D9A98}"/>
    <cellStyle name="40% - Accent3 5 2 2 2 3 2" xfId="20287" xr:uid="{188F8181-7EA0-4500-BBE9-01C91D8664BB}"/>
    <cellStyle name="40% - Accent3 5 2 2 2 4" xfId="20288" xr:uid="{6CE6FBE0-47AF-4B26-B81D-89DFF49B6FA5}"/>
    <cellStyle name="40% - Accent3 5 2 2 2 4 2" xfId="20289" xr:uid="{D8FAF06C-947B-439E-A6D8-D73FD840C66A}"/>
    <cellStyle name="40% - Accent3 5 2 2 2 5" xfId="20290" xr:uid="{193ACC94-BF76-472D-8140-1BAF2903A54F}"/>
    <cellStyle name="40% - Accent3 5 2 2 2 5 2" xfId="20291" xr:uid="{DDE8FD72-ED0F-4D33-B24A-C3DC89B6F3E4}"/>
    <cellStyle name="40% - Accent3 5 2 2 2 6" xfId="20292" xr:uid="{4D119767-C6E6-49CC-B8F6-218DDBCB95EF}"/>
    <cellStyle name="40% - Accent3 5 2 2 3" xfId="20293" xr:uid="{23CD123E-9519-4EA7-A21F-E680B25CD5FE}"/>
    <cellStyle name="40% - Accent3 5 2 2 3 2" xfId="20294" xr:uid="{E6C5F10A-E308-49ED-B2F0-15B0E5A1904B}"/>
    <cellStyle name="40% - Accent3 5 2 2 3 2 2" xfId="20295" xr:uid="{EA28D7D6-77E2-4571-B4B0-7F1E008396ED}"/>
    <cellStyle name="40% - Accent3 5 2 2 3 2 2 2" xfId="20296" xr:uid="{58A25CA8-ED27-4506-BB03-8D80898488DA}"/>
    <cellStyle name="40% - Accent3 5 2 2 3 2 3" xfId="20297" xr:uid="{BED3072E-8DFF-440C-A119-7A4F2B1AD0D8}"/>
    <cellStyle name="40% - Accent3 5 2 2 3 2 3 2" xfId="20298" xr:uid="{C6473F9C-3377-4A0E-A368-D795797E7C4A}"/>
    <cellStyle name="40% - Accent3 5 2 2 3 2 4" xfId="20299" xr:uid="{69D13C48-18D2-4D79-B060-110B779FEC65}"/>
    <cellStyle name="40% - Accent3 5 2 2 3 3" xfId="20300" xr:uid="{A1541FDB-B00D-4A78-9693-88911844E323}"/>
    <cellStyle name="40% - Accent3 5 2 2 3 3 2" xfId="20301" xr:uid="{5C1C813D-D961-486F-B89C-90BAF29EB014}"/>
    <cellStyle name="40% - Accent3 5 2 2 3 4" xfId="20302" xr:uid="{4F8566F6-F7E4-4804-A227-F9C7D43C4B8D}"/>
    <cellStyle name="40% - Accent3 5 2 2 3 4 2" xfId="20303" xr:uid="{19879FCD-2767-445D-8FFC-6B547DA28D83}"/>
    <cellStyle name="40% - Accent3 5 2 2 3 5" xfId="20304" xr:uid="{DB8B78D4-D818-46AA-ABFA-564B46DB19F3}"/>
    <cellStyle name="40% - Accent3 5 2 2 3 5 2" xfId="20305" xr:uid="{BC7D7867-D0B8-4B8B-9FC4-C7EC8154C324}"/>
    <cellStyle name="40% - Accent3 5 2 2 3 6" xfId="20306" xr:uid="{639998C4-ED19-4FA8-B628-A4E569D31874}"/>
    <cellStyle name="40% - Accent3 5 2 2 4" xfId="20307" xr:uid="{8D758AA0-8125-4C4D-A20B-987836169718}"/>
    <cellStyle name="40% - Accent3 5 2 2 4 2" xfId="20308" xr:uid="{40A6CD1F-E62F-4AC0-8CDC-6B60D7C6D042}"/>
    <cellStyle name="40% - Accent3 5 2 2 4 2 2" xfId="20309" xr:uid="{C29118FD-F2BC-4136-9FA7-205B5E8EB73C}"/>
    <cellStyle name="40% - Accent3 5 2 2 4 3" xfId="20310" xr:uid="{21872D97-32DC-45E4-AD1F-E5D0C134DBFA}"/>
    <cellStyle name="40% - Accent3 5 2 2 4 3 2" xfId="20311" xr:uid="{553F7FF2-7AA0-42D7-A8CD-549869B89EA2}"/>
    <cellStyle name="40% - Accent3 5 2 2 4 4" xfId="20312" xr:uid="{34454014-4FCB-43EF-84AB-280DA1C8FBD5}"/>
    <cellStyle name="40% - Accent3 5 2 2 5" xfId="20313" xr:uid="{F8B6DE39-82A9-4553-B438-DB5B1563BB7A}"/>
    <cellStyle name="40% - Accent3 5 2 2 5 2" xfId="20314" xr:uid="{57D1C885-80B3-41F7-B963-B5E79588C371}"/>
    <cellStyle name="40% - Accent3 5 2 2 6" xfId="20315" xr:uid="{B0DFADE8-B77F-4754-AE75-3C1CEE3597B2}"/>
    <cellStyle name="40% - Accent3 5 2 2 6 2" xfId="20316" xr:uid="{4A13550B-4522-4043-8CEA-32B340770189}"/>
    <cellStyle name="40% - Accent3 5 2 2 7" xfId="20317" xr:uid="{C6875CD9-2ABC-4651-A64F-EEEAF39846BB}"/>
    <cellStyle name="40% - Accent3 5 2 2 7 2" xfId="20318" xr:uid="{5582B61C-C0B5-4BE9-AACF-B5BA8B4947AA}"/>
    <cellStyle name="40% - Accent3 5 2 2 8" xfId="20319" xr:uid="{8C2DB8BE-78E0-445F-B5E7-1A1F542736C9}"/>
    <cellStyle name="40% - Accent3 5 2 2 8 2" xfId="20320" xr:uid="{FA0B8148-37B6-4D17-8FD7-7E7F60E3A6F3}"/>
    <cellStyle name="40% - Accent3 5 2 2 9" xfId="20321" xr:uid="{095CF954-23E6-488D-8016-BEF994779A04}"/>
    <cellStyle name="40% - Accent3 5 2 2 9 2" xfId="20322" xr:uid="{7120BA58-24E7-4DDD-9921-2377A03AAE85}"/>
    <cellStyle name="40% - Accent3 5 2 3" xfId="20323" xr:uid="{3670255D-1F44-4D04-8CF9-345A6B992EB3}"/>
    <cellStyle name="40% - Accent3 5 2 3 2" xfId="20324" xr:uid="{6DB50121-5FFD-48C4-8A87-BA24BC6AFB8F}"/>
    <cellStyle name="40% - Accent3 5 2 3 2 2" xfId="20325" xr:uid="{6E131404-A933-4E9C-BFE7-47B46FCAA85E}"/>
    <cellStyle name="40% - Accent3 5 2 3 2 2 2" xfId="20326" xr:uid="{991F66AA-B489-460A-BE71-F22551FE226A}"/>
    <cellStyle name="40% - Accent3 5 2 3 2 2 2 2" xfId="20327" xr:uid="{A0974D3E-F9A6-4207-A286-ACDC1B6BC1A1}"/>
    <cellStyle name="40% - Accent3 5 2 3 2 2 3" xfId="20328" xr:uid="{0CE6B2E3-C8C0-430F-9775-ABEB358031DE}"/>
    <cellStyle name="40% - Accent3 5 2 3 2 2 3 2" xfId="20329" xr:uid="{EC31B3D6-0EF8-427B-A90B-163936BDC631}"/>
    <cellStyle name="40% - Accent3 5 2 3 2 2 4" xfId="20330" xr:uid="{3B17641B-4706-4F5A-8735-5F8438FA0F81}"/>
    <cellStyle name="40% - Accent3 5 2 3 2 3" xfId="20331" xr:uid="{ED57113D-6B09-4A58-9505-F129807F811A}"/>
    <cellStyle name="40% - Accent3 5 2 3 2 3 2" xfId="20332" xr:uid="{8FDE47D2-62BB-4747-9E1E-DF366997B381}"/>
    <cellStyle name="40% - Accent3 5 2 3 2 4" xfId="20333" xr:uid="{22F4F665-3F6F-4E21-8735-F0ABE2B3179D}"/>
    <cellStyle name="40% - Accent3 5 2 3 2 4 2" xfId="20334" xr:uid="{00BF7D4C-DB4D-41CC-AE44-3BE21601C5A6}"/>
    <cellStyle name="40% - Accent3 5 2 3 2 5" xfId="20335" xr:uid="{8CB54E6F-92D3-4DDB-816D-F6513CFD085D}"/>
    <cellStyle name="40% - Accent3 5 2 3 2 5 2" xfId="20336" xr:uid="{058E80F2-D59C-4428-82CE-700882CF21D7}"/>
    <cellStyle name="40% - Accent3 5 2 3 2 6" xfId="20337" xr:uid="{B15C859E-DC42-494A-817C-9435907BC2EC}"/>
    <cellStyle name="40% - Accent3 5 2 3 3" xfId="20338" xr:uid="{F0228939-094F-46B6-9152-A6C26F501CBD}"/>
    <cellStyle name="40% - Accent3 5 2 3 3 2" xfId="20339" xr:uid="{CD6A9389-D90D-4760-9FCC-A89F29D08F4A}"/>
    <cellStyle name="40% - Accent3 5 2 3 3 2 2" xfId="20340" xr:uid="{DFC93D06-9FFA-4988-9BE6-434395FD2824}"/>
    <cellStyle name="40% - Accent3 5 2 3 3 2 2 2" xfId="20341" xr:uid="{DB4D9754-97DC-44D8-A41C-54BD33B5480B}"/>
    <cellStyle name="40% - Accent3 5 2 3 3 2 3" xfId="20342" xr:uid="{C8B605B9-FEC1-40E4-8E65-641728C7A698}"/>
    <cellStyle name="40% - Accent3 5 2 3 3 2 3 2" xfId="20343" xr:uid="{B28FB6D9-A3AD-442F-9FCA-ED730266C569}"/>
    <cellStyle name="40% - Accent3 5 2 3 3 2 4" xfId="20344" xr:uid="{6975E476-5E2A-4575-891C-B49D64E6C9B5}"/>
    <cellStyle name="40% - Accent3 5 2 3 3 3" xfId="20345" xr:uid="{46A0695D-6BD6-4C60-B948-CBB081AC2FC4}"/>
    <cellStyle name="40% - Accent3 5 2 3 3 3 2" xfId="20346" xr:uid="{5D536C24-48F4-4A90-B3EB-33CD1947CB69}"/>
    <cellStyle name="40% - Accent3 5 2 3 3 4" xfId="20347" xr:uid="{B24B80E8-44C2-49F0-9F8B-6D74D5DBEBDE}"/>
    <cellStyle name="40% - Accent3 5 2 3 3 4 2" xfId="20348" xr:uid="{55E4FFDA-57D8-402C-9FF1-1711E76B947C}"/>
    <cellStyle name="40% - Accent3 5 2 3 3 5" xfId="20349" xr:uid="{FD99AC5A-847F-43B9-83C8-4003E015D2F3}"/>
    <cellStyle name="40% - Accent3 5 2 3 3 5 2" xfId="20350" xr:uid="{2CAA68D5-49E1-4FBC-99BB-3F500DEEA0C5}"/>
    <cellStyle name="40% - Accent3 5 2 3 3 6" xfId="20351" xr:uid="{6ABC4330-D39B-4851-A498-BFB980795DDD}"/>
    <cellStyle name="40% - Accent3 5 2 3 4" xfId="20352" xr:uid="{8DE0B0B3-A91B-4C24-92B8-08409E638E99}"/>
    <cellStyle name="40% - Accent3 5 2 3 4 2" xfId="20353" xr:uid="{976CAF9D-BE26-41BD-A2F1-3F78028EECA8}"/>
    <cellStyle name="40% - Accent3 5 2 3 4 2 2" xfId="20354" xr:uid="{F0DD5B1E-7A6E-4571-B43A-6DE43357A046}"/>
    <cellStyle name="40% - Accent3 5 2 3 4 3" xfId="20355" xr:uid="{8D296B6C-39D5-495E-BACB-BCA65A0F0548}"/>
    <cellStyle name="40% - Accent3 5 2 3 4 3 2" xfId="20356" xr:uid="{27D73833-434F-4C4D-891B-EE38DF8FBB71}"/>
    <cellStyle name="40% - Accent3 5 2 3 4 4" xfId="20357" xr:uid="{E9CB4F7D-DDCC-483F-87B2-95080463F6C7}"/>
    <cellStyle name="40% - Accent3 5 2 3 5" xfId="20358" xr:uid="{4E878CDC-90FC-4933-83B1-E5CE279FA4D3}"/>
    <cellStyle name="40% - Accent3 5 2 3 5 2" xfId="20359" xr:uid="{AC93BF82-84CE-4D50-B6CE-F9D23CC8DE02}"/>
    <cellStyle name="40% - Accent3 5 2 3 6" xfId="20360" xr:uid="{DF9CE9E0-A829-4D24-AA16-D2370FEF15D3}"/>
    <cellStyle name="40% - Accent3 5 2 3 6 2" xfId="20361" xr:uid="{E1D01883-5E4A-47C6-8812-8D4E26BC3EB4}"/>
    <cellStyle name="40% - Accent3 5 2 3 7" xfId="20362" xr:uid="{2130EF88-B262-4FA0-8FB2-609D0F99FA3C}"/>
    <cellStyle name="40% - Accent3 5 2 3 7 2" xfId="20363" xr:uid="{B81E2080-F149-4F1B-BD00-62EC9796D6A5}"/>
    <cellStyle name="40% - Accent3 5 2 3 8" xfId="20364" xr:uid="{1383551C-E530-407B-9298-8C4E01B2A588}"/>
    <cellStyle name="40% - Accent3 5 2 4" xfId="20365" xr:uid="{E0A724D9-CD2B-4712-9A85-351F3255AFFC}"/>
    <cellStyle name="40% - Accent3 5 2 4 2" xfId="20366" xr:uid="{5E7B0FFA-10A3-4B27-940F-11827787134D}"/>
    <cellStyle name="40% - Accent3 5 2 4 2 2" xfId="20367" xr:uid="{D75E2A0B-D3C8-4A1C-BE23-4F7CD857444C}"/>
    <cellStyle name="40% - Accent3 5 2 4 2 2 2" xfId="20368" xr:uid="{536E4807-CD5F-4157-91B6-26A3B54E7A73}"/>
    <cellStyle name="40% - Accent3 5 2 4 2 3" xfId="20369" xr:uid="{F2D55F2C-407E-4AC0-AD86-BCCD046E9974}"/>
    <cellStyle name="40% - Accent3 5 2 4 2 3 2" xfId="20370" xr:uid="{86931DFD-4215-4C1E-8982-2D8FDF4FAEA5}"/>
    <cellStyle name="40% - Accent3 5 2 4 2 4" xfId="20371" xr:uid="{42ACD7CC-5945-4B18-A38F-03FCCD33A3C3}"/>
    <cellStyle name="40% - Accent3 5 2 4 3" xfId="20372" xr:uid="{D180F217-4B4F-4F4B-A1CC-D3EAFC416196}"/>
    <cellStyle name="40% - Accent3 5 2 4 3 2" xfId="20373" xr:uid="{5D8DCEB1-7E28-41DA-8B0D-9A21F1694024}"/>
    <cellStyle name="40% - Accent3 5 2 4 4" xfId="20374" xr:uid="{857FF80F-669F-41FD-A797-9434347FD691}"/>
    <cellStyle name="40% - Accent3 5 2 4 4 2" xfId="20375" xr:uid="{CAEC08F2-2DC2-4F17-B43C-B1C5D0135ED5}"/>
    <cellStyle name="40% - Accent3 5 2 4 5" xfId="20376" xr:uid="{DFB754A4-8BA4-44B6-809D-6D553AF402FC}"/>
    <cellStyle name="40% - Accent3 5 2 4 5 2" xfId="20377" xr:uid="{06429002-A679-40C7-A89B-A53199A171B6}"/>
    <cellStyle name="40% - Accent3 5 2 4 6" xfId="20378" xr:uid="{D4DDCFC1-6062-49DF-80AC-E2D1452F9A70}"/>
    <cellStyle name="40% - Accent3 5 2 5" xfId="20379" xr:uid="{1D26AA9F-F671-4CC2-81AF-4F62E2A82FC7}"/>
    <cellStyle name="40% - Accent3 5 2 5 2" xfId="20380" xr:uid="{F075537C-D96A-4736-82B0-17C83300E385}"/>
    <cellStyle name="40% - Accent3 5 2 5 2 2" xfId="20381" xr:uid="{A73CFB01-A7E7-442F-B600-1C19984C1DE6}"/>
    <cellStyle name="40% - Accent3 5 2 5 2 2 2" xfId="20382" xr:uid="{9F0EFFD5-0980-4C45-A8D5-F51F95B49429}"/>
    <cellStyle name="40% - Accent3 5 2 5 2 3" xfId="20383" xr:uid="{1ACBAD41-4DA3-4E3C-89BF-0D92382A645B}"/>
    <cellStyle name="40% - Accent3 5 2 5 2 3 2" xfId="20384" xr:uid="{C10CB837-CBBC-47B8-ABF5-57C6EAC9242C}"/>
    <cellStyle name="40% - Accent3 5 2 5 2 4" xfId="20385" xr:uid="{417F8476-725A-4D8C-8F51-D87DD56C8BF2}"/>
    <cellStyle name="40% - Accent3 5 2 5 3" xfId="20386" xr:uid="{66470212-A75D-487D-B900-B5E4E451960A}"/>
    <cellStyle name="40% - Accent3 5 2 5 3 2" xfId="20387" xr:uid="{01F07276-0CF2-427C-98BD-FDB6FA3E53C2}"/>
    <cellStyle name="40% - Accent3 5 2 5 4" xfId="20388" xr:uid="{CEF0AB4B-0E24-4BD4-AABC-4F4C7C7BE947}"/>
    <cellStyle name="40% - Accent3 5 2 5 4 2" xfId="20389" xr:uid="{15FFCDF7-7114-4DCC-BD80-33DD8EF248AB}"/>
    <cellStyle name="40% - Accent3 5 2 5 5" xfId="20390" xr:uid="{45FA7DF8-6B73-4994-AB74-F251AA78739C}"/>
    <cellStyle name="40% - Accent3 5 2 5 5 2" xfId="20391" xr:uid="{7E08248C-5067-4DE4-AB17-312AD6C309EA}"/>
    <cellStyle name="40% - Accent3 5 2 5 6" xfId="20392" xr:uid="{043ADB55-EE65-4D57-8C54-D0998E06D884}"/>
    <cellStyle name="40% - Accent3 5 2 6" xfId="20393" xr:uid="{E1C255F0-E305-476F-B551-AAA73F3E8216}"/>
    <cellStyle name="40% - Accent3 5 2 6 2" xfId="20394" xr:uid="{FDF9DC28-751B-4945-99F4-1B0F0D33F483}"/>
    <cellStyle name="40% - Accent3 5 2 6 2 2" xfId="20395" xr:uid="{C7639838-3DF9-4531-9D05-1532821432B7}"/>
    <cellStyle name="40% - Accent3 5 2 6 3" xfId="20396" xr:uid="{7F325E2A-F51A-4B6F-B52B-84DCA4234705}"/>
    <cellStyle name="40% - Accent3 5 2 6 3 2" xfId="20397" xr:uid="{A67B75E3-34D3-4A2E-A89B-D66113119CF4}"/>
    <cellStyle name="40% - Accent3 5 2 6 4" xfId="20398" xr:uid="{46718EAD-45CE-40A3-A972-EFBF20EC5882}"/>
    <cellStyle name="40% - Accent3 5 2 7" xfId="20399" xr:uid="{4C0823C6-9D2C-4893-8A6B-CCF869CA2EDD}"/>
    <cellStyle name="40% - Accent3 5 2 7 2" xfId="20400" xr:uid="{8CB2EA22-AFE6-4741-944D-F7C68DC28C11}"/>
    <cellStyle name="40% - Accent3 5 2 8" xfId="20401" xr:uid="{019C0F63-51A4-4692-B85B-ED2B0C308DA9}"/>
    <cellStyle name="40% - Accent3 5 2 8 2" xfId="20402" xr:uid="{EA5977AA-2F6F-417A-A6C4-FC780EE7556D}"/>
    <cellStyle name="40% - Accent3 5 2 9" xfId="20403" xr:uid="{E5FB14C0-6DA7-41E7-82A3-FCBC55B8F6DE}"/>
    <cellStyle name="40% - Accent3 5 2 9 2" xfId="20404" xr:uid="{D75BB530-336F-4CA5-B8EE-7E3883B208B0}"/>
    <cellStyle name="40% - Accent3 5 3" xfId="374" xr:uid="{B962106D-AB30-4311-9DB6-629E3042EE31}"/>
    <cellStyle name="40% - Accent3 5 3 10" xfId="20406" xr:uid="{D967515B-4AFF-4C47-92D1-1DBF74AC3508}"/>
    <cellStyle name="40% - Accent3 5 3 11" xfId="20407" xr:uid="{43327C82-7997-4FDF-AA35-34FF50E85253}"/>
    <cellStyle name="40% - Accent3 5 3 12" xfId="20405" xr:uid="{6FAF5B7A-40D0-4408-A883-E7C1412E8411}"/>
    <cellStyle name="40% - Accent3 5 3 2" xfId="20408" xr:uid="{41368F24-8D92-4344-BD2F-D61F6A4D1F07}"/>
    <cellStyle name="40% - Accent3 5 3 2 2" xfId="20409" xr:uid="{5E43FA39-5F78-47C9-9D31-787D4107729D}"/>
    <cellStyle name="40% - Accent3 5 3 2 2 2" xfId="20410" xr:uid="{A2B3572C-4955-4CFE-9C71-424F934D1401}"/>
    <cellStyle name="40% - Accent3 5 3 2 2 2 2" xfId="20411" xr:uid="{12806B4E-D1F7-4B74-8281-CF146ADCD26A}"/>
    <cellStyle name="40% - Accent3 5 3 2 2 3" xfId="20412" xr:uid="{2EEF9DA0-A50D-4FF0-8350-FC317F2BE583}"/>
    <cellStyle name="40% - Accent3 5 3 2 2 3 2" xfId="20413" xr:uid="{E331D2B1-B538-4B6D-A54D-A38F70BD63B8}"/>
    <cellStyle name="40% - Accent3 5 3 2 2 4" xfId="20414" xr:uid="{3C4E8A95-28BE-478E-A826-776BD11C4EAA}"/>
    <cellStyle name="40% - Accent3 5 3 2 3" xfId="20415" xr:uid="{4BE01F94-59DA-4C40-933E-43E0DB944590}"/>
    <cellStyle name="40% - Accent3 5 3 2 3 2" xfId="20416" xr:uid="{56BFFBE6-6695-4153-A371-85A8449F3916}"/>
    <cellStyle name="40% - Accent3 5 3 2 4" xfId="20417" xr:uid="{65DE3BD6-CA64-43C4-BCC8-C8ACA7DE2779}"/>
    <cellStyle name="40% - Accent3 5 3 2 4 2" xfId="20418" xr:uid="{FFE3991C-C01D-4EC3-AC9C-3140BD619392}"/>
    <cellStyle name="40% - Accent3 5 3 2 5" xfId="20419" xr:uid="{E25D72FF-BABD-41BB-A96A-10FDC2D25D6F}"/>
    <cellStyle name="40% - Accent3 5 3 2 5 2" xfId="20420" xr:uid="{5E3357E3-83C4-4F1C-8FEC-DADC9E42F192}"/>
    <cellStyle name="40% - Accent3 5 3 2 6" xfId="20421" xr:uid="{C787A9D4-B89F-45D3-87FA-7FFF7435B858}"/>
    <cellStyle name="40% - Accent3 5 3 2 6 2" xfId="20422" xr:uid="{65A3CC0D-1388-410D-9CAD-EEBF7FA1A4C5}"/>
    <cellStyle name="40% - Accent3 5 3 2 7" xfId="20423" xr:uid="{6B1C51CE-DD50-495F-B94C-4D1661EE997F}"/>
    <cellStyle name="40% - Accent3 5 3 2 7 2" xfId="20424" xr:uid="{479B96C9-EC49-4357-A586-6E03010BBEFD}"/>
    <cellStyle name="40% - Accent3 5 3 2 8" xfId="20425" xr:uid="{E5877CF8-146C-4DDC-96F5-62D063F1E3A4}"/>
    <cellStyle name="40% - Accent3 5 3 3" xfId="20426" xr:uid="{D7AB906E-44B5-46B2-9A0D-9142AB966EA0}"/>
    <cellStyle name="40% - Accent3 5 3 3 2" xfId="20427" xr:uid="{2EB5D466-76E4-4684-AF17-AA782E719431}"/>
    <cellStyle name="40% - Accent3 5 3 3 2 2" xfId="20428" xr:uid="{37844802-C450-4584-BBE1-340E3904FF7D}"/>
    <cellStyle name="40% - Accent3 5 3 3 2 2 2" xfId="20429" xr:uid="{752A3885-0757-44A0-AAB3-C3FE68C6E365}"/>
    <cellStyle name="40% - Accent3 5 3 3 2 3" xfId="20430" xr:uid="{CE1A5C33-015C-45C3-AD78-07E796EA145A}"/>
    <cellStyle name="40% - Accent3 5 3 3 2 3 2" xfId="20431" xr:uid="{8204EE58-AC2B-47B1-917B-90FDB4FBBD8A}"/>
    <cellStyle name="40% - Accent3 5 3 3 2 4" xfId="20432" xr:uid="{DED8116E-F8E9-4B30-B59A-13F807DC42B6}"/>
    <cellStyle name="40% - Accent3 5 3 3 3" xfId="20433" xr:uid="{CB4E6FAE-DCED-4299-9A0B-A52BB93C70AC}"/>
    <cellStyle name="40% - Accent3 5 3 3 3 2" xfId="20434" xr:uid="{FE7D628A-7411-4A37-818A-271612FFE318}"/>
    <cellStyle name="40% - Accent3 5 3 3 4" xfId="20435" xr:uid="{F704F29D-12EC-465D-8774-CB6F61CE16F8}"/>
    <cellStyle name="40% - Accent3 5 3 3 4 2" xfId="20436" xr:uid="{082096DB-CC51-44FB-AC2C-3AB9208EAFD5}"/>
    <cellStyle name="40% - Accent3 5 3 3 5" xfId="20437" xr:uid="{2A92AB22-68A0-464F-B901-E620BB3D6E58}"/>
    <cellStyle name="40% - Accent3 5 3 3 5 2" xfId="20438" xr:uid="{D0B21E40-40E1-4A56-AB92-187535CC56BE}"/>
    <cellStyle name="40% - Accent3 5 3 3 6" xfId="20439" xr:uid="{31810A13-74CF-489C-8256-B2F7D65F3D1D}"/>
    <cellStyle name="40% - Accent3 5 3 4" xfId="20440" xr:uid="{310A4052-3C93-4406-A362-B0C45398AD14}"/>
    <cellStyle name="40% - Accent3 5 3 4 2" xfId="20441" xr:uid="{191F9D93-D1F6-4553-9B68-CE3EC36AAF74}"/>
    <cellStyle name="40% - Accent3 5 3 4 2 2" xfId="20442" xr:uid="{020000FE-E2FC-467E-B595-8B5FF4AD4A7C}"/>
    <cellStyle name="40% - Accent3 5 3 4 3" xfId="20443" xr:uid="{A4DC5B4F-FBA9-4D31-9930-C72B4CB44D4A}"/>
    <cellStyle name="40% - Accent3 5 3 4 3 2" xfId="20444" xr:uid="{0BCC5283-B52E-4060-A57C-EC915DB9D314}"/>
    <cellStyle name="40% - Accent3 5 3 4 4" xfId="20445" xr:uid="{5081C8A6-5631-4775-BF48-1FA8B7CE01A5}"/>
    <cellStyle name="40% - Accent3 5 3 5" xfId="20446" xr:uid="{BC2C4911-E9C8-479E-9A37-15D13A3A3058}"/>
    <cellStyle name="40% - Accent3 5 3 5 2" xfId="20447" xr:uid="{EEF526E1-F712-4A49-AA00-96E8DB90B404}"/>
    <cellStyle name="40% - Accent3 5 3 6" xfId="20448" xr:uid="{F8A8CABA-5285-429D-8A1B-E248639406EC}"/>
    <cellStyle name="40% - Accent3 5 3 6 2" xfId="20449" xr:uid="{B789A3E3-4930-48C0-AAA0-28BC635B3579}"/>
    <cellStyle name="40% - Accent3 5 3 7" xfId="20450" xr:uid="{3B2FF62E-7D7C-41B7-A0B5-951022779418}"/>
    <cellStyle name="40% - Accent3 5 3 7 2" xfId="20451" xr:uid="{1D4C5730-D2F6-4301-8AC1-D0B9625A26A7}"/>
    <cellStyle name="40% - Accent3 5 3 8" xfId="20452" xr:uid="{A1EFEE0C-9479-43BB-92BA-4A7FEAA3CC7D}"/>
    <cellStyle name="40% - Accent3 5 3 8 2" xfId="20453" xr:uid="{5A20668A-8293-447A-9CB7-88627FA79EC3}"/>
    <cellStyle name="40% - Accent3 5 3 9" xfId="20454" xr:uid="{05A7D245-0752-47B1-BE47-AF515D5457E2}"/>
    <cellStyle name="40% - Accent3 5 3 9 2" xfId="20455" xr:uid="{33095F0A-0DEF-4852-AB45-A43631F263D1}"/>
    <cellStyle name="40% - Accent3 5 4" xfId="20456" xr:uid="{7315DF91-BCCA-4CD4-A0C1-78E2759E85B1}"/>
    <cellStyle name="40% - Accent3 5 4 10" xfId="20457" xr:uid="{BD5FD16F-DD66-4F48-9A09-21AE85316776}"/>
    <cellStyle name="40% - Accent3 5 4 2" xfId="20458" xr:uid="{6C89F254-A6AC-473E-9A3D-994A39DEA0BE}"/>
    <cellStyle name="40% - Accent3 5 4 2 2" xfId="20459" xr:uid="{94DD01D5-934A-4C2B-A710-F12684C51581}"/>
    <cellStyle name="40% - Accent3 5 4 2 2 2" xfId="20460" xr:uid="{227CA455-CDD5-476C-B59D-DB7CAADBDB71}"/>
    <cellStyle name="40% - Accent3 5 4 2 2 2 2" xfId="20461" xr:uid="{70E89AEE-06DF-4268-9D14-8D774C28A26C}"/>
    <cellStyle name="40% - Accent3 5 4 2 2 3" xfId="20462" xr:uid="{301641B1-C5D1-4328-A8FF-A6ADE41DDBC8}"/>
    <cellStyle name="40% - Accent3 5 4 2 2 3 2" xfId="20463" xr:uid="{185CD421-F477-46C8-9835-FEA1B7122C28}"/>
    <cellStyle name="40% - Accent3 5 4 2 2 4" xfId="20464" xr:uid="{DF40C7DB-E9D3-49CB-9DAA-E1F6EBDBD345}"/>
    <cellStyle name="40% - Accent3 5 4 2 3" xfId="20465" xr:uid="{22BFF728-CFA6-4F70-B5B4-63257998B998}"/>
    <cellStyle name="40% - Accent3 5 4 2 3 2" xfId="20466" xr:uid="{1BF4DFA8-C615-43E2-9DCE-D71F6E834322}"/>
    <cellStyle name="40% - Accent3 5 4 2 4" xfId="20467" xr:uid="{D94F491C-F407-429F-AF24-A4E48A05DE66}"/>
    <cellStyle name="40% - Accent3 5 4 2 4 2" xfId="20468" xr:uid="{917B273B-5F03-4E21-B61E-3FADAA7A72DE}"/>
    <cellStyle name="40% - Accent3 5 4 2 5" xfId="20469" xr:uid="{4E09A7E6-5714-4A66-8887-85169CBF1670}"/>
    <cellStyle name="40% - Accent3 5 4 2 5 2" xfId="20470" xr:uid="{0637EAC4-3448-4C63-A171-182DE3B17120}"/>
    <cellStyle name="40% - Accent3 5 4 2 6" xfId="20471" xr:uid="{36F49F25-4120-4CE1-9EE9-139C41755D0D}"/>
    <cellStyle name="40% - Accent3 5 4 3" xfId="20472" xr:uid="{12E1D33D-BD4F-406E-AF2D-326E200C9B76}"/>
    <cellStyle name="40% - Accent3 5 4 3 2" xfId="20473" xr:uid="{13A596FB-6B9D-4D72-B4A4-EA23E5A4100A}"/>
    <cellStyle name="40% - Accent3 5 4 3 2 2" xfId="20474" xr:uid="{E793CEFE-A638-45C3-B1A5-528A4279641D}"/>
    <cellStyle name="40% - Accent3 5 4 3 2 2 2" xfId="20475" xr:uid="{7275ED55-097A-48C3-9811-ECF9B3167553}"/>
    <cellStyle name="40% - Accent3 5 4 3 2 3" xfId="20476" xr:uid="{DA745947-D066-4DB9-BF9C-C91493300469}"/>
    <cellStyle name="40% - Accent3 5 4 3 2 3 2" xfId="20477" xr:uid="{68E54A34-F03A-4E39-90B8-EF6E7697293A}"/>
    <cellStyle name="40% - Accent3 5 4 3 2 4" xfId="20478" xr:uid="{A6A88B6E-7B49-48FF-A6D1-24DC951E0089}"/>
    <cellStyle name="40% - Accent3 5 4 3 3" xfId="20479" xr:uid="{C662B73C-3A01-4573-BDAE-7B61B72E9FEB}"/>
    <cellStyle name="40% - Accent3 5 4 3 3 2" xfId="20480" xr:uid="{6470ADF0-5D80-46A6-9526-140A0E205586}"/>
    <cellStyle name="40% - Accent3 5 4 3 4" xfId="20481" xr:uid="{AB47C4F7-5C7C-4424-9FD9-5DB540EE1E33}"/>
    <cellStyle name="40% - Accent3 5 4 3 4 2" xfId="20482" xr:uid="{E8B1902D-186D-4C5B-8C00-9BFDD3A30FD0}"/>
    <cellStyle name="40% - Accent3 5 4 3 5" xfId="20483" xr:uid="{CD6F8212-3556-4868-9A99-02EF55441971}"/>
    <cellStyle name="40% - Accent3 5 4 3 5 2" xfId="20484" xr:uid="{96AD3BA5-BD24-422D-86BD-C7E027828227}"/>
    <cellStyle name="40% - Accent3 5 4 3 6" xfId="20485" xr:uid="{F464A6D5-F980-4164-9599-84F180A2E45B}"/>
    <cellStyle name="40% - Accent3 5 4 4" xfId="20486" xr:uid="{FE1D9918-62D2-4703-B20C-1779B96EF407}"/>
    <cellStyle name="40% - Accent3 5 4 4 2" xfId="20487" xr:uid="{768AC22C-BF2E-4474-B90E-D7AE30E01380}"/>
    <cellStyle name="40% - Accent3 5 4 4 2 2" xfId="20488" xr:uid="{B9F79A82-00B6-4617-88B6-324DED7736FF}"/>
    <cellStyle name="40% - Accent3 5 4 4 3" xfId="20489" xr:uid="{CA1731FB-083D-4AA4-8A39-5E55EE75180A}"/>
    <cellStyle name="40% - Accent3 5 4 4 3 2" xfId="20490" xr:uid="{C876AB28-3470-440A-A4D1-DEC7A5D28655}"/>
    <cellStyle name="40% - Accent3 5 4 4 4" xfId="20491" xr:uid="{05477097-3D60-477A-8629-B21E25445740}"/>
    <cellStyle name="40% - Accent3 5 4 5" xfId="20492" xr:uid="{2ADD280A-F018-4119-A1F1-409DC3710686}"/>
    <cellStyle name="40% - Accent3 5 4 5 2" xfId="20493" xr:uid="{875D4A47-A519-4C86-B6BD-E5F827123BD2}"/>
    <cellStyle name="40% - Accent3 5 4 6" xfId="20494" xr:uid="{6F4831B4-720A-42CB-B1D1-5F1F214F215E}"/>
    <cellStyle name="40% - Accent3 5 4 6 2" xfId="20495" xr:uid="{2EFE21E8-3810-4A53-92E7-095827B78FE0}"/>
    <cellStyle name="40% - Accent3 5 4 7" xfId="20496" xr:uid="{37A6563F-CFD6-4EBC-94D6-506087837142}"/>
    <cellStyle name="40% - Accent3 5 4 7 2" xfId="20497" xr:uid="{D08EBB90-2ABF-4626-BB55-FF0539E75D07}"/>
    <cellStyle name="40% - Accent3 5 4 8" xfId="20498" xr:uid="{172A520E-9ACD-402A-BD5A-90E5C9B175FF}"/>
    <cellStyle name="40% - Accent3 5 4 8 2" xfId="20499" xr:uid="{C4108EDB-601A-49DB-BD0C-D23B39445813}"/>
    <cellStyle name="40% - Accent3 5 4 9" xfId="20500" xr:uid="{79FAD799-E680-43BF-83D8-5BD90885946A}"/>
    <cellStyle name="40% - Accent3 5 4 9 2" xfId="20501" xr:uid="{98315C03-161A-475D-90D5-A29E7F0D8F46}"/>
    <cellStyle name="40% - Accent3 5 5" xfId="20502" xr:uid="{734B08D6-4C86-42AC-8FA1-46C76D3CBE9F}"/>
    <cellStyle name="40% - Accent3 5 5 2" xfId="20503" xr:uid="{F5F3FCA7-276A-46BB-9097-34921B8695F7}"/>
    <cellStyle name="40% - Accent3 5 5 2 2" xfId="20504" xr:uid="{65CADD4F-D410-4BF9-965E-31379A48907D}"/>
    <cellStyle name="40% - Accent3 5 5 2 2 2" xfId="20505" xr:uid="{AB5161A6-DFBC-40B6-BDC8-2DC0D8D59FAA}"/>
    <cellStyle name="40% - Accent3 5 5 2 2 2 2" xfId="20506" xr:uid="{F21373AB-8A0E-48E2-BDBC-486489E38695}"/>
    <cellStyle name="40% - Accent3 5 5 2 2 3" xfId="20507" xr:uid="{6B754810-7549-4129-989F-7DBF46153AA3}"/>
    <cellStyle name="40% - Accent3 5 5 2 2 3 2" xfId="20508" xr:uid="{2BA26AA1-0AA8-488D-98E8-C9FAC16C849A}"/>
    <cellStyle name="40% - Accent3 5 5 2 2 4" xfId="20509" xr:uid="{C874DC2A-5892-41F0-91F6-68E8C7E223CA}"/>
    <cellStyle name="40% - Accent3 5 5 2 3" xfId="20510" xr:uid="{BEF128F2-B25C-4097-9A93-BD911B611A7A}"/>
    <cellStyle name="40% - Accent3 5 5 2 3 2" xfId="20511" xr:uid="{14836381-3CAE-49E3-81E7-B11BE609035B}"/>
    <cellStyle name="40% - Accent3 5 5 2 4" xfId="20512" xr:uid="{912EE1E7-FE77-4753-BDAC-8933E4FE7A3E}"/>
    <cellStyle name="40% - Accent3 5 5 2 4 2" xfId="20513" xr:uid="{4ECC5D58-19C1-4BB6-9643-39750E789940}"/>
    <cellStyle name="40% - Accent3 5 5 2 5" xfId="20514" xr:uid="{06BF63F5-0141-497B-89D9-8D5E0986E833}"/>
    <cellStyle name="40% - Accent3 5 5 2 5 2" xfId="20515" xr:uid="{3D923B45-265A-4B8C-AC05-42F714E54727}"/>
    <cellStyle name="40% - Accent3 5 5 2 6" xfId="20516" xr:uid="{D9EF2A7E-4B22-481C-AFB2-E1978BDB8867}"/>
    <cellStyle name="40% - Accent3 5 5 3" xfId="20517" xr:uid="{452C3CD2-142E-498E-9623-F06D3B52EE36}"/>
    <cellStyle name="40% - Accent3 5 5 3 2" xfId="20518" xr:uid="{67008E78-325C-4F5A-A221-9D433BFF956B}"/>
    <cellStyle name="40% - Accent3 5 5 3 2 2" xfId="20519" xr:uid="{FA623C05-3D3C-4E50-BCDC-ED250DD1E53A}"/>
    <cellStyle name="40% - Accent3 5 5 3 2 2 2" xfId="20520" xr:uid="{FE4F5B41-B4B0-4349-AA06-01A43D908474}"/>
    <cellStyle name="40% - Accent3 5 5 3 2 3" xfId="20521" xr:uid="{758CD5C8-7BCF-4128-8CF9-10A9E590C66A}"/>
    <cellStyle name="40% - Accent3 5 5 3 2 3 2" xfId="20522" xr:uid="{C0D454BA-D59D-4615-B9C2-21611B27022D}"/>
    <cellStyle name="40% - Accent3 5 5 3 2 4" xfId="20523" xr:uid="{120793A0-D6CC-4225-982E-D42B9043BCB4}"/>
    <cellStyle name="40% - Accent3 5 5 3 3" xfId="20524" xr:uid="{329CDE5A-D79F-465B-85C4-7774BF69F791}"/>
    <cellStyle name="40% - Accent3 5 5 3 3 2" xfId="20525" xr:uid="{2A202BB4-C9A6-491F-B127-07D5A12A192B}"/>
    <cellStyle name="40% - Accent3 5 5 3 4" xfId="20526" xr:uid="{19F1AD9F-D25D-4961-B2C6-96BBAF5DD8B5}"/>
    <cellStyle name="40% - Accent3 5 5 3 4 2" xfId="20527" xr:uid="{617600C1-E166-4FFB-9303-74A6619468FA}"/>
    <cellStyle name="40% - Accent3 5 5 3 5" xfId="20528" xr:uid="{90055948-BA6C-412F-9EE1-252E6544E34C}"/>
    <cellStyle name="40% - Accent3 5 5 3 5 2" xfId="20529" xr:uid="{04B746A6-8BAB-48A4-82F8-CB2E72246534}"/>
    <cellStyle name="40% - Accent3 5 5 3 6" xfId="20530" xr:uid="{84377E61-ABAB-47BB-A625-8BE18F6BD98C}"/>
    <cellStyle name="40% - Accent3 5 5 4" xfId="20531" xr:uid="{008DC966-6DFC-44E9-B5AE-AA6CBFEC1215}"/>
    <cellStyle name="40% - Accent3 5 5 4 2" xfId="20532" xr:uid="{2B0C4B5F-CB33-4A36-89D5-70FA429A497C}"/>
    <cellStyle name="40% - Accent3 5 5 4 2 2" xfId="20533" xr:uid="{0574372A-877F-4ED8-A45A-D76BE35FE196}"/>
    <cellStyle name="40% - Accent3 5 5 4 3" xfId="20534" xr:uid="{562B9398-5BD2-4B11-8DD7-17D099EB7A46}"/>
    <cellStyle name="40% - Accent3 5 5 4 3 2" xfId="20535" xr:uid="{C73BAB01-3697-4E04-9D2C-8DAF7F75AC23}"/>
    <cellStyle name="40% - Accent3 5 5 4 4" xfId="20536" xr:uid="{0AA2E434-8A2C-4233-99B2-5473FC3B8286}"/>
    <cellStyle name="40% - Accent3 5 5 5" xfId="20537" xr:uid="{B1D83324-B51E-46AB-90A0-1F4A88B3AD0D}"/>
    <cellStyle name="40% - Accent3 5 5 5 2" xfId="20538" xr:uid="{72663EF9-E29D-45B6-9520-7AAFD760D55C}"/>
    <cellStyle name="40% - Accent3 5 5 6" xfId="20539" xr:uid="{9CAB7309-BF4F-4E89-949D-ACE8020FBA0B}"/>
    <cellStyle name="40% - Accent3 5 5 6 2" xfId="20540" xr:uid="{717C51AC-9579-4D16-845E-DE216F4C135B}"/>
    <cellStyle name="40% - Accent3 5 5 7" xfId="20541" xr:uid="{E3595E57-1F20-4826-8D10-8AD31F0D045A}"/>
    <cellStyle name="40% - Accent3 5 5 7 2" xfId="20542" xr:uid="{1EDF84F4-8A1E-490A-B61A-6DF227E81282}"/>
    <cellStyle name="40% - Accent3 5 5 8" xfId="20543" xr:uid="{8C86EC94-5368-464D-8E4E-9F00AEDF9367}"/>
    <cellStyle name="40% - Accent3 5 6" xfId="20544" xr:uid="{72B4575D-2D96-40E7-9EA7-8FDBFE63017D}"/>
    <cellStyle name="40% - Accent3 5 6 2" xfId="20545" xr:uid="{3C2C923C-71F2-4B63-899A-40A1CFACD1DB}"/>
    <cellStyle name="40% - Accent3 5 6 2 2" xfId="20546" xr:uid="{3AF3FABC-F9EB-4826-BA57-13F1A3D757C0}"/>
    <cellStyle name="40% - Accent3 5 6 2 2 2" xfId="20547" xr:uid="{ED6B1653-3A9C-4F9B-924E-5E04D91A1B14}"/>
    <cellStyle name="40% - Accent3 5 6 2 3" xfId="20548" xr:uid="{46EBBC98-8EA8-429C-A9CE-2EF79D275499}"/>
    <cellStyle name="40% - Accent3 5 6 2 3 2" xfId="20549" xr:uid="{1729EA0D-FB09-4B68-88FA-98238098ACEB}"/>
    <cellStyle name="40% - Accent3 5 6 2 4" xfId="20550" xr:uid="{8C297382-CF2E-4D97-9733-C107FEB75E7E}"/>
    <cellStyle name="40% - Accent3 5 6 3" xfId="20551" xr:uid="{C107C8AC-94FB-46DE-A565-558E357E5E09}"/>
    <cellStyle name="40% - Accent3 5 6 3 2" xfId="20552" xr:uid="{9EB18D13-3FA3-4BDA-8B41-56E6EE0CC33B}"/>
    <cellStyle name="40% - Accent3 5 6 4" xfId="20553" xr:uid="{6DC9B45E-297A-42D5-8A12-43EF951DE3A0}"/>
    <cellStyle name="40% - Accent3 5 6 4 2" xfId="20554" xr:uid="{2007A5F6-8C0D-4B90-8343-97E09809C2DD}"/>
    <cellStyle name="40% - Accent3 5 6 5" xfId="20555" xr:uid="{B34EE70F-F1CF-451E-9752-679BCD408504}"/>
    <cellStyle name="40% - Accent3 5 6 5 2" xfId="20556" xr:uid="{8F51164C-9F4F-4DF1-9324-D3A495648897}"/>
    <cellStyle name="40% - Accent3 5 6 6" xfId="20557" xr:uid="{4041F97F-9773-4530-B6AD-71625669565F}"/>
    <cellStyle name="40% - Accent3 5 7" xfId="20558" xr:uid="{41FDA6B3-D27E-4377-B203-988CD39CF62B}"/>
    <cellStyle name="40% - Accent3 5 7 2" xfId="20559" xr:uid="{CBF5AF1A-EC11-4697-9EFF-400289DBDEF3}"/>
    <cellStyle name="40% - Accent3 5 7 2 2" xfId="20560" xr:uid="{8973B4B5-84B3-4274-8A72-458BD9D0B69C}"/>
    <cellStyle name="40% - Accent3 5 7 2 2 2" xfId="20561" xr:uid="{78C2304C-CDE4-49C7-ABAE-1EFF5D64C508}"/>
    <cellStyle name="40% - Accent3 5 7 2 3" xfId="20562" xr:uid="{9F0717C3-D389-4CB1-BB7A-7BC792A76F8F}"/>
    <cellStyle name="40% - Accent3 5 7 2 3 2" xfId="20563" xr:uid="{E20C5AFB-C1A2-44DA-8203-B692EB489D80}"/>
    <cellStyle name="40% - Accent3 5 7 2 4" xfId="20564" xr:uid="{A8291728-65D8-48B8-8C0D-186648C0D6BF}"/>
    <cellStyle name="40% - Accent3 5 7 3" xfId="20565" xr:uid="{87869F1F-EDC0-4414-8E92-0AFF3A540B8E}"/>
    <cellStyle name="40% - Accent3 5 7 3 2" xfId="20566" xr:uid="{336E8F75-967A-4B07-B355-69EA72D7044F}"/>
    <cellStyle name="40% - Accent3 5 7 4" xfId="20567" xr:uid="{147BD64B-20FE-4AB2-9208-9CF8D75B8035}"/>
    <cellStyle name="40% - Accent3 5 7 4 2" xfId="20568" xr:uid="{A4BD3A9A-BCBB-4A74-953E-147F0DBE8E85}"/>
    <cellStyle name="40% - Accent3 5 7 5" xfId="20569" xr:uid="{A4C6764B-7652-44FE-8995-CC52C1F12918}"/>
    <cellStyle name="40% - Accent3 5 7 5 2" xfId="20570" xr:uid="{12835486-077B-4508-8242-4A2D42DC1C8A}"/>
    <cellStyle name="40% - Accent3 5 7 6" xfId="20571" xr:uid="{95FD94BD-FE4E-4C55-91A1-48C61B264F1E}"/>
    <cellStyle name="40% - Accent3 5 8" xfId="20572" xr:uid="{33ED3E30-0FE9-4228-8C50-A16122D67F33}"/>
    <cellStyle name="40% - Accent3 5 8 2" xfId="20573" xr:uid="{D81A6431-62C4-4F65-B769-1AF0AAB52147}"/>
    <cellStyle name="40% - Accent3 5 8 2 2" xfId="20574" xr:uid="{32A80BFD-9BA9-4A21-B5C5-88983DFCF8D6}"/>
    <cellStyle name="40% - Accent3 5 8 3" xfId="20575" xr:uid="{56A3F242-C9A8-4B03-A9FF-8A453D9ED3A3}"/>
    <cellStyle name="40% - Accent3 5 8 3 2" xfId="20576" xr:uid="{84A28B43-66D1-4347-9006-714A33C22030}"/>
    <cellStyle name="40% - Accent3 5 8 4" xfId="20577" xr:uid="{2D8F80F3-9A46-44CE-AC14-F665C49108DC}"/>
    <cellStyle name="40% - Accent3 5 9" xfId="20578" xr:uid="{50DC9399-0AA6-48FD-9992-C6318C44F9D7}"/>
    <cellStyle name="40% - Accent3 5 9 2" xfId="20579" xr:uid="{F148FBDA-B8F0-4BA1-AFE5-9263E09A2F46}"/>
    <cellStyle name="40% - Accent3 6" xfId="375" xr:uid="{FA54B4A6-317B-4B28-9B5E-EF39D060E943}"/>
    <cellStyle name="40% - Accent3 6 10" xfId="20581" xr:uid="{A415F2F0-ACE5-494C-B5C7-EC295504F2E2}"/>
    <cellStyle name="40% - Accent3 6 10 2" xfId="20582" xr:uid="{8354FEF8-493A-4175-9BA5-FA876E518F24}"/>
    <cellStyle name="40% - Accent3 6 11" xfId="20583" xr:uid="{E474B66A-DB0D-4958-B1CB-A94FB2504C3C}"/>
    <cellStyle name="40% - Accent3 6 11 2" xfId="20584" xr:uid="{2EAE5FE8-C1FA-4F72-A279-13CA831CC7D4}"/>
    <cellStyle name="40% - Accent3 6 12" xfId="20585" xr:uid="{78ABF901-19A5-432A-B00C-0979ADB9C91D}"/>
    <cellStyle name="40% - Accent3 6 12 2" xfId="20586" xr:uid="{632D8EE3-D793-4ECD-9F62-8E194B641DFE}"/>
    <cellStyle name="40% - Accent3 6 13" xfId="20587" xr:uid="{E5EFA430-129A-4AA4-B9D4-8170453E7F85}"/>
    <cellStyle name="40% - Accent3 6 14" xfId="20588" xr:uid="{A15EF51B-F1C1-4FC7-AEE7-C75DA672311C}"/>
    <cellStyle name="40% - Accent3 6 15" xfId="20580" xr:uid="{D8E36827-508A-434E-99B3-8AE4E72B78E9}"/>
    <cellStyle name="40% - Accent3 6 2" xfId="376" xr:uid="{C4E0D6C8-7468-4142-90BB-6BDF7530DACC}"/>
    <cellStyle name="40% - Accent3 6 2 10" xfId="20590" xr:uid="{AC9B9DA1-A95D-4EBA-A84E-F525C973E06E}"/>
    <cellStyle name="40% - Accent3 6 2 11" xfId="20591" xr:uid="{EEA4FD6A-1996-4971-A9B4-2F55C4AFCE05}"/>
    <cellStyle name="40% - Accent3 6 2 12" xfId="20589" xr:uid="{4FD33843-DF65-4329-A937-780232492097}"/>
    <cellStyle name="40% - Accent3 6 2 2" xfId="20592" xr:uid="{5C03DF59-AB8F-4B26-94C8-34E1D58D51FC}"/>
    <cellStyle name="40% - Accent3 6 2 2 2" xfId="20593" xr:uid="{0D6A9990-64E3-43F3-975E-50DF93FA3DEC}"/>
    <cellStyle name="40% - Accent3 6 2 2 2 2" xfId="20594" xr:uid="{3F005539-3626-4623-B647-21ADDC1988D6}"/>
    <cellStyle name="40% - Accent3 6 2 2 2 2 2" xfId="20595" xr:uid="{ECA0855D-8D2C-47A2-A561-114A028ACD68}"/>
    <cellStyle name="40% - Accent3 6 2 2 2 3" xfId="20596" xr:uid="{BC9ED874-2AFD-4BD9-BAE7-FC8D637C7891}"/>
    <cellStyle name="40% - Accent3 6 2 2 2 3 2" xfId="20597" xr:uid="{FF19E6A5-34DA-476D-A025-9A5A6C5B4C68}"/>
    <cellStyle name="40% - Accent3 6 2 2 2 4" xfId="20598" xr:uid="{CF5482EA-D455-4241-ACAE-03B2BA36CB52}"/>
    <cellStyle name="40% - Accent3 6 2 2 3" xfId="20599" xr:uid="{5F784B65-54EA-460A-AC58-1DAB2186EEA2}"/>
    <cellStyle name="40% - Accent3 6 2 2 3 2" xfId="20600" xr:uid="{AE7DE6D0-3021-4C8F-B2BA-9897C976D39A}"/>
    <cellStyle name="40% - Accent3 6 2 2 4" xfId="20601" xr:uid="{D2FC3554-C8FD-477D-B4E8-917030D9871F}"/>
    <cellStyle name="40% - Accent3 6 2 2 4 2" xfId="20602" xr:uid="{53358BCA-DF1B-4F62-AA88-C732E086320D}"/>
    <cellStyle name="40% - Accent3 6 2 2 5" xfId="20603" xr:uid="{E39DA447-F62E-45FE-B3A5-1168F944D019}"/>
    <cellStyle name="40% - Accent3 6 2 2 5 2" xfId="20604" xr:uid="{4F040C23-A74B-4F65-8D67-7DBA32CF5E07}"/>
    <cellStyle name="40% - Accent3 6 2 2 6" xfId="20605" xr:uid="{D4A9709E-EC69-4E2A-BA5B-CF45AC9BFA02}"/>
    <cellStyle name="40% - Accent3 6 2 2 6 2" xfId="20606" xr:uid="{F5B0A6F1-11F1-43BB-AB65-C3133740E026}"/>
    <cellStyle name="40% - Accent3 6 2 2 7" xfId="20607" xr:uid="{8CBEA796-D516-4A39-84AB-4538CF3B73EF}"/>
    <cellStyle name="40% - Accent3 6 2 2 7 2" xfId="20608" xr:uid="{B14BEB20-91D1-4230-92FE-D199E71D5C77}"/>
    <cellStyle name="40% - Accent3 6 2 2 8" xfId="20609" xr:uid="{D2A62B75-9A8B-4184-B33E-B66FC1459284}"/>
    <cellStyle name="40% - Accent3 6 2 3" xfId="20610" xr:uid="{EC1B48AA-8E10-41FB-B6B6-352BAD589C2F}"/>
    <cellStyle name="40% - Accent3 6 2 3 2" xfId="20611" xr:uid="{5830D7E5-7B67-491A-9F35-EDB4382BDAFE}"/>
    <cellStyle name="40% - Accent3 6 2 3 2 2" xfId="20612" xr:uid="{725ADDDF-BEA9-49D8-BD53-1AC45F6CAF4D}"/>
    <cellStyle name="40% - Accent3 6 2 3 2 2 2" xfId="20613" xr:uid="{82243C50-EFFE-4B02-8AC1-193838C4422F}"/>
    <cellStyle name="40% - Accent3 6 2 3 2 3" xfId="20614" xr:uid="{8131582E-3961-427C-BC93-AF31310F857B}"/>
    <cellStyle name="40% - Accent3 6 2 3 2 3 2" xfId="20615" xr:uid="{D112772A-FF07-4606-828C-FE25E97ABA38}"/>
    <cellStyle name="40% - Accent3 6 2 3 2 4" xfId="20616" xr:uid="{5000E854-39DB-4C2E-93B5-694A148371A4}"/>
    <cellStyle name="40% - Accent3 6 2 3 3" xfId="20617" xr:uid="{18BA88EA-F96A-47E6-97E0-97C7189F51C4}"/>
    <cellStyle name="40% - Accent3 6 2 3 3 2" xfId="20618" xr:uid="{AEF4EA99-1CA1-468B-AF29-F4FFC2073CB0}"/>
    <cellStyle name="40% - Accent3 6 2 3 4" xfId="20619" xr:uid="{9EC75C7C-0D0B-46C8-BC9A-8D699B1A5ACC}"/>
    <cellStyle name="40% - Accent3 6 2 3 4 2" xfId="20620" xr:uid="{9DB80C81-0835-4F73-95FC-F5213CD92621}"/>
    <cellStyle name="40% - Accent3 6 2 3 5" xfId="20621" xr:uid="{BD8FE889-36EF-4BE4-8850-8CE7287C91EF}"/>
    <cellStyle name="40% - Accent3 6 2 3 5 2" xfId="20622" xr:uid="{067BBBDB-A12A-4AA5-BA60-84D616F251C2}"/>
    <cellStyle name="40% - Accent3 6 2 3 6" xfId="20623" xr:uid="{70EC0279-6BFF-4868-9509-F05486B1A0E2}"/>
    <cellStyle name="40% - Accent3 6 2 4" xfId="20624" xr:uid="{7CBC3352-5C8F-451F-B6D6-DFD4D52CD64B}"/>
    <cellStyle name="40% - Accent3 6 2 4 2" xfId="20625" xr:uid="{137A25F8-F9FF-477E-9BAC-EDBB95979129}"/>
    <cellStyle name="40% - Accent3 6 2 4 2 2" xfId="20626" xr:uid="{10E264C1-6C48-46AB-8B26-44CAE0B93627}"/>
    <cellStyle name="40% - Accent3 6 2 4 3" xfId="20627" xr:uid="{57C7E1AD-BF25-432C-AC86-1218CC7D5FA0}"/>
    <cellStyle name="40% - Accent3 6 2 4 3 2" xfId="20628" xr:uid="{BE6AD10A-9CE6-4090-82C7-CC5AA85DE3CF}"/>
    <cellStyle name="40% - Accent3 6 2 4 4" xfId="20629" xr:uid="{CF438FF9-1779-4E26-B001-958A7DA9D9D1}"/>
    <cellStyle name="40% - Accent3 6 2 5" xfId="20630" xr:uid="{79F5ADA3-08D3-4A6B-A396-3A675DD40151}"/>
    <cellStyle name="40% - Accent3 6 2 5 2" xfId="20631" xr:uid="{C8057F1B-D90B-4240-9602-EBE00440326F}"/>
    <cellStyle name="40% - Accent3 6 2 6" xfId="20632" xr:uid="{EDEEC9D0-189F-40A9-A817-47D10AF77C5A}"/>
    <cellStyle name="40% - Accent3 6 2 6 2" xfId="20633" xr:uid="{82CE6DB2-6520-4135-96D3-05FD12BDCBAE}"/>
    <cellStyle name="40% - Accent3 6 2 7" xfId="20634" xr:uid="{932C6321-1F82-4A2B-8492-810A5A44F651}"/>
    <cellStyle name="40% - Accent3 6 2 7 2" xfId="20635" xr:uid="{F96D1C1B-D4F5-4CF2-818B-62FCB4B74A31}"/>
    <cellStyle name="40% - Accent3 6 2 8" xfId="20636" xr:uid="{0D5F85D6-36E5-4C5B-A816-70F075758165}"/>
    <cellStyle name="40% - Accent3 6 2 8 2" xfId="20637" xr:uid="{B641BE32-66ED-4472-9518-7BE1E292E7FF}"/>
    <cellStyle name="40% - Accent3 6 2 9" xfId="20638" xr:uid="{7922B76A-9255-4953-8AED-A8966FDDFAB5}"/>
    <cellStyle name="40% - Accent3 6 2 9 2" xfId="20639" xr:uid="{CBF30B79-77F6-4E39-8EB7-EC1914F3C923}"/>
    <cellStyle name="40% - Accent3 6 3" xfId="20640" xr:uid="{9499D301-13A9-4C08-9730-4AF47339DE00}"/>
    <cellStyle name="40% - Accent3 6 3 10" xfId="20641" xr:uid="{5EC30C15-7496-4781-B005-FB2BFF618227}"/>
    <cellStyle name="40% - Accent3 6 3 2" xfId="20642" xr:uid="{FE1E0B68-A768-4595-8550-7A76276EA483}"/>
    <cellStyle name="40% - Accent3 6 3 2 2" xfId="20643" xr:uid="{2D911994-514F-4F65-84C4-CAB8A44B2469}"/>
    <cellStyle name="40% - Accent3 6 3 2 2 2" xfId="20644" xr:uid="{ABE49766-B7F8-4525-9ADC-821360080ABE}"/>
    <cellStyle name="40% - Accent3 6 3 2 2 2 2" xfId="20645" xr:uid="{BD4FAB8D-B47A-41BC-9DF4-8A6986E1054A}"/>
    <cellStyle name="40% - Accent3 6 3 2 2 3" xfId="20646" xr:uid="{852DCC14-1D6D-482D-8724-C4458D096681}"/>
    <cellStyle name="40% - Accent3 6 3 2 2 3 2" xfId="20647" xr:uid="{ADC0AE20-62DB-45C7-B748-F55C9C5CF495}"/>
    <cellStyle name="40% - Accent3 6 3 2 2 4" xfId="20648" xr:uid="{49C9E356-EF12-4BA9-896D-53DCC6B7389D}"/>
    <cellStyle name="40% - Accent3 6 3 2 3" xfId="20649" xr:uid="{F1008EEE-BB93-4B62-B1A5-E2E2A05FACC5}"/>
    <cellStyle name="40% - Accent3 6 3 2 3 2" xfId="20650" xr:uid="{E8EF3125-979B-46AD-8006-F1D2EAE1846C}"/>
    <cellStyle name="40% - Accent3 6 3 2 4" xfId="20651" xr:uid="{CBB8F64E-7F80-4695-A95E-E7D8A92412E1}"/>
    <cellStyle name="40% - Accent3 6 3 2 4 2" xfId="20652" xr:uid="{A2698F45-AFFB-4D13-98A2-2839F921DE58}"/>
    <cellStyle name="40% - Accent3 6 3 2 5" xfId="20653" xr:uid="{D6D38D1B-E265-45FE-93BE-C17CCA377CE4}"/>
    <cellStyle name="40% - Accent3 6 3 2 5 2" xfId="20654" xr:uid="{312F062C-A073-45C5-9982-AC4DECA8FC1F}"/>
    <cellStyle name="40% - Accent3 6 3 2 6" xfId="20655" xr:uid="{DC5BB9E3-A34E-490E-8B79-27066E9B4B78}"/>
    <cellStyle name="40% - Accent3 6 3 2 6 2" xfId="20656" xr:uid="{C65DFF5C-E9C8-4500-ADDE-97644273AB5C}"/>
    <cellStyle name="40% - Accent3 6 3 2 7" xfId="20657" xr:uid="{16CF10D3-EAE9-4288-A9AB-F0A7A8D88DCE}"/>
    <cellStyle name="40% - Accent3 6 3 2 7 2" xfId="20658" xr:uid="{7842A192-6A61-4C39-A1E7-20473ED97721}"/>
    <cellStyle name="40% - Accent3 6 3 2 8" xfId="20659" xr:uid="{E761A526-6F45-4587-BD3E-908B49649B38}"/>
    <cellStyle name="40% - Accent3 6 3 3" xfId="20660" xr:uid="{8E6AC9F6-F6BF-4287-976A-BFEABD550318}"/>
    <cellStyle name="40% - Accent3 6 3 3 2" xfId="20661" xr:uid="{BB9673EF-0587-48CA-941B-1B384A6DFB7F}"/>
    <cellStyle name="40% - Accent3 6 3 3 2 2" xfId="20662" xr:uid="{43FF5C71-6B97-4029-A0E4-B7258D53F149}"/>
    <cellStyle name="40% - Accent3 6 3 3 2 2 2" xfId="20663" xr:uid="{D5D0C30E-30FE-4333-8341-BA124E8D1401}"/>
    <cellStyle name="40% - Accent3 6 3 3 2 3" xfId="20664" xr:uid="{58252205-B87E-4113-A425-AE65A657CEDC}"/>
    <cellStyle name="40% - Accent3 6 3 3 2 3 2" xfId="20665" xr:uid="{815A60B9-E47A-4B53-B5A8-A927E05D7C9F}"/>
    <cellStyle name="40% - Accent3 6 3 3 2 4" xfId="20666" xr:uid="{F2368BC3-7A35-46F4-BAEF-9268E355AD7D}"/>
    <cellStyle name="40% - Accent3 6 3 3 3" xfId="20667" xr:uid="{9C9973E6-F923-41F2-B761-497471E2C085}"/>
    <cellStyle name="40% - Accent3 6 3 3 3 2" xfId="20668" xr:uid="{28D4CEFE-F7F2-4E20-B698-A7907679F65D}"/>
    <cellStyle name="40% - Accent3 6 3 3 4" xfId="20669" xr:uid="{37FA1D95-87A3-4708-898F-C9D269E88D1A}"/>
    <cellStyle name="40% - Accent3 6 3 3 4 2" xfId="20670" xr:uid="{E348AFD9-3924-4D1B-A2B6-99B72827917E}"/>
    <cellStyle name="40% - Accent3 6 3 3 5" xfId="20671" xr:uid="{747EDDC4-140A-4B4D-A3AF-7BD099F62F6B}"/>
    <cellStyle name="40% - Accent3 6 3 3 5 2" xfId="20672" xr:uid="{4233477F-3A00-43FC-87EE-2EF4B5C0AC36}"/>
    <cellStyle name="40% - Accent3 6 3 3 6" xfId="20673" xr:uid="{1868CAD4-7998-48FB-8DA1-491BB2E1158F}"/>
    <cellStyle name="40% - Accent3 6 3 4" xfId="20674" xr:uid="{8A96EF8E-90F4-449D-9262-D897771FF3AE}"/>
    <cellStyle name="40% - Accent3 6 3 4 2" xfId="20675" xr:uid="{2B9D1B68-A435-4E75-B185-7ACD0EF72F3C}"/>
    <cellStyle name="40% - Accent3 6 3 4 2 2" xfId="20676" xr:uid="{6E770F71-AA89-4BA9-AE60-CDFB3839DDB1}"/>
    <cellStyle name="40% - Accent3 6 3 4 3" xfId="20677" xr:uid="{E7DC5BD4-78A4-4922-AFEA-B88A0D71C9C1}"/>
    <cellStyle name="40% - Accent3 6 3 4 3 2" xfId="20678" xr:uid="{3E67F931-E796-4D97-AC7C-7FC92B4873C8}"/>
    <cellStyle name="40% - Accent3 6 3 4 4" xfId="20679" xr:uid="{D3BCC669-C8D3-43A4-B878-E11029909B93}"/>
    <cellStyle name="40% - Accent3 6 3 5" xfId="20680" xr:uid="{6ECC08AC-A128-4EB3-8580-77D28D2A1795}"/>
    <cellStyle name="40% - Accent3 6 3 5 2" xfId="20681" xr:uid="{40A8CE79-AADA-4A74-AB88-B84BEBC579ED}"/>
    <cellStyle name="40% - Accent3 6 3 6" xfId="20682" xr:uid="{8130FBC0-F630-49E1-B9D9-9F14D8D7DD97}"/>
    <cellStyle name="40% - Accent3 6 3 6 2" xfId="20683" xr:uid="{9023822A-C72A-4DD7-8FA3-790B8EEAE2BB}"/>
    <cellStyle name="40% - Accent3 6 3 7" xfId="20684" xr:uid="{42B0A038-BC3D-4FA5-B2BB-7A01982E4DCB}"/>
    <cellStyle name="40% - Accent3 6 3 7 2" xfId="20685" xr:uid="{F2C22AEA-100C-44DA-9598-1A2376EB1DDA}"/>
    <cellStyle name="40% - Accent3 6 3 8" xfId="20686" xr:uid="{4262A825-D485-4D70-873F-07ABDA1D4059}"/>
    <cellStyle name="40% - Accent3 6 3 8 2" xfId="20687" xr:uid="{BB29C0E0-885A-4711-86A1-E62E01366D53}"/>
    <cellStyle name="40% - Accent3 6 3 9" xfId="20688" xr:uid="{5E2A94F6-0BC2-44D4-955C-563AEAFB59B6}"/>
    <cellStyle name="40% - Accent3 6 3 9 2" xfId="20689" xr:uid="{75BD33A7-1738-48B5-8051-F4F1AFE4476D}"/>
    <cellStyle name="40% - Accent3 6 4" xfId="20690" xr:uid="{FCAAB1E2-3E78-4D1E-86E2-544A3FB7EF4E}"/>
    <cellStyle name="40% - Accent3 6 4 10" xfId="20691" xr:uid="{EE91D981-BA79-45DC-8C42-204DCF35DB73}"/>
    <cellStyle name="40% - Accent3 6 4 2" xfId="20692" xr:uid="{EF0776A4-C767-4300-84FD-9B7924642727}"/>
    <cellStyle name="40% - Accent3 6 4 2 2" xfId="20693" xr:uid="{1CA57CF2-DA17-46B8-9C32-CC31248ABE76}"/>
    <cellStyle name="40% - Accent3 6 4 2 2 2" xfId="20694" xr:uid="{F3986E4F-C62F-4EF5-BC7E-6DB415CD347E}"/>
    <cellStyle name="40% - Accent3 6 4 2 2 2 2" xfId="20695" xr:uid="{A0174CFB-E3CF-4418-AFD7-3DD319735005}"/>
    <cellStyle name="40% - Accent3 6 4 2 2 3" xfId="20696" xr:uid="{8E9F2AFE-4FAE-47E9-BF85-C55FFCA84380}"/>
    <cellStyle name="40% - Accent3 6 4 2 2 3 2" xfId="20697" xr:uid="{36361992-86B1-4370-8DC9-329FC820DE4C}"/>
    <cellStyle name="40% - Accent3 6 4 2 2 4" xfId="20698" xr:uid="{E84D6422-E515-4AF9-B8E3-25F086DFC83F}"/>
    <cellStyle name="40% - Accent3 6 4 2 3" xfId="20699" xr:uid="{5C3E02BC-EC0E-4920-A498-9077835C6604}"/>
    <cellStyle name="40% - Accent3 6 4 2 3 2" xfId="20700" xr:uid="{68BDFA6D-51E4-46A5-827E-A0509FA8F0C4}"/>
    <cellStyle name="40% - Accent3 6 4 2 4" xfId="20701" xr:uid="{33BB7DCB-4A11-47A4-9E83-34E67A0D34AB}"/>
    <cellStyle name="40% - Accent3 6 4 2 4 2" xfId="20702" xr:uid="{9486BDC9-C756-4A06-B982-C632776A193A}"/>
    <cellStyle name="40% - Accent3 6 4 2 5" xfId="20703" xr:uid="{93D155C6-C9C7-4BB2-B796-BC84D5CB643A}"/>
    <cellStyle name="40% - Accent3 6 4 2 5 2" xfId="20704" xr:uid="{E461FC4A-3842-4FDD-A1E2-FF12CD154A63}"/>
    <cellStyle name="40% - Accent3 6 4 2 6" xfId="20705" xr:uid="{715BC64A-8166-417E-A8B3-278E720A1E43}"/>
    <cellStyle name="40% - Accent3 6 4 3" xfId="20706" xr:uid="{5EC18079-5AFC-40C0-9BC9-E4A4AABCC78B}"/>
    <cellStyle name="40% - Accent3 6 4 3 2" xfId="20707" xr:uid="{B641584B-BE36-4B62-922A-62821F0352AD}"/>
    <cellStyle name="40% - Accent3 6 4 3 2 2" xfId="20708" xr:uid="{83543FC4-1F34-4763-BCFD-4F6BC29F6401}"/>
    <cellStyle name="40% - Accent3 6 4 3 2 2 2" xfId="20709" xr:uid="{57E2F622-FD40-4479-A2F8-00605900574D}"/>
    <cellStyle name="40% - Accent3 6 4 3 2 3" xfId="20710" xr:uid="{0C109FB2-C6B8-4128-BBB8-FCCABEF529B1}"/>
    <cellStyle name="40% - Accent3 6 4 3 2 3 2" xfId="20711" xr:uid="{FD7876B9-7DBB-4F8B-B6E0-7C0B631BB661}"/>
    <cellStyle name="40% - Accent3 6 4 3 2 4" xfId="20712" xr:uid="{A7F65851-E913-4D16-9D70-54CD767C2CF6}"/>
    <cellStyle name="40% - Accent3 6 4 3 3" xfId="20713" xr:uid="{9188C70B-8374-4956-9D6F-0C7D70118228}"/>
    <cellStyle name="40% - Accent3 6 4 3 3 2" xfId="20714" xr:uid="{E22080CD-B098-429A-95C2-07586EF66219}"/>
    <cellStyle name="40% - Accent3 6 4 3 4" xfId="20715" xr:uid="{24B95A5A-65DF-4AD4-91E2-21E88DD0C723}"/>
    <cellStyle name="40% - Accent3 6 4 3 4 2" xfId="20716" xr:uid="{EB2AADA7-B38C-4A3D-B9A8-8DE7F6CFCCB2}"/>
    <cellStyle name="40% - Accent3 6 4 3 5" xfId="20717" xr:uid="{5AFCABE5-FA21-4145-90A8-815C990BFB8C}"/>
    <cellStyle name="40% - Accent3 6 4 3 5 2" xfId="20718" xr:uid="{FABFCD9A-6469-4B7E-A57A-C4ADB05CEF3D}"/>
    <cellStyle name="40% - Accent3 6 4 3 6" xfId="20719" xr:uid="{104AFCD9-CED7-4E53-9D75-9673BBF7ACC0}"/>
    <cellStyle name="40% - Accent3 6 4 4" xfId="20720" xr:uid="{D05A5945-B928-4527-A5E8-B1DCF455224B}"/>
    <cellStyle name="40% - Accent3 6 4 4 2" xfId="20721" xr:uid="{C28FBB83-8DAA-47D4-844B-233ABA8DE51A}"/>
    <cellStyle name="40% - Accent3 6 4 4 2 2" xfId="20722" xr:uid="{A168719D-2BB0-412F-ABA7-898E2DB4FE82}"/>
    <cellStyle name="40% - Accent3 6 4 4 3" xfId="20723" xr:uid="{5F5CE6BA-53E0-4386-9296-77BC816BA8CC}"/>
    <cellStyle name="40% - Accent3 6 4 4 3 2" xfId="20724" xr:uid="{2AF2E227-73E6-479F-A7C4-CDBD14B60F11}"/>
    <cellStyle name="40% - Accent3 6 4 4 4" xfId="20725" xr:uid="{F548740C-F997-454E-9161-A9BA1F54FF01}"/>
    <cellStyle name="40% - Accent3 6 4 5" xfId="20726" xr:uid="{D7BCB473-6AAD-4836-8CE2-5BF7C0DE9B08}"/>
    <cellStyle name="40% - Accent3 6 4 5 2" xfId="20727" xr:uid="{EAB3DD7C-E32F-430D-B6F8-B466D2C17334}"/>
    <cellStyle name="40% - Accent3 6 4 6" xfId="20728" xr:uid="{4F71AAA2-168E-4766-8815-333A4F691033}"/>
    <cellStyle name="40% - Accent3 6 4 6 2" xfId="20729" xr:uid="{4F038C46-15DD-4D99-8218-21E32A8C6770}"/>
    <cellStyle name="40% - Accent3 6 4 7" xfId="20730" xr:uid="{B9CD23D4-965D-4A57-BC5F-95BD3834B59B}"/>
    <cellStyle name="40% - Accent3 6 4 7 2" xfId="20731" xr:uid="{6B66F19E-9C1E-47C0-B58D-430F9177F759}"/>
    <cellStyle name="40% - Accent3 6 4 8" xfId="20732" xr:uid="{E2C84582-7F18-4AC5-B1C9-2469292507C7}"/>
    <cellStyle name="40% - Accent3 6 4 8 2" xfId="20733" xr:uid="{AA40E33B-8A24-48F5-A638-3FCE37CC6EF4}"/>
    <cellStyle name="40% - Accent3 6 4 9" xfId="20734" xr:uid="{898C85F5-EC82-4AE0-848E-9995951E04AE}"/>
    <cellStyle name="40% - Accent3 6 4 9 2" xfId="20735" xr:uid="{A8502459-08B0-4346-A3BB-830C876781FC}"/>
    <cellStyle name="40% - Accent3 6 5" xfId="20736" xr:uid="{DA732EE7-ACD7-4D68-95B9-65D54FDC4FD4}"/>
    <cellStyle name="40% - Accent3 6 5 2" xfId="20737" xr:uid="{123BC103-B301-4136-9552-CADFB953511B}"/>
    <cellStyle name="40% - Accent3 6 5 2 2" xfId="20738" xr:uid="{752BAFED-3FCC-4FE9-8B22-33F312053624}"/>
    <cellStyle name="40% - Accent3 6 5 2 2 2" xfId="20739" xr:uid="{DA7F18D2-E270-42C8-80D5-37E587FED1DC}"/>
    <cellStyle name="40% - Accent3 6 5 2 3" xfId="20740" xr:uid="{4DDE9F91-968E-44EF-ACB6-130CC5185DCA}"/>
    <cellStyle name="40% - Accent3 6 5 2 3 2" xfId="20741" xr:uid="{659C6F0E-104C-417E-A21B-3643BBD49F0E}"/>
    <cellStyle name="40% - Accent3 6 5 2 4" xfId="20742" xr:uid="{E56149C6-647F-4C69-975A-BF288F71273F}"/>
    <cellStyle name="40% - Accent3 6 5 3" xfId="20743" xr:uid="{6C06AA64-ADAE-4F4E-B506-334F1080BA08}"/>
    <cellStyle name="40% - Accent3 6 5 3 2" xfId="20744" xr:uid="{6DC7208E-1E13-4DF0-9646-03C3797C1AA2}"/>
    <cellStyle name="40% - Accent3 6 5 4" xfId="20745" xr:uid="{ECF53C55-8C83-49B8-93AD-0D1FBBE07BEE}"/>
    <cellStyle name="40% - Accent3 6 5 4 2" xfId="20746" xr:uid="{FC808A40-2EDF-4923-9686-680567F6BCAF}"/>
    <cellStyle name="40% - Accent3 6 5 5" xfId="20747" xr:uid="{0B6C33B7-8FB1-4DF7-9611-C30F0E6DC098}"/>
    <cellStyle name="40% - Accent3 6 5 5 2" xfId="20748" xr:uid="{1F48F15B-FE35-403D-A7EF-83CF4D1C5203}"/>
    <cellStyle name="40% - Accent3 6 5 6" xfId="20749" xr:uid="{F20FBE98-5FF0-4FA3-AA00-FCC814CDA317}"/>
    <cellStyle name="40% - Accent3 6 6" xfId="20750" xr:uid="{CA78C44F-BABF-4FBF-A8C4-D25A838BA565}"/>
    <cellStyle name="40% - Accent3 6 6 2" xfId="20751" xr:uid="{8137ED8D-B367-493D-BACC-3FB13893DB96}"/>
    <cellStyle name="40% - Accent3 6 6 2 2" xfId="20752" xr:uid="{36BDDA1F-06D8-40F3-9973-B4BAF2102D0E}"/>
    <cellStyle name="40% - Accent3 6 6 2 2 2" xfId="20753" xr:uid="{5F404F33-3999-4448-AE13-7DC00CDA0B71}"/>
    <cellStyle name="40% - Accent3 6 6 2 3" xfId="20754" xr:uid="{25351DF4-49ED-458A-9119-87C750E4FEBD}"/>
    <cellStyle name="40% - Accent3 6 6 2 3 2" xfId="20755" xr:uid="{285806EF-473D-4E8C-B5E6-1B2DCB44BC81}"/>
    <cellStyle name="40% - Accent3 6 6 2 4" xfId="20756" xr:uid="{B35C258C-558E-47AE-B501-604D80CB7BAD}"/>
    <cellStyle name="40% - Accent3 6 6 3" xfId="20757" xr:uid="{FAD429EC-F9C6-4C42-BE97-E9A311916391}"/>
    <cellStyle name="40% - Accent3 6 6 3 2" xfId="20758" xr:uid="{1381AAE0-3DBD-4785-BAA2-57F1BE458D4E}"/>
    <cellStyle name="40% - Accent3 6 6 4" xfId="20759" xr:uid="{A64E30B5-5B63-41FC-8D9C-86F8D2F4F47B}"/>
    <cellStyle name="40% - Accent3 6 6 4 2" xfId="20760" xr:uid="{66970CA2-D285-4B79-85AF-9F9B925576F2}"/>
    <cellStyle name="40% - Accent3 6 6 5" xfId="20761" xr:uid="{04E6EA89-1391-474C-8055-35DE291017D1}"/>
    <cellStyle name="40% - Accent3 6 6 5 2" xfId="20762" xr:uid="{C40E4290-3619-415E-AAA2-F84371375C2F}"/>
    <cellStyle name="40% - Accent3 6 6 6" xfId="20763" xr:uid="{32FCF881-BA20-4EF5-B5D4-8BA93B75DB7E}"/>
    <cellStyle name="40% - Accent3 6 7" xfId="20764" xr:uid="{0E3D0CB6-38D0-4A22-8A85-0FA18BDAE26E}"/>
    <cellStyle name="40% - Accent3 6 7 2" xfId="20765" xr:uid="{5A675F82-A5E3-42A5-B273-169445A7CECF}"/>
    <cellStyle name="40% - Accent3 6 7 2 2" xfId="20766" xr:uid="{F62B743F-0BF0-4B15-845D-A969A057716F}"/>
    <cellStyle name="40% - Accent3 6 7 3" xfId="20767" xr:uid="{2424C4E4-DC49-4D84-9CB3-3BD2C9FF241F}"/>
    <cellStyle name="40% - Accent3 6 7 3 2" xfId="20768" xr:uid="{92AE4FE6-4CE8-4B65-8399-7C50D2E6F4D9}"/>
    <cellStyle name="40% - Accent3 6 7 4" xfId="20769" xr:uid="{0A7BC4D1-2538-403B-A79A-160B9FBFD4EB}"/>
    <cellStyle name="40% - Accent3 6 8" xfId="20770" xr:uid="{9E26E635-A715-4C9E-A7C0-FEA61B064BDA}"/>
    <cellStyle name="40% - Accent3 6 8 2" xfId="20771" xr:uid="{11EC8EB5-9830-47D3-A0B4-995070AB49CD}"/>
    <cellStyle name="40% - Accent3 6 9" xfId="20772" xr:uid="{F6ABD512-97EA-4720-850C-BDBD2C0D71D9}"/>
    <cellStyle name="40% - Accent3 6 9 2" xfId="20773" xr:uid="{77757C13-12DD-4DF6-968A-695777CA5CAB}"/>
    <cellStyle name="40% - Accent3 7" xfId="377" xr:uid="{A27D9880-A7CD-4561-BB7E-463DFB5EE476}"/>
    <cellStyle name="40% - Accent3 7 10" xfId="20775" xr:uid="{BACA02B9-8352-4A25-9473-D20FDAE80A77}"/>
    <cellStyle name="40% - Accent3 7 10 2" xfId="20776" xr:uid="{E4E106A1-F8CF-457C-ACE9-110C602B83F0}"/>
    <cellStyle name="40% - Accent3 7 11" xfId="20777" xr:uid="{4C3B03D0-CA68-4B85-BB28-59E77C8C0BBF}"/>
    <cellStyle name="40% - Accent3 7 11 2" xfId="20778" xr:uid="{C29C15DF-B239-4B6D-BEBF-C596A29C3DD4}"/>
    <cellStyle name="40% - Accent3 7 12" xfId="20779" xr:uid="{F53761BD-52C6-42C8-B72D-C9E8F3CB41A8}"/>
    <cellStyle name="40% - Accent3 7 13" xfId="20780" xr:uid="{B69A18AE-0230-459F-8C14-3257043A4B7B}"/>
    <cellStyle name="40% - Accent3 7 14" xfId="20774" xr:uid="{5D76A92D-A038-467A-A590-8549DA112797}"/>
    <cellStyle name="40% - Accent3 7 2" xfId="378" xr:uid="{751A72F5-0BCF-476D-ADFF-DDA848FEA1E4}"/>
    <cellStyle name="40% - Accent3 7 2 10" xfId="20782" xr:uid="{F47838B4-A864-4717-AD13-D3B89AF6ECC1}"/>
    <cellStyle name="40% - Accent3 7 2 11" xfId="20781" xr:uid="{152B897D-33E6-45EC-AD23-1B9EEAAD37AE}"/>
    <cellStyle name="40% - Accent3 7 2 2" xfId="20783" xr:uid="{1D25B437-4DB5-4A74-957D-D026E0820675}"/>
    <cellStyle name="40% - Accent3 7 2 2 2" xfId="20784" xr:uid="{9AF6809B-E4BF-4F0C-8AFB-CC8E3106489E}"/>
    <cellStyle name="40% - Accent3 7 2 2 2 2" xfId="20785" xr:uid="{917DA4BE-E739-4D76-9E09-4B2B2A4F7905}"/>
    <cellStyle name="40% - Accent3 7 2 2 2 2 2" xfId="20786" xr:uid="{6E000375-B664-4857-8ED5-F305068D26DD}"/>
    <cellStyle name="40% - Accent3 7 2 2 2 3" xfId="20787" xr:uid="{83B769D1-DE1C-40E1-8FA4-C199715027D6}"/>
    <cellStyle name="40% - Accent3 7 2 2 2 3 2" xfId="20788" xr:uid="{5AD1C10D-F94B-4EC6-A309-AF05567D1719}"/>
    <cellStyle name="40% - Accent3 7 2 2 2 4" xfId="20789" xr:uid="{34B2D89C-8671-4488-9760-CF3DA0CE872F}"/>
    <cellStyle name="40% - Accent3 7 2 2 3" xfId="20790" xr:uid="{32B10F68-3EE0-4B78-AB44-E54A21DB33A4}"/>
    <cellStyle name="40% - Accent3 7 2 2 3 2" xfId="20791" xr:uid="{C9BB5D57-0F17-48A6-A781-721A4EF4C817}"/>
    <cellStyle name="40% - Accent3 7 2 2 4" xfId="20792" xr:uid="{FFF3AFED-2987-4A35-8C86-E5F504989D7F}"/>
    <cellStyle name="40% - Accent3 7 2 2 4 2" xfId="20793" xr:uid="{7340B8F3-22E1-4CEB-8769-81EDFBF8D54D}"/>
    <cellStyle name="40% - Accent3 7 2 2 5" xfId="20794" xr:uid="{0432F9D2-661E-4F83-ACF7-1D1890A6011F}"/>
    <cellStyle name="40% - Accent3 7 2 2 5 2" xfId="20795" xr:uid="{721E6CFF-2ACA-482D-B2A2-A439F61288C4}"/>
    <cellStyle name="40% - Accent3 7 2 2 6" xfId="20796" xr:uid="{4C9EEFCB-F37E-40EA-9C32-9A311F6C75BF}"/>
    <cellStyle name="40% - Accent3 7 2 2 6 2" xfId="20797" xr:uid="{E41A0FF3-7284-4A50-BE28-530B4EE277AC}"/>
    <cellStyle name="40% - Accent3 7 2 2 7" xfId="20798" xr:uid="{E41D1C97-17EC-4F39-AF8E-BF38F06B83E2}"/>
    <cellStyle name="40% - Accent3 7 2 2 7 2" xfId="20799" xr:uid="{0A69ECD7-E813-4CBE-B75F-228E19574072}"/>
    <cellStyle name="40% - Accent3 7 2 2 8" xfId="20800" xr:uid="{A9723C02-8F58-4704-84CB-6DCF0BB5CC17}"/>
    <cellStyle name="40% - Accent3 7 2 3" xfId="20801" xr:uid="{C4FEBA1B-48C5-4E11-954E-0880AC904F9F}"/>
    <cellStyle name="40% - Accent3 7 2 3 2" xfId="20802" xr:uid="{F63A9E36-B3FD-4F25-9A4A-E3219464A1A0}"/>
    <cellStyle name="40% - Accent3 7 2 3 2 2" xfId="20803" xr:uid="{67095CE8-4E06-4E45-A7EF-C37C18BE9783}"/>
    <cellStyle name="40% - Accent3 7 2 3 2 2 2" xfId="20804" xr:uid="{9B596EE4-AA93-4AF4-8DEF-F739A255D069}"/>
    <cellStyle name="40% - Accent3 7 2 3 2 3" xfId="20805" xr:uid="{D2A8AC62-917C-45A1-87E0-7B5F48C66A28}"/>
    <cellStyle name="40% - Accent3 7 2 3 2 3 2" xfId="20806" xr:uid="{F242E4AD-25E7-4C8D-BD9F-63A7C3C98BAA}"/>
    <cellStyle name="40% - Accent3 7 2 3 2 4" xfId="20807" xr:uid="{A910A155-B128-4024-A984-40BE7EF4B75C}"/>
    <cellStyle name="40% - Accent3 7 2 3 3" xfId="20808" xr:uid="{C468BCC1-D514-4D4D-9D70-A69358AFBFA1}"/>
    <cellStyle name="40% - Accent3 7 2 3 3 2" xfId="20809" xr:uid="{9753FDB6-F91E-48A6-8558-CB88E88FAF6A}"/>
    <cellStyle name="40% - Accent3 7 2 3 4" xfId="20810" xr:uid="{E4404795-E46A-4750-A63E-1C16E80E1458}"/>
    <cellStyle name="40% - Accent3 7 2 3 4 2" xfId="20811" xr:uid="{3CB070DF-5877-4810-82C1-2CEE8D45BCEF}"/>
    <cellStyle name="40% - Accent3 7 2 3 5" xfId="20812" xr:uid="{17D06A75-C940-4A5B-BAFE-B41E6F1C65F9}"/>
    <cellStyle name="40% - Accent3 7 2 3 5 2" xfId="20813" xr:uid="{87585848-5E73-4A7F-A23F-6DFCF874ECFA}"/>
    <cellStyle name="40% - Accent3 7 2 3 6" xfId="20814" xr:uid="{95E6C603-6FE2-452D-A386-CBB148216410}"/>
    <cellStyle name="40% - Accent3 7 2 4" xfId="20815" xr:uid="{B52FA132-A97A-43B1-B48C-9567296A66DB}"/>
    <cellStyle name="40% - Accent3 7 2 4 2" xfId="20816" xr:uid="{87BE89A7-2EB6-4880-806C-FD31F0D41DA7}"/>
    <cellStyle name="40% - Accent3 7 2 4 2 2" xfId="20817" xr:uid="{424F66EB-1E3C-428A-BB9F-698D5F66692E}"/>
    <cellStyle name="40% - Accent3 7 2 4 3" xfId="20818" xr:uid="{FA85698D-1FF1-49EB-B683-AF53B58C0121}"/>
    <cellStyle name="40% - Accent3 7 2 4 3 2" xfId="20819" xr:uid="{3824831B-DC66-4988-BF05-220700DA8CC6}"/>
    <cellStyle name="40% - Accent3 7 2 4 4" xfId="20820" xr:uid="{65E1B217-C4A0-4080-BFD2-A5B2C164B5D2}"/>
    <cellStyle name="40% - Accent3 7 2 5" xfId="20821" xr:uid="{1F2D74A2-6D11-4A39-B3EC-F2B95EF15372}"/>
    <cellStyle name="40% - Accent3 7 2 5 2" xfId="20822" xr:uid="{65D6F654-96E3-4A28-81F9-7BA4A7A1891C}"/>
    <cellStyle name="40% - Accent3 7 2 6" xfId="20823" xr:uid="{CCD9EC5E-96D5-4606-BCB4-910D6A25392A}"/>
    <cellStyle name="40% - Accent3 7 2 6 2" xfId="20824" xr:uid="{F55915E8-9682-47A4-9DB0-27CA19F1E301}"/>
    <cellStyle name="40% - Accent3 7 2 7" xfId="20825" xr:uid="{7EF093DE-F08A-469F-88BC-3F1EFEAD6296}"/>
    <cellStyle name="40% - Accent3 7 2 7 2" xfId="20826" xr:uid="{02EAA172-C27C-4E8E-925C-5ACA18232766}"/>
    <cellStyle name="40% - Accent3 7 2 8" xfId="20827" xr:uid="{5ACB6A0B-B964-45BB-A2ED-03CAF80AFED0}"/>
    <cellStyle name="40% - Accent3 7 2 8 2" xfId="20828" xr:uid="{3CC12776-EF63-40B9-BE47-5F84982C8B46}"/>
    <cellStyle name="40% - Accent3 7 2 9" xfId="20829" xr:uid="{D75AE7CF-C948-4EB6-AF00-B9D740A03059}"/>
    <cellStyle name="40% - Accent3 7 2 9 2" xfId="20830" xr:uid="{19CBBBE5-384C-420A-A546-B4336410AEAA}"/>
    <cellStyle name="40% - Accent3 7 3" xfId="20831" xr:uid="{E3C38B4C-2ABB-46BF-8064-A1FD8C13269B}"/>
    <cellStyle name="40% - Accent3 7 3 10" xfId="20832" xr:uid="{2C2EFEEB-71F9-4E95-B7B1-23A13CB66C5E}"/>
    <cellStyle name="40% - Accent3 7 3 2" xfId="20833" xr:uid="{68455DBF-6D11-4A8E-91F7-7EEBA9EE5B1A}"/>
    <cellStyle name="40% - Accent3 7 3 2 2" xfId="20834" xr:uid="{B61130BE-DAC1-45AA-8D1E-0F1E6EB3BA3F}"/>
    <cellStyle name="40% - Accent3 7 3 2 2 2" xfId="20835" xr:uid="{BC8EFBC3-84B3-4B36-882F-04184511C3A1}"/>
    <cellStyle name="40% - Accent3 7 3 2 2 2 2" xfId="20836" xr:uid="{B54DA235-C4DB-48E1-8707-6ADB825701B4}"/>
    <cellStyle name="40% - Accent3 7 3 2 2 3" xfId="20837" xr:uid="{5F47B41E-8E80-4B91-89FA-A5343F39B283}"/>
    <cellStyle name="40% - Accent3 7 3 2 2 3 2" xfId="20838" xr:uid="{4915487E-762B-4841-AD1D-1CCD4172ECC7}"/>
    <cellStyle name="40% - Accent3 7 3 2 2 4" xfId="20839" xr:uid="{00CDCFFA-5306-4FEC-9B54-241D7FB139DC}"/>
    <cellStyle name="40% - Accent3 7 3 2 3" xfId="20840" xr:uid="{48287D98-A17E-4E16-A445-9412586A45D4}"/>
    <cellStyle name="40% - Accent3 7 3 2 3 2" xfId="20841" xr:uid="{4E336D01-E99B-4F8D-A364-76AFC55D6C44}"/>
    <cellStyle name="40% - Accent3 7 3 2 4" xfId="20842" xr:uid="{0A8C3CF8-69E8-4167-8476-6A54C8E50CAE}"/>
    <cellStyle name="40% - Accent3 7 3 2 4 2" xfId="20843" xr:uid="{2D1A1C54-A095-4CC9-8D02-321B84E2C7BA}"/>
    <cellStyle name="40% - Accent3 7 3 2 5" xfId="20844" xr:uid="{F54546D8-C37F-49F9-AF21-58F474E7635F}"/>
    <cellStyle name="40% - Accent3 7 3 2 5 2" xfId="20845" xr:uid="{C96AD712-629C-433D-8F9A-E948FF8C47B8}"/>
    <cellStyle name="40% - Accent3 7 3 2 6" xfId="20846" xr:uid="{167F4795-B003-40C9-B900-3EE32EE52817}"/>
    <cellStyle name="40% - Accent3 7 3 2 6 2" xfId="20847" xr:uid="{BE49FEEA-48B0-4099-9D69-6CBC33D5948C}"/>
    <cellStyle name="40% - Accent3 7 3 2 7" xfId="20848" xr:uid="{17D38C46-1D16-45EF-A956-CC69BA1F481F}"/>
    <cellStyle name="40% - Accent3 7 3 2 7 2" xfId="20849" xr:uid="{ACD6A4EC-C235-4F57-9660-2BBDC20918C4}"/>
    <cellStyle name="40% - Accent3 7 3 2 8" xfId="20850" xr:uid="{FB101813-08D6-4101-B260-CC2C480C5302}"/>
    <cellStyle name="40% - Accent3 7 3 3" xfId="20851" xr:uid="{7BB54C78-115A-4590-9A18-9B7A78B06C02}"/>
    <cellStyle name="40% - Accent3 7 3 3 2" xfId="20852" xr:uid="{23B63038-AAA7-48AF-9192-7A687C4CBE7E}"/>
    <cellStyle name="40% - Accent3 7 3 3 2 2" xfId="20853" xr:uid="{08FA77DC-54BB-45C0-B87B-25E18F624234}"/>
    <cellStyle name="40% - Accent3 7 3 3 2 2 2" xfId="20854" xr:uid="{B29E3855-2861-4915-8988-EA72A533AD4B}"/>
    <cellStyle name="40% - Accent3 7 3 3 2 3" xfId="20855" xr:uid="{684590CB-3483-4AE1-8B07-752470CEAD6B}"/>
    <cellStyle name="40% - Accent3 7 3 3 2 3 2" xfId="20856" xr:uid="{D64890AF-3A8C-4821-9B01-D75B2FF9FE07}"/>
    <cellStyle name="40% - Accent3 7 3 3 2 4" xfId="20857" xr:uid="{8C8B20CB-2885-46FF-8344-B10C78ED1B09}"/>
    <cellStyle name="40% - Accent3 7 3 3 3" xfId="20858" xr:uid="{414424F8-276D-4B3C-88D8-C02E29F7C1BE}"/>
    <cellStyle name="40% - Accent3 7 3 3 3 2" xfId="20859" xr:uid="{8DA9F077-EBE9-489B-967F-5779D213F7E7}"/>
    <cellStyle name="40% - Accent3 7 3 3 4" xfId="20860" xr:uid="{2A8B8E7B-B2F2-4ACB-B009-9A9C6A339B72}"/>
    <cellStyle name="40% - Accent3 7 3 3 4 2" xfId="20861" xr:uid="{FE72EDE9-1A1B-48FB-B417-A3993DCA18A6}"/>
    <cellStyle name="40% - Accent3 7 3 3 5" xfId="20862" xr:uid="{F1D2BF93-D36F-47DE-A530-E36501D0B2D0}"/>
    <cellStyle name="40% - Accent3 7 3 3 5 2" xfId="20863" xr:uid="{83088C76-92DB-4C1D-993F-E452A9634764}"/>
    <cellStyle name="40% - Accent3 7 3 3 6" xfId="20864" xr:uid="{DA3498AB-B122-4FAF-9C1C-B2FD8F05844E}"/>
    <cellStyle name="40% - Accent3 7 3 4" xfId="20865" xr:uid="{5314B7CD-4EB6-4E4A-82BF-F72CEFC9D24C}"/>
    <cellStyle name="40% - Accent3 7 3 4 2" xfId="20866" xr:uid="{2A7CF78E-CC9F-4BA8-BAFB-E93FD616DBDA}"/>
    <cellStyle name="40% - Accent3 7 3 4 2 2" xfId="20867" xr:uid="{62746859-A59D-4D1D-B797-760472173114}"/>
    <cellStyle name="40% - Accent3 7 3 4 3" xfId="20868" xr:uid="{AAEA2F6F-2B70-4CFB-8DD5-49D332CAC55F}"/>
    <cellStyle name="40% - Accent3 7 3 4 3 2" xfId="20869" xr:uid="{94077C8F-51E6-43DD-AB7D-B4C9913D0AB4}"/>
    <cellStyle name="40% - Accent3 7 3 4 4" xfId="20870" xr:uid="{D2A095AE-EC19-4A6E-8C04-8776CBDF85BF}"/>
    <cellStyle name="40% - Accent3 7 3 5" xfId="20871" xr:uid="{4812DDBF-C5C4-4754-A150-CED6126F4FE7}"/>
    <cellStyle name="40% - Accent3 7 3 5 2" xfId="20872" xr:uid="{758482CD-5A6B-43A3-96CE-36385A53C04A}"/>
    <cellStyle name="40% - Accent3 7 3 6" xfId="20873" xr:uid="{BE52FAA2-CBA4-4CF3-9843-D6CF9F6B849F}"/>
    <cellStyle name="40% - Accent3 7 3 6 2" xfId="20874" xr:uid="{B853E504-886E-4B52-AB94-008DD7025EFF}"/>
    <cellStyle name="40% - Accent3 7 3 7" xfId="20875" xr:uid="{A509FD53-49F1-4A17-BF75-4AE57A64D7C2}"/>
    <cellStyle name="40% - Accent3 7 3 7 2" xfId="20876" xr:uid="{DBF0347F-C64E-4ED6-A17C-F33E95F03215}"/>
    <cellStyle name="40% - Accent3 7 3 8" xfId="20877" xr:uid="{960A0FA0-21A1-40DD-AD31-D6F0D4C3B9D5}"/>
    <cellStyle name="40% - Accent3 7 3 8 2" xfId="20878" xr:uid="{528D19CC-C303-4A5A-AC98-EA507C8F0198}"/>
    <cellStyle name="40% - Accent3 7 3 9" xfId="20879" xr:uid="{9F9956BD-49FF-4545-B63B-48D8B33551DE}"/>
    <cellStyle name="40% - Accent3 7 3 9 2" xfId="20880" xr:uid="{4A94C6D3-74BD-48AE-8F44-C03A4562859D}"/>
    <cellStyle name="40% - Accent3 7 4" xfId="20881" xr:uid="{8DA3E7C4-3F82-4982-99FE-D409952715D3}"/>
    <cellStyle name="40% - Accent3 7 4 2" xfId="20882" xr:uid="{0F6FCFB8-EAB3-48D5-AE10-3CA8FBA4F39D}"/>
    <cellStyle name="40% - Accent3 7 4 2 2" xfId="20883" xr:uid="{BB8B0321-C925-49EB-99B8-ED720581EAEC}"/>
    <cellStyle name="40% - Accent3 7 4 2 2 2" xfId="20884" xr:uid="{6B8DA9E6-D34C-4B2C-97DD-25BC0DF91603}"/>
    <cellStyle name="40% - Accent3 7 4 2 3" xfId="20885" xr:uid="{76A5079C-A5A7-4317-A1F6-C4A2955BEAD8}"/>
    <cellStyle name="40% - Accent3 7 4 2 3 2" xfId="20886" xr:uid="{9A99B3C2-4D83-42CD-A148-DB493E9424DC}"/>
    <cellStyle name="40% - Accent3 7 4 2 4" xfId="20887" xr:uid="{2914A304-8FC4-4E43-8A39-B3F357E068B3}"/>
    <cellStyle name="40% - Accent3 7 4 3" xfId="20888" xr:uid="{6A677F12-9506-49A7-8FA1-855B97831305}"/>
    <cellStyle name="40% - Accent3 7 4 3 2" xfId="20889" xr:uid="{B073145B-0674-4EBC-9B8E-440D7028FAD2}"/>
    <cellStyle name="40% - Accent3 7 4 4" xfId="20890" xr:uid="{DEA0AA45-6315-4564-BFAB-7D4BDCF36869}"/>
    <cellStyle name="40% - Accent3 7 4 4 2" xfId="20891" xr:uid="{63E86853-2B4E-4634-99C6-ECB2B5912762}"/>
    <cellStyle name="40% - Accent3 7 4 5" xfId="20892" xr:uid="{1677CB26-28C5-491C-A332-930CBFD56997}"/>
    <cellStyle name="40% - Accent3 7 4 5 2" xfId="20893" xr:uid="{A4E36B6A-847D-4114-85AD-68776C370677}"/>
    <cellStyle name="40% - Accent3 7 4 6" xfId="20894" xr:uid="{4260CC3C-367A-446A-96BD-FE9FE61AD6DA}"/>
    <cellStyle name="40% - Accent3 7 4 6 2" xfId="20895" xr:uid="{7C76FFF9-11CE-4BAA-9CDB-85578BB15BD8}"/>
    <cellStyle name="40% - Accent3 7 4 7" xfId="20896" xr:uid="{91A7ED77-242D-40D7-AEE6-589554DC27E8}"/>
    <cellStyle name="40% - Accent3 7 4 7 2" xfId="20897" xr:uid="{3A740904-0AC7-49A8-84AC-826E1EDB38CB}"/>
    <cellStyle name="40% - Accent3 7 4 8" xfId="20898" xr:uid="{91371AFF-E51F-436D-BE75-9012A3654102}"/>
    <cellStyle name="40% - Accent3 7 5" xfId="20899" xr:uid="{0AA4638C-70AA-4A33-9691-BCBB9589766C}"/>
    <cellStyle name="40% - Accent3 7 5 2" xfId="20900" xr:uid="{A1F059B1-B0CF-4219-A851-ECB1416128E5}"/>
    <cellStyle name="40% - Accent3 7 5 2 2" xfId="20901" xr:uid="{A2D21514-192B-4437-AA47-C6ED4C83761E}"/>
    <cellStyle name="40% - Accent3 7 5 2 2 2" xfId="20902" xr:uid="{F0A48296-12D1-4BE9-AF05-217E90930D29}"/>
    <cellStyle name="40% - Accent3 7 5 2 3" xfId="20903" xr:uid="{7E747B6C-8C69-46BC-BAD6-9DCE80DC8303}"/>
    <cellStyle name="40% - Accent3 7 5 2 3 2" xfId="20904" xr:uid="{0D7927F6-F041-4737-A08C-8B2A13E2DD2C}"/>
    <cellStyle name="40% - Accent3 7 5 2 4" xfId="20905" xr:uid="{75423F72-A635-49CC-9859-5B1FA901BE97}"/>
    <cellStyle name="40% - Accent3 7 5 3" xfId="20906" xr:uid="{6795BDF7-C337-44D6-863E-A605CBA0284D}"/>
    <cellStyle name="40% - Accent3 7 5 3 2" xfId="20907" xr:uid="{76F976D6-3813-40BB-9BFE-30DD376D70F5}"/>
    <cellStyle name="40% - Accent3 7 5 4" xfId="20908" xr:uid="{9291429C-569E-4A5D-AC81-85236225A87A}"/>
    <cellStyle name="40% - Accent3 7 5 4 2" xfId="20909" xr:uid="{BE113164-FC51-442C-A3F3-CE3B514DC7D2}"/>
    <cellStyle name="40% - Accent3 7 5 5" xfId="20910" xr:uid="{5BC78940-FE87-404B-A508-D6FD90E81BAE}"/>
    <cellStyle name="40% - Accent3 7 5 5 2" xfId="20911" xr:uid="{35340D82-803F-4611-83A5-AB868D765608}"/>
    <cellStyle name="40% - Accent3 7 5 6" xfId="20912" xr:uid="{5A910EEA-746E-44A0-95F7-08E479B56A8F}"/>
    <cellStyle name="40% - Accent3 7 6" xfId="20913" xr:uid="{D1436220-A69B-4AA2-A813-91733B8B67E8}"/>
    <cellStyle name="40% - Accent3 7 6 2" xfId="20914" xr:uid="{840746E5-2ED3-4635-B3A3-1B7026E95357}"/>
    <cellStyle name="40% - Accent3 7 6 2 2" xfId="20915" xr:uid="{E48110CC-9751-467A-84E7-7627542C1FDA}"/>
    <cellStyle name="40% - Accent3 7 6 3" xfId="20916" xr:uid="{61B1DFFF-88F5-4CF8-99A7-D01E7352FC0F}"/>
    <cellStyle name="40% - Accent3 7 6 3 2" xfId="20917" xr:uid="{4D974DE7-4380-49C6-84AD-75E1364ACEBE}"/>
    <cellStyle name="40% - Accent3 7 6 4" xfId="20918" xr:uid="{8D6607BB-ABDE-4C3E-A3C3-7E9CD88A8562}"/>
    <cellStyle name="40% - Accent3 7 7" xfId="20919" xr:uid="{24C8C4FF-97CA-487F-B918-25C623FED81A}"/>
    <cellStyle name="40% - Accent3 7 7 2" xfId="20920" xr:uid="{014CE434-594C-476B-8EE7-44FEB0B726AB}"/>
    <cellStyle name="40% - Accent3 7 8" xfId="20921" xr:uid="{FECD487D-46A3-40DA-B57C-7BD53A625A97}"/>
    <cellStyle name="40% - Accent3 7 8 2" xfId="20922" xr:uid="{29263C7E-6E46-44CF-B261-0559AE95B831}"/>
    <cellStyle name="40% - Accent3 7 9" xfId="20923" xr:uid="{C6C78DEB-0363-41E0-AC2F-E7E7CF620B17}"/>
    <cellStyle name="40% - Accent3 7 9 2" xfId="20924" xr:uid="{17459672-6D49-4142-BFC3-D4B94FC87A78}"/>
    <cellStyle name="40% - Accent3 8" xfId="20925" xr:uid="{3B9D75A6-497E-4D94-A568-8216A15AFACF}"/>
    <cellStyle name="40% - Accent3 8 10" xfId="20926" xr:uid="{934F23E0-CAE2-4756-91F5-28A18BDD106E}"/>
    <cellStyle name="40% - Accent3 8 11" xfId="20927" xr:uid="{6B71A3F3-9B50-410F-92CF-98B9C199E756}"/>
    <cellStyle name="40% - Accent3 8 2" xfId="20928" xr:uid="{258743CD-CF8E-4737-8FA7-63222C693784}"/>
    <cellStyle name="40% - Accent3 8 2 2" xfId="20929" xr:uid="{D7B3014A-BB0B-4479-B02E-5CDD62809A88}"/>
    <cellStyle name="40% - Accent3 8 2 2 2" xfId="20930" xr:uid="{182C29B2-191E-4689-A6EF-A9011609F8BF}"/>
    <cellStyle name="40% - Accent3 8 2 2 2 2" xfId="20931" xr:uid="{36581427-9EBB-4EE2-B3D1-26A3257CBFF2}"/>
    <cellStyle name="40% - Accent3 8 2 2 3" xfId="20932" xr:uid="{E0403E5E-7578-4689-A3D7-8D5B44578282}"/>
    <cellStyle name="40% - Accent3 8 2 2 3 2" xfId="20933" xr:uid="{61BFDA97-4B5E-4D1D-9E24-31F78F3DCD58}"/>
    <cellStyle name="40% - Accent3 8 2 2 4" xfId="20934" xr:uid="{AAFAE177-37B1-49DA-AC2A-14C859AC77F7}"/>
    <cellStyle name="40% - Accent3 8 2 2 4 2" xfId="20935" xr:uid="{5831F3D9-3DD4-405C-8774-BAB9F7440131}"/>
    <cellStyle name="40% - Accent3 8 2 2 5" xfId="20936" xr:uid="{F8471568-88E1-4693-9408-13F08AB19012}"/>
    <cellStyle name="40% - Accent3 8 2 2 5 2" xfId="20937" xr:uid="{CBCD2143-4E38-436D-83EA-8B1D0A829A57}"/>
    <cellStyle name="40% - Accent3 8 2 2 6" xfId="20938" xr:uid="{E15DF649-2E0F-4A58-9C96-931982E0DD02}"/>
    <cellStyle name="40% - Accent3 8 2 3" xfId="20939" xr:uid="{D8263CC9-A564-4D84-9976-B0DAFC8E4ADD}"/>
    <cellStyle name="40% - Accent3 8 2 3 2" xfId="20940" xr:uid="{2F66810D-FC45-4E5D-A292-7C507CB74AC1}"/>
    <cellStyle name="40% - Accent3 8 2 4" xfId="20941" xr:uid="{487176B9-9895-47D3-9A27-F77AC7B080C7}"/>
    <cellStyle name="40% - Accent3 8 2 4 2" xfId="20942" xr:uid="{C611BA5D-38D1-4934-90E6-2A0E123E548B}"/>
    <cellStyle name="40% - Accent3 8 2 5" xfId="20943" xr:uid="{FA1B2900-3B4A-4BD8-B638-2466110D6D78}"/>
    <cellStyle name="40% - Accent3 8 2 5 2" xfId="20944" xr:uid="{D745F45A-1A13-4125-88FC-95F134BCDA14}"/>
    <cellStyle name="40% - Accent3 8 2 6" xfId="20945" xr:uid="{7FF804BC-79A5-4DCA-857A-E81693B57FBF}"/>
    <cellStyle name="40% - Accent3 8 2 6 2" xfId="20946" xr:uid="{53353EF1-B755-4DD3-8156-466C5A7581CF}"/>
    <cellStyle name="40% - Accent3 8 2 7" xfId="20947" xr:uid="{67352439-8263-4888-B78C-E8ED9AFCE796}"/>
    <cellStyle name="40% - Accent3 8 2 7 2" xfId="20948" xr:uid="{48BCBACD-17DD-47FE-9271-FE38E35C6717}"/>
    <cellStyle name="40% - Accent3 8 2 8" xfId="20949" xr:uid="{B7503694-B553-4BFD-A146-C102185E905A}"/>
    <cellStyle name="40% - Accent3 8 3" xfId="20950" xr:uid="{A8B76001-C317-4E4E-8626-830AD1276AC6}"/>
    <cellStyle name="40% - Accent3 8 3 2" xfId="20951" xr:uid="{DA8BEA24-3230-4CC1-8DED-C36459E2D827}"/>
    <cellStyle name="40% - Accent3 8 3 2 2" xfId="20952" xr:uid="{C65440D5-BB4E-4814-AB21-ADEF05805D90}"/>
    <cellStyle name="40% - Accent3 8 3 2 2 2" xfId="20953" xr:uid="{11D8F46C-0C5F-42B8-83BB-9573B5B99846}"/>
    <cellStyle name="40% - Accent3 8 3 2 3" xfId="20954" xr:uid="{A99F46E2-503D-49C8-B163-C9741C40BED2}"/>
    <cellStyle name="40% - Accent3 8 3 2 3 2" xfId="20955" xr:uid="{3B15619E-EFE1-463F-AF1D-C50A2A48F1DC}"/>
    <cellStyle name="40% - Accent3 8 3 2 4" xfId="20956" xr:uid="{CAF91D48-0439-4706-9C0B-F79166185A8E}"/>
    <cellStyle name="40% - Accent3 8 3 2 4 2" xfId="20957" xr:uid="{031FC090-662A-4C80-A6B8-1A53FD85C4C6}"/>
    <cellStyle name="40% - Accent3 8 3 2 5" xfId="20958" xr:uid="{62683E85-79F7-458A-9924-D6BF1C592914}"/>
    <cellStyle name="40% - Accent3 8 3 2 5 2" xfId="20959" xr:uid="{33F64236-0D5D-4D13-858B-326F8EC41044}"/>
    <cellStyle name="40% - Accent3 8 3 2 6" xfId="20960" xr:uid="{178DE92D-C728-472C-8A6A-CE4667FA3C69}"/>
    <cellStyle name="40% - Accent3 8 3 3" xfId="20961" xr:uid="{8F2CC0FF-34FE-40FE-B72D-91CB0FE58284}"/>
    <cellStyle name="40% - Accent3 8 3 3 2" xfId="20962" xr:uid="{1930C3EA-09E2-4676-9530-110007855595}"/>
    <cellStyle name="40% - Accent3 8 3 4" xfId="20963" xr:uid="{9A0979C9-374F-4EBF-AF04-DEC3B6103FCE}"/>
    <cellStyle name="40% - Accent3 8 3 4 2" xfId="20964" xr:uid="{EAEAD897-4651-4B7B-A037-65CA8D206C2B}"/>
    <cellStyle name="40% - Accent3 8 3 5" xfId="20965" xr:uid="{4DB7D97D-CBC0-41EC-BE42-2B5F65D79446}"/>
    <cellStyle name="40% - Accent3 8 3 5 2" xfId="20966" xr:uid="{438B0F24-BDA6-4467-A982-74A1187BFBB9}"/>
    <cellStyle name="40% - Accent3 8 3 6" xfId="20967" xr:uid="{D1D1F386-AA93-4D36-A9E7-75E1E3FBD52B}"/>
    <cellStyle name="40% - Accent3 8 3 6 2" xfId="20968" xr:uid="{327D7306-9D9E-4B86-BCB8-194D97E72C0C}"/>
    <cellStyle name="40% - Accent3 8 3 7" xfId="20969" xr:uid="{66E47F37-6BB1-4B0C-9F17-E1AE4E2BDAAD}"/>
    <cellStyle name="40% - Accent3 8 3 7 2" xfId="20970" xr:uid="{2B471F94-2A71-474F-8C4D-619FC0EE08B8}"/>
    <cellStyle name="40% - Accent3 8 3 8" xfId="20971" xr:uid="{908FB5E6-FCDB-4328-BFAD-772CBDF3F047}"/>
    <cellStyle name="40% - Accent3 8 4" xfId="20972" xr:uid="{0956161F-08FE-41A2-966C-E6A8DCFCBC25}"/>
    <cellStyle name="40% - Accent3 8 4 2" xfId="20973" xr:uid="{167AA827-257A-463B-81D2-6CE87815642E}"/>
    <cellStyle name="40% - Accent3 8 4 2 2" xfId="20974" xr:uid="{DC8289C0-3ECC-4763-A9F7-3D0B6CD4DC3F}"/>
    <cellStyle name="40% - Accent3 8 4 3" xfId="20975" xr:uid="{15B11FD8-85DE-4986-ADAA-50950EBCF44C}"/>
    <cellStyle name="40% - Accent3 8 4 3 2" xfId="20976" xr:uid="{C443EB4F-AA28-4B1E-BD5F-B796D8BE6DDB}"/>
    <cellStyle name="40% - Accent3 8 4 4" xfId="20977" xr:uid="{B57B6757-4E42-4FF1-91A9-B2603B387485}"/>
    <cellStyle name="40% - Accent3 8 4 4 2" xfId="20978" xr:uid="{43BFD94E-4B58-4FC8-91D8-82A41B754A51}"/>
    <cellStyle name="40% - Accent3 8 4 5" xfId="20979" xr:uid="{3FDD24E2-9008-4C02-94B0-F2ECD6EEE053}"/>
    <cellStyle name="40% - Accent3 8 4 5 2" xfId="20980" xr:uid="{3E98EE7D-23FF-4884-87D0-AFFFC950AF11}"/>
    <cellStyle name="40% - Accent3 8 4 6" xfId="20981" xr:uid="{B5416C33-714D-4EDF-81C5-4CDACE3F0E2D}"/>
    <cellStyle name="40% - Accent3 8 5" xfId="20982" xr:uid="{4F06C118-02DA-4D43-98DB-968F35C40E16}"/>
    <cellStyle name="40% - Accent3 8 5 2" xfId="20983" xr:uid="{944A503E-E871-4522-A819-7218E6DF6116}"/>
    <cellStyle name="40% - Accent3 8 6" xfId="20984" xr:uid="{080D59E7-D930-4A76-A958-FE07832B3EAB}"/>
    <cellStyle name="40% - Accent3 8 6 2" xfId="20985" xr:uid="{93BB560B-22E8-4524-8051-6DBC86B6BE83}"/>
    <cellStyle name="40% - Accent3 8 7" xfId="20986" xr:uid="{D4D974FF-77BB-4CDA-8B12-A6C16B023E0C}"/>
    <cellStyle name="40% - Accent3 8 7 2" xfId="20987" xr:uid="{728B7B57-0E6D-4372-8F77-7996DA1A84E9}"/>
    <cellStyle name="40% - Accent3 8 8" xfId="20988" xr:uid="{E083CCC3-4B74-4623-9B0E-F4C0AF7CC17A}"/>
    <cellStyle name="40% - Accent3 8 8 2" xfId="20989" xr:uid="{2347AE2D-A915-4730-8741-1DEF1C20590D}"/>
    <cellStyle name="40% - Accent3 8 9" xfId="20990" xr:uid="{53A952BD-5CDE-4F9B-8DC3-F7E63F2B5B4D}"/>
    <cellStyle name="40% - Accent3 8 9 2" xfId="20991" xr:uid="{067C8EA3-175F-45C0-A03A-D0DFA89E25D9}"/>
    <cellStyle name="40% - Accent3 9" xfId="20992" xr:uid="{97040F34-1E48-4531-AF65-6E069AD42AC3}"/>
    <cellStyle name="40% - Accent3 9 10" xfId="20993" xr:uid="{A140530E-CCA4-4845-9789-D430774D8C04}"/>
    <cellStyle name="40% - Accent3 9 2" xfId="20994" xr:uid="{1941D52A-4A4D-44BD-A6CC-70562E5D2675}"/>
    <cellStyle name="40% - Accent3 9 2 2" xfId="20995" xr:uid="{7E56B2E8-964A-40D2-86DB-6967B2ADC41F}"/>
    <cellStyle name="40% - Accent3 9 2 2 2" xfId="20996" xr:uid="{3F7C9B26-611C-4F90-9861-A7FC39148E7B}"/>
    <cellStyle name="40% - Accent3 9 2 2 2 2" xfId="20997" xr:uid="{D5F5D15D-39C7-4261-8ADA-341FF85757CE}"/>
    <cellStyle name="40% - Accent3 9 2 2 3" xfId="20998" xr:uid="{58E0E668-F5E3-4E45-B5C6-7AA2C666C51C}"/>
    <cellStyle name="40% - Accent3 9 2 2 3 2" xfId="20999" xr:uid="{977E5D5F-86A3-4E8E-BD47-71F82B8C0531}"/>
    <cellStyle name="40% - Accent3 9 2 2 4" xfId="21000" xr:uid="{BF5BA24D-AFD0-41BD-B9C7-57007D767118}"/>
    <cellStyle name="40% - Accent3 9 2 2 4 2" xfId="21001" xr:uid="{F98DBEE8-4082-43D5-BAB1-0D565E4AE9B9}"/>
    <cellStyle name="40% - Accent3 9 2 2 5" xfId="21002" xr:uid="{F25A0C6D-706B-407F-8F6C-34463D94F988}"/>
    <cellStyle name="40% - Accent3 9 2 2 5 2" xfId="21003" xr:uid="{29024644-B485-41A3-9841-123CFC2AD4CC}"/>
    <cellStyle name="40% - Accent3 9 2 2 6" xfId="21004" xr:uid="{2EACC24E-A58F-4F29-AD47-AEAC96A85A58}"/>
    <cellStyle name="40% - Accent3 9 2 3" xfId="21005" xr:uid="{B5C6BD5B-7FCC-43D2-A539-E445676BC490}"/>
    <cellStyle name="40% - Accent3 9 2 3 2" xfId="21006" xr:uid="{107F3244-BA47-465F-843E-51AD111C6448}"/>
    <cellStyle name="40% - Accent3 9 2 4" xfId="21007" xr:uid="{2510E7EC-E148-4B36-BE39-591463BCA608}"/>
    <cellStyle name="40% - Accent3 9 2 4 2" xfId="21008" xr:uid="{6D8348EB-060D-46BD-9C46-5B2E32158D1F}"/>
    <cellStyle name="40% - Accent3 9 2 5" xfId="21009" xr:uid="{167CFB06-0BA4-4274-915C-BEA7C5D17723}"/>
    <cellStyle name="40% - Accent3 9 2 5 2" xfId="21010" xr:uid="{2BAC9B3F-1139-4922-BA29-BB46A8D7EFDD}"/>
    <cellStyle name="40% - Accent3 9 2 6" xfId="21011" xr:uid="{56B869EC-FF52-4D01-9E79-297E6A0753D6}"/>
    <cellStyle name="40% - Accent3 9 2 6 2" xfId="21012" xr:uid="{5AF421C4-BC65-42FD-AE15-360AF102C87A}"/>
    <cellStyle name="40% - Accent3 9 2 7" xfId="21013" xr:uid="{0D2C0768-F07A-4C8A-A61A-167ADD55944F}"/>
    <cellStyle name="40% - Accent3 9 2 7 2" xfId="21014" xr:uid="{2FC55C1C-54C9-4D16-9EC8-C1A41833AED3}"/>
    <cellStyle name="40% - Accent3 9 2 8" xfId="21015" xr:uid="{E4420CBA-1D38-427E-80BC-BD9384CAC881}"/>
    <cellStyle name="40% - Accent3 9 3" xfId="21016" xr:uid="{0AF81107-7976-4A09-B989-39ABFE1643D1}"/>
    <cellStyle name="40% - Accent3 9 3 2" xfId="21017" xr:uid="{E98B41AC-BD35-4D1B-9210-97B9E2163217}"/>
    <cellStyle name="40% - Accent3 9 3 2 2" xfId="21018" xr:uid="{D44545C1-2B25-42DF-A242-0A9FAA21D9A9}"/>
    <cellStyle name="40% - Accent3 9 3 2 2 2" xfId="21019" xr:uid="{439F5D1B-885A-43E9-B85F-6A149C9ADC04}"/>
    <cellStyle name="40% - Accent3 9 3 2 3" xfId="21020" xr:uid="{247B5562-1DC9-4DC3-9AD6-532ABBF9F9C7}"/>
    <cellStyle name="40% - Accent3 9 3 2 3 2" xfId="21021" xr:uid="{D773E1DC-1ECB-47EF-A7B6-7B4063E25612}"/>
    <cellStyle name="40% - Accent3 9 3 2 4" xfId="21022" xr:uid="{A211D685-C66A-4044-9AD5-D2388CDFDB7D}"/>
    <cellStyle name="40% - Accent3 9 3 2 4 2" xfId="21023" xr:uid="{3ED4F746-55D7-41BD-AFA2-3F9D1B075DE7}"/>
    <cellStyle name="40% - Accent3 9 3 2 5" xfId="21024" xr:uid="{243894CC-852D-448E-BF43-819AB5D65206}"/>
    <cellStyle name="40% - Accent3 9 3 2 5 2" xfId="21025" xr:uid="{00D6265F-0C4F-49B8-AE59-CD4D5F34F381}"/>
    <cellStyle name="40% - Accent3 9 3 2 6" xfId="21026" xr:uid="{B9AB489F-5A10-4A0B-A0A9-D7A48114D5FB}"/>
    <cellStyle name="40% - Accent3 9 3 3" xfId="21027" xr:uid="{62B03623-7AF6-4034-9696-88DDF88CCBC5}"/>
    <cellStyle name="40% - Accent3 9 3 3 2" xfId="21028" xr:uid="{156B90BB-6B71-40B1-A91A-0C7EE5DC718B}"/>
    <cellStyle name="40% - Accent3 9 3 4" xfId="21029" xr:uid="{A2AB722A-A938-42A2-B92D-D38EEBFDCDE3}"/>
    <cellStyle name="40% - Accent3 9 3 4 2" xfId="21030" xr:uid="{E9C5F5F1-A40C-45EF-87E0-1F4B721FA0AE}"/>
    <cellStyle name="40% - Accent3 9 3 5" xfId="21031" xr:uid="{F40CCE6A-7C49-4CB0-B0AB-36795FF8930D}"/>
    <cellStyle name="40% - Accent3 9 3 5 2" xfId="21032" xr:uid="{9EAC73F5-BC1C-4744-A1EF-101AE935E75C}"/>
    <cellStyle name="40% - Accent3 9 3 6" xfId="21033" xr:uid="{08D7BC5B-D2FA-4756-9E7B-A320E52F425D}"/>
    <cellStyle name="40% - Accent3 9 3 6 2" xfId="21034" xr:uid="{F6861DD8-52E1-473A-9969-EC978014B8AC}"/>
    <cellStyle name="40% - Accent3 9 3 7" xfId="21035" xr:uid="{57E84B6F-D13C-45F2-914A-09C76F56D77F}"/>
    <cellStyle name="40% - Accent3 9 3 7 2" xfId="21036" xr:uid="{C2A30871-684F-427A-8B77-0F07EAFAEB44}"/>
    <cellStyle name="40% - Accent3 9 3 8" xfId="21037" xr:uid="{02120954-8065-424E-83AD-9F020019506F}"/>
    <cellStyle name="40% - Accent3 9 4" xfId="21038" xr:uid="{7DAA8C31-B7E9-49FF-AA35-24C4A2EA64C5}"/>
    <cellStyle name="40% - Accent3 9 4 2" xfId="21039" xr:uid="{3D5C73FD-7BF5-4468-8C60-3631E11DF617}"/>
    <cellStyle name="40% - Accent3 9 4 2 2" xfId="21040" xr:uid="{88622E90-FB41-4919-90C5-F9EC73C190B1}"/>
    <cellStyle name="40% - Accent3 9 4 3" xfId="21041" xr:uid="{733693F2-D265-48DC-B35B-0EE404D942C1}"/>
    <cellStyle name="40% - Accent3 9 4 3 2" xfId="21042" xr:uid="{B703EC4A-DAEF-42B6-B0D0-160541EB5F5C}"/>
    <cellStyle name="40% - Accent3 9 4 4" xfId="21043" xr:uid="{5E52ADBE-3E96-418E-B08C-67ACD91CB02B}"/>
    <cellStyle name="40% - Accent3 9 4 4 2" xfId="21044" xr:uid="{56758595-B098-480B-816D-601C68EDA6B4}"/>
    <cellStyle name="40% - Accent3 9 4 5" xfId="21045" xr:uid="{233DDA3D-2AF5-41F7-AF04-DA45E1CDBB00}"/>
    <cellStyle name="40% - Accent3 9 4 5 2" xfId="21046" xr:uid="{FAD89045-17A0-4CB0-B54F-53919932BE5F}"/>
    <cellStyle name="40% - Accent3 9 4 6" xfId="21047" xr:uid="{2A73D430-DDEA-4098-9C15-86D43FC6EE94}"/>
    <cellStyle name="40% - Accent3 9 5" xfId="21048" xr:uid="{53D5F04D-E9D6-46E8-BB42-F128C3C36BCA}"/>
    <cellStyle name="40% - Accent3 9 5 2" xfId="21049" xr:uid="{68FB0ED4-1797-47CD-8043-97FA2D45B7BF}"/>
    <cellStyle name="40% - Accent3 9 6" xfId="21050" xr:uid="{C1B11875-5C0A-46B7-958C-6A4A6ACB271E}"/>
    <cellStyle name="40% - Accent3 9 6 2" xfId="21051" xr:uid="{7723714F-5525-47E8-8FD1-1F086EEE11CA}"/>
    <cellStyle name="40% - Accent3 9 7" xfId="21052" xr:uid="{B25BDF71-A202-4B34-BDF3-0BC85219D2E2}"/>
    <cellStyle name="40% - Accent3 9 7 2" xfId="21053" xr:uid="{CBBBFC9E-23E0-48CA-9AEE-226B5A3C67F4}"/>
    <cellStyle name="40% - Accent3 9 8" xfId="21054" xr:uid="{4262DA75-6B52-46A5-99B0-FF813565510F}"/>
    <cellStyle name="40% - Accent3 9 8 2" xfId="21055" xr:uid="{5CE70E2A-ADBE-4A94-BE7A-AB25FA760656}"/>
    <cellStyle name="40% - Accent3 9 9" xfId="21056" xr:uid="{7D4CDDCB-5052-4567-9A5C-F322D1D23E4B}"/>
    <cellStyle name="40% - Accent3 9 9 2" xfId="21057" xr:uid="{A63B56BE-8CD8-41ED-81CB-D7709366374E}"/>
    <cellStyle name="40% - Accent4 10" xfId="21059" xr:uid="{8428AA32-CB41-4EEB-A89E-5AB0A9831C61}"/>
    <cellStyle name="40% - Accent4 10 10" xfId="21060" xr:uid="{03E6EAEF-CBCA-4A5B-B5A8-707D36FD16B7}"/>
    <cellStyle name="40% - Accent4 10 2" xfId="21061" xr:uid="{6758F1FA-ADD9-4171-8235-5DCA6710A074}"/>
    <cellStyle name="40% - Accent4 10 2 2" xfId="21062" xr:uid="{03AD47D0-BBA3-4998-9011-73EE7D280FF7}"/>
    <cellStyle name="40% - Accent4 10 2 2 2" xfId="21063" xr:uid="{FE90EF27-1D3F-46ED-87AD-BA26FC7BC5CE}"/>
    <cellStyle name="40% - Accent4 10 2 2 2 2" xfId="21064" xr:uid="{B06CE61C-F2AD-46D7-8853-35020217E6F1}"/>
    <cellStyle name="40% - Accent4 10 2 2 3" xfId="21065" xr:uid="{5220003D-91D6-406F-9AD1-956FEA486993}"/>
    <cellStyle name="40% - Accent4 10 2 2 3 2" xfId="21066" xr:uid="{B666326E-1E32-431E-899C-09097056D6E9}"/>
    <cellStyle name="40% - Accent4 10 2 2 4" xfId="21067" xr:uid="{1C2E53BA-725D-43D7-BB86-1FC30BBF2069}"/>
    <cellStyle name="40% - Accent4 10 2 3" xfId="21068" xr:uid="{9B4AF496-3904-4F91-A39D-43491DD3F0A8}"/>
    <cellStyle name="40% - Accent4 10 2 3 2" xfId="21069" xr:uid="{4C39A2B7-65B9-49E1-B5F8-8D9E0BFF63C6}"/>
    <cellStyle name="40% - Accent4 10 2 4" xfId="21070" xr:uid="{E8BB9B5C-9583-46EC-8C4B-4DCC4E54D543}"/>
    <cellStyle name="40% - Accent4 10 2 4 2" xfId="21071" xr:uid="{1CEF1591-73ED-47C4-BFB3-AE8E88285919}"/>
    <cellStyle name="40% - Accent4 10 2 5" xfId="21072" xr:uid="{B0DF8BAE-291D-4BDE-B65D-F291C3D116CE}"/>
    <cellStyle name="40% - Accent4 10 2 5 2" xfId="21073" xr:uid="{08C4CA4F-BD7F-43AF-991C-34B80513B0D7}"/>
    <cellStyle name="40% - Accent4 10 2 6" xfId="21074" xr:uid="{74FEA718-AE4F-4C45-8F7C-3EC547B95D22}"/>
    <cellStyle name="40% - Accent4 10 2 6 2" xfId="21075" xr:uid="{F532E97B-C7B0-439D-BDC8-8D34BDD662CB}"/>
    <cellStyle name="40% - Accent4 10 2 7" xfId="21076" xr:uid="{6E698368-1C3E-41B1-A96B-4F22D124C7F3}"/>
    <cellStyle name="40% - Accent4 10 2 7 2" xfId="21077" xr:uid="{32AE0ADC-CCEE-46AD-97C9-232D99271B5B}"/>
    <cellStyle name="40% - Accent4 10 2 8" xfId="21078" xr:uid="{BE61054A-7CDB-4B80-900D-8F17BF7059D9}"/>
    <cellStyle name="40% - Accent4 10 3" xfId="21079" xr:uid="{0174FB85-CE06-4D1C-9325-DB30D8B17AE8}"/>
    <cellStyle name="40% - Accent4 10 3 2" xfId="21080" xr:uid="{85452861-5EEB-45D7-A8B2-0568BD5DFF72}"/>
    <cellStyle name="40% - Accent4 10 3 2 2" xfId="21081" xr:uid="{A974D3F9-EBFF-4A0A-AFCF-62E667F7353B}"/>
    <cellStyle name="40% - Accent4 10 3 2 2 2" xfId="21082" xr:uid="{D6AAADBD-F019-402D-8062-77CA5838E257}"/>
    <cellStyle name="40% - Accent4 10 3 2 3" xfId="21083" xr:uid="{F4F94AB3-173D-40EB-94A8-2B17B4A80C89}"/>
    <cellStyle name="40% - Accent4 10 3 2 3 2" xfId="21084" xr:uid="{B1CAFA87-08AE-486A-B18B-FBE76963E73B}"/>
    <cellStyle name="40% - Accent4 10 3 2 4" xfId="21085" xr:uid="{121ACA96-484A-4CB8-B751-78171DED6703}"/>
    <cellStyle name="40% - Accent4 10 3 3" xfId="21086" xr:uid="{354E7F1A-644D-4DFF-A87A-88E148CFC021}"/>
    <cellStyle name="40% - Accent4 10 3 3 2" xfId="21087" xr:uid="{6C5DA802-1E6F-4611-B9D5-756056B8EFA6}"/>
    <cellStyle name="40% - Accent4 10 3 4" xfId="21088" xr:uid="{FD0BC3E3-32B2-411D-88F7-12B0136627DA}"/>
    <cellStyle name="40% - Accent4 10 3 4 2" xfId="21089" xr:uid="{010BBD97-ACE4-4137-BA38-10F0362C61D8}"/>
    <cellStyle name="40% - Accent4 10 3 5" xfId="21090" xr:uid="{1D32D671-465A-408D-BD8E-1BA57B93E5A9}"/>
    <cellStyle name="40% - Accent4 10 3 5 2" xfId="21091" xr:uid="{41584B48-1895-4254-8260-953BDF2FA0A8}"/>
    <cellStyle name="40% - Accent4 10 3 6" xfId="21092" xr:uid="{BA88273C-BC57-495A-A48D-AC3714074B27}"/>
    <cellStyle name="40% - Accent4 10 4" xfId="21093" xr:uid="{EFE43EC4-3720-42DD-8E17-00CBB84EBB75}"/>
    <cellStyle name="40% - Accent4 10 4 2" xfId="21094" xr:uid="{6D134085-3566-4C23-9572-C7067CDFC021}"/>
    <cellStyle name="40% - Accent4 10 4 2 2" xfId="21095" xr:uid="{C81D3D3F-5D66-4D6E-87BA-E6CB2D31FBA7}"/>
    <cellStyle name="40% - Accent4 10 4 3" xfId="21096" xr:uid="{895CBDA0-3040-4E3E-A26D-D8B24E1DD654}"/>
    <cellStyle name="40% - Accent4 10 4 3 2" xfId="21097" xr:uid="{FDE40A02-1B89-47E7-A098-7276256F31D8}"/>
    <cellStyle name="40% - Accent4 10 4 4" xfId="21098" xr:uid="{02E78313-D6C5-40EA-8B32-1F201CD4BD53}"/>
    <cellStyle name="40% - Accent4 10 5" xfId="21099" xr:uid="{BCCC9A07-33D0-4A6D-B3BB-9C91AFF4E66F}"/>
    <cellStyle name="40% - Accent4 10 5 2" xfId="21100" xr:uid="{E5D81B0B-4EDD-4FAB-93D7-A7AC01F9F56C}"/>
    <cellStyle name="40% - Accent4 10 6" xfId="21101" xr:uid="{70186117-5F8E-4FC8-BE3C-A96DBD657D3A}"/>
    <cellStyle name="40% - Accent4 10 6 2" xfId="21102" xr:uid="{8575A8C6-8B34-4849-ADDF-83E5BEE962E3}"/>
    <cellStyle name="40% - Accent4 10 7" xfId="21103" xr:uid="{42DC6797-F769-4FF7-ACC6-1A7805A4B962}"/>
    <cellStyle name="40% - Accent4 10 7 2" xfId="21104" xr:uid="{395FBA4E-D1D2-41E6-B6FB-054303774DD1}"/>
    <cellStyle name="40% - Accent4 10 8" xfId="21105" xr:uid="{1115601C-EDF3-483B-806C-6D2143BC3868}"/>
    <cellStyle name="40% - Accent4 10 8 2" xfId="21106" xr:uid="{9964EE12-B5AB-4B16-BC1D-FB2C2A2456CE}"/>
    <cellStyle name="40% - Accent4 10 9" xfId="21107" xr:uid="{18DE6157-ED99-4C30-975D-E4551ED548B6}"/>
    <cellStyle name="40% - Accent4 10 9 2" xfId="21108" xr:uid="{2F8AC656-99BA-4D7F-A255-DA8757296FA5}"/>
    <cellStyle name="40% - Accent4 11" xfId="21109" xr:uid="{901CA770-6F72-44DE-A481-5BD5A938832E}"/>
    <cellStyle name="40% - Accent4 11 10" xfId="21110" xr:uid="{C21241E7-D87B-485D-A667-13234E9533E1}"/>
    <cellStyle name="40% - Accent4 11 2" xfId="21111" xr:uid="{75660B6F-085C-4E65-BD1D-4A64D1003AB8}"/>
    <cellStyle name="40% - Accent4 11 2 2" xfId="21112" xr:uid="{4978E231-44A8-4360-AE12-693417674EBA}"/>
    <cellStyle name="40% - Accent4 11 2 2 2" xfId="21113" xr:uid="{C44D4F39-0280-49CD-AA69-139AA18BAA8C}"/>
    <cellStyle name="40% - Accent4 11 2 2 2 2" xfId="21114" xr:uid="{F37DEA24-E239-4DE8-9860-E2B21481FBD5}"/>
    <cellStyle name="40% - Accent4 11 2 2 3" xfId="21115" xr:uid="{747B4F53-3BAF-4AC5-B81B-71BD75844E40}"/>
    <cellStyle name="40% - Accent4 11 2 2 3 2" xfId="21116" xr:uid="{DB1EC96C-3129-4824-B3D1-A85A34E261E6}"/>
    <cellStyle name="40% - Accent4 11 2 2 4" xfId="21117" xr:uid="{A5691AEF-FC14-4DC2-ABC3-3768A2B83B06}"/>
    <cellStyle name="40% - Accent4 11 2 3" xfId="21118" xr:uid="{84578B25-3FF7-43E1-AD07-9AB0B7F579D3}"/>
    <cellStyle name="40% - Accent4 11 2 3 2" xfId="21119" xr:uid="{0394B3C3-CCC2-424D-8C71-46F63CD64833}"/>
    <cellStyle name="40% - Accent4 11 2 4" xfId="21120" xr:uid="{8D9D46BD-0770-467D-8528-EF552B045015}"/>
    <cellStyle name="40% - Accent4 11 2 4 2" xfId="21121" xr:uid="{C096AC85-13CB-4827-A39E-E47C4756274E}"/>
    <cellStyle name="40% - Accent4 11 2 5" xfId="21122" xr:uid="{5CBD9911-2767-4DF1-828C-8DCC7174EDE1}"/>
    <cellStyle name="40% - Accent4 11 2 5 2" xfId="21123" xr:uid="{EC8BE0C2-F833-4862-8D57-24D8B2CBB482}"/>
    <cellStyle name="40% - Accent4 11 2 6" xfId="21124" xr:uid="{83B8652D-AF45-4FAB-9025-9386C5C4AC25}"/>
    <cellStyle name="40% - Accent4 11 2 6 2" xfId="21125" xr:uid="{6E6CF65C-5B2D-41F1-AF17-0D09A4C3F11B}"/>
    <cellStyle name="40% - Accent4 11 2 7" xfId="21126" xr:uid="{124D0DC6-35FE-49C3-89AB-698F467F2907}"/>
    <cellStyle name="40% - Accent4 11 2 7 2" xfId="21127" xr:uid="{26F44669-F996-4B96-980D-BEBBC366E370}"/>
    <cellStyle name="40% - Accent4 11 2 8" xfId="21128" xr:uid="{DDF4D94C-EEF0-4BD8-809A-025183B4DB7A}"/>
    <cellStyle name="40% - Accent4 11 3" xfId="21129" xr:uid="{A0D6DFD4-A741-46D8-B3FB-CEE97C7F4E6D}"/>
    <cellStyle name="40% - Accent4 11 3 2" xfId="21130" xr:uid="{28A3040A-F4B8-47F2-BCB9-3A758A87BC76}"/>
    <cellStyle name="40% - Accent4 11 3 2 2" xfId="21131" xr:uid="{939C50C6-FDFA-456D-8C55-17EB20876C83}"/>
    <cellStyle name="40% - Accent4 11 3 2 2 2" xfId="21132" xr:uid="{E88ACDEE-6E12-4300-B3AE-FC3AB2AF3AF8}"/>
    <cellStyle name="40% - Accent4 11 3 2 3" xfId="21133" xr:uid="{D6BFDE89-792C-4C3B-A312-31838B9B69B6}"/>
    <cellStyle name="40% - Accent4 11 3 2 3 2" xfId="21134" xr:uid="{3C88F8A8-CAE9-465E-ACB2-19EFDABDCF50}"/>
    <cellStyle name="40% - Accent4 11 3 2 4" xfId="21135" xr:uid="{C67EC1C5-75BB-4E12-A903-C6F61E72022E}"/>
    <cellStyle name="40% - Accent4 11 3 3" xfId="21136" xr:uid="{DF4A2278-057C-4EB8-946F-E122D2080660}"/>
    <cellStyle name="40% - Accent4 11 3 3 2" xfId="21137" xr:uid="{B40DCC07-8411-4C74-99FB-DB03B7193365}"/>
    <cellStyle name="40% - Accent4 11 3 4" xfId="21138" xr:uid="{64B467C0-183E-4C9F-AF76-407480C2FBE6}"/>
    <cellStyle name="40% - Accent4 11 3 4 2" xfId="21139" xr:uid="{BCF30AEC-7DDA-48C5-9CFD-2383E2F50D3F}"/>
    <cellStyle name="40% - Accent4 11 3 5" xfId="21140" xr:uid="{8BD14E93-E044-4713-910F-66D57CB309D1}"/>
    <cellStyle name="40% - Accent4 11 3 5 2" xfId="21141" xr:uid="{2B80087C-F4D0-4609-BE04-7FD8CF70FE40}"/>
    <cellStyle name="40% - Accent4 11 3 6" xfId="21142" xr:uid="{C37A3BA0-762D-4124-8846-5FAC7BD7D22F}"/>
    <cellStyle name="40% - Accent4 11 4" xfId="21143" xr:uid="{00984637-65A0-4624-829C-1841729021E7}"/>
    <cellStyle name="40% - Accent4 11 4 2" xfId="21144" xr:uid="{D2BACEB4-55C2-4923-8818-54E49CF36E81}"/>
    <cellStyle name="40% - Accent4 11 4 2 2" xfId="21145" xr:uid="{6CC9C1C3-AB11-4656-BFEA-EF67BE0A1713}"/>
    <cellStyle name="40% - Accent4 11 4 3" xfId="21146" xr:uid="{5CCBD4F9-1605-4BE7-A55D-77D80BDF72DC}"/>
    <cellStyle name="40% - Accent4 11 4 3 2" xfId="21147" xr:uid="{ADB20D61-56D3-47E3-B554-9C3399661907}"/>
    <cellStyle name="40% - Accent4 11 4 4" xfId="21148" xr:uid="{0273AAB7-57E7-4D0A-AF0B-78C02EE374F0}"/>
    <cellStyle name="40% - Accent4 11 5" xfId="21149" xr:uid="{22F15D26-F15E-4DD1-A81D-A87A979AD098}"/>
    <cellStyle name="40% - Accent4 11 5 2" xfId="21150" xr:uid="{AD54D3F7-9DDF-4964-BAC6-16DC0465013D}"/>
    <cellStyle name="40% - Accent4 11 6" xfId="21151" xr:uid="{238E1C30-D058-484F-BEE3-99A092766370}"/>
    <cellStyle name="40% - Accent4 11 6 2" xfId="21152" xr:uid="{B1CAD3F5-790D-4190-B0B4-D7E0F0EE6B46}"/>
    <cellStyle name="40% - Accent4 11 7" xfId="21153" xr:uid="{161163E9-0477-4093-BF08-667D354866C8}"/>
    <cellStyle name="40% - Accent4 11 7 2" xfId="21154" xr:uid="{F57FA1D0-0932-4683-A9D6-592646E2A8B7}"/>
    <cellStyle name="40% - Accent4 11 8" xfId="21155" xr:uid="{2758B317-1E25-491B-B218-7704FFF4BEF2}"/>
    <cellStyle name="40% - Accent4 11 8 2" xfId="21156" xr:uid="{F387E426-AAB4-4989-A1F1-F1ABF350534F}"/>
    <cellStyle name="40% - Accent4 11 9" xfId="21157" xr:uid="{BC669843-151E-468F-808C-896F53F4FC67}"/>
    <cellStyle name="40% - Accent4 11 9 2" xfId="21158" xr:uid="{52BC6426-0CFA-4478-B654-661609F1D96D}"/>
    <cellStyle name="40% - Accent4 12" xfId="21159" xr:uid="{620FC809-321C-4FF9-BDEE-A875F5A91F0E}"/>
    <cellStyle name="40% - Accent4 12 10" xfId="21160" xr:uid="{8AD45BCA-0BA5-4DC3-9E1B-2D1B06863195}"/>
    <cellStyle name="40% - Accent4 12 2" xfId="21161" xr:uid="{A19EFE4E-0470-4C18-9F25-7BBD9F75F4B8}"/>
    <cellStyle name="40% - Accent4 12 2 2" xfId="21162" xr:uid="{47878E7F-AEE4-48CF-980E-54C5A0460D67}"/>
    <cellStyle name="40% - Accent4 12 2 2 2" xfId="21163" xr:uid="{25FC82E1-D7BD-474B-933F-602FA585FA1B}"/>
    <cellStyle name="40% - Accent4 12 2 2 2 2" xfId="21164" xr:uid="{67385CC8-35D2-4429-8648-0B401ACDF918}"/>
    <cellStyle name="40% - Accent4 12 2 2 3" xfId="21165" xr:uid="{2A47F7B0-71E2-45D5-BAED-74CD758C0ECD}"/>
    <cellStyle name="40% - Accent4 12 2 2 3 2" xfId="21166" xr:uid="{0B1730C8-48B6-45E0-B5DA-6DC4FB386C83}"/>
    <cellStyle name="40% - Accent4 12 2 2 4" xfId="21167" xr:uid="{61B58575-21A7-4B5A-A402-A19549294FD6}"/>
    <cellStyle name="40% - Accent4 12 2 3" xfId="21168" xr:uid="{D159F415-8A92-4F57-9309-521194E9E9FA}"/>
    <cellStyle name="40% - Accent4 12 2 3 2" xfId="21169" xr:uid="{145F88F9-FBB4-44E6-ABDF-1A1D8E9127D6}"/>
    <cellStyle name="40% - Accent4 12 2 4" xfId="21170" xr:uid="{D22EB46A-B001-458B-8303-51554DF9ECD0}"/>
    <cellStyle name="40% - Accent4 12 2 4 2" xfId="21171" xr:uid="{A59D413E-76ED-4374-A077-51FF95A85ACA}"/>
    <cellStyle name="40% - Accent4 12 2 5" xfId="21172" xr:uid="{83F300FE-3FDB-4594-AE59-43F381034499}"/>
    <cellStyle name="40% - Accent4 12 2 5 2" xfId="21173" xr:uid="{C477418B-1B34-4771-BD4A-C1E9E85F447E}"/>
    <cellStyle name="40% - Accent4 12 2 6" xfId="21174" xr:uid="{95BCA191-ECA7-487E-B785-70EB6DB9EFD0}"/>
    <cellStyle name="40% - Accent4 12 2 6 2" xfId="21175" xr:uid="{289ECE81-7287-4464-ADC1-B805FBEBF39F}"/>
    <cellStyle name="40% - Accent4 12 2 7" xfId="21176" xr:uid="{9D96A624-7B68-4764-B34E-6E45E04F57CA}"/>
    <cellStyle name="40% - Accent4 12 2 7 2" xfId="21177" xr:uid="{D84838D3-4E82-497E-AE9B-2F378CE6DC87}"/>
    <cellStyle name="40% - Accent4 12 2 8" xfId="21178" xr:uid="{78B0C267-69C0-4615-9D0B-8B8346334005}"/>
    <cellStyle name="40% - Accent4 12 3" xfId="21179" xr:uid="{CA8FCC0F-3345-4FE0-AE8B-A226C84E3E8D}"/>
    <cellStyle name="40% - Accent4 12 3 2" xfId="21180" xr:uid="{EF3D33EF-9422-4535-A244-D17CBD7DE375}"/>
    <cellStyle name="40% - Accent4 12 3 2 2" xfId="21181" xr:uid="{8B83C214-1F7F-476C-A9CB-5F44C1394DAE}"/>
    <cellStyle name="40% - Accent4 12 3 2 2 2" xfId="21182" xr:uid="{032D0361-673F-4A50-9068-312B7B37DCF0}"/>
    <cellStyle name="40% - Accent4 12 3 2 3" xfId="21183" xr:uid="{58CDD187-CF84-49AA-A1D9-D2BFE18AF0B0}"/>
    <cellStyle name="40% - Accent4 12 3 2 3 2" xfId="21184" xr:uid="{DE65CA65-670F-4CFC-A7D4-8F75052D72C5}"/>
    <cellStyle name="40% - Accent4 12 3 2 4" xfId="21185" xr:uid="{43241130-8B1C-4AB9-B359-DF803E077D90}"/>
    <cellStyle name="40% - Accent4 12 3 3" xfId="21186" xr:uid="{D587D670-E047-49F2-B311-3C6A4E0C82ED}"/>
    <cellStyle name="40% - Accent4 12 3 3 2" xfId="21187" xr:uid="{0A9CE23E-83F7-4DBF-9BCC-81375F10B5CB}"/>
    <cellStyle name="40% - Accent4 12 3 4" xfId="21188" xr:uid="{C0481B72-85D1-4189-8587-9377BA570209}"/>
    <cellStyle name="40% - Accent4 12 3 4 2" xfId="21189" xr:uid="{7E1DFA9B-AAA0-485F-819C-7E08D16E372D}"/>
    <cellStyle name="40% - Accent4 12 3 5" xfId="21190" xr:uid="{71BE9ACE-8C13-49BD-B323-D6B0DBFDB476}"/>
    <cellStyle name="40% - Accent4 12 3 5 2" xfId="21191" xr:uid="{E47F5B09-AE43-4C10-A709-CC7081F9584E}"/>
    <cellStyle name="40% - Accent4 12 3 6" xfId="21192" xr:uid="{E8B3B846-F888-4088-B464-705E2884CBF5}"/>
    <cellStyle name="40% - Accent4 12 4" xfId="21193" xr:uid="{D5C1BA97-EA16-4A23-8608-64B0B5FC9FA7}"/>
    <cellStyle name="40% - Accent4 12 4 2" xfId="21194" xr:uid="{94AD14BF-4373-4D68-8A12-76B119982F85}"/>
    <cellStyle name="40% - Accent4 12 4 2 2" xfId="21195" xr:uid="{7485C371-AD40-407E-90AD-5F2AD7350AAB}"/>
    <cellStyle name="40% - Accent4 12 4 3" xfId="21196" xr:uid="{61CBEA1A-F01C-4E7A-B35D-A2083C333F4E}"/>
    <cellStyle name="40% - Accent4 12 4 3 2" xfId="21197" xr:uid="{ADA1C70D-C301-4800-88B6-F60F0FB3F5D5}"/>
    <cellStyle name="40% - Accent4 12 4 4" xfId="21198" xr:uid="{0B0F6A16-20B7-4280-B99C-5E538C86D820}"/>
    <cellStyle name="40% - Accent4 12 5" xfId="21199" xr:uid="{D77C631D-CE4E-47FC-98C6-C7E76DF3D7D2}"/>
    <cellStyle name="40% - Accent4 12 5 2" xfId="21200" xr:uid="{BF70CE6E-740E-4570-BB47-77E2CBB48E45}"/>
    <cellStyle name="40% - Accent4 12 6" xfId="21201" xr:uid="{79CD81FF-6CFA-49CD-9497-77C6C9C488A6}"/>
    <cellStyle name="40% - Accent4 12 6 2" xfId="21202" xr:uid="{20B6E675-F340-4934-8565-7F216CCE7866}"/>
    <cellStyle name="40% - Accent4 12 7" xfId="21203" xr:uid="{BB431E9B-8EDF-4D5E-9024-F8349BBEA930}"/>
    <cellStyle name="40% - Accent4 12 7 2" xfId="21204" xr:uid="{BB905A71-3543-4B8F-9E75-67AC92506C3F}"/>
    <cellStyle name="40% - Accent4 12 8" xfId="21205" xr:uid="{468DC16C-79F5-4959-933B-36EB2B26A929}"/>
    <cellStyle name="40% - Accent4 12 8 2" xfId="21206" xr:uid="{C40ABDBF-2468-40C2-BC06-D5F9389005B4}"/>
    <cellStyle name="40% - Accent4 12 9" xfId="21207" xr:uid="{794223A7-DE25-4F4B-824A-1744E2E553F8}"/>
    <cellStyle name="40% - Accent4 12 9 2" xfId="21208" xr:uid="{A6A8A112-654E-4EDF-A893-2D87489AE406}"/>
    <cellStyle name="40% - Accent4 13" xfId="21209" xr:uid="{20F8DF51-70E3-4468-B56C-C4864F7ADB4E}"/>
    <cellStyle name="40% - Accent4 13 10" xfId="21210" xr:uid="{370000DB-936D-4A6C-BADE-A3ED7B9967B6}"/>
    <cellStyle name="40% - Accent4 13 2" xfId="21211" xr:uid="{722BC806-05DD-4FEF-8E31-27DA4D81BDC7}"/>
    <cellStyle name="40% - Accent4 13 2 2" xfId="21212" xr:uid="{2FC3AA46-E5AD-4237-B033-84D9DEDF77FA}"/>
    <cellStyle name="40% - Accent4 13 2 2 2" xfId="21213" xr:uid="{2D2DBC83-93F0-48EC-8A84-72990EC9327B}"/>
    <cellStyle name="40% - Accent4 13 2 2 2 2" xfId="21214" xr:uid="{F6F5A6B4-8BCC-4983-977A-17351E6CCFE7}"/>
    <cellStyle name="40% - Accent4 13 2 2 3" xfId="21215" xr:uid="{DB198C21-E12A-4D9C-8382-F7942D3C77D7}"/>
    <cellStyle name="40% - Accent4 13 2 2 3 2" xfId="21216" xr:uid="{361F4D64-F284-4A5A-998F-AA83113CFA03}"/>
    <cellStyle name="40% - Accent4 13 2 2 4" xfId="21217" xr:uid="{5F5B11C0-B1D5-4D2C-B259-90F18FB6E360}"/>
    <cellStyle name="40% - Accent4 13 2 3" xfId="21218" xr:uid="{BA0BDEDD-B85C-4097-BC64-D4488B6E34CA}"/>
    <cellStyle name="40% - Accent4 13 2 3 2" xfId="21219" xr:uid="{B9C6602D-914D-46CB-A550-386E24BB870A}"/>
    <cellStyle name="40% - Accent4 13 2 4" xfId="21220" xr:uid="{D12FACB7-17B7-4CCD-80AC-3E16DA39B2EC}"/>
    <cellStyle name="40% - Accent4 13 2 4 2" xfId="21221" xr:uid="{9148A47A-F476-42E1-A7BE-22578E1251CA}"/>
    <cellStyle name="40% - Accent4 13 2 5" xfId="21222" xr:uid="{5FA2B6E5-2589-49F6-BE0F-F35816B5BA1B}"/>
    <cellStyle name="40% - Accent4 13 2 5 2" xfId="21223" xr:uid="{4D8C3064-8086-4B56-AA1F-38FAAD0305B0}"/>
    <cellStyle name="40% - Accent4 13 2 6" xfId="21224" xr:uid="{BDF0FE87-BDE6-48A7-913A-349CB2C17619}"/>
    <cellStyle name="40% - Accent4 13 2 6 2" xfId="21225" xr:uid="{C7D5F1AB-521B-41DF-B668-1153A5CDCFF1}"/>
    <cellStyle name="40% - Accent4 13 2 7" xfId="21226" xr:uid="{C23ABA3A-AF93-413A-BE97-EFD59E805D6E}"/>
    <cellStyle name="40% - Accent4 13 2 7 2" xfId="21227" xr:uid="{0BFD6820-36E2-4308-A90C-264E1466B7D7}"/>
    <cellStyle name="40% - Accent4 13 2 8" xfId="21228" xr:uid="{CA4FF58C-B56F-4E4B-B879-5EB12D35373C}"/>
    <cellStyle name="40% - Accent4 13 3" xfId="21229" xr:uid="{F3149C39-F4E8-45E2-B669-1F90AACF3DA3}"/>
    <cellStyle name="40% - Accent4 13 3 2" xfId="21230" xr:uid="{26898880-D990-4F17-A8DB-DB63B75A48EB}"/>
    <cellStyle name="40% - Accent4 13 3 2 2" xfId="21231" xr:uid="{B36139ED-566D-4C8E-A8E6-B0026AB69087}"/>
    <cellStyle name="40% - Accent4 13 3 2 2 2" xfId="21232" xr:uid="{1D25BCD2-E06A-4637-B9B2-984E9A6AB32F}"/>
    <cellStyle name="40% - Accent4 13 3 2 3" xfId="21233" xr:uid="{0B0B23A2-017C-4BDD-9000-8F5A829EB00A}"/>
    <cellStyle name="40% - Accent4 13 3 2 3 2" xfId="21234" xr:uid="{13185BFF-20A5-4460-AE28-42EFE3EF3E94}"/>
    <cellStyle name="40% - Accent4 13 3 2 4" xfId="21235" xr:uid="{25F2B0A1-A729-426E-B4CD-49012B80298E}"/>
    <cellStyle name="40% - Accent4 13 3 3" xfId="21236" xr:uid="{EC1BB5CC-F047-48E2-93A0-14B4656CD6E5}"/>
    <cellStyle name="40% - Accent4 13 3 3 2" xfId="21237" xr:uid="{CF721EC3-5777-40E5-A556-35A92A848C78}"/>
    <cellStyle name="40% - Accent4 13 3 4" xfId="21238" xr:uid="{C61B0BF5-923B-462A-822C-5F24D97E5CDF}"/>
    <cellStyle name="40% - Accent4 13 3 4 2" xfId="21239" xr:uid="{492B298A-CB08-44AC-A1E4-CEB89D7404F6}"/>
    <cellStyle name="40% - Accent4 13 3 5" xfId="21240" xr:uid="{B18B98E2-82CD-4184-AA47-38449883A612}"/>
    <cellStyle name="40% - Accent4 13 3 5 2" xfId="21241" xr:uid="{45EDC303-9679-4FC7-B955-DF368EBCAFA7}"/>
    <cellStyle name="40% - Accent4 13 3 6" xfId="21242" xr:uid="{C90B1323-43BE-4A0B-B953-C81630CC91D6}"/>
    <cellStyle name="40% - Accent4 13 4" xfId="21243" xr:uid="{94B7C204-96EE-49F0-9245-7FA04FFF783B}"/>
    <cellStyle name="40% - Accent4 13 4 2" xfId="21244" xr:uid="{58F0F40B-7327-4002-9D87-39B7C9A1114E}"/>
    <cellStyle name="40% - Accent4 13 4 2 2" xfId="21245" xr:uid="{38C00591-F9A2-4FE4-8055-F767BD723387}"/>
    <cellStyle name="40% - Accent4 13 4 3" xfId="21246" xr:uid="{C07712E0-BC9E-4C8A-A759-A5F449D51FFC}"/>
    <cellStyle name="40% - Accent4 13 4 3 2" xfId="21247" xr:uid="{0272D8E7-B026-4F6F-A2EC-04DA8DB4C445}"/>
    <cellStyle name="40% - Accent4 13 4 4" xfId="21248" xr:uid="{DD9C5EC5-E04E-4A0D-A24C-B98BA2881647}"/>
    <cellStyle name="40% - Accent4 13 5" xfId="21249" xr:uid="{DF5109A1-7EAE-499B-A747-B71A2C627C9A}"/>
    <cellStyle name="40% - Accent4 13 5 2" xfId="21250" xr:uid="{5D5B3761-A31A-4DCB-866D-3847352A0A89}"/>
    <cellStyle name="40% - Accent4 13 6" xfId="21251" xr:uid="{FC9DB543-5BDA-475C-BD9B-05E46F8B303F}"/>
    <cellStyle name="40% - Accent4 13 6 2" xfId="21252" xr:uid="{8DF209CD-430C-4D17-B6EE-EF856B08712B}"/>
    <cellStyle name="40% - Accent4 13 7" xfId="21253" xr:uid="{DECD7423-74BD-4D96-A20A-A8E38E5BA2D2}"/>
    <cellStyle name="40% - Accent4 13 7 2" xfId="21254" xr:uid="{C6902364-6349-4776-8969-04ABFCD5E359}"/>
    <cellStyle name="40% - Accent4 13 8" xfId="21255" xr:uid="{89D3261B-3E8A-4F1F-963F-6079E4B63A7D}"/>
    <cellStyle name="40% - Accent4 13 8 2" xfId="21256" xr:uid="{06128FAF-660E-4DF0-BD99-7A9882B08AC9}"/>
    <cellStyle name="40% - Accent4 13 9" xfId="21257" xr:uid="{7DB99414-5CE1-477B-A91F-AE19AE4BA3F8}"/>
    <cellStyle name="40% - Accent4 13 9 2" xfId="21258" xr:uid="{5B0769C6-D263-4CBF-A2F9-9A63C55CBECB}"/>
    <cellStyle name="40% - Accent4 14" xfId="21259" xr:uid="{A6F3E910-4DF5-46DE-9F3A-4CE43414B606}"/>
    <cellStyle name="40% - Accent4 14 10" xfId="21260" xr:uid="{409B031E-6A75-4C5A-9A4A-75233C6CF67B}"/>
    <cellStyle name="40% - Accent4 14 2" xfId="21261" xr:uid="{BDCD56DB-48C6-4310-B85C-E8DC766D657D}"/>
    <cellStyle name="40% - Accent4 14 2 2" xfId="21262" xr:uid="{5FCC234C-C38A-4EC9-9062-3B4E036E39FD}"/>
    <cellStyle name="40% - Accent4 14 2 2 2" xfId="21263" xr:uid="{34AC56CB-357F-4040-8D2C-829D3C74F3A7}"/>
    <cellStyle name="40% - Accent4 14 2 2 2 2" xfId="21264" xr:uid="{C9DA258E-BAD5-4FD9-A50D-53E0A69411E4}"/>
    <cellStyle name="40% - Accent4 14 2 2 3" xfId="21265" xr:uid="{D5BD7AF4-B666-4978-A88D-64D45E8CCCE8}"/>
    <cellStyle name="40% - Accent4 14 2 2 3 2" xfId="21266" xr:uid="{66BAA887-8A43-4FEF-89E8-9CD49F027B17}"/>
    <cellStyle name="40% - Accent4 14 2 2 4" xfId="21267" xr:uid="{A519F9B8-25AB-4DD9-9000-829E18EE93E7}"/>
    <cellStyle name="40% - Accent4 14 2 3" xfId="21268" xr:uid="{4E04B065-FAFD-492F-8E91-83854E4DB7DB}"/>
    <cellStyle name="40% - Accent4 14 2 3 2" xfId="21269" xr:uid="{2885A2A4-512C-4860-97FD-4F5B7C822272}"/>
    <cellStyle name="40% - Accent4 14 2 4" xfId="21270" xr:uid="{66A32960-89A3-4DC5-AC89-E7F1E1D7C207}"/>
    <cellStyle name="40% - Accent4 14 2 4 2" xfId="21271" xr:uid="{D95EFEFA-097B-45CE-AABE-E51BB6A35CE5}"/>
    <cellStyle name="40% - Accent4 14 2 5" xfId="21272" xr:uid="{D5FBFC5C-6570-4575-81B1-737E1206927D}"/>
    <cellStyle name="40% - Accent4 14 2 5 2" xfId="21273" xr:uid="{7E7D5886-B14A-4D2C-8E8E-2218B676DAD7}"/>
    <cellStyle name="40% - Accent4 14 2 6" xfId="21274" xr:uid="{78D8B144-EF2D-4242-AFF7-4DE45DD26E5A}"/>
    <cellStyle name="40% - Accent4 14 2 6 2" xfId="21275" xr:uid="{7A411008-3C30-487C-88AD-19DA8268D59E}"/>
    <cellStyle name="40% - Accent4 14 2 7" xfId="21276" xr:uid="{1F83BF6D-B02F-4E46-B2BC-EA90B780EBFD}"/>
    <cellStyle name="40% - Accent4 14 2 7 2" xfId="21277" xr:uid="{7B2859A1-000A-43E6-B0D0-42268259CFA2}"/>
    <cellStyle name="40% - Accent4 14 2 8" xfId="21278" xr:uid="{A4E8648B-FEA4-4B11-B558-49768F12A240}"/>
    <cellStyle name="40% - Accent4 14 3" xfId="21279" xr:uid="{55CC50BF-543D-4F81-B156-D0E53BA4224E}"/>
    <cellStyle name="40% - Accent4 14 3 2" xfId="21280" xr:uid="{0731E043-ADB6-4EE9-91A4-DCD412599CA4}"/>
    <cellStyle name="40% - Accent4 14 3 2 2" xfId="21281" xr:uid="{88776760-9146-4FB4-BF07-B3C9D7F024DE}"/>
    <cellStyle name="40% - Accent4 14 3 2 2 2" xfId="21282" xr:uid="{D6034ECC-1159-4DCE-A71E-3A1A5DD37D32}"/>
    <cellStyle name="40% - Accent4 14 3 2 3" xfId="21283" xr:uid="{B9143804-9E5C-4F2C-AAE7-886715F54980}"/>
    <cellStyle name="40% - Accent4 14 3 2 3 2" xfId="21284" xr:uid="{8E8FFC8C-624C-4252-87A2-3283F62A0161}"/>
    <cellStyle name="40% - Accent4 14 3 2 4" xfId="21285" xr:uid="{9A1D3BCE-0D45-4632-AE76-A7E0B0ACB908}"/>
    <cellStyle name="40% - Accent4 14 3 3" xfId="21286" xr:uid="{FE0CFC79-E098-4535-8BB5-52B04E6DD9DB}"/>
    <cellStyle name="40% - Accent4 14 3 3 2" xfId="21287" xr:uid="{67C1BCCC-DD3B-48E9-8B0E-07A82F32E916}"/>
    <cellStyle name="40% - Accent4 14 3 4" xfId="21288" xr:uid="{C53215B1-445F-4BBC-9D07-C07E6F7FD869}"/>
    <cellStyle name="40% - Accent4 14 3 4 2" xfId="21289" xr:uid="{9E460A53-B213-43E3-9B24-73B87B000C2C}"/>
    <cellStyle name="40% - Accent4 14 3 5" xfId="21290" xr:uid="{2EB427A3-CB83-424B-BF56-D0EB38D6C5B6}"/>
    <cellStyle name="40% - Accent4 14 3 5 2" xfId="21291" xr:uid="{1444E822-1157-4EBA-A972-E8D2D5ABED40}"/>
    <cellStyle name="40% - Accent4 14 3 6" xfId="21292" xr:uid="{FCD97968-2EBE-4D9F-9585-5BDCFA18DDAE}"/>
    <cellStyle name="40% - Accent4 14 4" xfId="21293" xr:uid="{60717E28-5CC2-4658-9A2B-D5324B0F9AE4}"/>
    <cellStyle name="40% - Accent4 14 4 2" xfId="21294" xr:uid="{4FAF5575-444D-4D9C-B871-4AC43CA56868}"/>
    <cellStyle name="40% - Accent4 14 4 2 2" xfId="21295" xr:uid="{1508CE1D-3605-48E6-BA95-BD1E6A7AA60B}"/>
    <cellStyle name="40% - Accent4 14 4 3" xfId="21296" xr:uid="{7CC994E7-3515-4C2A-A852-BDC977B19012}"/>
    <cellStyle name="40% - Accent4 14 4 3 2" xfId="21297" xr:uid="{40A78A7E-E064-4498-885A-883C9E5E4FED}"/>
    <cellStyle name="40% - Accent4 14 4 4" xfId="21298" xr:uid="{C57782F6-48BC-4960-93EA-125D0D3AD69B}"/>
    <cellStyle name="40% - Accent4 14 5" xfId="21299" xr:uid="{AA03EFA1-432B-4F90-8D6E-DB1D64255A2A}"/>
    <cellStyle name="40% - Accent4 14 5 2" xfId="21300" xr:uid="{E3C1B14D-4511-4E8C-B741-9AE5DEB6D265}"/>
    <cellStyle name="40% - Accent4 14 6" xfId="21301" xr:uid="{85094156-E434-42C9-9495-45285BC4A322}"/>
    <cellStyle name="40% - Accent4 14 6 2" xfId="21302" xr:uid="{563570D7-9107-4477-993F-1AD8127782FF}"/>
    <cellStyle name="40% - Accent4 14 7" xfId="21303" xr:uid="{C5F3951B-9955-4CD7-9C62-30CE33C0156C}"/>
    <cellStyle name="40% - Accent4 14 7 2" xfId="21304" xr:uid="{0561E8A3-447F-493B-89BC-178E01B8E726}"/>
    <cellStyle name="40% - Accent4 14 8" xfId="21305" xr:uid="{BC54109E-2D05-463C-BD0C-D09BED4C983B}"/>
    <cellStyle name="40% - Accent4 14 8 2" xfId="21306" xr:uid="{CEA27C12-2995-45B0-BC05-1341F7D7EF85}"/>
    <cellStyle name="40% - Accent4 14 9" xfId="21307" xr:uid="{3B6B4ED9-4DAE-4338-A7A9-FE28A93FAE13}"/>
    <cellStyle name="40% - Accent4 14 9 2" xfId="21308" xr:uid="{72DB2807-C0DE-40F9-9100-FC5A1D80DAB8}"/>
    <cellStyle name="40% - Accent4 15" xfId="21309" xr:uid="{0EACA47F-00B2-462F-BA9F-7FD24D728FED}"/>
    <cellStyle name="40% - Accent4 15 10" xfId="21310" xr:uid="{F2045A54-DD00-4188-96A8-E7747AAE13F2}"/>
    <cellStyle name="40% - Accent4 15 2" xfId="21311" xr:uid="{398F91E4-B345-47C7-BF4D-FA12C936D38D}"/>
    <cellStyle name="40% - Accent4 15 2 2" xfId="21312" xr:uid="{D77CB7E9-784E-450C-B78D-2E92097684BD}"/>
    <cellStyle name="40% - Accent4 15 2 2 2" xfId="21313" xr:uid="{6CFB2683-C8E4-484E-BCC0-36CAD2739336}"/>
    <cellStyle name="40% - Accent4 15 2 2 2 2" xfId="21314" xr:uid="{F9FFE000-7870-4DA8-A9D0-79469A32D576}"/>
    <cellStyle name="40% - Accent4 15 2 2 3" xfId="21315" xr:uid="{151B27CA-E1B0-4DC5-901B-DFD8351574F4}"/>
    <cellStyle name="40% - Accent4 15 2 2 3 2" xfId="21316" xr:uid="{59EF4C52-1C44-44A0-B735-D9A7DD90A595}"/>
    <cellStyle name="40% - Accent4 15 2 2 4" xfId="21317" xr:uid="{89D11719-9694-44EA-A63C-20EC2094BB1D}"/>
    <cellStyle name="40% - Accent4 15 2 3" xfId="21318" xr:uid="{0D581C73-B120-48FF-B9F4-9D81A7D81859}"/>
    <cellStyle name="40% - Accent4 15 2 3 2" xfId="21319" xr:uid="{8296DAFB-60BA-46C1-8E79-EEE10F166A05}"/>
    <cellStyle name="40% - Accent4 15 2 4" xfId="21320" xr:uid="{ECA813D9-0B28-4301-B389-4C95A3AE70E5}"/>
    <cellStyle name="40% - Accent4 15 2 4 2" xfId="21321" xr:uid="{C347124E-57CC-4DD6-9365-395B1C9FEFB0}"/>
    <cellStyle name="40% - Accent4 15 2 5" xfId="21322" xr:uid="{81C2A8C9-D390-47CA-B8F1-356902EF36DE}"/>
    <cellStyle name="40% - Accent4 15 2 5 2" xfId="21323" xr:uid="{19F8F9B1-1F7F-4AD7-A838-6E54202FEAF4}"/>
    <cellStyle name="40% - Accent4 15 2 6" xfId="21324" xr:uid="{E1615BAD-DAF6-406A-9DB8-57BAE831715A}"/>
    <cellStyle name="40% - Accent4 15 2 6 2" xfId="21325" xr:uid="{766D8602-4122-484F-90D6-49027656A6FA}"/>
    <cellStyle name="40% - Accent4 15 2 7" xfId="21326" xr:uid="{2311D037-A178-4981-B0BB-6C0F6EDADB70}"/>
    <cellStyle name="40% - Accent4 15 2 7 2" xfId="21327" xr:uid="{6F68DA86-4812-4926-ABAB-3B640E5FB5A5}"/>
    <cellStyle name="40% - Accent4 15 2 8" xfId="21328" xr:uid="{36CD7DAE-1191-4AAA-986B-E22352166302}"/>
    <cellStyle name="40% - Accent4 15 3" xfId="21329" xr:uid="{E3DD54B4-ADB2-43C4-B263-206B4799BF4E}"/>
    <cellStyle name="40% - Accent4 15 3 2" xfId="21330" xr:uid="{CEE605F6-488A-4FA2-9703-15F7E6840388}"/>
    <cellStyle name="40% - Accent4 15 3 2 2" xfId="21331" xr:uid="{25F48505-00C6-4EE2-A212-DE705AB029F8}"/>
    <cellStyle name="40% - Accent4 15 3 2 2 2" xfId="21332" xr:uid="{F4A944A0-B3D1-475C-B0DF-9F1B79AF1740}"/>
    <cellStyle name="40% - Accent4 15 3 2 3" xfId="21333" xr:uid="{871AF334-D1AE-449C-9867-8DA0FB90A4C2}"/>
    <cellStyle name="40% - Accent4 15 3 2 3 2" xfId="21334" xr:uid="{EB076EAF-F4DC-4CD3-9EA8-BF94A705CDE4}"/>
    <cellStyle name="40% - Accent4 15 3 2 4" xfId="21335" xr:uid="{D8256573-C52A-4BD3-A0CF-32BAA3322304}"/>
    <cellStyle name="40% - Accent4 15 3 3" xfId="21336" xr:uid="{563DBAB7-61F7-499E-839F-57E5A04D1583}"/>
    <cellStyle name="40% - Accent4 15 3 3 2" xfId="21337" xr:uid="{0660848E-4F48-4DCE-AFAB-3872E0198F33}"/>
    <cellStyle name="40% - Accent4 15 3 4" xfId="21338" xr:uid="{5B72B849-2B17-40E9-88F4-675B2B4A6C61}"/>
    <cellStyle name="40% - Accent4 15 3 4 2" xfId="21339" xr:uid="{AFEE167A-7904-4228-8CCD-21215ED5BA6F}"/>
    <cellStyle name="40% - Accent4 15 3 5" xfId="21340" xr:uid="{74258959-86C6-4BD3-9A94-4BB281AA302F}"/>
    <cellStyle name="40% - Accent4 15 3 5 2" xfId="21341" xr:uid="{6B69CCFF-94CA-404B-BE9F-8F57E84649F0}"/>
    <cellStyle name="40% - Accent4 15 3 6" xfId="21342" xr:uid="{408751DC-58B9-4891-BCA2-B325A65B1DA8}"/>
    <cellStyle name="40% - Accent4 15 4" xfId="21343" xr:uid="{71775005-7B1A-4F7E-8615-81DAF2C76521}"/>
    <cellStyle name="40% - Accent4 15 4 2" xfId="21344" xr:uid="{6AC3416A-C880-492C-8AA9-6C2CC47BC562}"/>
    <cellStyle name="40% - Accent4 15 4 2 2" xfId="21345" xr:uid="{EBBFF8CC-08BF-4614-97AA-C2F5395716F3}"/>
    <cellStyle name="40% - Accent4 15 4 3" xfId="21346" xr:uid="{6F61AFD2-6853-493B-8134-36EE27D248E9}"/>
    <cellStyle name="40% - Accent4 15 4 3 2" xfId="21347" xr:uid="{FD19EA20-BD3B-43A2-96B4-D20D042A50E6}"/>
    <cellStyle name="40% - Accent4 15 4 4" xfId="21348" xr:uid="{2D2923AE-6623-42A7-8BC7-1EAD1EDD7E35}"/>
    <cellStyle name="40% - Accent4 15 5" xfId="21349" xr:uid="{FF302470-C96C-444C-BECE-237394D98E85}"/>
    <cellStyle name="40% - Accent4 15 5 2" xfId="21350" xr:uid="{2F7A5AAE-6BA3-4743-8D4D-6DF661072012}"/>
    <cellStyle name="40% - Accent4 15 6" xfId="21351" xr:uid="{232A7DDD-C97B-4809-AF05-97F4EECE3737}"/>
    <cellStyle name="40% - Accent4 15 6 2" xfId="21352" xr:uid="{15F14D5A-7664-49D1-A8A5-65D56F72D4E4}"/>
    <cellStyle name="40% - Accent4 15 7" xfId="21353" xr:uid="{B84DE7E5-D612-4429-A1C3-5EF52BDD6031}"/>
    <cellStyle name="40% - Accent4 15 7 2" xfId="21354" xr:uid="{936A6A70-CF4A-4834-B7A1-B2A5745F1FDD}"/>
    <cellStyle name="40% - Accent4 15 8" xfId="21355" xr:uid="{46D621E8-DB5B-4DE9-942F-36378D32E742}"/>
    <cellStyle name="40% - Accent4 15 8 2" xfId="21356" xr:uid="{61B25AD9-2F9E-473F-B1AD-DEF1605AADB5}"/>
    <cellStyle name="40% - Accent4 15 9" xfId="21357" xr:uid="{B8DEFC24-1F6E-4878-8BD8-CF073F91672A}"/>
    <cellStyle name="40% - Accent4 15 9 2" xfId="21358" xr:uid="{CF82757C-CA4E-4F84-8662-D6D577D042AF}"/>
    <cellStyle name="40% - Accent4 16" xfId="21359" xr:uid="{2BFB6E0D-16C5-43EC-9A16-C56661C5706B}"/>
    <cellStyle name="40% - Accent4 16 10" xfId="21360" xr:uid="{66AB8B86-81D8-4BDE-8322-0EE130BDD19F}"/>
    <cellStyle name="40% - Accent4 16 2" xfId="21361" xr:uid="{09199F2F-F4DB-4858-ADE7-63377DEBDADC}"/>
    <cellStyle name="40% - Accent4 16 2 2" xfId="21362" xr:uid="{AE7B8F02-DC39-413A-9F22-5FA7FEDD2CC3}"/>
    <cellStyle name="40% - Accent4 16 2 2 2" xfId="21363" xr:uid="{5E26B7B0-69B4-4EE5-99C9-D92B104F411B}"/>
    <cellStyle name="40% - Accent4 16 2 2 2 2" xfId="21364" xr:uid="{921F8B99-3ECF-4812-B3F0-5A83E7FC9165}"/>
    <cellStyle name="40% - Accent4 16 2 2 3" xfId="21365" xr:uid="{D567F3F1-5121-4724-AB2D-53EA817269DF}"/>
    <cellStyle name="40% - Accent4 16 2 2 3 2" xfId="21366" xr:uid="{48D227A5-6333-4F91-A1F1-57193F29E247}"/>
    <cellStyle name="40% - Accent4 16 2 2 4" xfId="21367" xr:uid="{34163AD3-2BC2-45BE-9445-541977897BE4}"/>
    <cellStyle name="40% - Accent4 16 2 3" xfId="21368" xr:uid="{AE97FC93-D4C1-4E3E-98BC-9ED04774D588}"/>
    <cellStyle name="40% - Accent4 16 2 3 2" xfId="21369" xr:uid="{D0749797-1303-4579-AF8A-33A9B38F576B}"/>
    <cellStyle name="40% - Accent4 16 2 4" xfId="21370" xr:uid="{7C866CC7-F891-42FA-9C81-5A52A9609D6B}"/>
    <cellStyle name="40% - Accent4 16 2 4 2" xfId="21371" xr:uid="{CDAE3473-E7EF-43B7-8377-93111005FBCF}"/>
    <cellStyle name="40% - Accent4 16 2 5" xfId="21372" xr:uid="{21717CDC-C7E5-4659-9D5A-3A6EC026D4F6}"/>
    <cellStyle name="40% - Accent4 16 2 5 2" xfId="21373" xr:uid="{726246B0-0193-4866-83A4-D0C54FAC6CB2}"/>
    <cellStyle name="40% - Accent4 16 2 6" xfId="21374" xr:uid="{34972CCD-B45C-4BDF-BFFB-102D907CD137}"/>
    <cellStyle name="40% - Accent4 16 2 6 2" xfId="21375" xr:uid="{4244295E-9EE0-450A-B79D-B29DE0E9C342}"/>
    <cellStyle name="40% - Accent4 16 2 7" xfId="21376" xr:uid="{F5343610-9F04-411F-BCCC-E0448161577B}"/>
    <cellStyle name="40% - Accent4 16 2 7 2" xfId="21377" xr:uid="{BC5DF7DC-DF0A-4A61-9119-FB44F8AD43DC}"/>
    <cellStyle name="40% - Accent4 16 2 8" xfId="21378" xr:uid="{3B6B3260-4D73-4C8E-94BD-E95CD39611E8}"/>
    <cellStyle name="40% - Accent4 16 3" xfId="21379" xr:uid="{EC51A06E-EB1A-410D-9052-BA7A64ECA444}"/>
    <cellStyle name="40% - Accent4 16 3 2" xfId="21380" xr:uid="{68730E5D-282B-470E-871A-3F6CACF99D37}"/>
    <cellStyle name="40% - Accent4 16 3 2 2" xfId="21381" xr:uid="{A6E3E2B8-8727-4DEB-B569-AB57662492C2}"/>
    <cellStyle name="40% - Accent4 16 3 2 2 2" xfId="21382" xr:uid="{CD72A2B8-2E80-414E-B78C-B7C2670CD320}"/>
    <cellStyle name="40% - Accent4 16 3 2 3" xfId="21383" xr:uid="{AA1AA743-0838-4C19-813E-70E00AC60A46}"/>
    <cellStyle name="40% - Accent4 16 3 2 3 2" xfId="21384" xr:uid="{A00EB707-D8E2-4927-910F-0D678B38612C}"/>
    <cellStyle name="40% - Accent4 16 3 2 4" xfId="21385" xr:uid="{88538D08-4FCA-42CA-A78E-C0AB3838E043}"/>
    <cellStyle name="40% - Accent4 16 3 3" xfId="21386" xr:uid="{C28552CF-957B-426D-967C-374CC1C7AE5B}"/>
    <cellStyle name="40% - Accent4 16 3 3 2" xfId="21387" xr:uid="{A070F73A-5CE2-4482-99FD-2E7F10B33D9F}"/>
    <cellStyle name="40% - Accent4 16 3 4" xfId="21388" xr:uid="{38358DC4-B94D-4BC4-AE77-8D8D7B37C46E}"/>
    <cellStyle name="40% - Accent4 16 3 4 2" xfId="21389" xr:uid="{488DBEDD-7886-4039-BDD6-9DDFC9E9F368}"/>
    <cellStyle name="40% - Accent4 16 3 5" xfId="21390" xr:uid="{E6712C99-4735-47E6-9F7F-DDE4C87849E9}"/>
    <cellStyle name="40% - Accent4 16 3 5 2" xfId="21391" xr:uid="{B7731224-2100-4C7B-BCC9-787903C53985}"/>
    <cellStyle name="40% - Accent4 16 3 6" xfId="21392" xr:uid="{8694C678-C4D6-4F31-9FE6-C7E0A00BAD38}"/>
    <cellStyle name="40% - Accent4 16 4" xfId="21393" xr:uid="{27FAA143-A042-4498-A835-360B939F85E8}"/>
    <cellStyle name="40% - Accent4 16 4 2" xfId="21394" xr:uid="{8BF96B82-4EF8-4ACF-A6A2-8F191F123B58}"/>
    <cellStyle name="40% - Accent4 16 4 2 2" xfId="21395" xr:uid="{5D5D1A9B-09C5-4CE7-A5FC-F94826DB1F8E}"/>
    <cellStyle name="40% - Accent4 16 4 3" xfId="21396" xr:uid="{7512E1EE-9F00-49B4-969D-566CD14E423F}"/>
    <cellStyle name="40% - Accent4 16 4 3 2" xfId="21397" xr:uid="{E7F594B1-EDA0-49E3-95E4-CFC2A9E9B72D}"/>
    <cellStyle name="40% - Accent4 16 4 4" xfId="21398" xr:uid="{1D1004E5-E6EB-4947-9707-CC48AE5C4C50}"/>
    <cellStyle name="40% - Accent4 16 5" xfId="21399" xr:uid="{A37C8299-8D55-4308-A4A1-83273D39B3FC}"/>
    <cellStyle name="40% - Accent4 16 5 2" xfId="21400" xr:uid="{5301BF1A-CFB7-4AD5-8F49-A559242E0132}"/>
    <cellStyle name="40% - Accent4 16 6" xfId="21401" xr:uid="{E0F3434D-E5A3-42EC-A6A5-9C8FAA1500A2}"/>
    <cellStyle name="40% - Accent4 16 6 2" xfId="21402" xr:uid="{5FD5140B-8B3E-4B6D-AF78-7CBF7BA41932}"/>
    <cellStyle name="40% - Accent4 16 7" xfId="21403" xr:uid="{B5CA0E41-1D2B-4181-8D37-D54701294234}"/>
    <cellStyle name="40% - Accent4 16 7 2" xfId="21404" xr:uid="{846C80FC-4809-4A1F-AFD4-26209232C99F}"/>
    <cellStyle name="40% - Accent4 16 8" xfId="21405" xr:uid="{57A73B11-0F58-48E1-879A-EA6D919F23BD}"/>
    <cellStyle name="40% - Accent4 16 8 2" xfId="21406" xr:uid="{4249B3F6-830F-46A3-9EE3-128D5EA85A58}"/>
    <cellStyle name="40% - Accent4 16 9" xfId="21407" xr:uid="{7F807EEA-66FC-4227-9CFB-FAF76A5BC412}"/>
    <cellStyle name="40% - Accent4 16 9 2" xfId="21408" xr:uid="{8C6ED41D-9596-4AFC-A44E-36537CF8F32C}"/>
    <cellStyle name="40% - Accent4 17" xfId="21409" xr:uid="{EB1B45FA-6ADD-4A0C-98FE-5CCA597BBDC8}"/>
    <cellStyle name="40% - Accent4 17 2" xfId="21410" xr:uid="{1540325E-61F8-47ED-99B8-1A085042803D}"/>
    <cellStyle name="40% - Accent4 17 2 2" xfId="21411" xr:uid="{EE027FAB-6ECF-4CD3-A72F-AE8CC7D3DDE3}"/>
    <cellStyle name="40% - Accent4 17 2 2 2" xfId="21412" xr:uid="{9039DEA1-25CA-47B1-AF6A-48EC7020F750}"/>
    <cellStyle name="40% - Accent4 17 2 3" xfId="21413" xr:uid="{2CCA53D6-D199-4C6A-B93B-CEC439D39C44}"/>
    <cellStyle name="40% - Accent4 17 2 3 2" xfId="21414" xr:uid="{89FE784D-90DA-4F30-A3C9-F2BEB87AA389}"/>
    <cellStyle name="40% - Accent4 17 2 4" xfId="21415" xr:uid="{A7D15092-F54A-4312-9786-0063CEC39DF4}"/>
    <cellStyle name="40% - Accent4 17 2 4 2" xfId="21416" xr:uid="{03E9EC20-5403-4C43-9FC6-497D0E2CDA95}"/>
    <cellStyle name="40% - Accent4 17 2 5" xfId="21417" xr:uid="{F8B33F08-2A75-468A-B165-8A4987ED00F6}"/>
    <cellStyle name="40% - Accent4 17 2 5 2" xfId="21418" xr:uid="{036C6CBC-FEAA-4460-A1B1-61D257ABF724}"/>
    <cellStyle name="40% - Accent4 17 2 6" xfId="21419" xr:uid="{5198C42C-15E5-481D-BD71-B73306F9BD0F}"/>
    <cellStyle name="40% - Accent4 17 3" xfId="21420" xr:uid="{FB36F281-6D78-4E70-85B7-B077CE75D07E}"/>
    <cellStyle name="40% - Accent4 17 3 2" xfId="21421" xr:uid="{D2F5D01A-5DB6-4D86-B42D-D457A49C147A}"/>
    <cellStyle name="40% - Accent4 17 4" xfId="21422" xr:uid="{35969C49-D522-4CED-9B09-BA1BD975A756}"/>
    <cellStyle name="40% - Accent4 17 4 2" xfId="21423" xr:uid="{7DAEB90E-290C-4FCD-937E-8C7E1170C547}"/>
    <cellStyle name="40% - Accent4 17 5" xfId="21424" xr:uid="{41E9496D-88E6-45AA-902D-F664BF03A7DE}"/>
    <cellStyle name="40% - Accent4 17 5 2" xfId="21425" xr:uid="{F7DC8DAE-196B-4642-886D-42C41CE62F98}"/>
    <cellStyle name="40% - Accent4 17 6" xfId="21426" xr:uid="{46C53CC7-F560-46C4-B4FC-9F237CCC58AF}"/>
    <cellStyle name="40% - Accent4 17 6 2" xfId="21427" xr:uid="{1ABED1FF-4A34-4D9F-803D-4E3827E1F198}"/>
    <cellStyle name="40% - Accent4 17 7" xfId="21428" xr:uid="{CB55E3FE-DC5E-4D8B-872C-D08767C3CE35}"/>
    <cellStyle name="40% - Accent4 17 7 2" xfId="21429" xr:uid="{DF020A9C-5857-456C-964D-ED59FB4E6806}"/>
    <cellStyle name="40% - Accent4 17 8" xfId="21430" xr:uid="{B649CCAD-1B8F-40BB-BEB0-3BDB6EF5219B}"/>
    <cellStyle name="40% - Accent4 18" xfId="21431" xr:uid="{7BA46ECF-4E8A-4A6A-93FE-D0449DC14913}"/>
    <cellStyle name="40% - Accent4 18 2" xfId="21432" xr:uid="{E12C1B85-A6E1-4A45-8349-75B7ED34DDAD}"/>
    <cellStyle name="40% - Accent4 18 2 2" xfId="21433" xr:uid="{6A8528AE-4544-4400-B00A-32027763B320}"/>
    <cellStyle name="40% - Accent4 18 2 2 2" xfId="21434" xr:uid="{AF9F04EF-7191-4BDD-BA6A-869DD6B532D1}"/>
    <cellStyle name="40% - Accent4 18 2 3" xfId="21435" xr:uid="{B9288C24-E9DF-4057-98FA-91BCCDAE3BC9}"/>
    <cellStyle name="40% - Accent4 18 2 3 2" xfId="21436" xr:uid="{8011619E-05BD-4D15-AE60-788D2FB5F0B8}"/>
    <cellStyle name="40% - Accent4 18 2 4" xfId="21437" xr:uid="{57F5893F-394F-44C5-A32C-F46C45FA57E9}"/>
    <cellStyle name="40% - Accent4 18 3" xfId="21438" xr:uid="{7EC4E2D6-735A-49AC-8454-2908905ADA78}"/>
    <cellStyle name="40% - Accent4 18 3 2" xfId="21439" xr:uid="{1C17EC20-B1E9-4775-8E49-C728A9D4FDA8}"/>
    <cellStyle name="40% - Accent4 18 4" xfId="21440" xr:uid="{F6D51600-E4E8-4912-9076-739004DB29D7}"/>
    <cellStyle name="40% - Accent4 18 4 2" xfId="21441" xr:uid="{884E9BB8-3BE9-4B16-93CD-FDBF3E287EAA}"/>
    <cellStyle name="40% - Accent4 18 5" xfId="21442" xr:uid="{62418E84-F35E-4356-8B02-FDECD22B26AA}"/>
    <cellStyle name="40% - Accent4 18 5 2" xfId="21443" xr:uid="{90A13F27-C9EF-40DD-983B-6EA5B1F41179}"/>
    <cellStyle name="40% - Accent4 18 6" xfId="21444" xr:uid="{EBAF9DF6-D449-4E1E-804D-A7A894949F99}"/>
    <cellStyle name="40% - Accent4 18 6 2" xfId="21445" xr:uid="{C0716254-23B9-4C6C-A699-787AE61C1203}"/>
    <cellStyle name="40% - Accent4 18 7" xfId="21446" xr:uid="{856B8A43-DD41-4C03-BAA5-9B77812B36C1}"/>
    <cellStyle name="40% - Accent4 18 7 2" xfId="21447" xr:uid="{B7C2FA56-F02C-4798-8785-4CC6DD0DBA99}"/>
    <cellStyle name="40% - Accent4 18 8" xfId="21448" xr:uid="{E031BE8B-752E-44A3-A990-74B6172B657F}"/>
    <cellStyle name="40% - Accent4 19" xfId="21449" xr:uid="{4C97CEE7-CFF2-43E2-8247-0D30E6866A0A}"/>
    <cellStyle name="40% - Accent4 19 2" xfId="21450" xr:uid="{C60A4184-B663-46A7-80BE-ECAAA295336D}"/>
    <cellStyle name="40% - Accent4 19 2 2" xfId="21451" xr:uid="{8AECAA9A-2A3E-4DDA-AAD0-E187422F11AE}"/>
    <cellStyle name="40% - Accent4 19 3" xfId="21452" xr:uid="{7C3DF4C9-8CD3-4927-83B0-1E5EE1F8AAB9}"/>
    <cellStyle name="40% - Accent4 19 3 2" xfId="21453" xr:uid="{5C171545-B207-42B4-A7A2-62C125C0B363}"/>
    <cellStyle name="40% - Accent4 19 4" xfId="21454" xr:uid="{F50414BA-C1DE-4B63-ACC3-52CE5C309C0A}"/>
    <cellStyle name="40% - Accent4 19 4 2" xfId="21455" xr:uid="{5DDC122E-EA39-4246-BF44-02A0DD9E6F99}"/>
    <cellStyle name="40% - Accent4 19 5" xfId="21456" xr:uid="{8223F760-6677-4C96-8FB0-41943EE9B56F}"/>
    <cellStyle name="40% - Accent4 19 5 2" xfId="21457" xr:uid="{3E33E20B-6057-4DE3-A8AA-A473B29E87C9}"/>
    <cellStyle name="40% - Accent4 19 6" xfId="21458" xr:uid="{4040CD83-A237-4DD9-A533-EFA25CEDFCE9}"/>
    <cellStyle name="40% - Accent4 19 6 2" xfId="21459" xr:uid="{EBA6E544-2DAE-47A2-A8FF-28B0A33A3943}"/>
    <cellStyle name="40% - Accent4 19 7" xfId="21460" xr:uid="{D4E61436-4AE8-4722-8830-5779924C7FD0}"/>
    <cellStyle name="40% - Accent4 2" xfId="379" xr:uid="{0B7A73BE-66A9-47CA-84CF-D5DEF4C0483F}"/>
    <cellStyle name="40% - Accent4 2 10" xfId="21462" xr:uid="{A6885A51-320F-4C52-9852-6E973528C854}"/>
    <cellStyle name="40% - Accent4 2 10 2" xfId="21463" xr:uid="{2256D27F-B29A-49B2-91DF-17460A523095}"/>
    <cellStyle name="40% - Accent4 2 11" xfId="21464" xr:uid="{C798243C-AECA-421B-B438-0273E534AA24}"/>
    <cellStyle name="40% - Accent4 2 11 2" xfId="21465" xr:uid="{5E67DBE8-6239-4AA1-83A2-4B03587F7CA2}"/>
    <cellStyle name="40% - Accent4 2 12" xfId="21466" xr:uid="{CB8ED816-4184-4C5B-A81E-8C67948F22F7}"/>
    <cellStyle name="40% - Accent4 2 12 2" xfId="21467" xr:uid="{BD83329C-CD68-45E1-B759-141FE2ADF088}"/>
    <cellStyle name="40% - Accent4 2 13" xfId="21468" xr:uid="{9652A2C9-541F-440B-A419-0F0D10A38F50}"/>
    <cellStyle name="40% - Accent4 2 13 2" xfId="21469" xr:uid="{5FAEE80B-B030-49C8-AF8F-0BC48CC4EA63}"/>
    <cellStyle name="40% - Accent4 2 14" xfId="21470" xr:uid="{860D2495-BB69-400F-8B91-1024542B5DD0}"/>
    <cellStyle name="40% - Accent4 2 14 2" xfId="21471" xr:uid="{D5483E12-7C21-4759-9F97-CBB2D05C779A}"/>
    <cellStyle name="40% - Accent4 2 15" xfId="21472" xr:uid="{948069EC-E4FC-409B-9915-B56FBD605E44}"/>
    <cellStyle name="40% - Accent4 2 15 2" xfId="21473" xr:uid="{29E4ABB1-2090-400B-BDE7-5F2D3D4A9AE3}"/>
    <cellStyle name="40% - Accent4 2 16" xfId="21474" xr:uid="{4CB7F9AE-A9E7-4678-AF32-BE71568DD2B7}"/>
    <cellStyle name="40% - Accent4 2 17" xfId="21475" xr:uid="{B72AE9C5-FACF-432B-B2C7-47DBFEC67BF9}"/>
    <cellStyle name="40% - Accent4 2 18" xfId="21461" xr:uid="{253F2613-2FB2-4FEE-A1C9-CB84ED3C4B9B}"/>
    <cellStyle name="40% - Accent4 2 2" xfId="380" xr:uid="{F88CEA8E-327F-4281-8755-18546D816D68}"/>
    <cellStyle name="40% - Accent4 2 2 10" xfId="21477" xr:uid="{5FEAFC8B-9914-4C6B-9B73-19FA413B706A}"/>
    <cellStyle name="40% - Accent4 2 2 10 2" xfId="21478" xr:uid="{6846F01D-426E-484A-A554-11C634B14C05}"/>
    <cellStyle name="40% - Accent4 2 2 11" xfId="21479" xr:uid="{45D4E3DA-FB8C-46EE-9AE3-8854EE2E442B}"/>
    <cellStyle name="40% - Accent4 2 2 11 2" xfId="21480" xr:uid="{29029530-C597-4B77-81D2-F7917CE9AF6C}"/>
    <cellStyle name="40% - Accent4 2 2 12" xfId="21481" xr:uid="{4E41C3ED-D277-491D-AD2F-7F2B2130B133}"/>
    <cellStyle name="40% - Accent4 2 2 13" xfId="21476" xr:uid="{108CB098-E71F-40A2-8B0A-1B4A7284F680}"/>
    <cellStyle name="40% - Accent4 2 2 2" xfId="381" xr:uid="{4129B02D-BF90-4043-89A4-C80AAF3C886B}"/>
    <cellStyle name="40% - Accent4 2 2 2 10" xfId="21483" xr:uid="{AAB8E3BA-1302-480C-96AE-C5D7E3D79875}"/>
    <cellStyle name="40% - Accent4 2 2 2 11" xfId="21482" xr:uid="{6C6A3589-E121-45EE-AFDC-431611B4D312}"/>
    <cellStyle name="40% - Accent4 2 2 2 2" xfId="382" xr:uid="{56E16E91-A679-485D-85E5-78F87F1FBBC0}"/>
    <cellStyle name="40% - Accent4 2 2 2 2 2" xfId="383" xr:uid="{52A94617-D9C6-4590-AAC6-08BB30DAE06A}"/>
    <cellStyle name="40% - Accent4 2 2 2 2 2 2" xfId="21486" xr:uid="{E01D1724-9AB5-4D7F-8E35-6BC2BBE03C0A}"/>
    <cellStyle name="40% - Accent4 2 2 2 2 2 2 2" xfId="21487" xr:uid="{929EEC3A-7160-4D3C-921B-09A10E67BDC6}"/>
    <cellStyle name="40% - Accent4 2 2 2 2 2 3" xfId="21488" xr:uid="{61BF6E6C-E657-4D94-9ABB-A8F53323A848}"/>
    <cellStyle name="40% - Accent4 2 2 2 2 2 3 2" xfId="21489" xr:uid="{49656EB6-6042-49CD-A698-7B6358A41121}"/>
    <cellStyle name="40% - Accent4 2 2 2 2 2 4" xfId="21490" xr:uid="{D8EFE527-BF91-4877-B4EA-F33E6D9E64E5}"/>
    <cellStyle name="40% - Accent4 2 2 2 2 2 5" xfId="21485" xr:uid="{0AD707FC-951A-4241-BF88-AC2C0F2A4CCB}"/>
    <cellStyle name="40% - Accent4 2 2 2 2 3" xfId="21491" xr:uid="{9665A5C3-D27E-4D39-8DAE-900694366F68}"/>
    <cellStyle name="40% - Accent4 2 2 2 2 3 2" xfId="21492" xr:uid="{B8981D25-8B93-4000-BBDC-4CDAC954F502}"/>
    <cellStyle name="40% - Accent4 2 2 2 2 4" xfId="21493" xr:uid="{5CF40E5B-FC58-466B-AC56-1DD0C0858902}"/>
    <cellStyle name="40% - Accent4 2 2 2 2 4 2" xfId="21494" xr:uid="{282B1BF8-6446-4805-BE3B-5DD6558B1610}"/>
    <cellStyle name="40% - Accent4 2 2 2 2 5" xfId="21495" xr:uid="{980BDA66-4EBA-46C2-808F-832EDF0C03D9}"/>
    <cellStyle name="40% - Accent4 2 2 2 2 5 2" xfId="21496" xr:uid="{A5F9B3BB-74E6-436D-A138-3D5CB9AED3CF}"/>
    <cellStyle name="40% - Accent4 2 2 2 2 6" xfId="21497" xr:uid="{65757660-E7AA-413A-B404-849E095D62A9}"/>
    <cellStyle name="40% - Accent4 2 2 2 2 7" xfId="21484" xr:uid="{E8C1AE6E-91DF-485E-B061-745D2CC4E2F7}"/>
    <cellStyle name="40% - Accent4 2 2 2 3" xfId="384" xr:uid="{34E5BA05-FE6A-4581-AB54-2838D9450EDB}"/>
    <cellStyle name="40% - Accent4 2 2 2 3 2" xfId="21499" xr:uid="{25B83825-9896-4A64-A498-5EB41D4EF02E}"/>
    <cellStyle name="40% - Accent4 2 2 2 3 2 2" xfId="21500" xr:uid="{696D4046-C1A4-4A24-9E81-261C7DCE53E0}"/>
    <cellStyle name="40% - Accent4 2 2 2 3 2 2 2" xfId="21501" xr:uid="{27ADC881-D281-4A95-B8BC-4E2AC98AED4A}"/>
    <cellStyle name="40% - Accent4 2 2 2 3 2 3" xfId="21502" xr:uid="{3C9AADE7-8BCF-4B7F-A742-8CDC13966157}"/>
    <cellStyle name="40% - Accent4 2 2 2 3 2 3 2" xfId="21503" xr:uid="{F0D1F8D4-09FD-40D5-A0C7-F5FCE86F7358}"/>
    <cellStyle name="40% - Accent4 2 2 2 3 2 4" xfId="21504" xr:uid="{D0604862-E19F-4E2C-98CE-289B8906D6AC}"/>
    <cellStyle name="40% - Accent4 2 2 2 3 3" xfId="21505" xr:uid="{A9FDCD16-5B66-404D-BA54-7CE3A54FFE96}"/>
    <cellStyle name="40% - Accent4 2 2 2 3 3 2" xfId="21506" xr:uid="{20F98F36-934E-462B-B5C7-A8160607706D}"/>
    <cellStyle name="40% - Accent4 2 2 2 3 4" xfId="21507" xr:uid="{D3062699-5DF0-4D15-90C9-9BBFD890974E}"/>
    <cellStyle name="40% - Accent4 2 2 2 3 4 2" xfId="21508" xr:uid="{F83DBB65-5C8E-406C-A549-94991A112220}"/>
    <cellStyle name="40% - Accent4 2 2 2 3 5" xfId="21509" xr:uid="{67CB4CAF-6A82-41AF-BF28-703DA30F2A32}"/>
    <cellStyle name="40% - Accent4 2 2 2 3 5 2" xfId="21510" xr:uid="{5EB86D26-1868-482B-AAC0-2A2AA662ABB6}"/>
    <cellStyle name="40% - Accent4 2 2 2 3 6" xfId="21511" xr:uid="{CF81456A-C566-4D7C-8043-F44305209DAF}"/>
    <cellStyle name="40% - Accent4 2 2 2 3 7" xfId="21498" xr:uid="{ECB885DF-4A8D-4A2D-915F-3D0A9F87164E}"/>
    <cellStyle name="40% - Accent4 2 2 2 4" xfId="21512" xr:uid="{18080A74-9AB1-4D93-BF63-0DE80296AEB1}"/>
    <cellStyle name="40% - Accent4 2 2 2 4 2" xfId="21513" xr:uid="{5B650C84-AC4B-4953-91FA-A39776D6D92D}"/>
    <cellStyle name="40% - Accent4 2 2 2 4 2 2" xfId="21514" xr:uid="{E4E4E891-53F8-4F44-A739-CE2D13470A24}"/>
    <cellStyle name="40% - Accent4 2 2 2 4 3" xfId="21515" xr:uid="{F80F771D-4CE7-4C0C-A08C-C50813CFA072}"/>
    <cellStyle name="40% - Accent4 2 2 2 4 3 2" xfId="21516" xr:uid="{632597DA-B5FA-4E6B-8CAC-5DC97D16C48E}"/>
    <cellStyle name="40% - Accent4 2 2 2 4 4" xfId="21517" xr:uid="{4EE5EA9A-BD6F-4713-987E-DD7403FC8CBD}"/>
    <cellStyle name="40% - Accent4 2 2 2 5" xfId="21518" xr:uid="{ED6ECDF6-B350-446C-B4A2-D973F41818B7}"/>
    <cellStyle name="40% - Accent4 2 2 2 5 2" xfId="21519" xr:uid="{8D5C264C-D484-4593-A765-F56287FBC1F4}"/>
    <cellStyle name="40% - Accent4 2 2 2 6" xfId="21520" xr:uid="{3A7D5EC5-E415-458C-A4D9-716F8518F417}"/>
    <cellStyle name="40% - Accent4 2 2 2 6 2" xfId="21521" xr:uid="{27329248-176D-493B-8085-4ACAB99AC5EA}"/>
    <cellStyle name="40% - Accent4 2 2 2 7" xfId="21522" xr:uid="{7067E18D-E9A2-4928-96D6-E3766BB39703}"/>
    <cellStyle name="40% - Accent4 2 2 2 7 2" xfId="21523" xr:uid="{EEC048EE-8620-46D5-8768-D6257CA94ADF}"/>
    <cellStyle name="40% - Accent4 2 2 2 8" xfId="21524" xr:uid="{463CD036-B2AC-4717-AF98-0F59F73020DA}"/>
    <cellStyle name="40% - Accent4 2 2 2 8 2" xfId="21525" xr:uid="{C86CC481-B731-4CDC-B83F-8DF31A976753}"/>
    <cellStyle name="40% - Accent4 2 2 2 9" xfId="21526" xr:uid="{4F5327D5-81A5-4B5E-8EEF-30A589565ADA}"/>
    <cellStyle name="40% - Accent4 2 2 2 9 2" xfId="21527" xr:uid="{15FBBD37-4417-442F-9ABF-5F8E13A89A70}"/>
    <cellStyle name="40% - Accent4 2 2 3" xfId="385" xr:uid="{B365A40B-3FA5-48FF-A1D2-C47E1A081A6F}"/>
    <cellStyle name="40% - Accent4 2 2 3 2" xfId="386" xr:uid="{6FF4D0DE-EB9B-4FF6-9416-3237F313381C}"/>
    <cellStyle name="40% - Accent4 2 2 3 2 2" xfId="21530" xr:uid="{F5461E20-7755-4E5F-8467-120DE25AB60A}"/>
    <cellStyle name="40% - Accent4 2 2 3 2 2 2" xfId="21531" xr:uid="{2F38ECF8-DFB1-4153-B559-46C6BE0A0EA2}"/>
    <cellStyle name="40% - Accent4 2 2 3 2 2 2 2" xfId="21532" xr:uid="{0B362BBA-061C-4BDA-9292-D21E1C3737C5}"/>
    <cellStyle name="40% - Accent4 2 2 3 2 2 3" xfId="21533" xr:uid="{0ECE7CAA-9611-4FAE-9D8D-63009CCD87AF}"/>
    <cellStyle name="40% - Accent4 2 2 3 2 2 3 2" xfId="21534" xr:uid="{686DA39F-F26C-4585-9137-3163155BAB38}"/>
    <cellStyle name="40% - Accent4 2 2 3 2 2 4" xfId="21535" xr:uid="{21C6AFCF-E71B-4AF9-AD60-5FC53873558B}"/>
    <cellStyle name="40% - Accent4 2 2 3 2 3" xfId="21536" xr:uid="{79F025E8-5EA0-47AD-B414-47D0129403FE}"/>
    <cellStyle name="40% - Accent4 2 2 3 2 3 2" xfId="21537" xr:uid="{B08032AF-54DE-4850-A947-1CEBAC66FB90}"/>
    <cellStyle name="40% - Accent4 2 2 3 2 4" xfId="21538" xr:uid="{5B22B76D-C213-47FF-9E6E-A38635359E25}"/>
    <cellStyle name="40% - Accent4 2 2 3 2 4 2" xfId="21539" xr:uid="{0AA5B010-DAEE-4B87-8177-3B905F58351A}"/>
    <cellStyle name="40% - Accent4 2 2 3 2 5" xfId="21540" xr:uid="{3826F369-4F47-4BCD-917C-BB43D6087A87}"/>
    <cellStyle name="40% - Accent4 2 2 3 2 5 2" xfId="21541" xr:uid="{756C0DDD-6E51-4A43-8FFD-3058D4E85DD1}"/>
    <cellStyle name="40% - Accent4 2 2 3 2 6" xfId="21542" xr:uid="{03BE5890-8617-4C96-B601-544527AD43B0}"/>
    <cellStyle name="40% - Accent4 2 2 3 2 7" xfId="21529" xr:uid="{3BBE9001-C387-4AAB-B304-40A4BC682FFA}"/>
    <cellStyle name="40% - Accent4 2 2 3 3" xfId="21543" xr:uid="{F9467346-9B9C-4538-93CA-DB1295B91898}"/>
    <cellStyle name="40% - Accent4 2 2 3 3 2" xfId="21544" xr:uid="{51B64641-8422-4A30-A92A-F4289F26526B}"/>
    <cellStyle name="40% - Accent4 2 2 3 3 2 2" xfId="21545" xr:uid="{CD328AD7-E4C9-4FC6-9F6B-1778C5F94D6C}"/>
    <cellStyle name="40% - Accent4 2 2 3 3 2 2 2" xfId="21546" xr:uid="{57FDDF84-94FA-4A52-B6B1-2F0C5F169006}"/>
    <cellStyle name="40% - Accent4 2 2 3 3 2 3" xfId="21547" xr:uid="{E457F408-5CE9-4AA3-8854-93F48A251B0C}"/>
    <cellStyle name="40% - Accent4 2 2 3 3 2 3 2" xfId="21548" xr:uid="{784E00E8-8347-4F21-82B8-BE9FC597684B}"/>
    <cellStyle name="40% - Accent4 2 2 3 3 2 4" xfId="21549" xr:uid="{F7027A88-FA42-457B-9D0D-2A241822E4E5}"/>
    <cellStyle name="40% - Accent4 2 2 3 3 3" xfId="21550" xr:uid="{B5C51762-7D23-486A-8CA4-02AAEBCD4739}"/>
    <cellStyle name="40% - Accent4 2 2 3 3 3 2" xfId="21551" xr:uid="{392187C0-A008-46FA-B343-1013CBCD3C85}"/>
    <cellStyle name="40% - Accent4 2 2 3 3 4" xfId="21552" xr:uid="{6FB0C4E4-94EB-4F98-9A4C-0C675A0291E1}"/>
    <cellStyle name="40% - Accent4 2 2 3 3 4 2" xfId="21553" xr:uid="{A25B3D3D-7BAE-40CC-B029-9AF5D9B51A0B}"/>
    <cellStyle name="40% - Accent4 2 2 3 3 5" xfId="21554" xr:uid="{FB153E0C-CE6C-4440-9A6F-A7A9586D168F}"/>
    <cellStyle name="40% - Accent4 2 2 3 3 5 2" xfId="21555" xr:uid="{4FD82AB2-7FCE-4617-BC4D-8DC4C1FDF01A}"/>
    <cellStyle name="40% - Accent4 2 2 3 3 6" xfId="21556" xr:uid="{194409DC-10F2-4F75-A3C1-1EE4052735F5}"/>
    <cellStyle name="40% - Accent4 2 2 3 4" xfId="21557" xr:uid="{4AE0C088-1281-4108-91C9-E703A3A486A4}"/>
    <cellStyle name="40% - Accent4 2 2 3 4 2" xfId="21558" xr:uid="{768363D9-07EA-404C-A5B0-6300F5DE1C08}"/>
    <cellStyle name="40% - Accent4 2 2 3 4 2 2" xfId="21559" xr:uid="{2F7506B0-33FF-4EC6-BDC8-60357B3FEDAD}"/>
    <cellStyle name="40% - Accent4 2 2 3 4 3" xfId="21560" xr:uid="{0AABCB20-D98A-4A02-B6E3-7616839F0A03}"/>
    <cellStyle name="40% - Accent4 2 2 3 4 3 2" xfId="21561" xr:uid="{60358822-9C26-4605-BE22-73010EE81ED8}"/>
    <cellStyle name="40% - Accent4 2 2 3 4 4" xfId="21562" xr:uid="{32BC4540-E106-4A07-ABF6-2A1DACE9D3F1}"/>
    <cellStyle name="40% - Accent4 2 2 3 5" xfId="21563" xr:uid="{334AA491-4826-4DA5-B7B1-F50E742547D8}"/>
    <cellStyle name="40% - Accent4 2 2 3 5 2" xfId="21564" xr:uid="{51EF20CC-CFD2-4B77-8D0C-3C5C94022EE9}"/>
    <cellStyle name="40% - Accent4 2 2 3 6" xfId="21565" xr:uid="{9E8203E0-13F8-4FA6-8EC0-B5871679A745}"/>
    <cellStyle name="40% - Accent4 2 2 3 6 2" xfId="21566" xr:uid="{E17D9097-8D2F-4578-978C-F14A361FAE06}"/>
    <cellStyle name="40% - Accent4 2 2 3 7" xfId="21567" xr:uid="{A68CB6EB-6B71-4DF8-B9BE-4FA299812233}"/>
    <cellStyle name="40% - Accent4 2 2 3 7 2" xfId="21568" xr:uid="{568067CE-27A4-4E3A-B458-CE0BF55702B2}"/>
    <cellStyle name="40% - Accent4 2 2 3 8" xfId="21569" xr:uid="{3CE864C4-BC61-4674-8722-45AC0F167419}"/>
    <cellStyle name="40% - Accent4 2 2 3 9" xfId="21528" xr:uid="{4C08529E-1CAF-40E9-862F-F15EA8684D90}"/>
    <cellStyle name="40% - Accent4 2 2 4" xfId="387" xr:uid="{8A4BB3DF-A4D8-43FC-B5D9-6888D5769EB1}"/>
    <cellStyle name="40% - Accent4 2 2 4 2" xfId="21571" xr:uid="{78C2A2A3-F19B-4B65-9E79-02FF906A2AE9}"/>
    <cellStyle name="40% - Accent4 2 2 4 2 2" xfId="21572" xr:uid="{A5D58FDF-084B-4732-B4E2-006F4891013E}"/>
    <cellStyle name="40% - Accent4 2 2 4 2 2 2" xfId="21573" xr:uid="{C6C19BEC-B130-432F-8027-6F8BE8D25824}"/>
    <cellStyle name="40% - Accent4 2 2 4 2 3" xfId="21574" xr:uid="{DF6A76FF-9385-44D6-9481-E0B7D07E294E}"/>
    <cellStyle name="40% - Accent4 2 2 4 2 3 2" xfId="21575" xr:uid="{DFE3F07A-73E7-4167-B78C-82AB003D38A7}"/>
    <cellStyle name="40% - Accent4 2 2 4 2 4" xfId="21576" xr:uid="{E1366AD9-16E8-4211-86C0-F10E01D43829}"/>
    <cellStyle name="40% - Accent4 2 2 4 3" xfId="21577" xr:uid="{7B71C27A-A071-47FB-9941-00129B8AA095}"/>
    <cellStyle name="40% - Accent4 2 2 4 3 2" xfId="21578" xr:uid="{C3009BDF-F4B8-4028-870D-96BEB3854CBE}"/>
    <cellStyle name="40% - Accent4 2 2 4 4" xfId="21579" xr:uid="{ADF99848-D100-4062-B429-DC24F5531DD9}"/>
    <cellStyle name="40% - Accent4 2 2 4 4 2" xfId="21580" xr:uid="{C3EE0AAC-A9A1-402E-889F-AC4E686B4626}"/>
    <cellStyle name="40% - Accent4 2 2 4 5" xfId="21581" xr:uid="{D2724F5F-50BB-4D4A-B8CA-8D3175DAFC25}"/>
    <cellStyle name="40% - Accent4 2 2 4 5 2" xfId="21582" xr:uid="{86F1B6FA-1809-48BB-8ACC-D1682950A48B}"/>
    <cellStyle name="40% - Accent4 2 2 4 6" xfId="21583" xr:uid="{2FD6F5C7-270D-4A2D-B71C-4ED00C5761AD}"/>
    <cellStyle name="40% - Accent4 2 2 4 7" xfId="21570" xr:uid="{DB2746F3-2836-46A8-A6AD-363378BF93E9}"/>
    <cellStyle name="40% - Accent4 2 2 5" xfId="21584" xr:uid="{32940883-327E-4B32-A6EC-B36B54DEDE52}"/>
    <cellStyle name="40% - Accent4 2 2 5 2" xfId="21585" xr:uid="{B8B0B704-BB31-44B3-BAAF-5123E2493DDB}"/>
    <cellStyle name="40% - Accent4 2 2 5 2 2" xfId="21586" xr:uid="{0A7A463B-1E5C-4D07-B4D4-F574AA366DF0}"/>
    <cellStyle name="40% - Accent4 2 2 5 2 2 2" xfId="21587" xr:uid="{C901DCBA-8093-4FA2-8BA2-7896D786ECFB}"/>
    <cellStyle name="40% - Accent4 2 2 5 2 3" xfId="21588" xr:uid="{C5D1B372-5B79-4663-8121-CBBDB754904D}"/>
    <cellStyle name="40% - Accent4 2 2 5 2 3 2" xfId="21589" xr:uid="{52DBD615-128D-47ED-B013-57FAACF6A023}"/>
    <cellStyle name="40% - Accent4 2 2 5 2 4" xfId="21590" xr:uid="{1C9A59CD-8A6E-4C33-8BBA-A5D5A1A13BE0}"/>
    <cellStyle name="40% - Accent4 2 2 5 3" xfId="21591" xr:uid="{501B1A3F-249B-4D48-92E7-1BE125B45E20}"/>
    <cellStyle name="40% - Accent4 2 2 5 3 2" xfId="21592" xr:uid="{068F26AA-F2DB-479E-AB28-6AC6ECE36B2D}"/>
    <cellStyle name="40% - Accent4 2 2 5 4" xfId="21593" xr:uid="{B0755CA8-344B-47FD-9B66-4BC429013AEA}"/>
    <cellStyle name="40% - Accent4 2 2 5 4 2" xfId="21594" xr:uid="{4F338C08-5C5F-4FBF-9507-8E507333BA73}"/>
    <cellStyle name="40% - Accent4 2 2 5 5" xfId="21595" xr:uid="{05C224DF-38A7-4E65-B2C3-8F8CBE00ACDE}"/>
    <cellStyle name="40% - Accent4 2 2 5 5 2" xfId="21596" xr:uid="{B7C843F7-D74E-403F-90D5-DFBF69724DAC}"/>
    <cellStyle name="40% - Accent4 2 2 5 6" xfId="21597" xr:uid="{56CC1BAA-8E70-41CD-8A56-C0A838977CAE}"/>
    <cellStyle name="40% - Accent4 2 2 6" xfId="21598" xr:uid="{EAB972F7-05D1-4238-B9F7-57A147FC1A2A}"/>
    <cellStyle name="40% - Accent4 2 2 6 2" xfId="21599" xr:uid="{E334C954-8647-422E-A1FE-785D5ABB3F66}"/>
    <cellStyle name="40% - Accent4 2 2 6 2 2" xfId="21600" xr:uid="{72D9C1EB-4511-4BC4-B5B3-CFCFA9712F4D}"/>
    <cellStyle name="40% - Accent4 2 2 6 3" xfId="21601" xr:uid="{F0B968F6-CFF6-464D-BC8C-1D7DA1443B76}"/>
    <cellStyle name="40% - Accent4 2 2 6 3 2" xfId="21602" xr:uid="{4F147293-412B-491B-943B-56FC8EC59551}"/>
    <cellStyle name="40% - Accent4 2 2 6 4" xfId="21603" xr:uid="{EE40BD82-C6C0-4E63-87A2-79D2397C903E}"/>
    <cellStyle name="40% - Accent4 2 2 7" xfId="21604" xr:uid="{BD6B7142-C6C5-4454-A482-FF120339D9FB}"/>
    <cellStyle name="40% - Accent4 2 2 7 2" xfId="21605" xr:uid="{2FC398D2-4453-4977-849C-614636D998F3}"/>
    <cellStyle name="40% - Accent4 2 2 8" xfId="21606" xr:uid="{8C95B861-55C8-4393-982E-D40C6B0D85F7}"/>
    <cellStyle name="40% - Accent4 2 2 8 2" xfId="21607" xr:uid="{D4F506E1-0F68-46D7-9B63-D29C51E9990E}"/>
    <cellStyle name="40% - Accent4 2 2 9" xfId="21608" xr:uid="{DC3334C5-41A7-471E-97F1-CD2D60B0C4A4}"/>
    <cellStyle name="40% - Accent4 2 2 9 2" xfId="21609" xr:uid="{F2F0F3D4-92DE-416D-BA0C-661E3B762C70}"/>
    <cellStyle name="40% - Accent4 2 3" xfId="388" xr:uid="{353E3D4D-BE43-41BA-B2B0-FEF7A394E75F}"/>
    <cellStyle name="40% - Accent4 2 3 10" xfId="21611" xr:uid="{A9387DBE-529E-42C3-A375-432980A85DDE}"/>
    <cellStyle name="40% - Accent4 2 3 11" xfId="21610" xr:uid="{213FC2ED-E2D3-42D7-A959-64DB7D6DE1A5}"/>
    <cellStyle name="40% - Accent4 2 3 2" xfId="389" xr:uid="{90EAE293-2709-4F01-8A27-E7B30C933F51}"/>
    <cellStyle name="40% - Accent4 2 3 2 2" xfId="390" xr:uid="{6EAFBDFF-90A2-4B2B-80F6-B2494D66AF59}"/>
    <cellStyle name="40% - Accent4 2 3 2 2 2" xfId="21614" xr:uid="{A6CB0FA5-AECC-4353-83E1-64916DC65FC7}"/>
    <cellStyle name="40% - Accent4 2 3 2 2 2 2" xfId="21615" xr:uid="{C99F3B9A-E4F9-4EEB-A302-2C786C40F52E}"/>
    <cellStyle name="40% - Accent4 2 3 2 2 3" xfId="21616" xr:uid="{5B3476FC-F0EF-4598-B480-3575D3C435AE}"/>
    <cellStyle name="40% - Accent4 2 3 2 2 3 2" xfId="21617" xr:uid="{E5289936-5A72-4F65-8129-CDE39AAF3B76}"/>
    <cellStyle name="40% - Accent4 2 3 2 2 4" xfId="21618" xr:uid="{E5231003-FD60-42A7-B79D-66C40E3DC655}"/>
    <cellStyle name="40% - Accent4 2 3 2 2 5" xfId="21613" xr:uid="{C44CC501-7523-46DC-89E9-21F3D1FE4E8F}"/>
    <cellStyle name="40% - Accent4 2 3 2 3" xfId="21619" xr:uid="{9ACD309D-4F5D-44C2-8430-95F492D6A6E2}"/>
    <cellStyle name="40% - Accent4 2 3 2 3 2" xfId="21620" xr:uid="{967D2A8E-38CB-41BD-8194-5185FB11F3FC}"/>
    <cellStyle name="40% - Accent4 2 3 2 4" xfId="21621" xr:uid="{45206485-5AC4-4CE6-A55F-C2DF0C9DAAB0}"/>
    <cellStyle name="40% - Accent4 2 3 2 4 2" xfId="21622" xr:uid="{C4216B13-EE5D-4539-BA19-7C68B846FB9F}"/>
    <cellStyle name="40% - Accent4 2 3 2 5" xfId="21623" xr:uid="{2B07820E-E1C0-470F-95DF-1D57B34ECE2D}"/>
    <cellStyle name="40% - Accent4 2 3 2 5 2" xfId="21624" xr:uid="{A6FBF73E-E841-4903-A9E7-E9FB6EA287BF}"/>
    <cellStyle name="40% - Accent4 2 3 2 6" xfId="21625" xr:uid="{6561BA3E-F2F0-4180-870C-C3A62D2E084D}"/>
    <cellStyle name="40% - Accent4 2 3 2 6 2" xfId="21626" xr:uid="{FC12EFFD-A885-427D-9459-132141751E23}"/>
    <cellStyle name="40% - Accent4 2 3 2 7" xfId="21627" xr:uid="{38D76254-D1B6-4460-92FB-05D8A0B3BBEC}"/>
    <cellStyle name="40% - Accent4 2 3 2 7 2" xfId="21628" xr:uid="{01AD8431-18FA-44E5-81F9-E6E042EA13DE}"/>
    <cellStyle name="40% - Accent4 2 3 2 8" xfId="21629" xr:uid="{7FF014D9-F7D6-4376-BF74-59B42E2391D9}"/>
    <cellStyle name="40% - Accent4 2 3 2 9" xfId="21612" xr:uid="{A49B2C1F-02A7-468D-A181-C431A3E2AB1A}"/>
    <cellStyle name="40% - Accent4 2 3 3" xfId="391" xr:uid="{4B100289-6D20-4A98-97AF-73BDDFA93FD5}"/>
    <cellStyle name="40% - Accent4 2 3 3 2" xfId="21631" xr:uid="{156D0C60-2FCD-4324-8139-CC4CD2225E47}"/>
    <cellStyle name="40% - Accent4 2 3 3 2 2" xfId="21632" xr:uid="{DEA1DFC6-1399-412F-B0FE-1BF9DF60BE8E}"/>
    <cellStyle name="40% - Accent4 2 3 3 2 2 2" xfId="21633" xr:uid="{2320CF6F-4D41-408E-AF8E-9AE32AC657CB}"/>
    <cellStyle name="40% - Accent4 2 3 3 2 3" xfId="21634" xr:uid="{FCA2CCF4-8506-49D0-B571-62F29AAD57EB}"/>
    <cellStyle name="40% - Accent4 2 3 3 2 3 2" xfId="21635" xr:uid="{E1A55A0B-AC66-42D0-8BA8-2D5CA36BD538}"/>
    <cellStyle name="40% - Accent4 2 3 3 2 4" xfId="21636" xr:uid="{B31BD569-A351-48E9-85E1-AFADD379CE36}"/>
    <cellStyle name="40% - Accent4 2 3 3 3" xfId="21637" xr:uid="{8316BE65-FF6F-4327-8D37-636A268D6E30}"/>
    <cellStyle name="40% - Accent4 2 3 3 3 2" xfId="21638" xr:uid="{2DA4FCC0-2448-4FC4-871C-E99AB79F58EC}"/>
    <cellStyle name="40% - Accent4 2 3 3 4" xfId="21639" xr:uid="{3F1C454B-B50B-4635-B6B6-53F63DDE84F0}"/>
    <cellStyle name="40% - Accent4 2 3 3 4 2" xfId="21640" xr:uid="{0E2642B3-A811-4FD4-A276-9F03F55FCED4}"/>
    <cellStyle name="40% - Accent4 2 3 3 5" xfId="21641" xr:uid="{E7ED4529-893C-4A21-9B3E-78DFC5FE831E}"/>
    <cellStyle name="40% - Accent4 2 3 3 5 2" xfId="21642" xr:uid="{202EB7E9-4D0B-4D57-9342-D8EFDDFDAFE5}"/>
    <cellStyle name="40% - Accent4 2 3 3 6" xfId="21643" xr:uid="{A79CD431-D459-4179-8E8E-1E4152734429}"/>
    <cellStyle name="40% - Accent4 2 3 3 7" xfId="21630" xr:uid="{78C867DA-5DEF-419C-8370-ABE9A82F0189}"/>
    <cellStyle name="40% - Accent4 2 3 4" xfId="21644" xr:uid="{BA48BA17-1C07-4DAB-A2D3-02705025C188}"/>
    <cellStyle name="40% - Accent4 2 3 4 2" xfId="21645" xr:uid="{5E9A7E14-2591-469F-9E57-46C0D1B3D677}"/>
    <cellStyle name="40% - Accent4 2 3 4 2 2" xfId="21646" xr:uid="{F26A5A70-998C-45E4-95E8-71CAEF55BC40}"/>
    <cellStyle name="40% - Accent4 2 3 4 3" xfId="21647" xr:uid="{335B0978-9AE0-4504-9E6E-319F89B90B6E}"/>
    <cellStyle name="40% - Accent4 2 3 4 3 2" xfId="21648" xr:uid="{7A03A55D-EA5E-472E-BB71-969BA5FC2A82}"/>
    <cellStyle name="40% - Accent4 2 3 4 4" xfId="21649" xr:uid="{FE7862FE-CDAC-4776-8C62-925FF96165A8}"/>
    <cellStyle name="40% - Accent4 2 3 5" xfId="21650" xr:uid="{CF44BB77-89CC-49D6-B445-F48C46AB04C7}"/>
    <cellStyle name="40% - Accent4 2 3 5 2" xfId="21651" xr:uid="{ABD782DF-8F25-4698-8AC0-63019663F38E}"/>
    <cellStyle name="40% - Accent4 2 3 6" xfId="21652" xr:uid="{25C93AB9-1DC9-4011-8883-B315885236A8}"/>
    <cellStyle name="40% - Accent4 2 3 6 2" xfId="21653" xr:uid="{5BFD142C-0C97-46A1-8DD5-F4E8123B6B51}"/>
    <cellStyle name="40% - Accent4 2 3 7" xfId="21654" xr:uid="{ACF68C7E-E647-422A-A07A-2F3E5C61E463}"/>
    <cellStyle name="40% - Accent4 2 3 7 2" xfId="21655" xr:uid="{4AB16869-C914-4F14-86EA-94AEFAA80B12}"/>
    <cellStyle name="40% - Accent4 2 3 8" xfId="21656" xr:uid="{E2EE6C51-7498-492C-8B54-D9E5C50430DB}"/>
    <cellStyle name="40% - Accent4 2 3 8 2" xfId="21657" xr:uid="{CD2E34B8-114A-412A-816D-07D8CD445117}"/>
    <cellStyle name="40% - Accent4 2 3 9" xfId="21658" xr:uid="{9521FC06-8BCE-4933-8FEE-8E3D67216FAC}"/>
    <cellStyle name="40% - Accent4 2 3 9 2" xfId="21659" xr:uid="{32714A2F-2BEA-425C-A14F-53C0621DBCA5}"/>
    <cellStyle name="40% - Accent4 2 4" xfId="392" xr:uid="{7FCA9D09-BF7A-49ED-82F4-433625AC30B7}"/>
    <cellStyle name="40% - Accent4 2 4 10" xfId="21661" xr:uid="{3F975D9D-EAAD-493D-9263-55B317E5A4FA}"/>
    <cellStyle name="40% - Accent4 2 4 11" xfId="21660" xr:uid="{14023401-0552-4082-AAAF-65C7429DEEDB}"/>
    <cellStyle name="40% - Accent4 2 4 2" xfId="393" xr:uid="{2F244E49-F0E6-4662-9A9F-39C9C10F16A8}"/>
    <cellStyle name="40% - Accent4 2 4 2 2" xfId="394" xr:uid="{E9817F05-E703-4FAC-BA0E-803B9B651AA6}"/>
    <cellStyle name="40% - Accent4 2 4 2 2 2" xfId="21664" xr:uid="{8D76C228-2B39-48A2-A55C-2750DAC93C93}"/>
    <cellStyle name="40% - Accent4 2 4 2 2 2 2" xfId="21665" xr:uid="{07DF8344-081A-449D-8C87-3DB2A2EF9E90}"/>
    <cellStyle name="40% - Accent4 2 4 2 2 3" xfId="21666" xr:uid="{041BF993-94B9-4B0D-AA7F-9DC14E763F73}"/>
    <cellStyle name="40% - Accent4 2 4 2 2 3 2" xfId="21667" xr:uid="{619E9077-8D3D-4DCB-94BE-D2B1B7E534CE}"/>
    <cellStyle name="40% - Accent4 2 4 2 2 4" xfId="21668" xr:uid="{6A436EC7-DA46-41D0-B9DB-4C23E1596A09}"/>
    <cellStyle name="40% - Accent4 2 4 2 2 5" xfId="21663" xr:uid="{67AB0A83-0EDA-45D7-BBA9-11E3D6A2B753}"/>
    <cellStyle name="40% - Accent4 2 4 2 3" xfId="21669" xr:uid="{9880B4AA-9C82-4B0D-AC56-79820D894BCB}"/>
    <cellStyle name="40% - Accent4 2 4 2 3 2" xfId="21670" xr:uid="{DCD27364-CCEA-4BA6-B67B-9C1E8A42275A}"/>
    <cellStyle name="40% - Accent4 2 4 2 4" xfId="21671" xr:uid="{D66E544A-A077-4F45-B6C0-AD00235A73E4}"/>
    <cellStyle name="40% - Accent4 2 4 2 4 2" xfId="21672" xr:uid="{9AF0BDD7-2522-48AA-A7D0-3E32A9D7CE37}"/>
    <cellStyle name="40% - Accent4 2 4 2 5" xfId="21673" xr:uid="{38414BCB-AD37-4DC1-976E-27C78FA67ACE}"/>
    <cellStyle name="40% - Accent4 2 4 2 5 2" xfId="21674" xr:uid="{20C8F79A-033B-466A-9CF9-8C63ACA7640E}"/>
    <cellStyle name="40% - Accent4 2 4 2 6" xfId="21675" xr:uid="{145A312A-ADFC-4734-A668-F76535F9C5CA}"/>
    <cellStyle name="40% - Accent4 2 4 2 7" xfId="21662" xr:uid="{79CABEE2-3EE0-4984-91D4-E4584043BECB}"/>
    <cellStyle name="40% - Accent4 2 4 3" xfId="395" xr:uid="{20F2B0F4-1604-47B3-9BC6-D8D2AD7E0A19}"/>
    <cellStyle name="40% - Accent4 2 4 3 2" xfId="21677" xr:uid="{0D73EB72-215A-4D02-BA14-960CB71E3F8F}"/>
    <cellStyle name="40% - Accent4 2 4 3 2 2" xfId="21678" xr:uid="{25188DEF-0ABA-45A5-970B-F4AAC2612815}"/>
    <cellStyle name="40% - Accent4 2 4 3 2 2 2" xfId="21679" xr:uid="{0083080E-7E3D-4A6D-86CD-E9F755FFD50E}"/>
    <cellStyle name="40% - Accent4 2 4 3 2 3" xfId="21680" xr:uid="{DEA967D3-87AC-44E2-8F64-D720F2760035}"/>
    <cellStyle name="40% - Accent4 2 4 3 2 3 2" xfId="21681" xr:uid="{20BCF9FB-08C0-407E-BB32-08C5D492DDC4}"/>
    <cellStyle name="40% - Accent4 2 4 3 2 4" xfId="21682" xr:uid="{632ADD28-E320-4D82-9FDF-7EC0F9E0C00D}"/>
    <cellStyle name="40% - Accent4 2 4 3 3" xfId="21683" xr:uid="{F8C64EEF-D291-4DCD-BA75-85D997C0CE02}"/>
    <cellStyle name="40% - Accent4 2 4 3 3 2" xfId="21684" xr:uid="{7A094F0F-913A-44EA-BE29-C2093791E6E5}"/>
    <cellStyle name="40% - Accent4 2 4 3 4" xfId="21685" xr:uid="{DB12537C-7BCC-47E7-BBAE-E6F33F33F481}"/>
    <cellStyle name="40% - Accent4 2 4 3 4 2" xfId="21686" xr:uid="{298A2001-19A2-4449-9FD5-478ADEA29F5B}"/>
    <cellStyle name="40% - Accent4 2 4 3 5" xfId="21687" xr:uid="{D39DD8B8-E6F6-47C5-8DAB-D033309CF792}"/>
    <cellStyle name="40% - Accent4 2 4 3 5 2" xfId="21688" xr:uid="{A338F767-5A8D-450C-9637-74A492F3406E}"/>
    <cellStyle name="40% - Accent4 2 4 3 6" xfId="21689" xr:uid="{63690583-A2A6-44B0-8682-5303DF2BDFEC}"/>
    <cellStyle name="40% - Accent4 2 4 3 7" xfId="21676" xr:uid="{711BE5A1-2FBC-426D-9B83-36E570C5F43C}"/>
    <cellStyle name="40% - Accent4 2 4 4" xfId="21690" xr:uid="{D0FA05B2-1BFA-4E3E-A723-220C262339A1}"/>
    <cellStyle name="40% - Accent4 2 4 4 2" xfId="21691" xr:uid="{1A950B7F-77CA-48C8-BCBC-18DE9FD30840}"/>
    <cellStyle name="40% - Accent4 2 4 4 2 2" xfId="21692" xr:uid="{F1D0BBFE-FF94-475C-AF11-4A66C1A2E8F6}"/>
    <cellStyle name="40% - Accent4 2 4 4 3" xfId="21693" xr:uid="{51876FC4-0A88-4D74-AB00-500EE042E676}"/>
    <cellStyle name="40% - Accent4 2 4 4 3 2" xfId="21694" xr:uid="{5279DD41-0244-480B-98FE-4098CF5412AC}"/>
    <cellStyle name="40% - Accent4 2 4 4 4" xfId="21695" xr:uid="{EC0B17E9-D477-4C27-A6FF-8E0A89B63C25}"/>
    <cellStyle name="40% - Accent4 2 4 5" xfId="21696" xr:uid="{7D92FFBE-4AFF-4B04-BEC3-10F2D43873D5}"/>
    <cellStyle name="40% - Accent4 2 4 5 2" xfId="21697" xr:uid="{53D5E36F-3926-4DF2-ADCB-4AAFD002DA31}"/>
    <cellStyle name="40% - Accent4 2 4 6" xfId="21698" xr:uid="{58178148-FF92-474A-88DE-3A614D6BA220}"/>
    <cellStyle name="40% - Accent4 2 4 6 2" xfId="21699" xr:uid="{178DF588-FABB-4135-B23D-068084BF0E0D}"/>
    <cellStyle name="40% - Accent4 2 4 7" xfId="21700" xr:uid="{B1441891-82E5-499E-9BE1-A1499A41FEE8}"/>
    <cellStyle name="40% - Accent4 2 4 7 2" xfId="21701" xr:uid="{D1BFB345-385B-4E90-B411-832ECC477D85}"/>
    <cellStyle name="40% - Accent4 2 4 8" xfId="21702" xr:uid="{E86CD8C1-383D-4E94-B764-DB1DFD26F965}"/>
    <cellStyle name="40% - Accent4 2 4 8 2" xfId="21703" xr:uid="{D6232147-653E-4475-9DFA-FFD9B021C9D9}"/>
    <cellStyle name="40% - Accent4 2 4 9" xfId="21704" xr:uid="{376B3C02-8419-4D58-8F39-E037339F7290}"/>
    <cellStyle name="40% - Accent4 2 4 9 2" xfId="21705" xr:uid="{5AD8ADEF-7E52-43AC-90B1-9BCDFC2CA0CC}"/>
    <cellStyle name="40% - Accent4 2 5" xfId="396" xr:uid="{CCA72493-E2F1-4F32-AA9D-983E88102B1A}"/>
    <cellStyle name="40% - Accent4 2 5 2" xfId="397" xr:uid="{2D65DEA4-2E07-43C3-9993-D8B6A253DF32}"/>
    <cellStyle name="40% - Accent4 2 5 2 2" xfId="21708" xr:uid="{6871A614-506B-4059-8BBD-7414BD40B494}"/>
    <cellStyle name="40% - Accent4 2 5 2 2 2" xfId="21709" xr:uid="{41A74F02-4C19-4D03-AA3C-44C64A14B99E}"/>
    <cellStyle name="40% - Accent4 2 5 2 2 2 2" xfId="21710" xr:uid="{FEA64F60-9F5B-4584-AB2F-56851FB6CAF4}"/>
    <cellStyle name="40% - Accent4 2 5 2 2 3" xfId="21711" xr:uid="{4C44B925-B215-45D3-A1A7-6887DE1B3FEC}"/>
    <cellStyle name="40% - Accent4 2 5 2 2 3 2" xfId="21712" xr:uid="{85567FFC-7932-40E3-9CAB-ECA83CCA51C4}"/>
    <cellStyle name="40% - Accent4 2 5 2 2 4" xfId="21713" xr:uid="{942D82B1-1E91-4511-A85D-CC0DB1DF5CE2}"/>
    <cellStyle name="40% - Accent4 2 5 2 3" xfId="21714" xr:uid="{A65372BC-23D1-4ACA-BC2D-A85A587CA92D}"/>
    <cellStyle name="40% - Accent4 2 5 2 3 2" xfId="21715" xr:uid="{D46CEA62-A235-4E6E-B394-065A5FBBD0CA}"/>
    <cellStyle name="40% - Accent4 2 5 2 4" xfId="21716" xr:uid="{86AF9CE2-111F-493E-993A-7BCC15A8C0EA}"/>
    <cellStyle name="40% - Accent4 2 5 2 4 2" xfId="21717" xr:uid="{F879F82B-A5D4-4F4D-BA3A-F220626075E1}"/>
    <cellStyle name="40% - Accent4 2 5 2 5" xfId="21718" xr:uid="{7AF9C582-4D89-499D-B225-6FADE539C378}"/>
    <cellStyle name="40% - Accent4 2 5 2 5 2" xfId="21719" xr:uid="{B31F9BB1-FD64-49E1-959F-4768322FCD5A}"/>
    <cellStyle name="40% - Accent4 2 5 2 6" xfId="21720" xr:uid="{2648CAEE-FBF1-4BD4-80D1-1188E4CB17FA}"/>
    <cellStyle name="40% - Accent4 2 5 2 7" xfId="21707" xr:uid="{F3C4F2F1-ED6A-447A-95E9-23CCE2A0A7B2}"/>
    <cellStyle name="40% - Accent4 2 5 3" xfId="21721" xr:uid="{F1E71077-BFF2-4CA6-87F0-2F8D718C6298}"/>
    <cellStyle name="40% - Accent4 2 5 3 2" xfId="21722" xr:uid="{F7EF464B-1C8B-4599-94A6-035B80B73032}"/>
    <cellStyle name="40% - Accent4 2 5 3 2 2" xfId="21723" xr:uid="{1FF767AC-2384-4075-9B21-E3D298086B74}"/>
    <cellStyle name="40% - Accent4 2 5 3 2 2 2" xfId="21724" xr:uid="{F69BA2FB-25F2-4E94-8C74-EEB1947C3C74}"/>
    <cellStyle name="40% - Accent4 2 5 3 2 3" xfId="21725" xr:uid="{122F2129-C545-4464-A0F6-3049A4053AE8}"/>
    <cellStyle name="40% - Accent4 2 5 3 2 3 2" xfId="21726" xr:uid="{D629680A-0BB0-4276-8D80-403CCFA2BAF3}"/>
    <cellStyle name="40% - Accent4 2 5 3 2 4" xfId="21727" xr:uid="{DFE62027-B389-47B0-9AA9-416FE3DF3009}"/>
    <cellStyle name="40% - Accent4 2 5 3 3" xfId="21728" xr:uid="{15878887-181F-4F82-9D37-9FD1EA6554FD}"/>
    <cellStyle name="40% - Accent4 2 5 3 3 2" xfId="21729" xr:uid="{A57BB23A-B6D7-4A3B-B3E1-2725B476065E}"/>
    <cellStyle name="40% - Accent4 2 5 3 4" xfId="21730" xr:uid="{1968605D-6EA6-44CA-BC72-56924CACFDC3}"/>
    <cellStyle name="40% - Accent4 2 5 3 4 2" xfId="21731" xr:uid="{7124CA58-327D-49EE-BC6E-46062D8EE44A}"/>
    <cellStyle name="40% - Accent4 2 5 3 5" xfId="21732" xr:uid="{CA4D9E1E-945D-45B0-AD12-37E8C9748824}"/>
    <cellStyle name="40% - Accent4 2 5 3 5 2" xfId="21733" xr:uid="{E709D960-F5DD-49E7-97E4-97CE711805C9}"/>
    <cellStyle name="40% - Accent4 2 5 3 6" xfId="21734" xr:uid="{02E285DF-D55E-4770-94FB-29485057C004}"/>
    <cellStyle name="40% - Accent4 2 5 4" xfId="21735" xr:uid="{83705F15-2B66-4CAE-9361-F4E0791E437A}"/>
    <cellStyle name="40% - Accent4 2 5 4 2" xfId="21736" xr:uid="{D97E5719-2641-4358-AC03-3F00E25FD315}"/>
    <cellStyle name="40% - Accent4 2 5 4 2 2" xfId="21737" xr:uid="{1B5E4C19-8252-4FAB-8F9B-4CBC9C35DF13}"/>
    <cellStyle name="40% - Accent4 2 5 4 3" xfId="21738" xr:uid="{65D64BDE-29CE-4B0B-AB46-59BB583F6D50}"/>
    <cellStyle name="40% - Accent4 2 5 4 3 2" xfId="21739" xr:uid="{FD3E90FF-36CC-4EA2-9886-392C0EA308C4}"/>
    <cellStyle name="40% - Accent4 2 5 4 4" xfId="21740" xr:uid="{E83BEAC4-45FE-43A6-9153-76108B4A2EE8}"/>
    <cellStyle name="40% - Accent4 2 5 5" xfId="21741" xr:uid="{0DE0578C-D22B-4BCE-87F4-1C399F3CDD9A}"/>
    <cellStyle name="40% - Accent4 2 5 5 2" xfId="21742" xr:uid="{36EAE424-012F-4AAA-95B1-263EEF987581}"/>
    <cellStyle name="40% - Accent4 2 5 6" xfId="21743" xr:uid="{CDE042C8-37F5-4310-AA85-720FF104EDD1}"/>
    <cellStyle name="40% - Accent4 2 5 6 2" xfId="21744" xr:uid="{BE9780AF-480D-49F7-A1A2-2AEDA5E9A3C2}"/>
    <cellStyle name="40% - Accent4 2 5 7" xfId="21745" xr:uid="{69248D26-F1AE-40DF-9E8E-FAB03E681F61}"/>
    <cellStyle name="40% - Accent4 2 5 7 2" xfId="21746" xr:uid="{13696766-80B9-4E3E-9701-BE54C5263359}"/>
    <cellStyle name="40% - Accent4 2 5 8" xfId="21747" xr:uid="{D45050DE-557F-4587-BC92-390E50644B2D}"/>
    <cellStyle name="40% - Accent4 2 5 9" xfId="21706" xr:uid="{5DA77C4F-9629-448F-B5F4-3EC21A4A05D8}"/>
    <cellStyle name="40% - Accent4 2 6" xfId="398" xr:uid="{14FEA210-3BF3-4017-9630-1993DF0C960F}"/>
    <cellStyle name="40% - Accent4 2 6 2" xfId="399" xr:uid="{7EF2EF11-B649-4154-8D22-892BC5F514D7}"/>
    <cellStyle name="40% - Accent4 2 6 2 2" xfId="21750" xr:uid="{E17E00F8-6B60-4BD1-A9F2-EB9E8C573425}"/>
    <cellStyle name="40% - Accent4 2 6 2 2 2" xfId="21751" xr:uid="{8A95643C-7C64-4D73-9261-FAEB1917C30A}"/>
    <cellStyle name="40% - Accent4 2 6 2 3" xfId="21752" xr:uid="{8E4B0FEC-F8CC-42BA-BD18-A834E86933CD}"/>
    <cellStyle name="40% - Accent4 2 6 2 3 2" xfId="21753" xr:uid="{4D189381-6235-4D34-8FCD-83BA8742B93F}"/>
    <cellStyle name="40% - Accent4 2 6 2 4" xfId="21754" xr:uid="{C3C0FA4E-3B4F-4FD7-8D56-92349B886183}"/>
    <cellStyle name="40% - Accent4 2 6 2 5" xfId="21749" xr:uid="{C3A4DAE0-A40A-4003-9EA4-6185C248C56D}"/>
    <cellStyle name="40% - Accent4 2 6 3" xfId="21755" xr:uid="{06527D4B-647F-4368-B9D0-74ABF1FA9152}"/>
    <cellStyle name="40% - Accent4 2 6 3 2" xfId="21756" xr:uid="{8FA47456-01EC-437D-8090-24110A24BAD5}"/>
    <cellStyle name="40% - Accent4 2 6 4" xfId="21757" xr:uid="{C396E7F6-A5B2-4487-BFF8-14B1F3D4A72D}"/>
    <cellStyle name="40% - Accent4 2 6 4 2" xfId="21758" xr:uid="{29E26AF4-4D6A-4769-9B06-5B00DB02AD28}"/>
    <cellStyle name="40% - Accent4 2 6 5" xfId="21759" xr:uid="{141C75D9-05EB-4171-A738-2DFA9156E275}"/>
    <cellStyle name="40% - Accent4 2 6 5 2" xfId="21760" xr:uid="{BBD1B90E-E918-4A9E-B7B5-840D6653A2BA}"/>
    <cellStyle name="40% - Accent4 2 6 6" xfId="21761" xr:uid="{C1F468F1-A3DD-4DD8-B47A-2EE64E1573BA}"/>
    <cellStyle name="40% - Accent4 2 6 7" xfId="21748" xr:uid="{425B8697-36B2-47F2-B04F-D104EEA60C7C}"/>
    <cellStyle name="40% - Accent4 2 7" xfId="400" xr:uid="{93028B9F-B9E4-47CF-9E32-F4CF6D1F39B2}"/>
    <cellStyle name="40% - Accent4 2 7 2" xfId="21763" xr:uid="{4583618D-9BF5-42CC-A9B4-E5D8C30B58ED}"/>
    <cellStyle name="40% - Accent4 2 7 2 2" xfId="21764" xr:uid="{22EA27B2-FDCB-4A0A-A31A-FBB98D1DB733}"/>
    <cellStyle name="40% - Accent4 2 7 2 2 2" xfId="21765" xr:uid="{F8F78486-78F7-43E8-9F9D-994FB8432D2E}"/>
    <cellStyle name="40% - Accent4 2 7 2 3" xfId="21766" xr:uid="{7DF20701-C9D6-42E6-A625-0A8B6D5D58FA}"/>
    <cellStyle name="40% - Accent4 2 7 2 3 2" xfId="21767" xr:uid="{F19D90CD-61A9-4F6E-AF78-9CEFF456A7EA}"/>
    <cellStyle name="40% - Accent4 2 7 2 4" xfId="21768" xr:uid="{95135BDD-BC1F-49CA-8303-678A81DCCA6A}"/>
    <cellStyle name="40% - Accent4 2 7 3" xfId="21769" xr:uid="{A6C7639A-8A73-4B87-AAF2-BDB82BF51D5D}"/>
    <cellStyle name="40% - Accent4 2 7 3 2" xfId="21770" xr:uid="{42DEC705-C59F-4313-9671-770AFC70BFBE}"/>
    <cellStyle name="40% - Accent4 2 7 4" xfId="21771" xr:uid="{3D610ACF-C92B-4B7B-8B9E-C34C0BEBC477}"/>
    <cellStyle name="40% - Accent4 2 7 4 2" xfId="21772" xr:uid="{D595329B-237F-406D-8715-98DA41609D51}"/>
    <cellStyle name="40% - Accent4 2 7 5" xfId="21773" xr:uid="{4E2CE0BA-2B19-4F03-9FEC-D9DBC4A14E46}"/>
    <cellStyle name="40% - Accent4 2 7 5 2" xfId="21774" xr:uid="{BE6C2C78-EBA2-4273-B2D6-72E247DAF665}"/>
    <cellStyle name="40% - Accent4 2 7 6" xfId="21775" xr:uid="{AD33A3B9-F25C-4D0A-90BA-2C2070A88E77}"/>
    <cellStyle name="40% - Accent4 2 7 7" xfId="21762" xr:uid="{DCC15E9D-D5FB-4320-8BAC-434D248407BA}"/>
    <cellStyle name="40% - Accent4 2 8" xfId="21776" xr:uid="{5A51EBCF-DFCB-4A78-ADFB-A42B1B4A7B3D}"/>
    <cellStyle name="40% - Accent4 2 8 2" xfId="21777" xr:uid="{70C845DB-E3B9-4A4B-8D51-FF1128CDF3D7}"/>
    <cellStyle name="40% - Accent4 2 8 2 2" xfId="21778" xr:uid="{A169E6C6-635A-4617-A12C-B135BB3BFC35}"/>
    <cellStyle name="40% - Accent4 2 8 3" xfId="21779" xr:uid="{F14E4B79-4467-4F86-9766-DDDDCAFD47B0}"/>
    <cellStyle name="40% - Accent4 2 8 3 2" xfId="21780" xr:uid="{678D1F19-6B63-4A12-87B5-EFAFD591E1D9}"/>
    <cellStyle name="40% - Accent4 2 8 4" xfId="21781" xr:uid="{3D4F2A88-F1CB-4A75-A55B-F79C3F882E67}"/>
    <cellStyle name="40% - Accent4 2 9" xfId="21782" xr:uid="{F616C7DA-4D06-4F25-B0C6-A0DFA6324451}"/>
    <cellStyle name="40% - Accent4 2 9 2" xfId="21783" xr:uid="{7F42176A-EBFF-44F6-9F50-C4BAA281370F}"/>
    <cellStyle name="40% - Accent4 20" xfId="21784" xr:uid="{EA48598F-FBBF-4133-9E05-400B4BDCD490}"/>
    <cellStyle name="40% - Accent4 20 2" xfId="21785" xr:uid="{51254B20-3978-4ACE-AFB0-D87683F2CC67}"/>
    <cellStyle name="40% - Accent4 20 2 2" xfId="21786" xr:uid="{813A762B-ADC4-469E-B91E-8BB840996562}"/>
    <cellStyle name="40% - Accent4 20 3" xfId="21787" xr:uid="{8AD4AFA7-7561-4D8D-BC3F-8A9A477CBC5B}"/>
    <cellStyle name="40% - Accent4 20 3 2" xfId="21788" xr:uid="{8D3AC789-1282-4E77-ACBD-A8B868C51993}"/>
    <cellStyle name="40% - Accent4 20 4" xfId="21789" xr:uid="{27379FF2-624B-4859-A214-E9FFABFF3B99}"/>
    <cellStyle name="40% - Accent4 21" xfId="21790" xr:uid="{1927CE4D-2C91-4977-93D9-31D51C39883A}"/>
    <cellStyle name="40% - Accent4 21 2" xfId="21791" xr:uid="{B3783400-6945-4315-8E69-D8C19A90E301}"/>
    <cellStyle name="40% - Accent4 21 2 2" xfId="21792" xr:uid="{0488A589-2373-4DBA-A6C3-5CD6791816ED}"/>
    <cellStyle name="40% - Accent4 21 3" xfId="21793" xr:uid="{3CE72C4A-FC08-4649-B285-41ECC85477C1}"/>
    <cellStyle name="40% - Accent4 21 3 2" xfId="21794" xr:uid="{1B819836-3769-46BF-95A4-85A0D8AC88CC}"/>
    <cellStyle name="40% - Accent4 21 4" xfId="21795" xr:uid="{F8F36330-8926-499E-A1D5-D0DE3FF86F6D}"/>
    <cellStyle name="40% - Accent4 22" xfId="21796" xr:uid="{6CF67210-D775-4EED-9A16-92B8FFA32029}"/>
    <cellStyle name="40% - Accent4 22 2" xfId="21797" xr:uid="{760DC2CC-6CAA-4A76-8732-01E0096F4339}"/>
    <cellStyle name="40% - Accent4 22 2 2" xfId="21798" xr:uid="{9F2F1361-04EA-4BF5-8CB6-66FA11E51CDD}"/>
    <cellStyle name="40% - Accent4 22 3" xfId="21799" xr:uid="{F54EE5CE-FBA3-459E-BFD1-6C7E0AFAFF81}"/>
    <cellStyle name="40% - Accent4 22 3 2" xfId="21800" xr:uid="{CBE7C5A2-225B-41D2-A7D4-CCB0827C4A8A}"/>
    <cellStyle name="40% - Accent4 22 4" xfId="21801" xr:uid="{CAD37A10-B47A-4BF3-9236-A573AB72C78C}"/>
    <cellStyle name="40% - Accent4 23" xfId="21802" xr:uid="{29F73807-F227-4E2B-BDD7-0C5D671EABE6}"/>
    <cellStyle name="40% - Accent4 23 2" xfId="21803" xr:uid="{16B067EE-8B77-4147-834A-817CB0C930D1}"/>
    <cellStyle name="40% - Accent4 23 3" xfId="21804" xr:uid="{709E5287-66B2-4960-8CAE-E5BBBE74488B}"/>
    <cellStyle name="40% - Accent4 24" xfId="21805" xr:uid="{492A36AF-7C33-43EE-A9C3-BA97F4C868F4}"/>
    <cellStyle name="40% - Accent4 24 2" xfId="21806" xr:uid="{873A1C26-3481-42F1-9C46-672EA3A4BD7D}"/>
    <cellStyle name="40% - Accent4 25" xfId="21807" xr:uid="{D5C762B5-E554-4675-85C4-C679182EF407}"/>
    <cellStyle name="40% - Accent4 25 2" xfId="21808" xr:uid="{59B06A3B-B8DA-486A-9D3D-8761C3C0E821}"/>
    <cellStyle name="40% - Accent4 26" xfId="21809" xr:uid="{F1FAB0AC-A08D-46E6-A9C8-79624EBCE1CB}"/>
    <cellStyle name="40% - Accent4 26 2" xfId="21810" xr:uid="{A31E9405-D8A4-42AA-A54A-9C0E6404EBFC}"/>
    <cellStyle name="40% - Accent4 27" xfId="21811" xr:uid="{20C24048-32AD-439B-950B-D445E167AD28}"/>
    <cellStyle name="40% - Accent4 27 2" xfId="21812" xr:uid="{D10CDC79-8219-44A7-8E74-0FA9E31F71B6}"/>
    <cellStyle name="40% - Accent4 28" xfId="21813" xr:uid="{46BEDACF-F4FD-4C42-982D-44275BB35D9D}"/>
    <cellStyle name="40% - Accent4 28 2" xfId="21814" xr:uid="{39732E65-5134-4B25-AC13-3D4E8794FEFC}"/>
    <cellStyle name="40% - Accent4 29" xfId="21815" xr:uid="{23DDD040-35F9-4C79-A39C-D832514FA779}"/>
    <cellStyle name="40% - Accent4 29 2" xfId="21816" xr:uid="{AB591766-F138-40BC-9891-5D9B21DDA1CC}"/>
    <cellStyle name="40% - Accent4 3" xfId="401" xr:uid="{927745E9-2040-4124-9B13-B4D5E8F77771}"/>
    <cellStyle name="40% - Accent4 3 10" xfId="21818" xr:uid="{A6817A67-26C0-4A95-9F90-E104081CAB96}"/>
    <cellStyle name="40% - Accent4 3 10 2" xfId="21819" xr:uid="{8960AB5A-7718-4832-BFA2-5D23ED9A7F00}"/>
    <cellStyle name="40% - Accent4 3 11" xfId="21820" xr:uid="{FD87A7CD-6877-4836-B857-DCBE79D6B6B7}"/>
    <cellStyle name="40% - Accent4 3 11 2" xfId="21821" xr:uid="{1AEBC8D8-0E86-44DE-8723-56B5F8DD2206}"/>
    <cellStyle name="40% - Accent4 3 12" xfId="21822" xr:uid="{21D7EDFD-8FEA-4439-856E-F1BE25E20FAA}"/>
    <cellStyle name="40% - Accent4 3 13" xfId="21823" xr:uid="{B9B056F9-D220-493A-ACB1-707E50A1E706}"/>
    <cellStyle name="40% - Accent4 3 13 2" xfId="21824" xr:uid="{56521B38-7782-4A8C-9B94-1F9C93FC06B0}"/>
    <cellStyle name="40% - Accent4 3 14" xfId="21825" xr:uid="{EE026E98-0307-46C5-9AE9-C524261256D8}"/>
    <cellStyle name="40% - Accent4 3 14 2" xfId="21826" xr:uid="{7B41DEC0-C11C-4926-B58E-862539A0E327}"/>
    <cellStyle name="40% - Accent4 3 15" xfId="21827" xr:uid="{B8D05244-368C-47F1-8A30-2D5185C18CF3}"/>
    <cellStyle name="40% - Accent4 3 16" xfId="21828" xr:uid="{785D640E-C2E6-4E50-A4B7-1D81BF04F6B6}"/>
    <cellStyle name="40% - Accent4 3 17" xfId="21829" xr:uid="{18B387C8-474D-4B85-BDB5-F68B4DF8B6C5}"/>
    <cellStyle name="40% - Accent4 3 18" xfId="21830" xr:uid="{9C16D27F-C2B1-4E07-A57C-33F1307D111C}"/>
    <cellStyle name="40% - Accent4 3 19" xfId="21817" xr:uid="{C056597C-49B3-452B-86DF-04FDAB61C899}"/>
    <cellStyle name="40% - Accent4 3 2" xfId="402" xr:uid="{09C0C62C-ED30-4ADD-8E65-9EDE24D3AA15}"/>
    <cellStyle name="40% - Accent4 3 2 10" xfId="21832" xr:uid="{DB5997A4-58C0-4511-97B2-CC8E1229080F}"/>
    <cellStyle name="40% - Accent4 3 2 10 2" xfId="21833" xr:uid="{207BB3E7-41E7-4713-8180-357445A38898}"/>
    <cellStyle name="40% - Accent4 3 2 11" xfId="21834" xr:uid="{2ED1AE88-D37E-439C-9E03-3E9E34D98370}"/>
    <cellStyle name="40% - Accent4 3 2 11 2" xfId="21835" xr:uid="{AC4250A9-8E91-4BA1-857E-9F5C6C21D496}"/>
    <cellStyle name="40% - Accent4 3 2 12" xfId="21836" xr:uid="{8122B8D9-3716-4E25-83E5-ED65A51F2B0E}"/>
    <cellStyle name="40% - Accent4 3 2 13" xfId="21837" xr:uid="{6C268512-51D0-4777-9F60-C46B94BA6C29}"/>
    <cellStyle name="40% - Accent4 3 2 14" xfId="21838" xr:uid="{7FD403B9-6E2D-4353-9B4C-8E92B3DC9733}"/>
    <cellStyle name="40% - Accent4 3 2 15" xfId="21831" xr:uid="{CDF400B7-0F7D-48F6-B96E-F3F0B95BCEA8}"/>
    <cellStyle name="40% - Accent4 3 2 2" xfId="403" xr:uid="{F466AB06-0DF1-415E-8AAD-F259FEB26C6E}"/>
    <cellStyle name="40% - Accent4 3 2 2 10" xfId="21840" xr:uid="{557AB555-0D26-4783-86C4-B00B84997FD9}"/>
    <cellStyle name="40% - Accent4 3 2 2 11" xfId="21841" xr:uid="{3B02DE12-4B98-4626-BC60-8A7801AD851A}"/>
    <cellStyle name="40% - Accent4 3 2 2 12" xfId="21839" xr:uid="{ADF5902E-95CC-4CA8-B313-FD79113E2082}"/>
    <cellStyle name="40% - Accent4 3 2 2 2" xfId="404" xr:uid="{B9B24595-796B-4E3F-8455-EFD363B76BCF}"/>
    <cellStyle name="40% - Accent4 3 2 2 2 2" xfId="21843" xr:uid="{2DFABEA6-0135-4869-9C7D-283E12DC75DA}"/>
    <cellStyle name="40% - Accent4 3 2 2 2 2 2" xfId="21844" xr:uid="{6FE6456A-781D-4E8D-97F1-D612986F028E}"/>
    <cellStyle name="40% - Accent4 3 2 2 2 2 2 2" xfId="21845" xr:uid="{20C0AF0E-85EB-44DD-9FEB-146A9FDF4E21}"/>
    <cellStyle name="40% - Accent4 3 2 2 2 2 3" xfId="21846" xr:uid="{A706532C-4AD0-477C-A787-E452C2FF9757}"/>
    <cellStyle name="40% - Accent4 3 2 2 2 2 3 2" xfId="21847" xr:uid="{5416E425-F164-410C-9364-9ECF3B78AA73}"/>
    <cellStyle name="40% - Accent4 3 2 2 2 2 4" xfId="21848" xr:uid="{6ED3B1B1-F27E-4906-B79E-CFC3C9C59BF9}"/>
    <cellStyle name="40% - Accent4 3 2 2 2 3" xfId="21849" xr:uid="{50F66A36-97ED-417B-8BA7-33E22785268F}"/>
    <cellStyle name="40% - Accent4 3 2 2 2 3 2" xfId="21850" xr:uid="{D06892DC-8D76-4E83-9684-DA855FBC05A2}"/>
    <cellStyle name="40% - Accent4 3 2 2 2 4" xfId="21851" xr:uid="{3A942FD9-E91B-4D39-BCBB-D20DA81E63C6}"/>
    <cellStyle name="40% - Accent4 3 2 2 2 4 2" xfId="21852" xr:uid="{3300D1D8-331A-4180-A81E-A71105508A06}"/>
    <cellStyle name="40% - Accent4 3 2 2 2 5" xfId="21853" xr:uid="{290273B5-5575-4AD2-B139-AD388E670293}"/>
    <cellStyle name="40% - Accent4 3 2 2 2 5 2" xfId="21854" xr:uid="{93745ED4-189B-46CF-8425-E62CCC2531B5}"/>
    <cellStyle name="40% - Accent4 3 2 2 2 6" xfId="21855" xr:uid="{D3E0A809-9781-4DFF-BBB5-267A6FA123A4}"/>
    <cellStyle name="40% - Accent4 3 2 2 2 7" xfId="21856" xr:uid="{9B60D4DC-81A4-48F7-B55A-9B9C4D0F9B88}"/>
    <cellStyle name="40% - Accent4 3 2 2 2 8" xfId="21842" xr:uid="{58DF6B7D-2397-489F-85DE-2CE14466995C}"/>
    <cellStyle name="40% - Accent4 3 2 2 3" xfId="21857" xr:uid="{013C737F-9FB0-47CA-B786-85D07200D076}"/>
    <cellStyle name="40% - Accent4 3 2 2 3 2" xfId="21858" xr:uid="{0602930B-760E-4979-B5EF-761B45013972}"/>
    <cellStyle name="40% - Accent4 3 2 2 3 2 2" xfId="21859" xr:uid="{778D6644-1978-4BB8-83F8-CAD54B4371CD}"/>
    <cellStyle name="40% - Accent4 3 2 2 3 2 2 2" xfId="21860" xr:uid="{9B3C1694-7A23-425C-993F-A564F35F5220}"/>
    <cellStyle name="40% - Accent4 3 2 2 3 2 3" xfId="21861" xr:uid="{D7F144E8-6069-49E8-BBA3-90334BC66834}"/>
    <cellStyle name="40% - Accent4 3 2 2 3 2 3 2" xfId="21862" xr:uid="{4D41F63A-8B7D-41CB-A6E3-20F099A7B01B}"/>
    <cellStyle name="40% - Accent4 3 2 2 3 2 4" xfId="21863" xr:uid="{94562A30-09B8-43FC-8EA5-AA7D485E95C2}"/>
    <cellStyle name="40% - Accent4 3 2 2 3 3" xfId="21864" xr:uid="{D5F262F6-160C-450D-A673-B4FCF42D0023}"/>
    <cellStyle name="40% - Accent4 3 2 2 3 3 2" xfId="21865" xr:uid="{8EDF14E0-3F15-4F42-92A3-73A322ED0BFD}"/>
    <cellStyle name="40% - Accent4 3 2 2 3 4" xfId="21866" xr:uid="{A84CCBE7-3540-43CE-AB9A-C4A0F1BEBA42}"/>
    <cellStyle name="40% - Accent4 3 2 2 3 4 2" xfId="21867" xr:uid="{35833A07-7286-4B81-AA96-EBE4679EE5D1}"/>
    <cellStyle name="40% - Accent4 3 2 2 3 5" xfId="21868" xr:uid="{B5CD2FCB-DFD3-4299-AE40-BEA76E275A18}"/>
    <cellStyle name="40% - Accent4 3 2 2 3 5 2" xfId="21869" xr:uid="{763359DA-B26B-47BA-BEFF-FEAE19BC6488}"/>
    <cellStyle name="40% - Accent4 3 2 2 3 6" xfId="21870" xr:uid="{1DCBC1E6-9D91-4CD9-ABA4-CF4003409345}"/>
    <cellStyle name="40% - Accent4 3 2 2 4" xfId="21871" xr:uid="{0999CFE0-07D1-45D9-BE3B-3E6E048FB8E6}"/>
    <cellStyle name="40% - Accent4 3 2 2 4 2" xfId="21872" xr:uid="{0B7C87E1-C917-42E6-93AE-49AB0F6CB1DE}"/>
    <cellStyle name="40% - Accent4 3 2 2 4 2 2" xfId="21873" xr:uid="{A05FD303-4D0A-4389-9BBB-CBDEF139D89C}"/>
    <cellStyle name="40% - Accent4 3 2 2 4 3" xfId="21874" xr:uid="{3F1040D7-111D-4CE5-B434-6782BFC414E4}"/>
    <cellStyle name="40% - Accent4 3 2 2 4 3 2" xfId="21875" xr:uid="{AD6990B1-62A4-4990-B232-D24637E732E1}"/>
    <cellStyle name="40% - Accent4 3 2 2 4 4" xfId="21876" xr:uid="{B7E147E8-8747-4ECB-9481-F2A410A4AA4A}"/>
    <cellStyle name="40% - Accent4 3 2 2 5" xfId="21877" xr:uid="{016F3C3A-FA6F-4857-A9AB-534B589E516A}"/>
    <cellStyle name="40% - Accent4 3 2 2 5 2" xfId="21878" xr:uid="{853C0C64-8C7C-4EF2-BE36-B4790418DD7A}"/>
    <cellStyle name="40% - Accent4 3 2 2 6" xfId="21879" xr:uid="{680FCAC9-4B57-4760-9578-4FDE7EE2FD24}"/>
    <cellStyle name="40% - Accent4 3 2 2 6 2" xfId="21880" xr:uid="{59B8124A-F98B-45A5-8DCC-9A3A3F7148F3}"/>
    <cellStyle name="40% - Accent4 3 2 2 7" xfId="21881" xr:uid="{9A2FEA5A-86AE-45F3-99CB-34FA00AD7B93}"/>
    <cellStyle name="40% - Accent4 3 2 2 7 2" xfId="21882" xr:uid="{66BAEF23-806A-4494-BD70-AEEFAA9F7F67}"/>
    <cellStyle name="40% - Accent4 3 2 2 8" xfId="21883" xr:uid="{4C6D0DC9-AC24-488A-9438-9D64BA4B54A2}"/>
    <cellStyle name="40% - Accent4 3 2 2 8 2" xfId="21884" xr:uid="{A5F9A8C1-608C-4E66-9AA8-7E630D69EA65}"/>
    <cellStyle name="40% - Accent4 3 2 2 9" xfId="21885" xr:uid="{926BEE7F-8907-4B7E-9ED8-7FE4B6886E22}"/>
    <cellStyle name="40% - Accent4 3 2 2 9 2" xfId="21886" xr:uid="{5E39E9E1-124E-4855-9710-9BAC5283D7FD}"/>
    <cellStyle name="40% - Accent4 3 2 3" xfId="405" xr:uid="{2683FC22-5DD4-4891-803C-D7EA0411E78E}"/>
    <cellStyle name="40% - Accent4 3 2 3 10" xfId="21887" xr:uid="{F9DE07FD-AC21-48FC-9AEC-E3E10C63BBC7}"/>
    <cellStyle name="40% - Accent4 3 2 3 2" xfId="21888" xr:uid="{0EE8118C-F1A3-4201-A83E-969E9264B692}"/>
    <cellStyle name="40% - Accent4 3 2 3 2 2" xfId="21889" xr:uid="{21F8A77A-6533-49AF-A343-1D0426859E3A}"/>
    <cellStyle name="40% - Accent4 3 2 3 2 2 2" xfId="21890" xr:uid="{CFA3D555-9BF3-4A3B-8850-0A3B4EB44494}"/>
    <cellStyle name="40% - Accent4 3 2 3 2 2 2 2" xfId="21891" xr:uid="{5D291B2D-7890-43A2-8C8A-FDFE86A48964}"/>
    <cellStyle name="40% - Accent4 3 2 3 2 2 3" xfId="21892" xr:uid="{F7709360-86D1-4CEB-9C61-AB60903054BC}"/>
    <cellStyle name="40% - Accent4 3 2 3 2 2 3 2" xfId="21893" xr:uid="{D36739D7-F27F-4FD5-963D-61A89865F1D7}"/>
    <cellStyle name="40% - Accent4 3 2 3 2 2 4" xfId="21894" xr:uid="{DBACF052-03FC-4DEF-A2EB-BC91B3F6E346}"/>
    <cellStyle name="40% - Accent4 3 2 3 2 3" xfId="21895" xr:uid="{40C3EDC0-5E06-4711-84E1-11F5031E4151}"/>
    <cellStyle name="40% - Accent4 3 2 3 2 3 2" xfId="21896" xr:uid="{88A7AAE6-DEA9-46DF-BFAF-5F960C648DF8}"/>
    <cellStyle name="40% - Accent4 3 2 3 2 4" xfId="21897" xr:uid="{37EF8AC7-9567-43F2-84F4-59DA3C7A616D}"/>
    <cellStyle name="40% - Accent4 3 2 3 2 4 2" xfId="21898" xr:uid="{CB4E0516-5392-469A-9156-9774A4AE610B}"/>
    <cellStyle name="40% - Accent4 3 2 3 2 5" xfId="21899" xr:uid="{C88EAFD1-743E-4520-A718-1DAABE1B5283}"/>
    <cellStyle name="40% - Accent4 3 2 3 2 5 2" xfId="21900" xr:uid="{29DAB032-0E8E-44EC-BBCA-59ACDB8AB29D}"/>
    <cellStyle name="40% - Accent4 3 2 3 2 6" xfId="21901" xr:uid="{363DF0A2-4EDC-47E7-B4ED-553CB7362B71}"/>
    <cellStyle name="40% - Accent4 3 2 3 3" xfId="21902" xr:uid="{A17E0B51-CF5D-4E1F-A692-200D53784F38}"/>
    <cellStyle name="40% - Accent4 3 2 3 3 2" xfId="21903" xr:uid="{8955F7C5-60C8-4649-835E-23F06FF92252}"/>
    <cellStyle name="40% - Accent4 3 2 3 3 2 2" xfId="21904" xr:uid="{B06D94C8-6ACA-4FA6-910E-6CF9CCC633CD}"/>
    <cellStyle name="40% - Accent4 3 2 3 3 2 2 2" xfId="21905" xr:uid="{F77A392A-A305-4125-A5D3-98BDA96EEEC2}"/>
    <cellStyle name="40% - Accent4 3 2 3 3 2 3" xfId="21906" xr:uid="{A1B99D4D-D339-4FE6-B29F-4A17B8C52042}"/>
    <cellStyle name="40% - Accent4 3 2 3 3 2 3 2" xfId="21907" xr:uid="{A5A7ACBB-981C-4C7E-B91D-0E4BEF34D748}"/>
    <cellStyle name="40% - Accent4 3 2 3 3 2 4" xfId="21908" xr:uid="{643BE612-3D10-462F-B233-DC3DE149A450}"/>
    <cellStyle name="40% - Accent4 3 2 3 3 3" xfId="21909" xr:uid="{718D2A0C-3B0C-4C69-B51C-CBB3DD075340}"/>
    <cellStyle name="40% - Accent4 3 2 3 3 3 2" xfId="21910" xr:uid="{200DDB7B-061E-4E3C-8ADB-E5DAC581ED03}"/>
    <cellStyle name="40% - Accent4 3 2 3 3 4" xfId="21911" xr:uid="{C4B2F257-0EC5-4742-9F97-2D858534D573}"/>
    <cellStyle name="40% - Accent4 3 2 3 3 4 2" xfId="21912" xr:uid="{F98C9184-F0D0-4593-BD7B-2F391E2480AF}"/>
    <cellStyle name="40% - Accent4 3 2 3 3 5" xfId="21913" xr:uid="{2A6671ED-902E-4E6C-A3C1-06A71E62461D}"/>
    <cellStyle name="40% - Accent4 3 2 3 3 5 2" xfId="21914" xr:uid="{66AB0F95-00DE-46BB-95A1-34900D29D543}"/>
    <cellStyle name="40% - Accent4 3 2 3 3 6" xfId="21915" xr:uid="{BA5C837D-8484-487C-808D-2C7CB341C490}"/>
    <cellStyle name="40% - Accent4 3 2 3 4" xfId="21916" xr:uid="{016F5B79-B02C-4208-9439-7715C95DEBB2}"/>
    <cellStyle name="40% - Accent4 3 2 3 4 2" xfId="21917" xr:uid="{4D46E555-D132-488A-A29B-69A86BF47B5B}"/>
    <cellStyle name="40% - Accent4 3 2 3 4 2 2" xfId="21918" xr:uid="{D49C201B-DAD5-43F7-AD9E-C92F719F5E15}"/>
    <cellStyle name="40% - Accent4 3 2 3 4 3" xfId="21919" xr:uid="{5977D981-C693-43C2-8FFC-7C2A1C94149F}"/>
    <cellStyle name="40% - Accent4 3 2 3 4 3 2" xfId="21920" xr:uid="{7B512BBA-59F0-42C0-B17D-B3D6CB38EAC1}"/>
    <cellStyle name="40% - Accent4 3 2 3 4 4" xfId="21921" xr:uid="{AE24BDDB-4B99-44C0-B67F-226825F342E8}"/>
    <cellStyle name="40% - Accent4 3 2 3 5" xfId="21922" xr:uid="{38BE9531-19B5-4A7F-867A-6F846FC635B1}"/>
    <cellStyle name="40% - Accent4 3 2 3 5 2" xfId="21923" xr:uid="{7440EA0A-1168-4033-92BE-0876761CDB3E}"/>
    <cellStyle name="40% - Accent4 3 2 3 6" xfId="21924" xr:uid="{561F23EF-89AF-4A05-B17E-9D00CE1C18C4}"/>
    <cellStyle name="40% - Accent4 3 2 3 6 2" xfId="21925" xr:uid="{22BC6F8F-9235-46CF-846A-698C37ECCB34}"/>
    <cellStyle name="40% - Accent4 3 2 3 7" xfId="21926" xr:uid="{3E5942BC-0C49-4669-8D77-0C129E382A28}"/>
    <cellStyle name="40% - Accent4 3 2 3 7 2" xfId="21927" xr:uid="{666FB01E-215A-402E-9B63-959317BC3FEA}"/>
    <cellStyle name="40% - Accent4 3 2 3 8" xfId="21928" xr:uid="{AFC05E60-5061-4CAB-98B7-C2B3DB6139E1}"/>
    <cellStyle name="40% - Accent4 3 2 3 9" xfId="21929" xr:uid="{C1A272D5-8CFF-4224-B112-BECF0AA29AF5}"/>
    <cellStyle name="40% - Accent4 3 2 4" xfId="21930" xr:uid="{F64140CA-9A6A-4EB9-9B36-A276E9D39410}"/>
    <cellStyle name="40% - Accent4 3 2 4 2" xfId="21931" xr:uid="{F59BB6CD-3C50-4942-A474-913633E42482}"/>
    <cellStyle name="40% - Accent4 3 2 4 2 2" xfId="21932" xr:uid="{52B7DAF1-8872-412F-A478-6721BB779B61}"/>
    <cellStyle name="40% - Accent4 3 2 4 2 2 2" xfId="21933" xr:uid="{D502AE5D-EB5A-4A1E-995B-EFF0567DC9BE}"/>
    <cellStyle name="40% - Accent4 3 2 4 2 3" xfId="21934" xr:uid="{005F9F27-A364-4DDA-8158-3E8F26773A81}"/>
    <cellStyle name="40% - Accent4 3 2 4 2 3 2" xfId="21935" xr:uid="{7C400EEB-E6BC-4047-8879-1E2E2228B1B9}"/>
    <cellStyle name="40% - Accent4 3 2 4 2 4" xfId="21936" xr:uid="{3D50A546-2CD1-46AF-A3AD-0BFBAE19D27A}"/>
    <cellStyle name="40% - Accent4 3 2 4 3" xfId="21937" xr:uid="{37924D42-5A7E-4B5E-B125-15AB3E105968}"/>
    <cellStyle name="40% - Accent4 3 2 4 3 2" xfId="21938" xr:uid="{96E63C5F-B824-4FEB-B332-01770D4C388D}"/>
    <cellStyle name="40% - Accent4 3 2 4 4" xfId="21939" xr:uid="{D92E89EC-8EFA-4AA4-A3A5-B8ABB8101ACE}"/>
    <cellStyle name="40% - Accent4 3 2 4 4 2" xfId="21940" xr:uid="{23579C18-49B0-49B6-ADD6-E02CB871C764}"/>
    <cellStyle name="40% - Accent4 3 2 4 5" xfId="21941" xr:uid="{BEA55CA1-BF54-4719-B754-28F8A53E09D1}"/>
    <cellStyle name="40% - Accent4 3 2 4 5 2" xfId="21942" xr:uid="{AE2F3E85-37B3-44BC-92BF-96D0C7C539AF}"/>
    <cellStyle name="40% - Accent4 3 2 4 6" xfId="21943" xr:uid="{4F4DCA4D-C55D-4C5B-B662-2EB8C3B145A7}"/>
    <cellStyle name="40% - Accent4 3 2 5" xfId="21944" xr:uid="{B459F612-26E3-4AFE-84F6-F632565C5FEC}"/>
    <cellStyle name="40% - Accent4 3 2 5 2" xfId="21945" xr:uid="{55672FCC-86AE-48BB-BA88-42B62EB48545}"/>
    <cellStyle name="40% - Accent4 3 2 5 2 2" xfId="21946" xr:uid="{7C98A173-E223-4A07-BCAA-57A3FB5CD039}"/>
    <cellStyle name="40% - Accent4 3 2 5 2 2 2" xfId="21947" xr:uid="{D83C3885-62B0-4840-B25B-55EC666ABA88}"/>
    <cellStyle name="40% - Accent4 3 2 5 2 3" xfId="21948" xr:uid="{F9C7CC00-962D-4DAB-93F5-6F5728702FF3}"/>
    <cellStyle name="40% - Accent4 3 2 5 2 3 2" xfId="21949" xr:uid="{AF96BABA-4ACF-441A-B23F-9D6EE00199DD}"/>
    <cellStyle name="40% - Accent4 3 2 5 2 4" xfId="21950" xr:uid="{497BFB82-DFEC-4412-B7BA-70F5C647E6E0}"/>
    <cellStyle name="40% - Accent4 3 2 5 3" xfId="21951" xr:uid="{2A1B4908-9C03-4104-8458-E775421F49D9}"/>
    <cellStyle name="40% - Accent4 3 2 5 3 2" xfId="21952" xr:uid="{2D3F1F3B-62B6-47ED-90A2-126E5E7D60EE}"/>
    <cellStyle name="40% - Accent4 3 2 5 4" xfId="21953" xr:uid="{88038ABE-FC63-4B07-83B9-EA3BB0C01634}"/>
    <cellStyle name="40% - Accent4 3 2 5 4 2" xfId="21954" xr:uid="{90E22CA2-8292-4C71-89BA-9FDAD86ED05C}"/>
    <cellStyle name="40% - Accent4 3 2 5 5" xfId="21955" xr:uid="{224C3724-B49C-49D9-855E-8A53D8DE6570}"/>
    <cellStyle name="40% - Accent4 3 2 5 5 2" xfId="21956" xr:uid="{B3C94D0F-D214-4172-83E6-BD56E1C13FE4}"/>
    <cellStyle name="40% - Accent4 3 2 5 6" xfId="21957" xr:uid="{0B128974-3085-4C53-B090-712231647C79}"/>
    <cellStyle name="40% - Accent4 3 2 6" xfId="21958" xr:uid="{45223C7A-CD83-47BB-B764-AC69D72AF3C3}"/>
    <cellStyle name="40% - Accent4 3 2 6 2" xfId="21959" xr:uid="{830CA75A-E21F-427D-A857-96EB8AD973F9}"/>
    <cellStyle name="40% - Accent4 3 2 6 2 2" xfId="21960" xr:uid="{DA65EA99-9447-4EC9-8FB8-6AF0C5231AEA}"/>
    <cellStyle name="40% - Accent4 3 2 6 3" xfId="21961" xr:uid="{2C5351D2-9F81-4F4C-94F9-E74EDD30D6EF}"/>
    <cellStyle name="40% - Accent4 3 2 6 3 2" xfId="21962" xr:uid="{B05185B3-E879-4208-8372-3AB7B2775FAD}"/>
    <cellStyle name="40% - Accent4 3 2 6 4" xfId="21963" xr:uid="{CB731B41-F185-4BD5-AB90-31FF1765510E}"/>
    <cellStyle name="40% - Accent4 3 2 7" xfId="21964" xr:uid="{FD32356A-551D-487E-92F7-AD0B710C4B1A}"/>
    <cellStyle name="40% - Accent4 3 2 7 2" xfId="21965" xr:uid="{BFDB7C60-D967-44E4-B3B9-DA1505FFB522}"/>
    <cellStyle name="40% - Accent4 3 2 8" xfId="21966" xr:uid="{94ED47EE-7AA3-4505-B5F9-38559D1D4473}"/>
    <cellStyle name="40% - Accent4 3 2 8 2" xfId="21967" xr:uid="{D38B1EB0-C21E-40C6-89C5-4AF12A215292}"/>
    <cellStyle name="40% - Accent4 3 2 9" xfId="21968" xr:uid="{44605F60-C4BB-415C-890E-31627C41CCA2}"/>
    <cellStyle name="40% - Accent4 3 2 9 2" xfId="21969" xr:uid="{F88D14CB-FBEB-4D49-8C68-B34EA68770EA}"/>
    <cellStyle name="40% - Accent4 3 3" xfId="406" xr:uid="{47E83481-906A-4966-962D-13751C211C69}"/>
    <cellStyle name="40% - Accent4 3 3 10" xfId="21971" xr:uid="{9E2BA6BD-D2BF-483E-9A01-EA54C511B3E3}"/>
    <cellStyle name="40% - Accent4 3 3 11" xfId="21972" xr:uid="{7BC72620-9F11-4143-8CDE-FD5DF88B8C4C}"/>
    <cellStyle name="40% - Accent4 3 3 12" xfId="21973" xr:uid="{463CACE4-CD5F-462D-86AE-9B62E3B161DB}"/>
    <cellStyle name="40% - Accent4 3 3 13" xfId="21970" xr:uid="{71FA35C8-D633-4BD8-9D2A-5AE355D57361}"/>
    <cellStyle name="40% - Accent4 3 3 2" xfId="407" xr:uid="{D94440C4-6319-463E-BCA2-4BA1D22B47AF}"/>
    <cellStyle name="40% - Accent4 3 3 2 10" xfId="21974" xr:uid="{BDE186FC-8CDF-45DC-9C41-BB3B96B696DB}"/>
    <cellStyle name="40% - Accent4 3 3 2 2" xfId="21975" xr:uid="{DC8C313B-B887-43FE-88CA-F0511D3BAE4D}"/>
    <cellStyle name="40% - Accent4 3 3 2 2 2" xfId="21976" xr:uid="{B0C54A4D-F394-4056-8725-170E5F38CE4C}"/>
    <cellStyle name="40% - Accent4 3 3 2 2 2 2" xfId="21977" xr:uid="{B79EEF21-97D9-41B1-B8D6-AFCFDA488321}"/>
    <cellStyle name="40% - Accent4 3 3 2 2 3" xfId="21978" xr:uid="{9368C82E-F06A-4C0B-B61B-C0C50FC4A1CA}"/>
    <cellStyle name="40% - Accent4 3 3 2 2 3 2" xfId="21979" xr:uid="{F13C8960-39B3-4C28-B148-E6F89D10509F}"/>
    <cellStyle name="40% - Accent4 3 3 2 2 4" xfId="21980" xr:uid="{B388348B-D61A-4C41-A2A6-9F956B53A70A}"/>
    <cellStyle name="40% - Accent4 3 3 2 3" xfId="21981" xr:uid="{940118FA-E346-463C-844C-F6AE57509001}"/>
    <cellStyle name="40% - Accent4 3 3 2 3 2" xfId="21982" xr:uid="{898455A0-8074-452C-9335-E28E58A290BC}"/>
    <cellStyle name="40% - Accent4 3 3 2 4" xfId="21983" xr:uid="{801AEE66-8944-458A-A8CF-55161D5A5A24}"/>
    <cellStyle name="40% - Accent4 3 3 2 4 2" xfId="21984" xr:uid="{57466043-D760-429F-9260-A39D1633DE3F}"/>
    <cellStyle name="40% - Accent4 3 3 2 5" xfId="21985" xr:uid="{56F5512E-8D66-49B5-ACD3-905E3AE7DF83}"/>
    <cellStyle name="40% - Accent4 3 3 2 5 2" xfId="21986" xr:uid="{D2A5E006-7143-42CA-BACD-D4148436A2D5}"/>
    <cellStyle name="40% - Accent4 3 3 2 6" xfId="21987" xr:uid="{33EA7CE8-ACC4-401E-9369-B3E1F11D58CD}"/>
    <cellStyle name="40% - Accent4 3 3 2 6 2" xfId="21988" xr:uid="{FB55C112-743B-457D-94EB-6528EFFAD2B9}"/>
    <cellStyle name="40% - Accent4 3 3 2 7" xfId="21989" xr:uid="{A21CF7E6-61E7-40A5-B0E6-917FC3812685}"/>
    <cellStyle name="40% - Accent4 3 3 2 7 2" xfId="21990" xr:uid="{D11A210C-CA0A-4DD8-8145-B2EA7B1B92A3}"/>
    <cellStyle name="40% - Accent4 3 3 2 8" xfId="21991" xr:uid="{FD2AB407-C695-4D0D-BAF6-F19D04D31EB2}"/>
    <cellStyle name="40% - Accent4 3 3 2 9" xfId="21992" xr:uid="{BB892E65-08CF-4BED-B7F3-2AD93DA5F45F}"/>
    <cellStyle name="40% - Accent4 3 3 3" xfId="21993" xr:uid="{09C2EA4A-AA14-4B17-8C80-D12416AF5425}"/>
    <cellStyle name="40% - Accent4 3 3 3 2" xfId="21994" xr:uid="{E1C9475B-0F73-42F0-92C2-E47B8B625E81}"/>
    <cellStyle name="40% - Accent4 3 3 3 2 2" xfId="21995" xr:uid="{AB96E274-8B63-45D0-A875-C2067F5A4AA9}"/>
    <cellStyle name="40% - Accent4 3 3 3 2 2 2" xfId="21996" xr:uid="{7A4C10E5-4174-4D30-BEAB-2BA3F04B08A5}"/>
    <cellStyle name="40% - Accent4 3 3 3 2 3" xfId="21997" xr:uid="{980DCC19-A437-44AC-8F4F-4534CB68CA21}"/>
    <cellStyle name="40% - Accent4 3 3 3 2 3 2" xfId="21998" xr:uid="{19E76D64-5EB8-4128-B274-D8813D9ACD61}"/>
    <cellStyle name="40% - Accent4 3 3 3 2 4" xfId="21999" xr:uid="{C62E3F56-119C-4025-8E6D-39DB7D8E4CC4}"/>
    <cellStyle name="40% - Accent4 3 3 3 3" xfId="22000" xr:uid="{4D910801-3FD4-4828-B4AF-A48D5100EA0D}"/>
    <cellStyle name="40% - Accent4 3 3 3 3 2" xfId="22001" xr:uid="{229A8621-DA88-4495-B664-AE622306225A}"/>
    <cellStyle name="40% - Accent4 3 3 3 4" xfId="22002" xr:uid="{80A3A87E-E217-419B-AD13-40D33C5B06D0}"/>
    <cellStyle name="40% - Accent4 3 3 3 4 2" xfId="22003" xr:uid="{3F1E6C1C-7F17-4F6B-9C2A-53DE661C3324}"/>
    <cellStyle name="40% - Accent4 3 3 3 5" xfId="22004" xr:uid="{18E416EA-F4F2-4666-9645-5227526A1032}"/>
    <cellStyle name="40% - Accent4 3 3 3 5 2" xfId="22005" xr:uid="{7309ED98-A301-4230-B766-332FD132019E}"/>
    <cellStyle name="40% - Accent4 3 3 3 6" xfId="22006" xr:uid="{4AF5B387-37C2-470A-B748-E5262DC2C75A}"/>
    <cellStyle name="40% - Accent4 3 3 4" xfId="22007" xr:uid="{EB68CD84-AF00-4991-85D4-38D0D853751B}"/>
    <cellStyle name="40% - Accent4 3 3 4 2" xfId="22008" xr:uid="{05E1590C-5BA6-4D49-9D60-B83EAC7E5751}"/>
    <cellStyle name="40% - Accent4 3 3 4 2 2" xfId="22009" xr:uid="{3DA3CD98-3141-4170-A695-DDCA82144172}"/>
    <cellStyle name="40% - Accent4 3 3 4 3" xfId="22010" xr:uid="{27E17852-4FB9-464A-9400-67E00F8B3E62}"/>
    <cellStyle name="40% - Accent4 3 3 4 3 2" xfId="22011" xr:uid="{70FAB779-815E-4D90-9F43-6849C10E9CBE}"/>
    <cellStyle name="40% - Accent4 3 3 4 4" xfId="22012" xr:uid="{23044E19-9A9E-432A-A3C0-EA1EF5877F83}"/>
    <cellStyle name="40% - Accent4 3 3 5" xfId="22013" xr:uid="{1957CBE8-79F7-429E-9D9B-811B0632EB0A}"/>
    <cellStyle name="40% - Accent4 3 3 5 2" xfId="22014" xr:uid="{383D59E0-6CFE-458E-ADBF-50BB65FDB576}"/>
    <cellStyle name="40% - Accent4 3 3 6" xfId="22015" xr:uid="{5FB34040-0B94-4E6A-B5A2-B0F88C906011}"/>
    <cellStyle name="40% - Accent4 3 3 6 2" xfId="22016" xr:uid="{AB6E679E-2083-4A39-AFA8-955DBB17B36B}"/>
    <cellStyle name="40% - Accent4 3 3 7" xfId="22017" xr:uid="{44F62330-E6E6-4827-A70E-669DD3B84BF7}"/>
    <cellStyle name="40% - Accent4 3 3 7 2" xfId="22018" xr:uid="{75C1EDED-EA01-4734-B1D3-B89B538509DD}"/>
    <cellStyle name="40% - Accent4 3 3 8" xfId="22019" xr:uid="{BD3FFBC7-9443-4F92-83D2-08ACB6790E54}"/>
    <cellStyle name="40% - Accent4 3 3 8 2" xfId="22020" xr:uid="{0CA43EEF-8FE1-4F75-9D39-E3730D0A68C2}"/>
    <cellStyle name="40% - Accent4 3 3 9" xfId="22021" xr:uid="{6D8369B7-C376-4186-BE9E-0512B24885F1}"/>
    <cellStyle name="40% - Accent4 3 3 9 2" xfId="22022" xr:uid="{7647C196-059E-43E2-8B90-6AC2A65CE44A}"/>
    <cellStyle name="40% - Accent4 3 4" xfId="408" xr:uid="{141BC7C2-9B22-4522-889A-961142DEB2EF}"/>
    <cellStyle name="40% - Accent4 3 4 10" xfId="22024" xr:uid="{0023DF27-347D-4AFC-BCF0-B203DBBDD6E2}"/>
    <cellStyle name="40% - Accent4 3 4 11" xfId="22025" xr:uid="{87DA6BE7-257B-424C-8352-4BF170D21257}"/>
    <cellStyle name="40% - Accent4 3 4 12" xfId="22026" xr:uid="{DD7DAE76-286A-495C-846E-55E1B6938952}"/>
    <cellStyle name="40% - Accent4 3 4 13" xfId="22023" xr:uid="{2FB0E358-0532-41D9-98A3-B75BE985B38C}"/>
    <cellStyle name="40% - Accent4 3 4 2" xfId="22027" xr:uid="{C678E0C5-3FCF-48F2-BAD2-81F002FE9E8A}"/>
    <cellStyle name="40% - Accent4 3 4 2 2" xfId="22028" xr:uid="{440FB39B-31A3-49B3-B4DB-52FF193DF1EE}"/>
    <cellStyle name="40% - Accent4 3 4 2 2 2" xfId="22029" xr:uid="{5D98601A-719A-463D-8946-109656F342CA}"/>
    <cellStyle name="40% - Accent4 3 4 2 2 2 2" xfId="22030" xr:uid="{76A26FFE-24DB-4736-85EA-29313A3814C5}"/>
    <cellStyle name="40% - Accent4 3 4 2 2 3" xfId="22031" xr:uid="{3177C297-BED7-4EBF-8AC3-8CA7585BA816}"/>
    <cellStyle name="40% - Accent4 3 4 2 2 3 2" xfId="22032" xr:uid="{36416A7A-B1B7-4C00-A82F-114F92E1C1AB}"/>
    <cellStyle name="40% - Accent4 3 4 2 2 4" xfId="22033" xr:uid="{FAA2DDF8-1D4D-45D1-9437-2B72004F4D5D}"/>
    <cellStyle name="40% - Accent4 3 4 2 3" xfId="22034" xr:uid="{88D4D805-C0C0-432A-9FA2-036C64309045}"/>
    <cellStyle name="40% - Accent4 3 4 2 3 2" xfId="22035" xr:uid="{4CAE2F95-0A29-4A84-B173-AF68E393A6E1}"/>
    <cellStyle name="40% - Accent4 3 4 2 4" xfId="22036" xr:uid="{CF8542E3-FF0B-42AE-BBCE-3E461755E610}"/>
    <cellStyle name="40% - Accent4 3 4 2 4 2" xfId="22037" xr:uid="{4452A1EE-E2A0-4DCE-A78B-E1A4ACE930B7}"/>
    <cellStyle name="40% - Accent4 3 4 2 5" xfId="22038" xr:uid="{08591193-D05E-46D0-90E0-29AD2E65C9F1}"/>
    <cellStyle name="40% - Accent4 3 4 2 5 2" xfId="22039" xr:uid="{675009EB-7402-495F-BE57-EE3082C59B4E}"/>
    <cellStyle name="40% - Accent4 3 4 2 6" xfId="22040" xr:uid="{B9AE4A9E-25DF-4FF8-924B-065A5763015F}"/>
    <cellStyle name="40% - Accent4 3 4 3" xfId="22041" xr:uid="{99B97D29-C931-44F6-9788-3B0E227E4D39}"/>
    <cellStyle name="40% - Accent4 3 4 3 2" xfId="22042" xr:uid="{14900AE3-878E-49E2-8887-D94EF9B5BEE3}"/>
    <cellStyle name="40% - Accent4 3 4 3 2 2" xfId="22043" xr:uid="{D7162C09-E892-416D-9819-FF9360EF7B9D}"/>
    <cellStyle name="40% - Accent4 3 4 3 2 2 2" xfId="22044" xr:uid="{1B9E45CD-E632-4B46-A254-2F6D5248E208}"/>
    <cellStyle name="40% - Accent4 3 4 3 2 3" xfId="22045" xr:uid="{7BDBFEFE-69B4-46F0-B804-F575052EC9DE}"/>
    <cellStyle name="40% - Accent4 3 4 3 2 3 2" xfId="22046" xr:uid="{0402A543-6844-4EBB-8AD2-473E70067742}"/>
    <cellStyle name="40% - Accent4 3 4 3 2 4" xfId="22047" xr:uid="{8B4E135F-E4D1-47B7-A249-EAD959ACF819}"/>
    <cellStyle name="40% - Accent4 3 4 3 3" xfId="22048" xr:uid="{4436DB58-8B9C-4FF8-9919-9E6827A7ECE2}"/>
    <cellStyle name="40% - Accent4 3 4 3 3 2" xfId="22049" xr:uid="{2D430EE3-FEA4-466F-9317-EDA18E683794}"/>
    <cellStyle name="40% - Accent4 3 4 3 4" xfId="22050" xr:uid="{F85A731C-3822-4B20-868E-2E46CACE2C3A}"/>
    <cellStyle name="40% - Accent4 3 4 3 4 2" xfId="22051" xr:uid="{A1A61932-B0ED-42F7-A3ED-737FCD91C767}"/>
    <cellStyle name="40% - Accent4 3 4 3 5" xfId="22052" xr:uid="{D01BDE12-28B2-45C1-98DE-32FBF7600A53}"/>
    <cellStyle name="40% - Accent4 3 4 3 5 2" xfId="22053" xr:uid="{ED97ECC0-B1DE-4E62-AAFD-402A3A3A5899}"/>
    <cellStyle name="40% - Accent4 3 4 3 6" xfId="22054" xr:uid="{AEFB091D-C1C6-4C77-A6DC-B03679B962EF}"/>
    <cellStyle name="40% - Accent4 3 4 4" xfId="22055" xr:uid="{141F884E-3CDD-4DBB-9391-30C6A8332D03}"/>
    <cellStyle name="40% - Accent4 3 4 4 2" xfId="22056" xr:uid="{B4E6493F-7FEE-40E6-96DB-54AE129184DF}"/>
    <cellStyle name="40% - Accent4 3 4 4 2 2" xfId="22057" xr:uid="{A26F25B8-C502-4338-A37B-B19222B49022}"/>
    <cellStyle name="40% - Accent4 3 4 4 3" xfId="22058" xr:uid="{23F9AE50-85E0-470D-8DDC-9CD9774D0D27}"/>
    <cellStyle name="40% - Accent4 3 4 4 3 2" xfId="22059" xr:uid="{36E6258E-03D7-438E-8693-F6904EB1B44F}"/>
    <cellStyle name="40% - Accent4 3 4 4 4" xfId="22060" xr:uid="{A045063F-A610-412D-A19E-792B1765CEB5}"/>
    <cellStyle name="40% - Accent4 3 4 5" xfId="22061" xr:uid="{77DF09E4-8D16-4BFF-A6EC-C89A6045070B}"/>
    <cellStyle name="40% - Accent4 3 4 5 2" xfId="22062" xr:uid="{1192DA7F-DB81-463D-9BD2-3B648CC01C39}"/>
    <cellStyle name="40% - Accent4 3 4 6" xfId="22063" xr:uid="{6A732C43-4F5B-4714-9ABB-13A0B1A6A5DE}"/>
    <cellStyle name="40% - Accent4 3 4 6 2" xfId="22064" xr:uid="{307A0FF1-C126-4A47-8DAA-590D921A1057}"/>
    <cellStyle name="40% - Accent4 3 4 7" xfId="22065" xr:uid="{79A07ED2-E393-4056-BA6A-5EB10098E82C}"/>
    <cellStyle name="40% - Accent4 3 4 7 2" xfId="22066" xr:uid="{B643DEF5-A4AC-46F1-AF97-1FEEA48956A7}"/>
    <cellStyle name="40% - Accent4 3 4 8" xfId="22067" xr:uid="{013D189A-10FC-46FD-A87D-495582A9E45A}"/>
    <cellStyle name="40% - Accent4 3 4 8 2" xfId="22068" xr:uid="{BAA8E7D2-D2C0-442A-B33B-3DA607B6C928}"/>
    <cellStyle name="40% - Accent4 3 4 9" xfId="22069" xr:uid="{D173A3D6-1E48-48D2-8526-B0936763CF95}"/>
    <cellStyle name="40% - Accent4 3 4 9 2" xfId="22070" xr:uid="{C29B35F4-94CD-4B89-B258-F92B613526B6}"/>
    <cellStyle name="40% - Accent4 3 5" xfId="22071" xr:uid="{0EA89861-A5F0-4FA9-887D-F2CE7E6271A9}"/>
    <cellStyle name="40% - Accent4 3 5 10" xfId="22072" xr:uid="{F5B7C155-EA6E-4BBD-9F86-40539C85175F}"/>
    <cellStyle name="40% - Accent4 3 5 2" xfId="22073" xr:uid="{CD0DBEBD-7EF6-4BD0-886A-6BBF8DB271EF}"/>
    <cellStyle name="40% - Accent4 3 5 2 2" xfId="22074" xr:uid="{6A58A301-1BFE-4D47-837E-F7643DA35928}"/>
    <cellStyle name="40% - Accent4 3 5 2 2 2" xfId="22075" xr:uid="{8FC51CEF-637F-4B71-9705-976ECC6910FF}"/>
    <cellStyle name="40% - Accent4 3 5 2 2 2 2" xfId="22076" xr:uid="{26DBCEE3-6613-4BD8-865D-D1AE504F8ECD}"/>
    <cellStyle name="40% - Accent4 3 5 2 2 3" xfId="22077" xr:uid="{CD4719BF-8D6B-4B89-92FB-82391748712E}"/>
    <cellStyle name="40% - Accent4 3 5 2 2 3 2" xfId="22078" xr:uid="{A8DC0B18-4072-4448-BB5B-44077B402AF2}"/>
    <cellStyle name="40% - Accent4 3 5 2 2 4" xfId="22079" xr:uid="{4B930E61-4EFF-40FC-BD25-E84928A2BAA4}"/>
    <cellStyle name="40% - Accent4 3 5 2 3" xfId="22080" xr:uid="{6B2D95E7-EDBA-4AA9-AA33-F47240088754}"/>
    <cellStyle name="40% - Accent4 3 5 2 3 2" xfId="22081" xr:uid="{9C67912D-14DF-4977-A994-0D3E6FF3C468}"/>
    <cellStyle name="40% - Accent4 3 5 2 4" xfId="22082" xr:uid="{76F58491-ED1C-4A43-84AC-32607F5F02F6}"/>
    <cellStyle name="40% - Accent4 3 5 2 4 2" xfId="22083" xr:uid="{06DAE19C-7B21-45AC-A77E-59A2D0DF18A0}"/>
    <cellStyle name="40% - Accent4 3 5 2 5" xfId="22084" xr:uid="{871D761C-18A9-4C59-AE56-20BF9ACE4925}"/>
    <cellStyle name="40% - Accent4 3 5 2 5 2" xfId="22085" xr:uid="{85C42AF9-F689-4C2E-AAD4-70C6C99B57D7}"/>
    <cellStyle name="40% - Accent4 3 5 2 6" xfId="22086" xr:uid="{1FD9E53A-C49C-4855-B253-1E328B008DB6}"/>
    <cellStyle name="40% - Accent4 3 5 3" xfId="22087" xr:uid="{1A7C0222-192D-4F8B-A9F3-4020BDA478FD}"/>
    <cellStyle name="40% - Accent4 3 5 3 2" xfId="22088" xr:uid="{E36BFE4E-7977-4ADD-A1AD-48CC08CBC079}"/>
    <cellStyle name="40% - Accent4 3 5 3 2 2" xfId="22089" xr:uid="{BCCAB131-E0BF-4FC7-A334-3D95F6335741}"/>
    <cellStyle name="40% - Accent4 3 5 3 2 2 2" xfId="22090" xr:uid="{F4C552D0-3F51-4908-AC55-2C12F14F5AA7}"/>
    <cellStyle name="40% - Accent4 3 5 3 2 3" xfId="22091" xr:uid="{056F84B4-52E1-4F8B-A675-B5CFA8C751A7}"/>
    <cellStyle name="40% - Accent4 3 5 3 2 3 2" xfId="22092" xr:uid="{06481F15-1927-47BB-B1F0-9F9558F93E15}"/>
    <cellStyle name="40% - Accent4 3 5 3 2 4" xfId="22093" xr:uid="{C420C935-8E43-416F-B726-56E2E3E8BFF6}"/>
    <cellStyle name="40% - Accent4 3 5 3 3" xfId="22094" xr:uid="{496847D4-F8C2-47FE-B123-7D7A1D8FD35E}"/>
    <cellStyle name="40% - Accent4 3 5 3 3 2" xfId="22095" xr:uid="{0FCD98C7-630B-491E-9F0E-020D9875B40C}"/>
    <cellStyle name="40% - Accent4 3 5 3 4" xfId="22096" xr:uid="{5C89C331-48B9-4DC8-A964-6DB71F31D14F}"/>
    <cellStyle name="40% - Accent4 3 5 3 4 2" xfId="22097" xr:uid="{7C5E97DF-41AC-4C3E-BFF5-1B71B4680369}"/>
    <cellStyle name="40% - Accent4 3 5 3 5" xfId="22098" xr:uid="{E7B4A0AE-BCDE-4FE7-890D-CEB45745E3BD}"/>
    <cellStyle name="40% - Accent4 3 5 3 5 2" xfId="22099" xr:uid="{7C06E206-4AC4-45B1-958A-379FA93F971E}"/>
    <cellStyle name="40% - Accent4 3 5 3 6" xfId="22100" xr:uid="{6BBBE0E5-7932-4E63-9E02-69074496F702}"/>
    <cellStyle name="40% - Accent4 3 5 4" xfId="22101" xr:uid="{44C34085-F75B-4681-9DEA-21C64C5BD43A}"/>
    <cellStyle name="40% - Accent4 3 5 4 2" xfId="22102" xr:uid="{215ABE85-FCEF-4D29-AF02-B576DE22129E}"/>
    <cellStyle name="40% - Accent4 3 5 4 2 2" xfId="22103" xr:uid="{9AD5CBB8-2471-424D-B850-3D4C445222D3}"/>
    <cellStyle name="40% - Accent4 3 5 4 3" xfId="22104" xr:uid="{308B2CD0-45FB-4029-960F-A6CEDB1E5E62}"/>
    <cellStyle name="40% - Accent4 3 5 4 3 2" xfId="22105" xr:uid="{B2D62EBA-FB14-4B8A-A32A-78AFF74D8742}"/>
    <cellStyle name="40% - Accent4 3 5 4 4" xfId="22106" xr:uid="{A769ED13-CA22-45D9-B90B-AEA67A609D96}"/>
    <cellStyle name="40% - Accent4 3 5 5" xfId="22107" xr:uid="{0C2FF6FA-9601-49A6-9F5A-2E6F842CA170}"/>
    <cellStyle name="40% - Accent4 3 5 5 2" xfId="22108" xr:uid="{E8D0061C-7435-4FEE-BB88-CF7DA58260CE}"/>
    <cellStyle name="40% - Accent4 3 5 6" xfId="22109" xr:uid="{216A6C67-A2EA-4D4D-9988-161F9A8C43B3}"/>
    <cellStyle name="40% - Accent4 3 5 6 2" xfId="22110" xr:uid="{B0C227FF-8516-4663-AF7F-1F9F4534E868}"/>
    <cellStyle name="40% - Accent4 3 5 7" xfId="22111" xr:uid="{AF2F58FB-39F6-4457-BB73-F230028C3EDB}"/>
    <cellStyle name="40% - Accent4 3 5 7 2" xfId="22112" xr:uid="{E41C899E-6575-4629-9703-1AEDCB0B17A7}"/>
    <cellStyle name="40% - Accent4 3 5 8" xfId="22113" xr:uid="{35C6E20D-36E9-4E13-812C-9D64F2249B85}"/>
    <cellStyle name="40% - Accent4 3 5 9" xfId="22114" xr:uid="{939D069A-C204-43EB-8802-BD3FE5212F58}"/>
    <cellStyle name="40% - Accent4 3 6" xfId="22115" xr:uid="{DD603664-01F5-4D5B-A013-53D514ED3FD5}"/>
    <cellStyle name="40% - Accent4 3 6 2" xfId="22116" xr:uid="{304BC52A-3C7F-4B36-A545-C557DE33B3B0}"/>
    <cellStyle name="40% - Accent4 3 6 2 2" xfId="22117" xr:uid="{933FE028-4D6A-410C-86AF-0C05FB80554A}"/>
    <cellStyle name="40% - Accent4 3 6 2 2 2" xfId="22118" xr:uid="{AE359187-E454-47B1-A95B-E0181C4C610A}"/>
    <cellStyle name="40% - Accent4 3 6 2 3" xfId="22119" xr:uid="{82FB8562-9BE6-4694-B4FC-C6C3ADD5E98B}"/>
    <cellStyle name="40% - Accent4 3 6 2 3 2" xfId="22120" xr:uid="{70D3FDBE-FFD1-4272-B508-4780F39B4C14}"/>
    <cellStyle name="40% - Accent4 3 6 2 4" xfId="22121" xr:uid="{97DFBEC7-F65A-4BB1-B14A-3A83B699E5B8}"/>
    <cellStyle name="40% - Accent4 3 6 3" xfId="22122" xr:uid="{CC747511-FC41-4AE6-A075-2B9272E06979}"/>
    <cellStyle name="40% - Accent4 3 6 3 2" xfId="22123" xr:uid="{D471BE37-B253-47EF-A73B-C1A3CB98EB6F}"/>
    <cellStyle name="40% - Accent4 3 6 4" xfId="22124" xr:uid="{7F0075C3-8F59-445A-B2D4-A45499F5B08D}"/>
    <cellStyle name="40% - Accent4 3 6 4 2" xfId="22125" xr:uid="{46399453-4952-4A5B-90E4-D3520AFAF5F9}"/>
    <cellStyle name="40% - Accent4 3 6 5" xfId="22126" xr:uid="{5B3B92B3-5940-4116-940F-874B05203C06}"/>
    <cellStyle name="40% - Accent4 3 6 5 2" xfId="22127" xr:uid="{B1620E4A-0C88-4038-8300-D3B6AB98EFFD}"/>
    <cellStyle name="40% - Accent4 3 6 6" xfId="22128" xr:uid="{8A312B65-147E-41FE-8E78-436C7AEE5051}"/>
    <cellStyle name="40% - Accent4 3 6 6 2" xfId="22129" xr:uid="{82DE062A-A337-4BA1-B815-F5EDF37C37E0}"/>
    <cellStyle name="40% - Accent4 3 7" xfId="22130" xr:uid="{922662F1-346E-4053-8D24-2B8C268C3F6C}"/>
    <cellStyle name="40% - Accent4 3 7 2" xfId="22131" xr:uid="{4134A670-2A28-456F-AE3D-862192480E59}"/>
    <cellStyle name="40% - Accent4 3 7 2 2" xfId="22132" xr:uid="{47FEC94E-2FBF-4867-9DF5-F1917ABFCFA3}"/>
    <cellStyle name="40% - Accent4 3 7 2 2 2" xfId="22133" xr:uid="{60C7D9B6-DF26-4F7E-861D-26BC54DD3A51}"/>
    <cellStyle name="40% - Accent4 3 7 2 3" xfId="22134" xr:uid="{CBA80754-969F-4675-9FD5-E082BF370DD2}"/>
    <cellStyle name="40% - Accent4 3 7 2 3 2" xfId="22135" xr:uid="{53E519EE-1C00-4AA1-967B-530EF76A8456}"/>
    <cellStyle name="40% - Accent4 3 7 2 4" xfId="22136" xr:uid="{A667AF8F-E31B-4564-B967-DCEED157A9BD}"/>
    <cellStyle name="40% - Accent4 3 7 3" xfId="22137" xr:uid="{10AE24F1-215A-4831-BD4B-F84E41142366}"/>
    <cellStyle name="40% - Accent4 3 7 3 2" xfId="22138" xr:uid="{0D3A5D3C-A36C-4232-8F99-95F1A26371B7}"/>
    <cellStyle name="40% - Accent4 3 7 4" xfId="22139" xr:uid="{6A6C3982-1E2F-450E-8C14-B7DB52D77AD3}"/>
    <cellStyle name="40% - Accent4 3 7 4 2" xfId="22140" xr:uid="{3F0641C2-6693-44F5-BB61-D964B24369B6}"/>
    <cellStyle name="40% - Accent4 3 7 5" xfId="22141" xr:uid="{76934EFD-C822-4586-9794-095639155445}"/>
    <cellStyle name="40% - Accent4 3 7 5 2" xfId="22142" xr:uid="{9E0A613A-CF3C-4E5B-94C5-1AD6EBB08349}"/>
    <cellStyle name="40% - Accent4 3 7 6" xfId="22143" xr:uid="{9099AC32-55A3-431C-807D-5D7CC82D2F7A}"/>
    <cellStyle name="40% - Accent4 3 8" xfId="22144" xr:uid="{6C0D9600-209F-4D5E-9D83-C5D22A52ACA8}"/>
    <cellStyle name="40% - Accent4 3 8 2" xfId="22145" xr:uid="{0DEC7C53-6EDD-437C-9ED3-914E5022283C}"/>
    <cellStyle name="40% - Accent4 3 8 2 2" xfId="22146" xr:uid="{413FB3CC-3970-48CA-85B8-F96B8C402C3D}"/>
    <cellStyle name="40% - Accent4 3 8 3" xfId="22147" xr:uid="{BAAA5CB8-047A-4EC2-9E23-E199368A3065}"/>
    <cellStyle name="40% - Accent4 3 8 3 2" xfId="22148" xr:uid="{7E509791-1D5B-44FD-84EF-F3F9512C73EA}"/>
    <cellStyle name="40% - Accent4 3 8 4" xfId="22149" xr:uid="{71800598-5476-4AD3-96EE-CE621A983245}"/>
    <cellStyle name="40% - Accent4 3 9" xfId="22150" xr:uid="{93F302EB-48E3-487A-9565-28F8C8B43CAF}"/>
    <cellStyle name="40% - Accent4 3 9 2" xfId="22151" xr:uid="{263C69A5-A072-437B-BC73-36A41FAC844B}"/>
    <cellStyle name="40% - Accent4 30" xfId="22152" xr:uid="{DAB1923F-E6D5-4FB8-A2FB-45FF6C9743E1}"/>
    <cellStyle name="40% - Accent4 30 2" xfId="22153" xr:uid="{5625F1CD-30E8-4D5E-A94E-6818010CC590}"/>
    <cellStyle name="40% - Accent4 31" xfId="22154" xr:uid="{35075113-97BA-407B-9431-D9C15ACB610D}"/>
    <cellStyle name="40% - Accent4 31 2" xfId="22155" xr:uid="{6AB36524-AA53-4DA2-A269-25C3844BBCEC}"/>
    <cellStyle name="40% - Accent4 32" xfId="22156" xr:uid="{7B290C55-D937-4899-AA28-6368386C2866}"/>
    <cellStyle name="40% - Accent4 32 2" xfId="22157" xr:uid="{7AFA3B81-327C-47D6-900F-BA9C7AA75217}"/>
    <cellStyle name="40% - Accent4 33" xfId="22158" xr:uid="{AE468B32-9D38-4761-A43A-C583BF7C35AC}"/>
    <cellStyle name="40% - Accent4 33 2" xfId="22159" xr:uid="{69E10D6A-9FC8-4557-A4A5-FF8FFA96617E}"/>
    <cellStyle name="40% - Accent4 34" xfId="22160" xr:uid="{805BA4DC-4C72-413A-B5E8-280E50994A50}"/>
    <cellStyle name="40% - Accent4 34 2" xfId="22161" xr:uid="{E34978EB-A237-4772-A226-B24E81030F2A}"/>
    <cellStyle name="40% - Accent4 35" xfId="22162" xr:uid="{1E05C8CB-27F4-43CC-8328-5B3AFE2911C0}"/>
    <cellStyle name="40% - Accent4 35 2" xfId="22163" xr:uid="{0A570266-A582-4FC8-84BA-19A49233DEF0}"/>
    <cellStyle name="40% - Accent4 36" xfId="22164" xr:uid="{5F87A055-9857-4316-97F4-08FD92B6C2E3}"/>
    <cellStyle name="40% - Accent4 36 2" xfId="22165" xr:uid="{D3372BCC-CAE8-4317-B4B8-D5F8C7BEB22F}"/>
    <cellStyle name="40% - Accent4 37" xfId="22166" xr:uid="{1D23C03D-D45A-4935-AE4F-467146333C9C}"/>
    <cellStyle name="40% - Accent4 37 2" xfId="22167" xr:uid="{0DF499F4-36F3-4B51-8A0F-400B2E2D4285}"/>
    <cellStyle name="40% - Accent4 38" xfId="22168" xr:uid="{75FB2D8B-FA70-4FD8-BD58-5F4179EFA551}"/>
    <cellStyle name="40% - Accent4 39" xfId="22169" xr:uid="{700C49E3-BE3C-474B-B1C0-9687FC0A85AC}"/>
    <cellStyle name="40% - Accent4 4" xfId="409" xr:uid="{3109F878-54EB-47D9-BEB5-4782850C7640}"/>
    <cellStyle name="40% - Accent4 4 10" xfId="22171" xr:uid="{17637499-E903-431F-A3D5-8B24BBC190BE}"/>
    <cellStyle name="40% - Accent4 4 10 2" xfId="22172" xr:uid="{043B2D91-C78F-4883-8EF8-6C6102956620}"/>
    <cellStyle name="40% - Accent4 4 11" xfId="22173" xr:uid="{3A95BEEA-E4FD-4F58-8511-A459D62FCE4C}"/>
    <cellStyle name="40% - Accent4 4 11 2" xfId="22174" xr:uid="{EF4A0533-1038-47EC-90CE-804052446447}"/>
    <cellStyle name="40% - Accent4 4 12" xfId="22175" xr:uid="{83826DDB-1E4B-4C5F-A707-9FD32B3639D5}"/>
    <cellStyle name="40% - Accent4 4 12 2" xfId="22176" xr:uid="{94B8432C-80B3-435A-B6CA-F994576E733F}"/>
    <cellStyle name="40% - Accent4 4 13" xfId="22177" xr:uid="{3AD8C1E4-DA86-4CA0-9CE1-26B44251D4AD}"/>
    <cellStyle name="40% - Accent4 4 13 2" xfId="22178" xr:uid="{A5BE4094-1F31-48F4-9E0B-2D6BD2EF3E0F}"/>
    <cellStyle name="40% - Accent4 4 14" xfId="22179" xr:uid="{501F2994-8B8E-4EEA-828D-01082032113B}"/>
    <cellStyle name="40% - Accent4 4 15" xfId="22180" xr:uid="{CC510551-6873-470A-89C1-682D23285A26}"/>
    <cellStyle name="40% - Accent4 4 16" xfId="22170" xr:uid="{57E0D644-E3DA-4873-BD3F-23793A382BEE}"/>
    <cellStyle name="40% - Accent4 4 2" xfId="410" xr:uid="{B367257A-4713-4CBF-93F9-A710C044D1A6}"/>
    <cellStyle name="40% - Accent4 4 2 10" xfId="22182" xr:uid="{8DB4B48B-9585-49FF-B8BA-F2C43F5095EA}"/>
    <cellStyle name="40% - Accent4 4 2 10 2" xfId="22183" xr:uid="{DE6BCF88-1F58-4990-8C68-F8CB0FC69806}"/>
    <cellStyle name="40% - Accent4 4 2 11" xfId="22184" xr:uid="{399D6418-DFA3-4E66-B597-6D7358FBD318}"/>
    <cellStyle name="40% - Accent4 4 2 11 2" xfId="22185" xr:uid="{9BEEC17A-4397-48A2-BA58-DDECB6C8A4A8}"/>
    <cellStyle name="40% - Accent4 4 2 12" xfId="22186" xr:uid="{8953D1FC-2DFD-4B82-8B22-B2FA74C396B9}"/>
    <cellStyle name="40% - Accent4 4 2 13" xfId="22187" xr:uid="{E5CD31F9-B140-4675-975D-3489D3E45BE0}"/>
    <cellStyle name="40% - Accent4 4 2 14" xfId="22181" xr:uid="{1BE2E75E-1369-460E-8E4F-059C504AD49A}"/>
    <cellStyle name="40% - Accent4 4 2 2" xfId="411" xr:uid="{A9700E5C-1D50-4B52-BBFA-EE5254F5BC3A}"/>
    <cellStyle name="40% - Accent4 4 2 2 10" xfId="22189" xr:uid="{806FFB61-1F5D-44E5-BFC2-4896AE486DE5}"/>
    <cellStyle name="40% - Accent4 4 2 2 11" xfId="22190" xr:uid="{C38ADCC2-8CC6-4017-8DE1-EDECFB70B2FA}"/>
    <cellStyle name="40% - Accent4 4 2 2 12" xfId="22188" xr:uid="{07D904FC-A316-4D1C-9A72-957EF952FC09}"/>
    <cellStyle name="40% - Accent4 4 2 2 2" xfId="22191" xr:uid="{B26B61E4-B81A-47AD-9A4E-0883BE1BB7B0}"/>
    <cellStyle name="40% - Accent4 4 2 2 2 2" xfId="22192" xr:uid="{FFE471DF-D1BA-41FB-83F2-0C64B5E4AE34}"/>
    <cellStyle name="40% - Accent4 4 2 2 2 2 2" xfId="22193" xr:uid="{D8EFBE3D-B7DF-4924-9224-13226A15B560}"/>
    <cellStyle name="40% - Accent4 4 2 2 2 2 2 2" xfId="22194" xr:uid="{C3BBDCB4-5A48-4DDF-AB09-D252FD195935}"/>
    <cellStyle name="40% - Accent4 4 2 2 2 2 3" xfId="22195" xr:uid="{8DB30499-F4EE-4AF2-9369-FEFA611845A7}"/>
    <cellStyle name="40% - Accent4 4 2 2 2 2 3 2" xfId="22196" xr:uid="{2148CFDA-D0A9-4D1D-A950-75D72A9892BB}"/>
    <cellStyle name="40% - Accent4 4 2 2 2 2 4" xfId="22197" xr:uid="{8E91A3CC-B520-427D-B2DA-1208752BD414}"/>
    <cellStyle name="40% - Accent4 4 2 2 2 3" xfId="22198" xr:uid="{62807F92-7718-4EEC-AD4B-267FFE4821EF}"/>
    <cellStyle name="40% - Accent4 4 2 2 2 3 2" xfId="22199" xr:uid="{10FD8700-AB9B-4519-AA20-6F32073EA6C5}"/>
    <cellStyle name="40% - Accent4 4 2 2 2 4" xfId="22200" xr:uid="{8589C089-3EFE-416C-B333-BA50A7F2E405}"/>
    <cellStyle name="40% - Accent4 4 2 2 2 4 2" xfId="22201" xr:uid="{A72BA099-ACCB-45CC-9C24-1DBDA4874316}"/>
    <cellStyle name="40% - Accent4 4 2 2 2 5" xfId="22202" xr:uid="{D2B8B08C-6B3D-4FE3-AF23-D6DD8C576AA5}"/>
    <cellStyle name="40% - Accent4 4 2 2 2 5 2" xfId="22203" xr:uid="{90A61151-F7A5-439E-AE1A-2DB10AC8B51A}"/>
    <cellStyle name="40% - Accent4 4 2 2 2 6" xfId="22204" xr:uid="{955A61D4-C900-4AD5-88D3-3E9313868A62}"/>
    <cellStyle name="40% - Accent4 4 2 2 3" xfId="22205" xr:uid="{3982B4B3-BB86-422F-8C99-4B8AA0475C57}"/>
    <cellStyle name="40% - Accent4 4 2 2 3 2" xfId="22206" xr:uid="{0F0ABCA3-32E8-4280-AA3A-659B6E713880}"/>
    <cellStyle name="40% - Accent4 4 2 2 3 2 2" xfId="22207" xr:uid="{1550AD73-4562-4B16-803B-B181E46606D5}"/>
    <cellStyle name="40% - Accent4 4 2 2 3 2 2 2" xfId="22208" xr:uid="{B38BBEE4-6060-4AEC-BD83-3FE4EAA5A62C}"/>
    <cellStyle name="40% - Accent4 4 2 2 3 2 3" xfId="22209" xr:uid="{AA8621D0-1068-4E64-B57D-99C36E122206}"/>
    <cellStyle name="40% - Accent4 4 2 2 3 2 3 2" xfId="22210" xr:uid="{67D7A80A-2AC7-4985-BF45-32179E80CF1B}"/>
    <cellStyle name="40% - Accent4 4 2 2 3 2 4" xfId="22211" xr:uid="{59A15D32-3094-4077-833F-D1D9536B1763}"/>
    <cellStyle name="40% - Accent4 4 2 2 3 3" xfId="22212" xr:uid="{7249832A-3C88-4215-8533-2C767D7BF427}"/>
    <cellStyle name="40% - Accent4 4 2 2 3 3 2" xfId="22213" xr:uid="{78F09F34-E0FB-45F5-9731-DB2168619511}"/>
    <cellStyle name="40% - Accent4 4 2 2 3 4" xfId="22214" xr:uid="{DFCE1FB6-A4CF-4140-96CB-2A9836006732}"/>
    <cellStyle name="40% - Accent4 4 2 2 3 4 2" xfId="22215" xr:uid="{D7F9C333-240F-46BB-8D92-3D32532D91CB}"/>
    <cellStyle name="40% - Accent4 4 2 2 3 5" xfId="22216" xr:uid="{F2CF191F-7DE4-4CB1-9D9C-6DC248E18028}"/>
    <cellStyle name="40% - Accent4 4 2 2 3 5 2" xfId="22217" xr:uid="{2960BFE9-E658-4DD1-9986-E951D710A765}"/>
    <cellStyle name="40% - Accent4 4 2 2 3 6" xfId="22218" xr:uid="{0111B1DF-5959-41AB-81EB-66EFCF9852BB}"/>
    <cellStyle name="40% - Accent4 4 2 2 4" xfId="22219" xr:uid="{EC2C8EB3-1BA7-48A4-858D-89E8D1CC398C}"/>
    <cellStyle name="40% - Accent4 4 2 2 4 2" xfId="22220" xr:uid="{971EDAFF-9236-4F16-AE42-2A2427A36BBB}"/>
    <cellStyle name="40% - Accent4 4 2 2 4 2 2" xfId="22221" xr:uid="{447AAF7F-049A-4C57-9F52-43BC3E1B3B0D}"/>
    <cellStyle name="40% - Accent4 4 2 2 4 3" xfId="22222" xr:uid="{E8785A6B-04FC-4567-BA68-5E09792967AD}"/>
    <cellStyle name="40% - Accent4 4 2 2 4 3 2" xfId="22223" xr:uid="{FDEF9157-E50A-471C-8D57-2CA6AF535B6E}"/>
    <cellStyle name="40% - Accent4 4 2 2 4 4" xfId="22224" xr:uid="{3576E4B1-7CA1-4E08-8C5E-C197DFD1F304}"/>
    <cellStyle name="40% - Accent4 4 2 2 5" xfId="22225" xr:uid="{1324712C-C872-411E-8586-1446A6AEDB72}"/>
    <cellStyle name="40% - Accent4 4 2 2 5 2" xfId="22226" xr:uid="{89CCFB5A-16C4-448A-8243-D86C94344BF2}"/>
    <cellStyle name="40% - Accent4 4 2 2 6" xfId="22227" xr:uid="{E16A8814-E7E9-471D-AEC0-21EE5A1A361C}"/>
    <cellStyle name="40% - Accent4 4 2 2 6 2" xfId="22228" xr:uid="{6BA7422F-C3A8-4EF3-99F9-AADE8743CF20}"/>
    <cellStyle name="40% - Accent4 4 2 2 7" xfId="22229" xr:uid="{925C2123-0552-4216-9136-9DDB1A7EE6DA}"/>
    <cellStyle name="40% - Accent4 4 2 2 7 2" xfId="22230" xr:uid="{C7693BE6-FB5C-4204-B9A3-AA0FCFD5AEEF}"/>
    <cellStyle name="40% - Accent4 4 2 2 8" xfId="22231" xr:uid="{A75AE816-D6E7-40DE-9ECA-9EBC2044EE47}"/>
    <cellStyle name="40% - Accent4 4 2 2 8 2" xfId="22232" xr:uid="{7838EAC6-B906-4AE3-BF84-82AB84E91D15}"/>
    <cellStyle name="40% - Accent4 4 2 2 9" xfId="22233" xr:uid="{F385441E-5108-4ABD-A042-6950B7F0CD6F}"/>
    <cellStyle name="40% - Accent4 4 2 2 9 2" xfId="22234" xr:uid="{7C6EC725-423C-407F-A7B5-5F49DE69FC2E}"/>
    <cellStyle name="40% - Accent4 4 2 3" xfId="22235" xr:uid="{BB6D9566-4F7E-494C-A71F-052D7BF3A288}"/>
    <cellStyle name="40% - Accent4 4 2 3 2" xfId="22236" xr:uid="{C8E9BAE0-6866-4E1A-AE7A-1D8231DA4C8D}"/>
    <cellStyle name="40% - Accent4 4 2 3 2 2" xfId="22237" xr:uid="{A40875F1-4174-4AED-96A8-F663BDFDA34D}"/>
    <cellStyle name="40% - Accent4 4 2 3 2 2 2" xfId="22238" xr:uid="{3DC6A824-F6F1-473F-BB0C-995A389A40F4}"/>
    <cellStyle name="40% - Accent4 4 2 3 2 2 2 2" xfId="22239" xr:uid="{09849092-4D27-4708-8CD6-F105DAF424CE}"/>
    <cellStyle name="40% - Accent4 4 2 3 2 2 3" xfId="22240" xr:uid="{BEFCABFF-BA6D-4D62-A2D0-1F479FF993A8}"/>
    <cellStyle name="40% - Accent4 4 2 3 2 2 3 2" xfId="22241" xr:uid="{1E25E3F2-DBCF-4A60-8A72-4C10DF09C849}"/>
    <cellStyle name="40% - Accent4 4 2 3 2 2 4" xfId="22242" xr:uid="{2E75B2C8-DC13-4712-847D-85F767AD275E}"/>
    <cellStyle name="40% - Accent4 4 2 3 2 3" xfId="22243" xr:uid="{928CB424-DB00-409D-B6FA-25D4427BD92E}"/>
    <cellStyle name="40% - Accent4 4 2 3 2 3 2" xfId="22244" xr:uid="{B79AD13A-CAC1-48D4-826F-B5BF9A53AA1A}"/>
    <cellStyle name="40% - Accent4 4 2 3 2 4" xfId="22245" xr:uid="{DCFA9356-35CD-476E-939B-BB5ECFA9B694}"/>
    <cellStyle name="40% - Accent4 4 2 3 2 4 2" xfId="22246" xr:uid="{C19E701B-F3A1-4786-939A-620EC0E8B935}"/>
    <cellStyle name="40% - Accent4 4 2 3 2 5" xfId="22247" xr:uid="{0DE2B97C-AC48-444C-A856-9FBF960E605E}"/>
    <cellStyle name="40% - Accent4 4 2 3 2 5 2" xfId="22248" xr:uid="{4F26825E-4EE5-4300-A560-85EDA0DDF1BF}"/>
    <cellStyle name="40% - Accent4 4 2 3 2 6" xfId="22249" xr:uid="{736F70AB-347B-421F-AF91-5AFF9317B803}"/>
    <cellStyle name="40% - Accent4 4 2 3 3" xfId="22250" xr:uid="{29CD728D-EE7E-48FE-9069-94D5713A33F1}"/>
    <cellStyle name="40% - Accent4 4 2 3 3 2" xfId="22251" xr:uid="{D6A0D8F6-552C-4353-8A8F-7F64EE066200}"/>
    <cellStyle name="40% - Accent4 4 2 3 3 2 2" xfId="22252" xr:uid="{3266CE25-8011-4270-B1D5-25828FA370F0}"/>
    <cellStyle name="40% - Accent4 4 2 3 3 2 2 2" xfId="22253" xr:uid="{2AD6C553-05A7-48F6-AD03-B86C5D354DFD}"/>
    <cellStyle name="40% - Accent4 4 2 3 3 2 3" xfId="22254" xr:uid="{8F928C7E-925F-46AE-B9B6-F6EBE049B568}"/>
    <cellStyle name="40% - Accent4 4 2 3 3 2 3 2" xfId="22255" xr:uid="{E1DB3427-5098-48D4-8339-C85DF64155BE}"/>
    <cellStyle name="40% - Accent4 4 2 3 3 2 4" xfId="22256" xr:uid="{444698F9-4756-49FD-9C3C-5387D25B535D}"/>
    <cellStyle name="40% - Accent4 4 2 3 3 3" xfId="22257" xr:uid="{0BBBE30B-E64F-42AA-BF7B-667E7570D5DE}"/>
    <cellStyle name="40% - Accent4 4 2 3 3 3 2" xfId="22258" xr:uid="{6EEA36F6-4B82-4506-8D63-69A83D1EC200}"/>
    <cellStyle name="40% - Accent4 4 2 3 3 4" xfId="22259" xr:uid="{58AC608C-6209-471C-AE7E-625E616E4C5B}"/>
    <cellStyle name="40% - Accent4 4 2 3 3 4 2" xfId="22260" xr:uid="{BC45B8A8-7BBF-43BF-8BFE-CB809931A05F}"/>
    <cellStyle name="40% - Accent4 4 2 3 3 5" xfId="22261" xr:uid="{2F7BA6E3-156D-4D1F-A3F3-752F6A04B990}"/>
    <cellStyle name="40% - Accent4 4 2 3 3 5 2" xfId="22262" xr:uid="{E6C94A18-FCC3-48A2-BB0F-75C536D2F9D9}"/>
    <cellStyle name="40% - Accent4 4 2 3 3 6" xfId="22263" xr:uid="{060FD73B-D69C-42EF-BE25-EE8E4C7E861D}"/>
    <cellStyle name="40% - Accent4 4 2 3 4" xfId="22264" xr:uid="{7E4FCF22-59ED-41B3-8BC3-5604E12C742A}"/>
    <cellStyle name="40% - Accent4 4 2 3 4 2" xfId="22265" xr:uid="{2FD62697-4760-42A1-90B0-4226793EF9BB}"/>
    <cellStyle name="40% - Accent4 4 2 3 4 2 2" xfId="22266" xr:uid="{059EE380-E982-4DA4-A972-BBC9D197F963}"/>
    <cellStyle name="40% - Accent4 4 2 3 4 3" xfId="22267" xr:uid="{8E4A208B-F314-4701-92A4-F670889FE461}"/>
    <cellStyle name="40% - Accent4 4 2 3 4 3 2" xfId="22268" xr:uid="{148F77AB-8E4E-4755-97CB-B7E179C85488}"/>
    <cellStyle name="40% - Accent4 4 2 3 4 4" xfId="22269" xr:uid="{1FAD1B92-78DB-46D5-ABDA-04E82BD4BCAA}"/>
    <cellStyle name="40% - Accent4 4 2 3 5" xfId="22270" xr:uid="{FF649449-EE0A-4D3F-882B-BF22154DC858}"/>
    <cellStyle name="40% - Accent4 4 2 3 5 2" xfId="22271" xr:uid="{5432A8A1-676E-46A2-B116-157BAD62655E}"/>
    <cellStyle name="40% - Accent4 4 2 3 6" xfId="22272" xr:uid="{22C3E30D-98F9-4536-A9F0-213CFEF80B60}"/>
    <cellStyle name="40% - Accent4 4 2 3 6 2" xfId="22273" xr:uid="{32E5BD76-C589-4F63-9D01-142B78B28A79}"/>
    <cellStyle name="40% - Accent4 4 2 3 7" xfId="22274" xr:uid="{D9DBDCED-1035-4A42-847F-27395B101DB8}"/>
    <cellStyle name="40% - Accent4 4 2 3 7 2" xfId="22275" xr:uid="{4D7804BB-1C63-4DAB-B46A-18ADE9153434}"/>
    <cellStyle name="40% - Accent4 4 2 3 8" xfId="22276" xr:uid="{968FEF73-2020-4714-9569-1109B6140645}"/>
    <cellStyle name="40% - Accent4 4 2 4" xfId="22277" xr:uid="{A3E76DBA-9918-489E-BA07-B6CEACE2E91A}"/>
    <cellStyle name="40% - Accent4 4 2 4 2" xfId="22278" xr:uid="{82FD9351-517D-49BC-AB0E-9903B54F472A}"/>
    <cellStyle name="40% - Accent4 4 2 4 2 2" xfId="22279" xr:uid="{D5E5A42A-B2CF-4552-A262-5AEF963DAF27}"/>
    <cellStyle name="40% - Accent4 4 2 4 2 2 2" xfId="22280" xr:uid="{29F2CA39-FCA0-4B68-A24A-483438747763}"/>
    <cellStyle name="40% - Accent4 4 2 4 2 3" xfId="22281" xr:uid="{BD264273-FB95-4D14-B57F-FF837C9B0DCF}"/>
    <cellStyle name="40% - Accent4 4 2 4 2 3 2" xfId="22282" xr:uid="{70A2C5D1-31B6-4F52-882D-2B0CC6A838A4}"/>
    <cellStyle name="40% - Accent4 4 2 4 2 4" xfId="22283" xr:uid="{A00D340D-044D-451A-9962-1C747AFDC76B}"/>
    <cellStyle name="40% - Accent4 4 2 4 3" xfId="22284" xr:uid="{F1984EA2-C3F1-42DC-8CF6-3D09720A5E22}"/>
    <cellStyle name="40% - Accent4 4 2 4 3 2" xfId="22285" xr:uid="{442E5B24-672C-40F3-BEF9-1ACDCB06F433}"/>
    <cellStyle name="40% - Accent4 4 2 4 4" xfId="22286" xr:uid="{9FF65514-CD24-4540-8D34-741C5BACA339}"/>
    <cellStyle name="40% - Accent4 4 2 4 4 2" xfId="22287" xr:uid="{A627E10D-A3DD-4452-8923-35EED832B911}"/>
    <cellStyle name="40% - Accent4 4 2 4 5" xfId="22288" xr:uid="{BA07EFAE-9F93-4C36-A1F1-39574CAE6F25}"/>
    <cellStyle name="40% - Accent4 4 2 4 5 2" xfId="22289" xr:uid="{BD895753-E9DC-4AE8-BAB5-BEA366E7B749}"/>
    <cellStyle name="40% - Accent4 4 2 4 6" xfId="22290" xr:uid="{844EA998-2FA5-4042-AA1C-570A4898AC9A}"/>
    <cellStyle name="40% - Accent4 4 2 5" xfId="22291" xr:uid="{3840641A-C25F-4F72-BA4C-940C6BF37E1C}"/>
    <cellStyle name="40% - Accent4 4 2 5 2" xfId="22292" xr:uid="{134D31AF-25B9-4FE9-A156-49ECF5A7A0BF}"/>
    <cellStyle name="40% - Accent4 4 2 5 2 2" xfId="22293" xr:uid="{E6A37BC3-3FF8-4A75-8CB3-F80931C151AC}"/>
    <cellStyle name="40% - Accent4 4 2 5 2 2 2" xfId="22294" xr:uid="{9D5BF82D-3A66-40E9-9F84-686FD2928080}"/>
    <cellStyle name="40% - Accent4 4 2 5 2 3" xfId="22295" xr:uid="{6EF8DA73-3442-44DF-A4CD-4F81F17129EE}"/>
    <cellStyle name="40% - Accent4 4 2 5 2 3 2" xfId="22296" xr:uid="{7C947524-3243-4F84-ACB3-05248E08FAAD}"/>
    <cellStyle name="40% - Accent4 4 2 5 2 4" xfId="22297" xr:uid="{0E30A929-8903-446E-A2FC-20503CD36356}"/>
    <cellStyle name="40% - Accent4 4 2 5 3" xfId="22298" xr:uid="{6461FB77-A429-4E05-8240-B9899A73E53C}"/>
    <cellStyle name="40% - Accent4 4 2 5 3 2" xfId="22299" xr:uid="{407914E4-A3B0-4CAA-A585-CCC40D04B10E}"/>
    <cellStyle name="40% - Accent4 4 2 5 4" xfId="22300" xr:uid="{4F34B41F-E80A-4099-BAD0-FABFBC780E8D}"/>
    <cellStyle name="40% - Accent4 4 2 5 4 2" xfId="22301" xr:uid="{31D882A2-ECB9-45EA-A1B5-1B967984390E}"/>
    <cellStyle name="40% - Accent4 4 2 5 5" xfId="22302" xr:uid="{0420B6A8-548F-468B-A674-92BA8AC78902}"/>
    <cellStyle name="40% - Accent4 4 2 5 5 2" xfId="22303" xr:uid="{9870A54D-3ED2-4C22-92A6-7A8C7167CA43}"/>
    <cellStyle name="40% - Accent4 4 2 5 6" xfId="22304" xr:uid="{55897697-C1A4-4548-82AC-D5A021FD2FBA}"/>
    <cellStyle name="40% - Accent4 4 2 6" xfId="22305" xr:uid="{6BCF1786-3692-45FA-9713-B1B6F980E507}"/>
    <cellStyle name="40% - Accent4 4 2 6 2" xfId="22306" xr:uid="{7D6CD8D4-11E5-46ED-BAD7-E3CA66BFB149}"/>
    <cellStyle name="40% - Accent4 4 2 6 2 2" xfId="22307" xr:uid="{EA0400DB-14B8-4F61-B38B-C4FDDBF9D805}"/>
    <cellStyle name="40% - Accent4 4 2 6 3" xfId="22308" xr:uid="{46428018-B188-4542-9975-A68FBB5593D0}"/>
    <cellStyle name="40% - Accent4 4 2 6 3 2" xfId="22309" xr:uid="{7A95A893-A79C-4FA0-B54B-599F317845F1}"/>
    <cellStyle name="40% - Accent4 4 2 6 4" xfId="22310" xr:uid="{5A345197-BED5-47D6-A59D-58159888733F}"/>
    <cellStyle name="40% - Accent4 4 2 7" xfId="22311" xr:uid="{43B46801-62BF-4DBC-8300-4F48CE07D77A}"/>
    <cellStyle name="40% - Accent4 4 2 7 2" xfId="22312" xr:uid="{647576A0-DBD1-4038-90D8-CD0234AD952C}"/>
    <cellStyle name="40% - Accent4 4 2 8" xfId="22313" xr:uid="{BC477050-ABA6-4BC5-8A96-8D2B35B14E3E}"/>
    <cellStyle name="40% - Accent4 4 2 8 2" xfId="22314" xr:uid="{8F0CD63A-EDF5-4826-A6FC-291EAA9E5C29}"/>
    <cellStyle name="40% - Accent4 4 2 9" xfId="22315" xr:uid="{57113E9D-3970-45A3-A922-332FDAF4379A}"/>
    <cellStyle name="40% - Accent4 4 2 9 2" xfId="22316" xr:uid="{5C1EEF8E-1C24-4CE5-A5E7-E66E1B9BCE31}"/>
    <cellStyle name="40% - Accent4 4 3" xfId="412" xr:uid="{5B0DE5E1-AE37-456B-939D-516CF0F67594}"/>
    <cellStyle name="40% - Accent4 4 3 10" xfId="22318" xr:uid="{DE335CEB-E854-4E87-85CF-AF9092F707AE}"/>
    <cellStyle name="40% - Accent4 4 3 11" xfId="22319" xr:uid="{6BB098E3-15B1-4F83-874F-87102DFF3A01}"/>
    <cellStyle name="40% - Accent4 4 3 12" xfId="22317" xr:uid="{D832F67A-D487-4E23-A129-ED964CEEFD30}"/>
    <cellStyle name="40% - Accent4 4 3 2" xfId="22320" xr:uid="{806EE075-EDFD-4AB3-B560-5213F503C545}"/>
    <cellStyle name="40% - Accent4 4 3 2 2" xfId="22321" xr:uid="{0C2D73DF-F76E-4F9F-A934-79BA410BA549}"/>
    <cellStyle name="40% - Accent4 4 3 2 2 2" xfId="22322" xr:uid="{70590105-982E-40F7-956C-CFCDD2C05ABE}"/>
    <cellStyle name="40% - Accent4 4 3 2 2 2 2" xfId="22323" xr:uid="{12C8A579-DD55-4BFF-8C9A-42BF41A5C891}"/>
    <cellStyle name="40% - Accent4 4 3 2 2 3" xfId="22324" xr:uid="{92C2BC63-9C5A-4639-BCBA-19542FA7D9B8}"/>
    <cellStyle name="40% - Accent4 4 3 2 2 3 2" xfId="22325" xr:uid="{E2CC1682-8EAD-42B3-BECB-A096AB186A92}"/>
    <cellStyle name="40% - Accent4 4 3 2 2 4" xfId="22326" xr:uid="{B98BC568-B7B7-4F89-A30A-BD59AE946282}"/>
    <cellStyle name="40% - Accent4 4 3 2 3" xfId="22327" xr:uid="{518F7CED-C19A-4847-8F9E-FE88A6F43FED}"/>
    <cellStyle name="40% - Accent4 4 3 2 3 2" xfId="22328" xr:uid="{FEB72F1F-8104-4F6C-8B6B-C760313844A6}"/>
    <cellStyle name="40% - Accent4 4 3 2 4" xfId="22329" xr:uid="{185485FE-711B-4B9D-9973-9479EFF2AD24}"/>
    <cellStyle name="40% - Accent4 4 3 2 4 2" xfId="22330" xr:uid="{1D9147F3-B124-473A-8C3E-C18BAF7A6084}"/>
    <cellStyle name="40% - Accent4 4 3 2 5" xfId="22331" xr:uid="{AB67C4CC-456F-4874-B1B8-EC7C84284F1B}"/>
    <cellStyle name="40% - Accent4 4 3 2 5 2" xfId="22332" xr:uid="{2422BCCF-AD4C-40AA-BECD-0DEDA827D3BC}"/>
    <cellStyle name="40% - Accent4 4 3 2 6" xfId="22333" xr:uid="{9BD2C564-1EF0-43AA-B7C6-D3F8C8C41979}"/>
    <cellStyle name="40% - Accent4 4 3 2 6 2" xfId="22334" xr:uid="{B4A977E9-C5BF-47C2-9396-4F36A9C7D16C}"/>
    <cellStyle name="40% - Accent4 4 3 2 7" xfId="22335" xr:uid="{8573AF35-9D87-4BAB-8302-B10A2A53A3F5}"/>
    <cellStyle name="40% - Accent4 4 3 2 7 2" xfId="22336" xr:uid="{26C79C52-17C9-4CBF-BC15-B43D7512EE63}"/>
    <cellStyle name="40% - Accent4 4 3 2 8" xfId="22337" xr:uid="{27B78BC5-CEAC-4283-B96A-236BB59D3DA7}"/>
    <cellStyle name="40% - Accent4 4 3 3" xfId="22338" xr:uid="{0850F4A1-5D33-4A8E-9D46-45848BC16300}"/>
    <cellStyle name="40% - Accent4 4 3 3 2" xfId="22339" xr:uid="{B02FC455-230A-4102-8314-4BB46E95B97D}"/>
    <cellStyle name="40% - Accent4 4 3 3 2 2" xfId="22340" xr:uid="{776E0267-89DE-43E8-8799-EAA0C8D09BA2}"/>
    <cellStyle name="40% - Accent4 4 3 3 2 2 2" xfId="22341" xr:uid="{B2A63C58-DF3B-49D0-A654-B71311451B8C}"/>
    <cellStyle name="40% - Accent4 4 3 3 2 3" xfId="22342" xr:uid="{14BE40CE-F777-4CC3-B28F-A61DC516F38C}"/>
    <cellStyle name="40% - Accent4 4 3 3 2 3 2" xfId="22343" xr:uid="{38399FA2-78F0-4E98-9DB9-E70E9B9CE8F6}"/>
    <cellStyle name="40% - Accent4 4 3 3 2 4" xfId="22344" xr:uid="{13266627-EE0E-4D00-B991-39692BBEFBC3}"/>
    <cellStyle name="40% - Accent4 4 3 3 3" xfId="22345" xr:uid="{A974C170-4DAC-4D09-B2E9-7B4F1C1FB69E}"/>
    <cellStyle name="40% - Accent4 4 3 3 3 2" xfId="22346" xr:uid="{2C7E6D93-6AC7-48E5-B3D0-A059795BFD0A}"/>
    <cellStyle name="40% - Accent4 4 3 3 4" xfId="22347" xr:uid="{C3C7142D-7846-430B-9C73-BC9B2E2771F2}"/>
    <cellStyle name="40% - Accent4 4 3 3 4 2" xfId="22348" xr:uid="{A844295A-2F7B-472F-A864-A94890398D39}"/>
    <cellStyle name="40% - Accent4 4 3 3 5" xfId="22349" xr:uid="{C24FAFBE-C49F-4DBC-99B4-55D92A293713}"/>
    <cellStyle name="40% - Accent4 4 3 3 5 2" xfId="22350" xr:uid="{442405A7-E847-4310-B474-4E67B212CC78}"/>
    <cellStyle name="40% - Accent4 4 3 3 6" xfId="22351" xr:uid="{E9672578-33A8-45C6-88B1-2A34C920EE8F}"/>
    <cellStyle name="40% - Accent4 4 3 4" xfId="22352" xr:uid="{1C1500ED-C7FB-4838-B75B-F2401CC9841A}"/>
    <cellStyle name="40% - Accent4 4 3 4 2" xfId="22353" xr:uid="{FC76A19F-0EFF-403D-A200-47F54383036C}"/>
    <cellStyle name="40% - Accent4 4 3 4 2 2" xfId="22354" xr:uid="{A5CFA0FE-F9A8-4932-9101-59C7DFCDA6AC}"/>
    <cellStyle name="40% - Accent4 4 3 4 3" xfId="22355" xr:uid="{B0FD0723-5982-4BDD-A91F-CE505BBCBDCA}"/>
    <cellStyle name="40% - Accent4 4 3 4 3 2" xfId="22356" xr:uid="{F195E88C-5D1F-4B65-9B48-B14712A06D80}"/>
    <cellStyle name="40% - Accent4 4 3 4 4" xfId="22357" xr:uid="{39C43093-98FA-4852-BB92-2F41838367BD}"/>
    <cellStyle name="40% - Accent4 4 3 5" xfId="22358" xr:uid="{5F88EABB-5613-4807-BD2C-60B81B2DD931}"/>
    <cellStyle name="40% - Accent4 4 3 5 2" xfId="22359" xr:uid="{FC3CBB5A-8573-4ACD-BCA4-3E24384EE470}"/>
    <cellStyle name="40% - Accent4 4 3 6" xfId="22360" xr:uid="{676D36AD-511C-4AF0-990A-B241FB8E70DD}"/>
    <cellStyle name="40% - Accent4 4 3 6 2" xfId="22361" xr:uid="{0FF7E87F-587A-4B51-ABE9-75C7A8DF06B8}"/>
    <cellStyle name="40% - Accent4 4 3 7" xfId="22362" xr:uid="{08B9F9F1-9951-46BA-83C0-68D49C9F1396}"/>
    <cellStyle name="40% - Accent4 4 3 7 2" xfId="22363" xr:uid="{B6F7799B-7F12-444F-AA65-4348D0FB7AD6}"/>
    <cellStyle name="40% - Accent4 4 3 8" xfId="22364" xr:uid="{EE932340-55E2-48E9-83D8-CFA5DE6DF1FA}"/>
    <cellStyle name="40% - Accent4 4 3 8 2" xfId="22365" xr:uid="{0A3077B3-CC08-4362-A3D2-4675DF47B160}"/>
    <cellStyle name="40% - Accent4 4 3 9" xfId="22366" xr:uid="{588C31C2-99AE-404D-98EA-B593CC8CFECD}"/>
    <cellStyle name="40% - Accent4 4 3 9 2" xfId="22367" xr:uid="{34D62535-A2EF-4447-B3EA-7ADB0551175F}"/>
    <cellStyle name="40% - Accent4 4 4" xfId="22368" xr:uid="{05E5F1A6-4DD4-455B-AE1B-E0AFAFA3705D}"/>
    <cellStyle name="40% - Accent4 4 4 10" xfId="22369" xr:uid="{3E80915E-AD9D-444F-B521-7AAB2C1B6AC3}"/>
    <cellStyle name="40% - Accent4 4 4 2" xfId="22370" xr:uid="{3A3E287C-14F2-4B1B-92D2-D64EB3C5A563}"/>
    <cellStyle name="40% - Accent4 4 4 2 2" xfId="22371" xr:uid="{7AEFFA9B-FC85-40B8-9C76-C982DD7ED92B}"/>
    <cellStyle name="40% - Accent4 4 4 2 2 2" xfId="22372" xr:uid="{9B057413-00EF-4261-B5D8-16D2DEFDE446}"/>
    <cellStyle name="40% - Accent4 4 4 2 2 2 2" xfId="22373" xr:uid="{34972749-2ADE-4498-B4D0-1E4732F5A8CD}"/>
    <cellStyle name="40% - Accent4 4 4 2 2 3" xfId="22374" xr:uid="{D8E8CE8E-15FF-4879-AB2F-11780651B4EC}"/>
    <cellStyle name="40% - Accent4 4 4 2 2 3 2" xfId="22375" xr:uid="{9F73615F-2999-49B7-B804-39535E20E18C}"/>
    <cellStyle name="40% - Accent4 4 4 2 2 4" xfId="22376" xr:uid="{48CB9164-6D99-4AF4-A4A2-B88F01273595}"/>
    <cellStyle name="40% - Accent4 4 4 2 3" xfId="22377" xr:uid="{82594DB6-7BC3-401D-B7C9-B17DD9AA0B61}"/>
    <cellStyle name="40% - Accent4 4 4 2 3 2" xfId="22378" xr:uid="{A52D6FC4-4CFC-4A67-A6BA-1DC169DFF676}"/>
    <cellStyle name="40% - Accent4 4 4 2 4" xfId="22379" xr:uid="{FB669150-D398-4710-B4D1-FD03969525B8}"/>
    <cellStyle name="40% - Accent4 4 4 2 4 2" xfId="22380" xr:uid="{CC0C9375-D5E2-48A9-9F77-5A84751CEC52}"/>
    <cellStyle name="40% - Accent4 4 4 2 5" xfId="22381" xr:uid="{460FBBC0-B49A-45F1-B998-696B8E5F0554}"/>
    <cellStyle name="40% - Accent4 4 4 2 5 2" xfId="22382" xr:uid="{CDB30B54-B56E-42C0-B8EA-36EF163F37AD}"/>
    <cellStyle name="40% - Accent4 4 4 2 6" xfId="22383" xr:uid="{CEAE6A1B-CCFC-46A3-9D05-ABFF5B9E7BFB}"/>
    <cellStyle name="40% - Accent4 4 4 3" xfId="22384" xr:uid="{C587F0CC-D398-4472-BEC3-887936DA7ADE}"/>
    <cellStyle name="40% - Accent4 4 4 3 2" xfId="22385" xr:uid="{F759FA57-A0B4-42C0-8C50-95B394D89F11}"/>
    <cellStyle name="40% - Accent4 4 4 3 2 2" xfId="22386" xr:uid="{148709AC-8674-480C-A5DF-FC42EE875372}"/>
    <cellStyle name="40% - Accent4 4 4 3 2 2 2" xfId="22387" xr:uid="{1D8A75C2-3AFD-4707-8F45-2DDA28D312FE}"/>
    <cellStyle name="40% - Accent4 4 4 3 2 3" xfId="22388" xr:uid="{332AFD40-C041-4CCF-97CC-3733B5D66736}"/>
    <cellStyle name="40% - Accent4 4 4 3 2 3 2" xfId="22389" xr:uid="{448A28C5-FA0D-43E4-BFA3-CC07637A7966}"/>
    <cellStyle name="40% - Accent4 4 4 3 2 4" xfId="22390" xr:uid="{58F99060-D217-45A8-A166-46E3B54EBD53}"/>
    <cellStyle name="40% - Accent4 4 4 3 3" xfId="22391" xr:uid="{06537056-C420-4082-BB5F-D3183F948B5A}"/>
    <cellStyle name="40% - Accent4 4 4 3 3 2" xfId="22392" xr:uid="{9099155F-C3D5-4DD8-AD34-625F9F12F9AF}"/>
    <cellStyle name="40% - Accent4 4 4 3 4" xfId="22393" xr:uid="{28168F49-B63C-4B34-9BEF-1B4E4302EACB}"/>
    <cellStyle name="40% - Accent4 4 4 3 4 2" xfId="22394" xr:uid="{8A0D3307-7687-4B79-90A5-DFB042C9CCCE}"/>
    <cellStyle name="40% - Accent4 4 4 3 5" xfId="22395" xr:uid="{B736F740-4FD9-4F51-8E5F-0BD186C09D3B}"/>
    <cellStyle name="40% - Accent4 4 4 3 5 2" xfId="22396" xr:uid="{2D8ABAD5-01DE-4522-84B1-DFD3FAA86059}"/>
    <cellStyle name="40% - Accent4 4 4 3 6" xfId="22397" xr:uid="{19ED5891-C8E2-47F8-8DB3-63B076ECB3E8}"/>
    <cellStyle name="40% - Accent4 4 4 4" xfId="22398" xr:uid="{DBBBEA42-3992-4B03-8916-7E7F20F0E447}"/>
    <cellStyle name="40% - Accent4 4 4 4 2" xfId="22399" xr:uid="{9239315F-9B22-498E-9EF8-C3DFBE1F8DA6}"/>
    <cellStyle name="40% - Accent4 4 4 4 2 2" xfId="22400" xr:uid="{9E0966E8-7AAA-48C7-90B2-CA3A40A6B581}"/>
    <cellStyle name="40% - Accent4 4 4 4 3" xfId="22401" xr:uid="{FFDAE68A-8FE1-4FCF-80E5-00953B75DFEE}"/>
    <cellStyle name="40% - Accent4 4 4 4 3 2" xfId="22402" xr:uid="{3830FD4E-9298-4F78-A7A7-04F9BFE01D68}"/>
    <cellStyle name="40% - Accent4 4 4 4 4" xfId="22403" xr:uid="{365DE8EB-FB6D-4B76-838D-049B140F8E19}"/>
    <cellStyle name="40% - Accent4 4 4 5" xfId="22404" xr:uid="{60CECF11-5D69-4D93-8F37-41E07381E9A8}"/>
    <cellStyle name="40% - Accent4 4 4 5 2" xfId="22405" xr:uid="{F84AB5A5-1BD3-4439-955E-16A591C54082}"/>
    <cellStyle name="40% - Accent4 4 4 6" xfId="22406" xr:uid="{B157E2CD-DC14-4822-9BFB-AC6E5FC23FEA}"/>
    <cellStyle name="40% - Accent4 4 4 6 2" xfId="22407" xr:uid="{E68AC65C-7758-4F45-BA64-AA0B989C3F8A}"/>
    <cellStyle name="40% - Accent4 4 4 7" xfId="22408" xr:uid="{76FDC0C1-47B6-4ACC-9BC0-D69FFAA55B0C}"/>
    <cellStyle name="40% - Accent4 4 4 7 2" xfId="22409" xr:uid="{74937697-D4F0-4372-A252-1ABC71C37D15}"/>
    <cellStyle name="40% - Accent4 4 4 8" xfId="22410" xr:uid="{21F0AD7E-426F-4670-AF72-56B9EA8AC6FB}"/>
    <cellStyle name="40% - Accent4 4 4 8 2" xfId="22411" xr:uid="{0157EC6B-98FA-4F7A-820C-E9FAF0BF4B8A}"/>
    <cellStyle name="40% - Accent4 4 4 9" xfId="22412" xr:uid="{5AAE1CD0-3D63-4B3E-A9AC-BC628E062F73}"/>
    <cellStyle name="40% - Accent4 4 4 9 2" xfId="22413" xr:uid="{07D95AE9-E9B5-4DC9-B950-7481F8C9DF5D}"/>
    <cellStyle name="40% - Accent4 4 5" xfId="22414" xr:uid="{CC8B5562-52F6-4F55-A1C3-5E376C518DDB}"/>
    <cellStyle name="40% - Accent4 4 5 2" xfId="22415" xr:uid="{AF9152E8-EC99-4B7D-A1E6-B30D573EF74F}"/>
    <cellStyle name="40% - Accent4 4 5 2 2" xfId="22416" xr:uid="{45936F36-2CE9-4817-B969-F39F233373E5}"/>
    <cellStyle name="40% - Accent4 4 5 2 2 2" xfId="22417" xr:uid="{FBE1A715-D47F-4B07-9A9A-CB660D166986}"/>
    <cellStyle name="40% - Accent4 4 5 2 2 2 2" xfId="22418" xr:uid="{764FE8A9-4221-47BD-9E18-6465772C44D3}"/>
    <cellStyle name="40% - Accent4 4 5 2 2 3" xfId="22419" xr:uid="{EB412D7B-2908-497E-B49B-529B41B97916}"/>
    <cellStyle name="40% - Accent4 4 5 2 2 3 2" xfId="22420" xr:uid="{3BC8C19A-8000-4D2B-ABBD-178766414861}"/>
    <cellStyle name="40% - Accent4 4 5 2 2 4" xfId="22421" xr:uid="{1A4A6763-B14D-4D32-B6D4-3F1752AF762C}"/>
    <cellStyle name="40% - Accent4 4 5 2 3" xfId="22422" xr:uid="{B6535026-3979-4FC3-9124-B8A62151E775}"/>
    <cellStyle name="40% - Accent4 4 5 2 3 2" xfId="22423" xr:uid="{10F50091-154A-4B4A-B8B5-5B9ED41E1A47}"/>
    <cellStyle name="40% - Accent4 4 5 2 4" xfId="22424" xr:uid="{2C6BB642-36C9-42AD-8849-D5E5B9CD6511}"/>
    <cellStyle name="40% - Accent4 4 5 2 4 2" xfId="22425" xr:uid="{7F902DD1-40FC-4A7A-9A0E-7599B240A09B}"/>
    <cellStyle name="40% - Accent4 4 5 2 5" xfId="22426" xr:uid="{8904C07F-9809-4189-AC44-82374617E511}"/>
    <cellStyle name="40% - Accent4 4 5 2 5 2" xfId="22427" xr:uid="{41EC89BB-5324-43EE-ACFF-808A5AB273B1}"/>
    <cellStyle name="40% - Accent4 4 5 2 6" xfId="22428" xr:uid="{614BCC5F-24B6-4E48-99FD-746D5E78563D}"/>
    <cellStyle name="40% - Accent4 4 5 3" xfId="22429" xr:uid="{5FF16E0B-BB51-4B1D-8F00-01F032FA9E14}"/>
    <cellStyle name="40% - Accent4 4 5 3 2" xfId="22430" xr:uid="{145FF1A9-CE84-4C13-8C56-006650CDA422}"/>
    <cellStyle name="40% - Accent4 4 5 3 2 2" xfId="22431" xr:uid="{08F64DFA-E555-46D0-9BC8-7095873AA1A6}"/>
    <cellStyle name="40% - Accent4 4 5 3 2 2 2" xfId="22432" xr:uid="{5322181F-72E9-4439-9DC2-EB9669542F9B}"/>
    <cellStyle name="40% - Accent4 4 5 3 2 3" xfId="22433" xr:uid="{5C4B09FC-7490-4CE6-96D6-E62493A8A65B}"/>
    <cellStyle name="40% - Accent4 4 5 3 2 3 2" xfId="22434" xr:uid="{45033D8D-0223-434B-B808-AE4E53A23643}"/>
    <cellStyle name="40% - Accent4 4 5 3 2 4" xfId="22435" xr:uid="{9AE73C4F-84DE-4F98-8955-3E3910DD1658}"/>
    <cellStyle name="40% - Accent4 4 5 3 3" xfId="22436" xr:uid="{D8C3A12F-6619-4DED-82ED-4B5A341CB8B4}"/>
    <cellStyle name="40% - Accent4 4 5 3 3 2" xfId="22437" xr:uid="{7D9B5E18-7FB5-4CAE-ADB9-3CDF69E73B7F}"/>
    <cellStyle name="40% - Accent4 4 5 3 4" xfId="22438" xr:uid="{A612954B-642C-4D3B-A723-F7BD796D563F}"/>
    <cellStyle name="40% - Accent4 4 5 3 4 2" xfId="22439" xr:uid="{112C1542-AEA6-45E5-87C2-DC34FFDD1A80}"/>
    <cellStyle name="40% - Accent4 4 5 3 5" xfId="22440" xr:uid="{3C294E2F-731F-4A97-A055-13EDC897DCD2}"/>
    <cellStyle name="40% - Accent4 4 5 3 5 2" xfId="22441" xr:uid="{274FDEB3-48E7-4406-A1F0-5AF85212B451}"/>
    <cellStyle name="40% - Accent4 4 5 3 6" xfId="22442" xr:uid="{18274EF4-061D-4CD6-BA7C-FFF351712556}"/>
    <cellStyle name="40% - Accent4 4 5 4" xfId="22443" xr:uid="{26507D8E-43B2-46D0-9E0D-0D3A8D4E8B3B}"/>
    <cellStyle name="40% - Accent4 4 5 4 2" xfId="22444" xr:uid="{D5E53F01-0340-41A7-821B-22A4AB922E03}"/>
    <cellStyle name="40% - Accent4 4 5 4 2 2" xfId="22445" xr:uid="{96C503BB-144D-4EE5-AA11-CBC3D9A62247}"/>
    <cellStyle name="40% - Accent4 4 5 4 3" xfId="22446" xr:uid="{C4345E56-9701-41BC-93A7-EAA933366702}"/>
    <cellStyle name="40% - Accent4 4 5 4 3 2" xfId="22447" xr:uid="{774D0B78-73E4-4D02-92C4-75399334A135}"/>
    <cellStyle name="40% - Accent4 4 5 4 4" xfId="22448" xr:uid="{F5FCBB40-724A-4443-9921-7F9521316D1D}"/>
    <cellStyle name="40% - Accent4 4 5 5" xfId="22449" xr:uid="{37604B9F-C4BA-4641-B9A0-5C87417CAFFD}"/>
    <cellStyle name="40% - Accent4 4 5 5 2" xfId="22450" xr:uid="{1B5E7687-9614-4EE4-AB32-0A9EDBCC5E52}"/>
    <cellStyle name="40% - Accent4 4 5 6" xfId="22451" xr:uid="{6C461D8F-5A5F-439F-8EB8-FE491E78F7DB}"/>
    <cellStyle name="40% - Accent4 4 5 6 2" xfId="22452" xr:uid="{5C4C5825-2263-45F7-B4A2-68E108CD3DD6}"/>
    <cellStyle name="40% - Accent4 4 5 7" xfId="22453" xr:uid="{0583A720-E50F-470E-B403-1125869ACC14}"/>
    <cellStyle name="40% - Accent4 4 5 7 2" xfId="22454" xr:uid="{E160E8F6-8E30-4005-98EE-26F1CA32B0FC}"/>
    <cellStyle name="40% - Accent4 4 5 8" xfId="22455" xr:uid="{D2E7AC7D-46C5-4BD2-8AEB-4353413597E6}"/>
    <cellStyle name="40% - Accent4 4 6" xfId="22456" xr:uid="{C851781B-CFB7-45AE-A92D-F62F22AA7368}"/>
    <cellStyle name="40% - Accent4 4 6 2" xfId="22457" xr:uid="{77663CF5-C531-4933-83AB-939CFBD37121}"/>
    <cellStyle name="40% - Accent4 4 6 2 2" xfId="22458" xr:uid="{85052DBA-8123-412D-8F15-2D672E32572C}"/>
    <cellStyle name="40% - Accent4 4 6 2 2 2" xfId="22459" xr:uid="{5C27DE10-B6FA-4678-A4F4-54933FC76999}"/>
    <cellStyle name="40% - Accent4 4 6 2 3" xfId="22460" xr:uid="{0429ABB7-1CBB-4C88-8C52-7B60E45C9657}"/>
    <cellStyle name="40% - Accent4 4 6 2 3 2" xfId="22461" xr:uid="{D89B59F3-B55E-4818-93A2-2311E3489DB1}"/>
    <cellStyle name="40% - Accent4 4 6 2 4" xfId="22462" xr:uid="{0BAC8A7B-E98D-4FA4-BBC6-5F188DEB707D}"/>
    <cellStyle name="40% - Accent4 4 6 3" xfId="22463" xr:uid="{0C361896-A918-4060-BD6D-64D19F475292}"/>
    <cellStyle name="40% - Accent4 4 6 3 2" xfId="22464" xr:uid="{18291852-C1E4-4649-8F93-FDD671BBFBE3}"/>
    <cellStyle name="40% - Accent4 4 6 4" xfId="22465" xr:uid="{201734A5-DE11-4826-A336-440313DA00CC}"/>
    <cellStyle name="40% - Accent4 4 6 4 2" xfId="22466" xr:uid="{8A9305A9-731B-47C2-A516-97E6267623BF}"/>
    <cellStyle name="40% - Accent4 4 6 5" xfId="22467" xr:uid="{EF23B2B7-AD94-47AD-AAC3-C4143C34B8AC}"/>
    <cellStyle name="40% - Accent4 4 6 5 2" xfId="22468" xr:uid="{8743E3F8-704D-4A19-B41A-E31A23408BAF}"/>
    <cellStyle name="40% - Accent4 4 6 6" xfId="22469" xr:uid="{BBACDC7E-9CAF-4E62-88AE-2B8BDBDB4D68}"/>
    <cellStyle name="40% - Accent4 4 7" xfId="22470" xr:uid="{630ED809-65B0-48EE-8E21-D52EB6402B0B}"/>
    <cellStyle name="40% - Accent4 4 7 2" xfId="22471" xr:uid="{FCCC514E-C6E7-4BEB-9752-45F501A8A34A}"/>
    <cellStyle name="40% - Accent4 4 7 2 2" xfId="22472" xr:uid="{FC1316C0-D2AC-4DA6-9A8C-B58F37230F8B}"/>
    <cellStyle name="40% - Accent4 4 7 2 2 2" xfId="22473" xr:uid="{2B927E33-A4EF-4C84-AAF4-CF449BDCF120}"/>
    <cellStyle name="40% - Accent4 4 7 2 3" xfId="22474" xr:uid="{3A9C99B0-FD8D-4FE4-83E0-8BEE7E3D52C5}"/>
    <cellStyle name="40% - Accent4 4 7 2 3 2" xfId="22475" xr:uid="{157A86BF-190C-4CFB-8A30-9227DF460EA4}"/>
    <cellStyle name="40% - Accent4 4 7 2 4" xfId="22476" xr:uid="{277A60B7-4B64-44F7-BEF8-C013261D015D}"/>
    <cellStyle name="40% - Accent4 4 7 3" xfId="22477" xr:uid="{7FA069CC-B706-4A79-91D3-C632EBDE7736}"/>
    <cellStyle name="40% - Accent4 4 7 3 2" xfId="22478" xr:uid="{69728AEA-7234-4388-B41D-85A8BDA5A69B}"/>
    <cellStyle name="40% - Accent4 4 7 4" xfId="22479" xr:uid="{4D90B68E-4C75-40F1-AEE6-545D22D572DE}"/>
    <cellStyle name="40% - Accent4 4 7 4 2" xfId="22480" xr:uid="{E1B2EF84-BB75-4FA1-88C8-579A37334E70}"/>
    <cellStyle name="40% - Accent4 4 7 5" xfId="22481" xr:uid="{2B61BA4D-E412-4B97-A25C-4F11BA513A81}"/>
    <cellStyle name="40% - Accent4 4 7 5 2" xfId="22482" xr:uid="{A4571499-76C6-49A1-9105-EA8D23B75CF6}"/>
    <cellStyle name="40% - Accent4 4 7 6" xfId="22483" xr:uid="{7E6B14FB-B42C-4289-8112-3692EAB42F60}"/>
    <cellStyle name="40% - Accent4 4 8" xfId="22484" xr:uid="{6ECF3ADF-94E6-45A9-9F66-9421EA4C6E25}"/>
    <cellStyle name="40% - Accent4 4 8 2" xfId="22485" xr:uid="{7A15CFF7-6C1F-43E9-9ACA-BE0206B0F24C}"/>
    <cellStyle name="40% - Accent4 4 8 2 2" xfId="22486" xr:uid="{03F67C1F-E6FB-45EF-9FAF-BC2E44481205}"/>
    <cellStyle name="40% - Accent4 4 8 3" xfId="22487" xr:uid="{F0C6B283-D13C-4FA7-AB31-DC3A202F3E49}"/>
    <cellStyle name="40% - Accent4 4 8 3 2" xfId="22488" xr:uid="{7AF92653-458B-4936-BCFA-D0ACB30F54CE}"/>
    <cellStyle name="40% - Accent4 4 8 4" xfId="22489" xr:uid="{D1A441F6-9C60-4664-991B-34B4672B1337}"/>
    <cellStyle name="40% - Accent4 4 9" xfId="22490" xr:uid="{4110F89D-2C63-43BF-AD86-FE2C16088C0D}"/>
    <cellStyle name="40% - Accent4 4 9 2" xfId="22491" xr:uid="{6F656621-9C69-4670-98DF-6DC5521893C3}"/>
    <cellStyle name="40% - Accent4 40" xfId="21058" xr:uid="{CA1069E4-0054-4BCC-8A4B-87F60350F9CC}"/>
    <cellStyle name="40% - Accent4 5" xfId="413" xr:uid="{625109A0-C419-4467-A833-6FB47098ADEC}"/>
    <cellStyle name="40% - Accent4 5 10" xfId="22493" xr:uid="{3EA14B04-AB39-4842-A55E-9A5035A3B07E}"/>
    <cellStyle name="40% - Accent4 5 10 2" xfId="22494" xr:uid="{BB6AB9AE-7FD7-4F37-B395-5D8439D6D51D}"/>
    <cellStyle name="40% - Accent4 5 11" xfId="22495" xr:uid="{7F91D1DB-B98A-4F15-8CF8-6613122FDEB7}"/>
    <cellStyle name="40% - Accent4 5 11 2" xfId="22496" xr:uid="{DB780898-8E23-4A5B-959E-0027B7D6087E}"/>
    <cellStyle name="40% - Accent4 5 12" xfId="22497" xr:uid="{22EB0C64-B14D-4099-8D28-9337A0042089}"/>
    <cellStyle name="40% - Accent4 5 12 2" xfId="22498" xr:uid="{6B994138-1C6A-41EA-B810-391053F71B07}"/>
    <cellStyle name="40% - Accent4 5 13" xfId="22499" xr:uid="{0D835BA7-FF2B-47E2-B533-EAD21303F5A3}"/>
    <cellStyle name="40% - Accent4 5 13 2" xfId="22500" xr:uid="{AF699166-0F26-490D-A664-7229FDD8AEE7}"/>
    <cellStyle name="40% - Accent4 5 14" xfId="22501" xr:uid="{BCA2ACD9-C0C7-4E88-8761-2B96D0188164}"/>
    <cellStyle name="40% - Accent4 5 15" xfId="22502" xr:uid="{7DE6F5F6-E7EF-43B3-9D40-8EF840DBCF57}"/>
    <cellStyle name="40% - Accent4 5 16" xfId="22492" xr:uid="{7A7F45AC-E96F-448E-8FAB-C532CEF984FB}"/>
    <cellStyle name="40% - Accent4 5 2" xfId="414" xr:uid="{C1689B68-9ECB-4437-8B3D-E5F38F1D15DF}"/>
    <cellStyle name="40% - Accent4 5 2 10" xfId="22504" xr:uid="{F1C9EF4B-7CC6-4970-A998-48709A3216D3}"/>
    <cellStyle name="40% - Accent4 5 2 10 2" xfId="22505" xr:uid="{D92F9E29-2714-4EDF-A103-43D383D9070C}"/>
    <cellStyle name="40% - Accent4 5 2 11" xfId="22506" xr:uid="{8C9554CB-88A4-451C-B559-BF8AE6CCDDD7}"/>
    <cellStyle name="40% - Accent4 5 2 11 2" xfId="22507" xr:uid="{43608217-136B-4BDF-827A-19FB13AF109D}"/>
    <cellStyle name="40% - Accent4 5 2 12" xfId="22508" xr:uid="{36C7A612-3334-4E9D-A72B-138443777A78}"/>
    <cellStyle name="40% - Accent4 5 2 13" xfId="22509" xr:uid="{26E54F49-7163-4F61-9EFD-282376AF8A90}"/>
    <cellStyle name="40% - Accent4 5 2 14" xfId="22503" xr:uid="{1630E54E-7378-4E0F-A19E-557D6F8ABCFA}"/>
    <cellStyle name="40% - Accent4 5 2 2" xfId="415" xr:uid="{BF7F59EB-3120-4B05-A887-9BBA2E39BBE8}"/>
    <cellStyle name="40% - Accent4 5 2 2 10" xfId="22511" xr:uid="{AEAEC120-C89F-4935-A3AC-2419FA02F069}"/>
    <cellStyle name="40% - Accent4 5 2 2 11" xfId="22512" xr:uid="{B33398D9-FDEF-4298-93D5-4F98ACDEBABC}"/>
    <cellStyle name="40% - Accent4 5 2 2 12" xfId="22510" xr:uid="{308C37CA-8C75-4B96-9F0F-A715D3EFEF94}"/>
    <cellStyle name="40% - Accent4 5 2 2 2" xfId="22513" xr:uid="{965A2B05-E582-40B7-B4B9-0A3ED15F2876}"/>
    <cellStyle name="40% - Accent4 5 2 2 2 2" xfId="22514" xr:uid="{22FDB01A-E74C-46B2-A797-F78CF69A3714}"/>
    <cellStyle name="40% - Accent4 5 2 2 2 2 2" xfId="22515" xr:uid="{6F46F56D-B76D-4DF8-81A1-1FC36B757408}"/>
    <cellStyle name="40% - Accent4 5 2 2 2 2 2 2" xfId="22516" xr:uid="{3EA16879-5E2A-42C4-99A8-EDA418EC68A5}"/>
    <cellStyle name="40% - Accent4 5 2 2 2 2 3" xfId="22517" xr:uid="{A3B8C752-22A3-46FC-815D-2B0D50008FC5}"/>
    <cellStyle name="40% - Accent4 5 2 2 2 2 3 2" xfId="22518" xr:uid="{565688B8-0E21-4F81-90AB-8ED3522D5A9C}"/>
    <cellStyle name="40% - Accent4 5 2 2 2 2 4" xfId="22519" xr:uid="{DF8EFACF-4A0F-4B35-85D7-A69AF9C1E679}"/>
    <cellStyle name="40% - Accent4 5 2 2 2 3" xfId="22520" xr:uid="{4308E694-CE8D-4BD4-A468-C258D95FCDFF}"/>
    <cellStyle name="40% - Accent4 5 2 2 2 3 2" xfId="22521" xr:uid="{C8E9936D-8626-44CD-8EC5-A3E607C5C2A5}"/>
    <cellStyle name="40% - Accent4 5 2 2 2 4" xfId="22522" xr:uid="{C89AE293-DDC9-4C9F-A58A-BFF77AFE3FD3}"/>
    <cellStyle name="40% - Accent4 5 2 2 2 4 2" xfId="22523" xr:uid="{3E78BB22-B37F-4553-A8D2-7C6478A03EE8}"/>
    <cellStyle name="40% - Accent4 5 2 2 2 5" xfId="22524" xr:uid="{849C9182-25A7-4DDA-A252-6157A3C805B9}"/>
    <cellStyle name="40% - Accent4 5 2 2 2 5 2" xfId="22525" xr:uid="{A18C76DE-44D3-40EA-8FF7-2DAED31404B3}"/>
    <cellStyle name="40% - Accent4 5 2 2 2 6" xfId="22526" xr:uid="{FCA42028-8BDF-4BA0-993B-6C7255955038}"/>
    <cellStyle name="40% - Accent4 5 2 2 3" xfId="22527" xr:uid="{9DFD1D03-4335-4122-8135-C4C0A98B9D04}"/>
    <cellStyle name="40% - Accent4 5 2 2 3 2" xfId="22528" xr:uid="{8B6CF4D1-CDFA-460D-98A9-06A9903E9414}"/>
    <cellStyle name="40% - Accent4 5 2 2 3 2 2" xfId="22529" xr:uid="{8670EBE1-AA92-4E7A-A872-5EB96F7DF105}"/>
    <cellStyle name="40% - Accent4 5 2 2 3 2 2 2" xfId="22530" xr:uid="{FA8DEB88-4081-4FFA-92E0-7EEEA8EBB24C}"/>
    <cellStyle name="40% - Accent4 5 2 2 3 2 3" xfId="22531" xr:uid="{3A7691DB-E6FB-492F-BADB-6B974F2ECBF7}"/>
    <cellStyle name="40% - Accent4 5 2 2 3 2 3 2" xfId="22532" xr:uid="{31282678-125F-4CBE-82FC-6F9E973B0618}"/>
    <cellStyle name="40% - Accent4 5 2 2 3 2 4" xfId="22533" xr:uid="{A640D9D2-044F-460E-925C-437868A5547E}"/>
    <cellStyle name="40% - Accent4 5 2 2 3 3" xfId="22534" xr:uid="{3EA2F34A-A468-404E-840C-C0F2B9A19DA9}"/>
    <cellStyle name="40% - Accent4 5 2 2 3 3 2" xfId="22535" xr:uid="{3D941592-9517-44B9-82DE-D39F73F590EE}"/>
    <cellStyle name="40% - Accent4 5 2 2 3 4" xfId="22536" xr:uid="{A3871C68-FDE0-4B75-8F60-E2591AC8408D}"/>
    <cellStyle name="40% - Accent4 5 2 2 3 4 2" xfId="22537" xr:uid="{7B7865D8-6DF9-4D71-A7CB-682E502047A8}"/>
    <cellStyle name="40% - Accent4 5 2 2 3 5" xfId="22538" xr:uid="{E21D8614-C9FE-4526-8A72-296412CB859B}"/>
    <cellStyle name="40% - Accent4 5 2 2 3 5 2" xfId="22539" xr:uid="{C846C01B-2CB4-4E8A-B056-0C49DD0837C2}"/>
    <cellStyle name="40% - Accent4 5 2 2 3 6" xfId="22540" xr:uid="{333BD1CB-E032-4E75-9DAD-82063DAF1D1C}"/>
    <cellStyle name="40% - Accent4 5 2 2 4" xfId="22541" xr:uid="{E815FC04-EB95-4B4F-83F9-47010E157235}"/>
    <cellStyle name="40% - Accent4 5 2 2 4 2" xfId="22542" xr:uid="{52F9708B-76B4-4E0F-AFE8-FDF2E08B7774}"/>
    <cellStyle name="40% - Accent4 5 2 2 4 2 2" xfId="22543" xr:uid="{9F071023-0345-46BB-9825-825D303864C4}"/>
    <cellStyle name="40% - Accent4 5 2 2 4 3" xfId="22544" xr:uid="{061F27D9-C2B2-4D09-9679-19A95F190413}"/>
    <cellStyle name="40% - Accent4 5 2 2 4 3 2" xfId="22545" xr:uid="{CAD12539-AF47-4066-9586-1F330276F183}"/>
    <cellStyle name="40% - Accent4 5 2 2 4 4" xfId="22546" xr:uid="{E7751915-13FC-4D9A-A3E4-AF205BAA978F}"/>
    <cellStyle name="40% - Accent4 5 2 2 5" xfId="22547" xr:uid="{BDD9CBCC-69DA-4FBE-B0BE-22F41465A5BC}"/>
    <cellStyle name="40% - Accent4 5 2 2 5 2" xfId="22548" xr:uid="{EB49E3FE-D3F0-4F49-BBB5-437C968ECAA3}"/>
    <cellStyle name="40% - Accent4 5 2 2 6" xfId="22549" xr:uid="{CD4FE792-C1EB-441F-8E3F-FB88D7D79842}"/>
    <cellStyle name="40% - Accent4 5 2 2 6 2" xfId="22550" xr:uid="{B6B9EBF5-5A98-46BA-8D61-5F7E0CC5D833}"/>
    <cellStyle name="40% - Accent4 5 2 2 7" xfId="22551" xr:uid="{2FAF852A-CFE5-45FF-AAFA-5FF93B51C8DF}"/>
    <cellStyle name="40% - Accent4 5 2 2 7 2" xfId="22552" xr:uid="{564B6F1C-4BDF-4EA7-8510-361ED095C4E2}"/>
    <cellStyle name="40% - Accent4 5 2 2 8" xfId="22553" xr:uid="{FB4568C4-AB02-4E44-8672-6C97873DD97E}"/>
    <cellStyle name="40% - Accent4 5 2 2 8 2" xfId="22554" xr:uid="{95400BE1-DD10-43E7-8E31-41F61036724B}"/>
    <cellStyle name="40% - Accent4 5 2 2 9" xfId="22555" xr:uid="{4990FBDF-CFDA-4FB8-BFFA-98DAC9D6B1AB}"/>
    <cellStyle name="40% - Accent4 5 2 2 9 2" xfId="22556" xr:uid="{DA014BE9-D52F-413C-9346-0BDF47F7578B}"/>
    <cellStyle name="40% - Accent4 5 2 3" xfId="22557" xr:uid="{26F58DA4-89B3-4A8A-A626-F4583B28F1A5}"/>
    <cellStyle name="40% - Accent4 5 2 3 2" xfId="22558" xr:uid="{02ED6A45-8749-4278-8676-D9CB2CFD417B}"/>
    <cellStyle name="40% - Accent4 5 2 3 2 2" xfId="22559" xr:uid="{20F110A7-54E5-406B-970E-1B6230DFD4B2}"/>
    <cellStyle name="40% - Accent4 5 2 3 2 2 2" xfId="22560" xr:uid="{E9D8A4DA-A527-489E-AA50-DAD63A5B5F58}"/>
    <cellStyle name="40% - Accent4 5 2 3 2 2 2 2" xfId="22561" xr:uid="{E05B3C1A-66F5-482F-996B-B33E7F5CA644}"/>
    <cellStyle name="40% - Accent4 5 2 3 2 2 3" xfId="22562" xr:uid="{67EA9592-EE1C-479B-BF14-20B2EAE25F9E}"/>
    <cellStyle name="40% - Accent4 5 2 3 2 2 3 2" xfId="22563" xr:uid="{359B6352-E79D-4255-9D9F-82B7625A610D}"/>
    <cellStyle name="40% - Accent4 5 2 3 2 2 4" xfId="22564" xr:uid="{EA186011-DF32-42DA-BC50-4DB5A1B696B5}"/>
    <cellStyle name="40% - Accent4 5 2 3 2 3" xfId="22565" xr:uid="{7A79E698-C7AA-4EAC-9C8A-877BA388BAAA}"/>
    <cellStyle name="40% - Accent4 5 2 3 2 3 2" xfId="22566" xr:uid="{28125CB8-A52C-4F80-BF96-F9B36902B47A}"/>
    <cellStyle name="40% - Accent4 5 2 3 2 4" xfId="22567" xr:uid="{A5C8388A-0449-41C0-84C0-13B29A655E59}"/>
    <cellStyle name="40% - Accent4 5 2 3 2 4 2" xfId="22568" xr:uid="{323249AB-B3F2-4CBB-9A83-4523D360DA5D}"/>
    <cellStyle name="40% - Accent4 5 2 3 2 5" xfId="22569" xr:uid="{49F2F161-41C4-44BA-91A1-4156A1907F10}"/>
    <cellStyle name="40% - Accent4 5 2 3 2 5 2" xfId="22570" xr:uid="{3625AD55-F620-4543-90C2-49737AFE75DB}"/>
    <cellStyle name="40% - Accent4 5 2 3 2 6" xfId="22571" xr:uid="{51E3AF87-2B39-491E-9C6B-AD1B415A3028}"/>
    <cellStyle name="40% - Accent4 5 2 3 3" xfId="22572" xr:uid="{86911131-EB2E-4841-BC11-31DB73B8F6F0}"/>
    <cellStyle name="40% - Accent4 5 2 3 3 2" xfId="22573" xr:uid="{72DE14AB-6B70-4F82-898F-BA51F2E9E3A1}"/>
    <cellStyle name="40% - Accent4 5 2 3 3 2 2" xfId="22574" xr:uid="{5F2E6877-CE50-4D27-9201-77B5D9DD1E1E}"/>
    <cellStyle name="40% - Accent4 5 2 3 3 2 2 2" xfId="22575" xr:uid="{D3729D74-B317-4081-ADF3-325EACA75945}"/>
    <cellStyle name="40% - Accent4 5 2 3 3 2 3" xfId="22576" xr:uid="{51858D0D-93F7-4479-8945-AF0CBF0BB08F}"/>
    <cellStyle name="40% - Accent4 5 2 3 3 2 3 2" xfId="22577" xr:uid="{920A5534-2A78-4A87-8B1F-1D1312486EC1}"/>
    <cellStyle name="40% - Accent4 5 2 3 3 2 4" xfId="22578" xr:uid="{455515A9-4D9A-473D-A47A-7CE06C0DA810}"/>
    <cellStyle name="40% - Accent4 5 2 3 3 3" xfId="22579" xr:uid="{D2BB3A67-5887-4027-980B-41561873C559}"/>
    <cellStyle name="40% - Accent4 5 2 3 3 3 2" xfId="22580" xr:uid="{FE6388E2-DB89-4151-BFC1-1F6DA565BB01}"/>
    <cellStyle name="40% - Accent4 5 2 3 3 4" xfId="22581" xr:uid="{B1A6C0D3-BD6A-4A62-83B1-1AE42C3E568D}"/>
    <cellStyle name="40% - Accent4 5 2 3 3 4 2" xfId="22582" xr:uid="{9AF2AB71-5985-469B-AE2E-2DFF1172B699}"/>
    <cellStyle name="40% - Accent4 5 2 3 3 5" xfId="22583" xr:uid="{59F5F796-F48A-4F0F-8BB7-EB88073EC96D}"/>
    <cellStyle name="40% - Accent4 5 2 3 3 5 2" xfId="22584" xr:uid="{74A7E463-6B32-42DF-93A0-36734E1A5F61}"/>
    <cellStyle name="40% - Accent4 5 2 3 3 6" xfId="22585" xr:uid="{BDA762E3-DE18-457B-B965-B520D0D31BBA}"/>
    <cellStyle name="40% - Accent4 5 2 3 4" xfId="22586" xr:uid="{CC1A0E69-6520-4114-856A-96EAF675247D}"/>
    <cellStyle name="40% - Accent4 5 2 3 4 2" xfId="22587" xr:uid="{47F624AE-6958-40C8-BB53-F4162B5CA42A}"/>
    <cellStyle name="40% - Accent4 5 2 3 4 2 2" xfId="22588" xr:uid="{43A8A683-0ABB-48EE-90DD-17B679F7EDAD}"/>
    <cellStyle name="40% - Accent4 5 2 3 4 3" xfId="22589" xr:uid="{2898E265-B1D7-46AF-B07D-B65224BF3EDD}"/>
    <cellStyle name="40% - Accent4 5 2 3 4 3 2" xfId="22590" xr:uid="{2AFF093B-E95B-4AE6-8105-7B59C1825730}"/>
    <cellStyle name="40% - Accent4 5 2 3 4 4" xfId="22591" xr:uid="{C7574280-E1C4-4C56-B723-18C67C841FB4}"/>
    <cellStyle name="40% - Accent4 5 2 3 5" xfId="22592" xr:uid="{CBF3751E-8ABC-430D-8DBD-1550297C8D2F}"/>
    <cellStyle name="40% - Accent4 5 2 3 5 2" xfId="22593" xr:uid="{D213E625-D99A-4056-AD13-787B93CC2FD5}"/>
    <cellStyle name="40% - Accent4 5 2 3 6" xfId="22594" xr:uid="{1C5AC44B-0661-4227-905C-4CD8DB80B864}"/>
    <cellStyle name="40% - Accent4 5 2 3 6 2" xfId="22595" xr:uid="{0EC5A9C0-2C45-4D89-9083-205EA78497EB}"/>
    <cellStyle name="40% - Accent4 5 2 3 7" xfId="22596" xr:uid="{35532375-6215-4A96-A1CE-F4EA70F12882}"/>
    <cellStyle name="40% - Accent4 5 2 3 7 2" xfId="22597" xr:uid="{13CC1A9D-E1F0-4AA7-BE0D-461600E7878C}"/>
    <cellStyle name="40% - Accent4 5 2 3 8" xfId="22598" xr:uid="{76E0752C-80BE-4202-88EB-86A127DD9830}"/>
    <cellStyle name="40% - Accent4 5 2 4" xfId="22599" xr:uid="{08FE410F-CA89-4180-AE2C-8C067D25FE84}"/>
    <cellStyle name="40% - Accent4 5 2 4 2" xfId="22600" xr:uid="{9B7A14B6-A3A3-4A93-B581-53EF3C2E7869}"/>
    <cellStyle name="40% - Accent4 5 2 4 2 2" xfId="22601" xr:uid="{22FA3A8A-DACB-4B95-B4E7-D8AE8FC0F135}"/>
    <cellStyle name="40% - Accent4 5 2 4 2 2 2" xfId="22602" xr:uid="{0168D7C2-66E8-48FA-97F0-394E287EB528}"/>
    <cellStyle name="40% - Accent4 5 2 4 2 3" xfId="22603" xr:uid="{B29B9BC1-C8B7-43CD-959A-9EFE01985982}"/>
    <cellStyle name="40% - Accent4 5 2 4 2 3 2" xfId="22604" xr:uid="{F8B1C413-B68D-43D3-8524-EF05052127BC}"/>
    <cellStyle name="40% - Accent4 5 2 4 2 4" xfId="22605" xr:uid="{68ADC9E8-5848-449F-A511-EA8CA255F96E}"/>
    <cellStyle name="40% - Accent4 5 2 4 3" xfId="22606" xr:uid="{92D18C34-214E-4AD6-938A-C600D45EC68F}"/>
    <cellStyle name="40% - Accent4 5 2 4 3 2" xfId="22607" xr:uid="{F3FDB869-AA2E-4F37-8A32-68094CE8C2C7}"/>
    <cellStyle name="40% - Accent4 5 2 4 4" xfId="22608" xr:uid="{4265B7CE-06C1-4FEE-8BFC-68D276FC66CF}"/>
    <cellStyle name="40% - Accent4 5 2 4 4 2" xfId="22609" xr:uid="{0542461B-BE8E-418A-84E4-21A0A18CA452}"/>
    <cellStyle name="40% - Accent4 5 2 4 5" xfId="22610" xr:uid="{70837E8D-07A4-41A1-A560-8D7588ABCE8F}"/>
    <cellStyle name="40% - Accent4 5 2 4 5 2" xfId="22611" xr:uid="{336FCD88-4134-4E99-A4D2-D952A34D9839}"/>
    <cellStyle name="40% - Accent4 5 2 4 6" xfId="22612" xr:uid="{274CF732-B46D-4F72-840E-E593D5ADFABE}"/>
    <cellStyle name="40% - Accent4 5 2 5" xfId="22613" xr:uid="{3EF01FE0-E5CC-4A76-8B0D-72D7827ABC85}"/>
    <cellStyle name="40% - Accent4 5 2 5 2" xfId="22614" xr:uid="{08440653-0853-4AC0-AD00-06240A45DA21}"/>
    <cellStyle name="40% - Accent4 5 2 5 2 2" xfId="22615" xr:uid="{32E59709-1725-4C55-9E03-919ADFA6E006}"/>
    <cellStyle name="40% - Accent4 5 2 5 2 2 2" xfId="22616" xr:uid="{486080DB-9F87-4B6E-AD89-BA56A1C92014}"/>
    <cellStyle name="40% - Accent4 5 2 5 2 3" xfId="22617" xr:uid="{838B569D-2AEF-49D5-91EC-C73734DDE627}"/>
    <cellStyle name="40% - Accent4 5 2 5 2 3 2" xfId="22618" xr:uid="{75F3EEAA-1D60-45A0-B59C-0DE7C52E23F6}"/>
    <cellStyle name="40% - Accent4 5 2 5 2 4" xfId="22619" xr:uid="{CEE3E76D-537D-4C62-9C66-A2956F261006}"/>
    <cellStyle name="40% - Accent4 5 2 5 3" xfId="22620" xr:uid="{6DFA9B8F-DB42-49F8-9958-3E6D4400E22A}"/>
    <cellStyle name="40% - Accent4 5 2 5 3 2" xfId="22621" xr:uid="{5E506CB3-961F-4E94-8774-180589E97A4E}"/>
    <cellStyle name="40% - Accent4 5 2 5 4" xfId="22622" xr:uid="{0D56E397-00ED-4EEE-A2DC-9AC509FB169D}"/>
    <cellStyle name="40% - Accent4 5 2 5 4 2" xfId="22623" xr:uid="{91351738-4135-431E-98D4-EACB8A3EB7DB}"/>
    <cellStyle name="40% - Accent4 5 2 5 5" xfId="22624" xr:uid="{FD9577E8-FB20-42D3-85FF-A5F801EF23ED}"/>
    <cellStyle name="40% - Accent4 5 2 5 5 2" xfId="22625" xr:uid="{439E7235-ADE0-4CDA-B86C-978BDDA699BA}"/>
    <cellStyle name="40% - Accent4 5 2 5 6" xfId="22626" xr:uid="{C8D7CA33-9BDD-48A2-AA40-BF0C11A3BF3A}"/>
    <cellStyle name="40% - Accent4 5 2 6" xfId="22627" xr:uid="{AA9DCA61-AD1B-445F-BFFC-56C997D77661}"/>
    <cellStyle name="40% - Accent4 5 2 6 2" xfId="22628" xr:uid="{7E34FFD0-93B4-48AF-B5D1-20DD00608AD8}"/>
    <cellStyle name="40% - Accent4 5 2 6 2 2" xfId="22629" xr:uid="{F8598969-5ECC-4174-B794-0D0006C1F4CD}"/>
    <cellStyle name="40% - Accent4 5 2 6 3" xfId="22630" xr:uid="{5585CF5E-E32A-412E-B15F-C1D63551D804}"/>
    <cellStyle name="40% - Accent4 5 2 6 3 2" xfId="22631" xr:uid="{40F48891-C514-44F8-B39E-7076F2CF2E8C}"/>
    <cellStyle name="40% - Accent4 5 2 6 4" xfId="22632" xr:uid="{266975A4-8B6A-4815-BAE3-C6F6CA944477}"/>
    <cellStyle name="40% - Accent4 5 2 7" xfId="22633" xr:uid="{9E858880-0208-40D5-A03E-050F8DD08F8D}"/>
    <cellStyle name="40% - Accent4 5 2 7 2" xfId="22634" xr:uid="{716107E2-3509-4299-959F-5B8D5E08AA4F}"/>
    <cellStyle name="40% - Accent4 5 2 8" xfId="22635" xr:uid="{6689EDF9-C133-4A01-9BBE-129C60C60F68}"/>
    <cellStyle name="40% - Accent4 5 2 8 2" xfId="22636" xr:uid="{9600935B-B3AC-4A58-93B5-8513FAF4E54E}"/>
    <cellStyle name="40% - Accent4 5 2 9" xfId="22637" xr:uid="{81E91B58-39EA-4F74-83E8-C110BFF8780F}"/>
    <cellStyle name="40% - Accent4 5 2 9 2" xfId="22638" xr:uid="{C582EC0C-E505-4F7E-A7D0-DFAFC3311605}"/>
    <cellStyle name="40% - Accent4 5 3" xfId="416" xr:uid="{8E4B61C1-271F-4582-AFD0-9474082E0EA5}"/>
    <cellStyle name="40% - Accent4 5 3 10" xfId="22640" xr:uid="{FF394E8B-3334-452C-B0D2-3DB8E3D3B672}"/>
    <cellStyle name="40% - Accent4 5 3 11" xfId="22641" xr:uid="{80D16690-03DE-435F-855B-BD36767242AC}"/>
    <cellStyle name="40% - Accent4 5 3 12" xfId="22639" xr:uid="{25793717-2000-4DDF-9653-DCEDD2881F74}"/>
    <cellStyle name="40% - Accent4 5 3 2" xfId="22642" xr:uid="{88A9CFF7-4AE3-4F31-A0B3-43CD6E15119F}"/>
    <cellStyle name="40% - Accent4 5 3 2 2" xfId="22643" xr:uid="{3152E1F4-C42F-44EF-AAFD-494E1590E62E}"/>
    <cellStyle name="40% - Accent4 5 3 2 2 2" xfId="22644" xr:uid="{F122D8B8-B1DF-4FC5-9A93-8333998B79AF}"/>
    <cellStyle name="40% - Accent4 5 3 2 2 2 2" xfId="22645" xr:uid="{17A9BAA1-56B8-4C5A-80FC-466531DF9284}"/>
    <cellStyle name="40% - Accent4 5 3 2 2 3" xfId="22646" xr:uid="{C59FBF0E-4083-41E3-B4DB-066588A56A41}"/>
    <cellStyle name="40% - Accent4 5 3 2 2 3 2" xfId="22647" xr:uid="{246346D1-20E0-4907-AF20-E9D69498EE9A}"/>
    <cellStyle name="40% - Accent4 5 3 2 2 4" xfId="22648" xr:uid="{CD245BDF-EBD0-4917-9C0B-FD39EAF5B9B8}"/>
    <cellStyle name="40% - Accent4 5 3 2 3" xfId="22649" xr:uid="{3105B0FD-3506-4F87-983C-23D93F5B6A54}"/>
    <cellStyle name="40% - Accent4 5 3 2 3 2" xfId="22650" xr:uid="{97388587-468E-4945-835C-4DFFF16153B2}"/>
    <cellStyle name="40% - Accent4 5 3 2 4" xfId="22651" xr:uid="{9CFB3CF1-AFC6-4B16-B0F5-D19380F33B6A}"/>
    <cellStyle name="40% - Accent4 5 3 2 4 2" xfId="22652" xr:uid="{135023D2-6630-4660-9DE0-365A39C1C00C}"/>
    <cellStyle name="40% - Accent4 5 3 2 5" xfId="22653" xr:uid="{9525D99D-708B-46D3-AED3-CEBCC6C2995D}"/>
    <cellStyle name="40% - Accent4 5 3 2 5 2" xfId="22654" xr:uid="{64163061-C7DA-459A-B774-E55E2E1815DC}"/>
    <cellStyle name="40% - Accent4 5 3 2 6" xfId="22655" xr:uid="{8BA6DC86-D15F-432D-BD03-ED837912B16D}"/>
    <cellStyle name="40% - Accent4 5 3 2 6 2" xfId="22656" xr:uid="{D2B89B97-8F76-42CE-9188-070FA5A39A44}"/>
    <cellStyle name="40% - Accent4 5 3 2 7" xfId="22657" xr:uid="{7B77C724-E381-49A3-B75A-708F618CE020}"/>
    <cellStyle name="40% - Accent4 5 3 2 7 2" xfId="22658" xr:uid="{3483E0C0-2648-4B23-8F34-C23B1B8B823D}"/>
    <cellStyle name="40% - Accent4 5 3 2 8" xfId="22659" xr:uid="{94E10945-B5CA-4C5C-BC7A-66213076D6AC}"/>
    <cellStyle name="40% - Accent4 5 3 3" xfId="22660" xr:uid="{D14F4156-DCF2-4041-8191-1E538B9B8583}"/>
    <cellStyle name="40% - Accent4 5 3 3 2" xfId="22661" xr:uid="{2227C0AF-FF35-43B1-9C3C-8DD38399D792}"/>
    <cellStyle name="40% - Accent4 5 3 3 2 2" xfId="22662" xr:uid="{A391F012-021B-4B1F-AB7F-998C93FE4028}"/>
    <cellStyle name="40% - Accent4 5 3 3 2 2 2" xfId="22663" xr:uid="{04E20D4F-DF58-42E8-A485-C2A544A029D5}"/>
    <cellStyle name="40% - Accent4 5 3 3 2 3" xfId="22664" xr:uid="{DC8D0D68-C13B-4875-87EC-EFD377E06683}"/>
    <cellStyle name="40% - Accent4 5 3 3 2 3 2" xfId="22665" xr:uid="{C359FE13-A6D3-4309-9372-9A137FC391AF}"/>
    <cellStyle name="40% - Accent4 5 3 3 2 4" xfId="22666" xr:uid="{5530EAE5-12B1-4DE7-B639-3C7EDAAE5C9D}"/>
    <cellStyle name="40% - Accent4 5 3 3 3" xfId="22667" xr:uid="{AC792941-EF7F-4B63-88AA-47C31278F03A}"/>
    <cellStyle name="40% - Accent4 5 3 3 3 2" xfId="22668" xr:uid="{D66114EB-6945-4FDE-A70A-7F9B63EEE909}"/>
    <cellStyle name="40% - Accent4 5 3 3 4" xfId="22669" xr:uid="{ED271473-D3DF-4E21-9902-F04EFE358AAF}"/>
    <cellStyle name="40% - Accent4 5 3 3 4 2" xfId="22670" xr:uid="{BF0CDCF1-6D29-4F38-821C-65AA49F16392}"/>
    <cellStyle name="40% - Accent4 5 3 3 5" xfId="22671" xr:uid="{4184C8A9-CC17-48B3-AA39-977BF1BB87F8}"/>
    <cellStyle name="40% - Accent4 5 3 3 5 2" xfId="22672" xr:uid="{C7AB12A0-E923-43B6-A91F-6DB407E85226}"/>
    <cellStyle name="40% - Accent4 5 3 3 6" xfId="22673" xr:uid="{44E07D50-8A4C-45A0-A7D2-827AB0962BFD}"/>
    <cellStyle name="40% - Accent4 5 3 4" xfId="22674" xr:uid="{CCBBB31B-D81B-4381-8B90-870840300B69}"/>
    <cellStyle name="40% - Accent4 5 3 4 2" xfId="22675" xr:uid="{98FE44F0-E8B1-4B3D-94E1-81DEB306E81B}"/>
    <cellStyle name="40% - Accent4 5 3 4 2 2" xfId="22676" xr:uid="{32535D20-B870-4A4D-8222-6A3CF677D17B}"/>
    <cellStyle name="40% - Accent4 5 3 4 3" xfId="22677" xr:uid="{B66A1549-FD48-4E39-8F1C-C2E5ADEDC6AF}"/>
    <cellStyle name="40% - Accent4 5 3 4 3 2" xfId="22678" xr:uid="{212E9F85-2EA8-454C-98E2-80DB2059246D}"/>
    <cellStyle name="40% - Accent4 5 3 4 4" xfId="22679" xr:uid="{B80FE069-C216-438D-8C56-2CAA6B39C03F}"/>
    <cellStyle name="40% - Accent4 5 3 5" xfId="22680" xr:uid="{66164C6C-7E19-470C-AD99-158AC2B0A530}"/>
    <cellStyle name="40% - Accent4 5 3 5 2" xfId="22681" xr:uid="{7BD17A69-BD60-40F5-BB9B-9A31033E7C41}"/>
    <cellStyle name="40% - Accent4 5 3 6" xfId="22682" xr:uid="{174FDCCE-3A35-4BFD-A080-BFC30BDD8534}"/>
    <cellStyle name="40% - Accent4 5 3 6 2" xfId="22683" xr:uid="{4C341C45-92C5-43E4-8DAB-9D60FB193DAC}"/>
    <cellStyle name="40% - Accent4 5 3 7" xfId="22684" xr:uid="{C7DC4942-983A-4A87-946D-E9C82BBD6263}"/>
    <cellStyle name="40% - Accent4 5 3 7 2" xfId="22685" xr:uid="{5D156123-A24A-4F95-A2AE-7B0BA2E96003}"/>
    <cellStyle name="40% - Accent4 5 3 8" xfId="22686" xr:uid="{5F13ED64-2816-4F42-9395-89CE254672F7}"/>
    <cellStyle name="40% - Accent4 5 3 8 2" xfId="22687" xr:uid="{4B85D737-3F5B-4FF3-933E-007BDD336BB6}"/>
    <cellStyle name="40% - Accent4 5 3 9" xfId="22688" xr:uid="{B1F534CE-26DE-4B74-954E-55D3BD833867}"/>
    <cellStyle name="40% - Accent4 5 3 9 2" xfId="22689" xr:uid="{BDBB88AA-EC21-4A90-AF49-D2DF1B0A83AD}"/>
    <cellStyle name="40% - Accent4 5 4" xfId="22690" xr:uid="{6CB8D4E1-863F-4207-BC65-499CC6E70959}"/>
    <cellStyle name="40% - Accent4 5 4 10" xfId="22691" xr:uid="{4385A868-D745-40AD-877A-227AEBE70862}"/>
    <cellStyle name="40% - Accent4 5 4 2" xfId="22692" xr:uid="{DD45C704-1E4C-403F-BEC1-F63119709C29}"/>
    <cellStyle name="40% - Accent4 5 4 2 2" xfId="22693" xr:uid="{D4E73DB9-E189-4FE3-853D-964CC371EA40}"/>
    <cellStyle name="40% - Accent4 5 4 2 2 2" xfId="22694" xr:uid="{41E28A5B-7204-4CE4-95DC-E2A761E4FB40}"/>
    <cellStyle name="40% - Accent4 5 4 2 2 2 2" xfId="22695" xr:uid="{BD769D06-DDC6-453D-8907-ED9D2653AAB5}"/>
    <cellStyle name="40% - Accent4 5 4 2 2 3" xfId="22696" xr:uid="{18F32746-4199-41DD-AAA3-C124847E826C}"/>
    <cellStyle name="40% - Accent4 5 4 2 2 3 2" xfId="22697" xr:uid="{932DAB47-93E9-4766-9E08-658FC8E8292C}"/>
    <cellStyle name="40% - Accent4 5 4 2 2 4" xfId="22698" xr:uid="{E7B9A1B3-C5EC-4A61-96E0-38F94FFF32A6}"/>
    <cellStyle name="40% - Accent4 5 4 2 3" xfId="22699" xr:uid="{F4E31F43-D398-4AAD-AF1D-07966A25A88B}"/>
    <cellStyle name="40% - Accent4 5 4 2 3 2" xfId="22700" xr:uid="{B2CF5E9C-580B-4F41-888A-89F79D0B22B8}"/>
    <cellStyle name="40% - Accent4 5 4 2 4" xfId="22701" xr:uid="{CAB7B213-17FE-46EB-BA81-C532F719C1BA}"/>
    <cellStyle name="40% - Accent4 5 4 2 4 2" xfId="22702" xr:uid="{9878DABB-6071-4324-9E0A-887C1F3C2542}"/>
    <cellStyle name="40% - Accent4 5 4 2 5" xfId="22703" xr:uid="{B0D00B3F-9855-47B5-99CE-FDFBE1C63B40}"/>
    <cellStyle name="40% - Accent4 5 4 2 5 2" xfId="22704" xr:uid="{BB3701C5-3EC3-4B48-85E5-7F1052E195AB}"/>
    <cellStyle name="40% - Accent4 5 4 2 6" xfId="22705" xr:uid="{1394FE80-12E6-4962-B13E-C9A64FD77C42}"/>
    <cellStyle name="40% - Accent4 5 4 3" xfId="22706" xr:uid="{825AD6CA-8D10-427E-AD05-94E2E46A7BB4}"/>
    <cellStyle name="40% - Accent4 5 4 3 2" xfId="22707" xr:uid="{D56601E4-2CB9-4063-9689-9693B8C3533A}"/>
    <cellStyle name="40% - Accent4 5 4 3 2 2" xfId="22708" xr:uid="{830F4B3C-809E-4911-B408-D88AD989F008}"/>
    <cellStyle name="40% - Accent4 5 4 3 2 2 2" xfId="22709" xr:uid="{60004CAF-C8AB-4892-A39A-15765B341BA4}"/>
    <cellStyle name="40% - Accent4 5 4 3 2 3" xfId="22710" xr:uid="{2913F622-1DCB-46E2-84FF-25D9835C8748}"/>
    <cellStyle name="40% - Accent4 5 4 3 2 3 2" xfId="22711" xr:uid="{97753864-C2A6-45B9-B560-1DEA84695901}"/>
    <cellStyle name="40% - Accent4 5 4 3 2 4" xfId="22712" xr:uid="{23D634BE-AE9A-4BA1-8916-94528652BEA6}"/>
    <cellStyle name="40% - Accent4 5 4 3 3" xfId="22713" xr:uid="{7C6B609C-2F7C-4858-9879-F6622722F608}"/>
    <cellStyle name="40% - Accent4 5 4 3 3 2" xfId="22714" xr:uid="{446CE240-297A-4F05-925C-AE709DDE4B3E}"/>
    <cellStyle name="40% - Accent4 5 4 3 4" xfId="22715" xr:uid="{BD2CAF42-3FC7-4A15-B842-B1AE2C927416}"/>
    <cellStyle name="40% - Accent4 5 4 3 4 2" xfId="22716" xr:uid="{DCFE0F45-1147-4C17-B580-FC744295B294}"/>
    <cellStyle name="40% - Accent4 5 4 3 5" xfId="22717" xr:uid="{F324275D-A1D6-4B80-872D-E72FF8815B01}"/>
    <cellStyle name="40% - Accent4 5 4 3 5 2" xfId="22718" xr:uid="{BAC7217E-E623-4D42-867B-2D4700601077}"/>
    <cellStyle name="40% - Accent4 5 4 3 6" xfId="22719" xr:uid="{1E0E921A-A355-4E77-8D49-2D2C593D3CE2}"/>
    <cellStyle name="40% - Accent4 5 4 4" xfId="22720" xr:uid="{8F8CF0B3-E716-4215-A8E2-84680CC612AD}"/>
    <cellStyle name="40% - Accent4 5 4 4 2" xfId="22721" xr:uid="{9346A43A-D218-426A-B02A-1B575377A113}"/>
    <cellStyle name="40% - Accent4 5 4 4 2 2" xfId="22722" xr:uid="{9EDFE585-8FC6-4863-8DF8-F86BC77616E3}"/>
    <cellStyle name="40% - Accent4 5 4 4 3" xfId="22723" xr:uid="{719ACA7E-13A6-4023-AD31-599034C897C1}"/>
    <cellStyle name="40% - Accent4 5 4 4 3 2" xfId="22724" xr:uid="{E084F1FD-85A5-4F88-A585-4F9B2817A0F6}"/>
    <cellStyle name="40% - Accent4 5 4 4 4" xfId="22725" xr:uid="{AA930EC5-E008-406F-9DEC-1D538F1BF5C1}"/>
    <cellStyle name="40% - Accent4 5 4 5" xfId="22726" xr:uid="{AA20A506-B051-4C54-A761-57AD273F9E4A}"/>
    <cellStyle name="40% - Accent4 5 4 5 2" xfId="22727" xr:uid="{F8B54CEA-8C3B-4618-9903-B346AA259533}"/>
    <cellStyle name="40% - Accent4 5 4 6" xfId="22728" xr:uid="{72165760-498C-4FF1-A67C-7833058C0FD4}"/>
    <cellStyle name="40% - Accent4 5 4 6 2" xfId="22729" xr:uid="{2CDAE4A0-6AFA-4E9E-95A9-4C2D1C3AFC66}"/>
    <cellStyle name="40% - Accent4 5 4 7" xfId="22730" xr:uid="{094529FB-2B83-4DEF-A250-A94B222BDDC6}"/>
    <cellStyle name="40% - Accent4 5 4 7 2" xfId="22731" xr:uid="{45E7B462-C249-4D10-BAD9-303EC501C313}"/>
    <cellStyle name="40% - Accent4 5 4 8" xfId="22732" xr:uid="{AD2940F1-4334-47D5-964E-EAF9C7313761}"/>
    <cellStyle name="40% - Accent4 5 4 8 2" xfId="22733" xr:uid="{767C57F7-8F10-46D7-BAE4-569C47239E52}"/>
    <cellStyle name="40% - Accent4 5 4 9" xfId="22734" xr:uid="{CFD51AAC-BBB1-420E-9DC9-B9B9C81FF40B}"/>
    <cellStyle name="40% - Accent4 5 4 9 2" xfId="22735" xr:uid="{710FD70B-EA78-4FAD-A21D-307E3CF6AB76}"/>
    <cellStyle name="40% - Accent4 5 5" xfId="22736" xr:uid="{EF65C69D-2CE7-4ECC-8CA8-5D505E1D4293}"/>
    <cellStyle name="40% - Accent4 5 5 2" xfId="22737" xr:uid="{E25F89C4-3D84-4A86-B180-B9B8AE41F525}"/>
    <cellStyle name="40% - Accent4 5 5 2 2" xfId="22738" xr:uid="{A8D11CFD-F050-4AE5-A3F5-945B6241F481}"/>
    <cellStyle name="40% - Accent4 5 5 2 2 2" xfId="22739" xr:uid="{8CAD1661-3F78-4877-B2D4-E1E5040928C5}"/>
    <cellStyle name="40% - Accent4 5 5 2 2 2 2" xfId="22740" xr:uid="{42628F7C-DF52-463A-BA5E-D2596EFE602D}"/>
    <cellStyle name="40% - Accent4 5 5 2 2 3" xfId="22741" xr:uid="{2C97F7EB-1DB8-409C-9F3A-D5BA900333B9}"/>
    <cellStyle name="40% - Accent4 5 5 2 2 3 2" xfId="22742" xr:uid="{D5F420CC-4599-4FF9-AE9E-A050A9D46231}"/>
    <cellStyle name="40% - Accent4 5 5 2 2 4" xfId="22743" xr:uid="{C3A7DF82-0A61-491E-BEBB-C39DE146D6DC}"/>
    <cellStyle name="40% - Accent4 5 5 2 3" xfId="22744" xr:uid="{2ED65B15-7AA3-409F-80CD-1235C7171FBF}"/>
    <cellStyle name="40% - Accent4 5 5 2 3 2" xfId="22745" xr:uid="{11412A00-D6D7-4970-ABCA-2A17BF4751E8}"/>
    <cellStyle name="40% - Accent4 5 5 2 4" xfId="22746" xr:uid="{D9FE9123-F7C6-4F38-BC76-01AB10999C74}"/>
    <cellStyle name="40% - Accent4 5 5 2 4 2" xfId="22747" xr:uid="{0BDA3116-E893-487F-80DE-6C27B17D2D8B}"/>
    <cellStyle name="40% - Accent4 5 5 2 5" xfId="22748" xr:uid="{11481CCA-BA83-492C-9961-298FA170F009}"/>
    <cellStyle name="40% - Accent4 5 5 2 5 2" xfId="22749" xr:uid="{EEDD60ED-F0A2-402A-8D10-DE11E3D42B87}"/>
    <cellStyle name="40% - Accent4 5 5 2 6" xfId="22750" xr:uid="{A57D8727-02D9-4BD8-8898-610933E2F0C8}"/>
    <cellStyle name="40% - Accent4 5 5 3" xfId="22751" xr:uid="{E4BC2D64-C108-4F90-B110-2E9BC36A57DF}"/>
    <cellStyle name="40% - Accent4 5 5 3 2" xfId="22752" xr:uid="{804F5918-CEF6-4262-9F69-FD706F89DF68}"/>
    <cellStyle name="40% - Accent4 5 5 3 2 2" xfId="22753" xr:uid="{76419EA4-7FC4-4851-82BF-143065007BF4}"/>
    <cellStyle name="40% - Accent4 5 5 3 2 2 2" xfId="22754" xr:uid="{8FE5CA0D-2F22-410F-B629-A48F1133CFBD}"/>
    <cellStyle name="40% - Accent4 5 5 3 2 3" xfId="22755" xr:uid="{359CCE58-CD36-4919-8B4D-F4EA93A52ED3}"/>
    <cellStyle name="40% - Accent4 5 5 3 2 3 2" xfId="22756" xr:uid="{22984B93-FCFA-4E76-B71C-E9A49871B607}"/>
    <cellStyle name="40% - Accent4 5 5 3 2 4" xfId="22757" xr:uid="{E954F505-95E6-4CBB-9D75-72E4D63F0A86}"/>
    <cellStyle name="40% - Accent4 5 5 3 3" xfId="22758" xr:uid="{627EC3FC-E1A2-49CA-9E0E-982D567E1799}"/>
    <cellStyle name="40% - Accent4 5 5 3 3 2" xfId="22759" xr:uid="{D661E7DF-F34E-48B0-B393-9DACE038E05C}"/>
    <cellStyle name="40% - Accent4 5 5 3 4" xfId="22760" xr:uid="{DCD1B7D2-784F-47F4-A90D-155AFEA43F64}"/>
    <cellStyle name="40% - Accent4 5 5 3 4 2" xfId="22761" xr:uid="{9C7DB237-FB21-4B2A-A897-AEED5D24A36E}"/>
    <cellStyle name="40% - Accent4 5 5 3 5" xfId="22762" xr:uid="{F6A80403-0D07-4BF1-8C14-2501E75FC086}"/>
    <cellStyle name="40% - Accent4 5 5 3 5 2" xfId="22763" xr:uid="{E9DB1471-01C1-4C4E-92D0-7921C2EF4FCF}"/>
    <cellStyle name="40% - Accent4 5 5 3 6" xfId="22764" xr:uid="{A9576EF4-56C3-4D78-A46E-48EF18BC4528}"/>
    <cellStyle name="40% - Accent4 5 5 4" xfId="22765" xr:uid="{97A35B14-BC6F-4E2D-BF22-4959F09BD581}"/>
    <cellStyle name="40% - Accent4 5 5 4 2" xfId="22766" xr:uid="{4843592B-3223-4437-BD9C-51D25CE6F6E2}"/>
    <cellStyle name="40% - Accent4 5 5 4 2 2" xfId="22767" xr:uid="{4F39F25F-97F5-4C3B-972B-6EA406A991FA}"/>
    <cellStyle name="40% - Accent4 5 5 4 3" xfId="22768" xr:uid="{5C3A25E0-9D01-437F-BF4F-4385D130AB26}"/>
    <cellStyle name="40% - Accent4 5 5 4 3 2" xfId="22769" xr:uid="{A58AB1AC-660F-41AA-8710-D9C9BA078C44}"/>
    <cellStyle name="40% - Accent4 5 5 4 4" xfId="22770" xr:uid="{7E0E15A6-745C-4A5A-95D6-C68E85BDA40A}"/>
    <cellStyle name="40% - Accent4 5 5 5" xfId="22771" xr:uid="{A2F991CC-54B4-4D66-A17C-FE7D66B52C71}"/>
    <cellStyle name="40% - Accent4 5 5 5 2" xfId="22772" xr:uid="{6D6508C5-8E24-4285-8DED-82D4E0FDEA56}"/>
    <cellStyle name="40% - Accent4 5 5 6" xfId="22773" xr:uid="{366154F6-25EE-4320-B4DC-B5B9EC668C7B}"/>
    <cellStyle name="40% - Accent4 5 5 6 2" xfId="22774" xr:uid="{3FA3D550-737D-4F6E-98AC-78D7F189AB38}"/>
    <cellStyle name="40% - Accent4 5 5 7" xfId="22775" xr:uid="{DB563B4E-A02E-42DF-A929-4CDF8AB22C46}"/>
    <cellStyle name="40% - Accent4 5 5 7 2" xfId="22776" xr:uid="{311072BB-A065-4418-9FDF-BEEFCC909B08}"/>
    <cellStyle name="40% - Accent4 5 5 8" xfId="22777" xr:uid="{B1EC07FB-4651-4BB3-A776-7B1D6AF288B7}"/>
    <cellStyle name="40% - Accent4 5 6" xfId="22778" xr:uid="{7C51056D-0AFD-4BCB-ABD2-3D61DA6CEEBF}"/>
    <cellStyle name="40% - Accent4 5 6 2" xfId="22779" xr:uid="{E66F6C59-2C45-47C3-8B37-DE0867D64FF0}"/>
    <cellStyle name="40% - Accent4 5 6 2 2" xfId="22780" xr:uid="{543F0526-7090-49AC-BFC3-1D1C5D1D3596}"/>
    <cellStyle name="40% - Accent4 5 6 2 2 2" xfId="22781" xr:uid="{44F05F69-4923-4F2D-83E1-2B96995C338B}"/>
    <cellStyle name="40% - Accent4 5 6 2 3" xfId="22782" xr:uid="{B6986EB8-9F60-4FD6-9B46-4BDB2E1B5686}"/>
    <cellStyle name="40% - Accent4 5 6 2 3 2" xfId="22783" xr:uid="{58CCD620-3B49-4F13-8072-995D845D7D55}"/>
    <cellStyle name="40% - Accent4 5 6 2 4" xfId="22784" xr:uid="{E67B916A-246B-437E-A1B2-1C5B76F1372C}"/>
    <cellStyle name="40% - Accent4 5 6 3" xfId="22785" xr:uid="{F562F860-EA24-4C31-B221-57962C4A712C}"/>
    <cellStyle name="40% - Accent4 5 6 3 2" xfId="22786" xr:uid="{84883009-B473-47B6-ADEB-8418E0A1CEB3}"/>
    <cellStyle name="40% - Accent4 5 6 4" xfId="22787" xr:uid="{1EBC7FF2-500C-4D89-95D0-90C1ACF518F9}"/>
    <cellStyle name="40% - Accent4 5 6 4 2" xfId="22788" xr:uid="{84F25F90-4DEA-4842-99C1-C6F740744018}"/>
    <cellStyle name="40% - Accent4 5 6 5" xfId="22789" xr:uid="{F07A2A17-636F-4FC0-BCAB-7DD60683CBD4}"/>
    <cellStyle name="40% - Accent4 5 6 5 2" xfId="22790" xr:uid="{25AE0D34-87D0-4F88-AE82-E1C241590B7B}"/>
    <cellStyle name="40% - Accent4 5 6 6" xfId="22791" xr:uid="{E4695E61-171E-489E-A144-D362FDEB11D9}"/>
    <cellStyle name="40% - Accent4 5 7" xfId="22792" xr:uid="{CEBD425A-4D0B-47D3-A9D8-8F88FB3B0790}"/>
    <cellStyle name="40% - Accent4 5 7 2" xfId="22793" xr:uid="{DDEEE6BD-A30D-4B1D-99EF-BD559EEE7231}"/>
    <cellStyle name="40% - Accent4 5 7 2 2" xfId="22794" xr:uid="{A08C845F-D97E-4BA8-AF24-E47C4646980B}"/>
    <cellStyle name="40% - Accent4 5 7 2 2 2" xfId="22795" xr:uid="{D0E8C5A5-2B33-4D6C-B189-DFD5AA170CC1}"/>
    <cellStyle name="40% - Accent4 5 7 2 3" xfId="22796" xr:uid="{6EEBDF9F-FF57-44B5-8557-25408C5FEB28}"/>
    <cellStyle name="40% - Accent4 5 7 2 3 2" xfId="22797" xr:uid="{DCC5AECB-2E70-4F90-B10C-BC8957EDA2BB}"/>
    <cellStyle name="40% - Accent4 5 7 2 4" xfId="22798" xr:uid="{7CE6B429-BE5A-438B-BED1-8A74FCA37880}"/>
    <cellStyle name="40% - Accent4 5 7 3" xfId="22799" xr:uid="{D36DB3D1-7838-49A8-9528-36F77FC67590}"/>
    <cellStyle name="40% - Accent4 5 7 3 2" xfId="22800" xr:uid="{645AE0AE-81CA-4BE4-AAB5-48D9D3612841}"/>
    <cellStyle name="40% - Accent4 5 7 4" xfId="22801" xr:uid="{C6B557DA-929A-4673-B169-26262420A31D}"/>
    <cellStyle name="40% - Accent4 5 7 4 2" xfId="22802" xr:uid="{F3BDD7A4-1F72-4AE8-AE0A-B9B12B0E26CA}"/>
    <cellStyle name="40% - Accent4 5 7 5" xfId="22803" xr:uid="{18977188-2D0B-4641-83A2-D465C3B9E1AB}"/>
    <cellStyle name="40% - Accent4 5 7 5 2" xfId="22804" xr:uid="{8924354B-F6F4-4B09-A352-44435ED267A7}"/>
    <cellStyle name="40% - Accent4 5 7 6" xfId="22805" xr:uid="{B91C7662-4878-48CE-A830-68104DA5A20D}"/>
    <cellStyle name="40% - Accent4 5 8" xfId="22806" xr:uid="{0F5D353A-F645-4164-AD62-ADDA00AD35F4}"/>
    <cellStyle name="40% - Accent4 5 8 2" xfId="22807" xr:uid="{F47B21DB-121B-43A0-97D3-65E3CD9BC074}"/>
    <cellStyle name="40% - Accent4 5 8 2 2" xfId="22808" xr:uid="{D220A16F-26AE-41B7-AA2A-CEF8BBFF12C0}"/>
    <cellStyle name="40% - Accent4 5 8 3" xfId="22809" xr:uid="{ABAF7B8F-4BBA-4D33-B72A-D392F480D660}"/>
    <cellStyle name="40% - Accent4 5 8 3 2" xfId="22810" xr:uid="{06FF22B7-335B-46F7-86F5-D16E74ADBFFE}"/>
    <cellStyle name="40% - Accent4 5 8 4" xfId="22811" xr:uid="{3A86EE77-2474-4F16-B939-F4D3E1908559}"/>
    <cellStyle name="40% - Accent4 5 9" xfId="22812" xr:uid="{CFBF8DB0-697A-4AC1-B29F-BF19817AAA55}"/>
    <cellStyle name="40% - Accent4 5 9 2" xfId="22813" xr:uid="{33CBD865-D6B9-4547-BA3A-D5E16E1E5594}"/>
    <cellStyle name="40% - Accent4 6" xfId="417" xr:uid="{0F79F545-B159-42F2-A57B-206896E79B24}"/>
    <cellStyle name="40% - Accent4 6 10" xfId="22815" xr:uid="{D41CD740-9414-4DAD-9EC3-18B7369584A2}"/>
    <cellStyle name="40% - Accent4 6 10 2" xfId="22816" xr:uid="{7F4D3EDF-BEDD-4C3F-94F5-4FC3B97420F6}"/>
    <cellStyle name="40% - Accent4 6 11" xfId="22817" xr:uid="{84D21D7A-4086-4AB3-9BDA-8CE037F2C229}"/>
    <cellStyle name="40% - Accent4 6 11 2" xfId="22818" xr:uid="{ECE4647A-9FB4-4F3F-804F-2E9899A7975E}"/>
    <cellStyle name="40% - Accent4 6 12" xfId="22819" xr:uid="{C5989D79-523E-4AA9-BFF6-C0E7A9B91B8F}"/>
    <cellStyle name="40% - Accent4 6 12 2" xfId="22820" xr:uid="{4A5B6B72-1D43-4F8C-980D-1168F69E303B}"/>
    <cellStyle name="40% - Accent4 6 13" xfId="22821" xr:uid="{72532BA9-258E-4D85-B5B4-149C3AB866FA}"/>
    <cellStyle name="40% - Accent4 6 14" xfId="22822" xr:uid="{F6BBBCDC-0533-467C-8E2C-AC512D45B93A}"/>
    <cellStyle name="40% - Accent4 6 15" xfId="22814" xr:uid="{31A41A70-B8B0-438A-8C9E-3126750C1C0B}"/>
    <cellStyle name="40% - Accent4 6 2" xfId="418" xr:uid="{64747DE7-62CB-4427-B630-0612DFFEE8BA}"/>
    <cellStyle name="40% - Accent4 6 2 10" xfId="22824" xr:uid="{FA3D7730-73CC-49CA-9AB1-C910D5FEC8A4}"/>
    <cellStyle name="40% - Accent4 6 2 11" xfId="22825" xr:uid="{8B3C31A9-0AD2-47C2-B07D-A6FD82B4245A}"/>
    <cellStyle name="40% - Accent4 6 2 12" xfId="22823" xr:uid="{29792DB2-399D-4AA9-A29E-9FF1E11F3492}"/>
    <cellStyle name="40% - Accent4 6 2 2" xfId="22826" xr:uid="{1877E9CB-8932-419D-9934-AA464C0B1148}"/>
    <cellStyle name="40% - Accent4 6 2 2 2" xfId="22827" xr:uid="{629E0429-B32C-4C2D-A013-9700FF0DFDEF}"/>
    <cellStyle name="40% - Accent4 6 2 2 2 2" xfId="22828" xr:uid="{2B61DD0F-CD86-469F-B18C-3C7ED75F9C41}"/>
    <cellStyle name="40% - Accent4 6 2 2 2 2 2" xfId="22829" xr:uid="{A4390846-D129-4C3C-90CC-86F62501C5EE}"/>
    <cellStyle name="40% - Accent4 6 2 2 2 3" xfId="22830" xr:uid="{58483392-A57E-4AF1-9E0B-3169F286BF9F}"/>
    <cellStyle name="40% - Accent4 6 2 2 2 3 2" xfId="22831" xr:uid="{66644496-C739-472D-87E3-9830FCCDD220}"/>
    <cellStyle name="40% - Accent4 6 2 2 2 4" xfId="22832" xr:uid="{C0F98036-62BD-4A46-87D9-848F31494228}"/>
    <cellStyle name="40% - Accent4 6 2 2 3" xfId="22833" xr:uid="{8A19E3A6-32BC-4ADC-ABE9-5BC25E210F78}"/>
    <cellStyle name="40% - Accent4 6 2 2 3 2" xfId="22834" xr:uid="{121885CD-AF77-4D7E-BA51-73E92E2EF2F6}"/>
    <cellStyle name="40% - Accent4 6 2 2 4" xfId="22835" xr:uid="{6839FF90-3C67-4943-A9F5-9726884A367B}"/>
    <cellStyle name="40% - Accent4 6 2 2 4 2" xfId="22836" xr:uid="{BE729BA0-D117-4E2A-94E9-611776F3323C}"/>
    <cellStyle name="40% - Accent4 6 2 2 5" xfId="22837" xr:uid="{89B972CF-BA60-4E53-8B84-A15651C9A11E}"/>
    <cellStyle name="40% - Accent4 6 2 2 5 2" xfId="22838" xr:uid="{4AD936DF-B807-468B-9A5D-BE0B8D81D331}"/>
    <cellStyle name="40% - Accent4 6 2 2 6" xfId="22839" xr:uid="{447C1CD9-73A5-4B9B-A80D-9AA9B05259C1}"/>
    <cellStyle name="40% - Accent4 6 2 2 6 2" xfId="22840" xr:uid="{1F8EF864-7129-47FD-B20E-48970EDC8097}"/>
    <cellStyle name="40% - Accent4 6 2 2 7" xfId="22841" xr:uid="{48BCD790-DC51-4962-870C-EE517D4AC02E}"/>
    <cellStyle name="40% - Accent4 6 2 2 7 2" xfId="22842" xr:uid="{DC1EE8BF-A2D1-448D-936A-811C08418862}"/>
    <cellStyle name="40% - Accent4 6 2 2 8" xfId="22843" xr:uid="{47376283-1631-4127-8DF7-18CB1DE41F1E}"/>
    <cellStyle name="40% - Accent4 6 2 3" xfId="22844" xr:uid="{A1CE2C28-2AEE-4451-A14C-CF1BE504C473}"/>
    <cellStyle name="40% - Accent4 6 2 3 2" xfId="22845" xr:uid="{FB10A7AF-8091-460D-90C4-B231C2E1162D}"/>
    <cellStyle name="40% - Accent4 6 2 3 2 2" xfId="22846" xr:uid="{C20CD400-F3CE-401D-8083-C7EFEFED5A6C}"/>
    <cellStyle name="40% - Accent4 6 2 3 2 2 2" xfId="22847" xr:uid="{0D8982BD-E74A-435C-A2AB-F04020B6BBE0}"/>
    <cellStyle name="40% - Accent4 6 2 3 2 3" xfId="22848" xr:uid="{4E159B8C-3671-41FB-AD73-B5A5A49EF8D9}"/>
    <cellStyle name="40% - Accent4 6 2 3 2 3 2" xfId="22849" xr:uid="{CE9AA862-0B5C-40DC-8AC9-B29F582D8484}"/>
    <cellStyle name="40% - Accent4 6 2 3 2 4" xfId="22850" xr:uid="{9C10241A-6829-4028-91CC-6C11F6D7FBBC}"/>
    <cellStyle name="40% - Accent4 6 2 3 3" xfId="22851" xr:uid="{AF9C530D-EAC9-41BE-9273-8497FC418FB0}"/>
    <cellStyle name="40% - Accent4 6 2 3 3 2" xfId="22852" xr:uid="{4C5DF72F-9950-4FFC-A062-10DC95BD59FA}"/>
    <cellStyle name="40% - Accent4 6 2 3 4" xfId="22853" xr:uid="{4526DF8C-D461-451C-8023-C0067EA3DA17}"/>
    <cellStyle name="40% - Accent4 6 2 3 4 2" xfId="22854" xr:uid="{9CFE095E-96E1-4A74-A91E-3F65A241E164}"/>
    <cellStyle name="40% - Accent4 6 2 3 5" xfId="22855" xr:uid="{A9AFE721-403D-4371-9951-ABB1E22010F6}"/>
    <cellStyle name="40% - Accent4 6 2 3 5 2" xfId="22856" xr:uid="{6D7C25CD-9241-4547-A4D9-E61607DEBE14}"/>
    <cellStyle name="40% - Accent4 6 2 3 6" xfId="22857" xr:uid="{A75154EC-B570-4F5B-89D4-BCD77370AE28}"/>
    <cellStyle name="40% - Accent4 6 2 4" xfId="22858" xr:uid="{6B3C6B3E-6A17-4091-9F02-04D8E0707FAE}"/>
    <cellStyle name="40% - Accent4 6 2 4 2" xfId="22859" xr:uid="{ED5122ED-BA81-432B-B610-6DEB3F72CC1B}"/>
    <cellStyle name="40% - Accent4 6 2 4 2 2" xfId="22860" xr:uid="{11F668EB-087C-492A-878E-CB1824C727D6}"/>
    <cellStyle name="40% - Accent4 6 2 4 3" xfId="22861" xr:uid="{FB6D7842-BA83-4D9F-863A-E39D370108C5}"/>
    <cellStyle name="40% - Accent4 6 2 4 3 2" xfId="22862" xr:uid="{B615C071-2263-4A80-B76B-A1D51A6A8E93}"/>
    <cellStyle name="40% - Accent4 6 2 4 4" xfId="22863" xr:uid="{9FCD42FC-D2A8-4F93-B803-28E351FD58A0}"/>
    <cellStyle name="40% - Accent4 6 2 5" xfId="22864" xr:uid="{074A70B3-5884-4111-8BEA-15B5119F4C4B}"/>
    <cellStyle name="40% - Accent4 6 2 5 2" xfId="22865" xr:uid="{77B5443B-6C75-4F89-9DDE-BC25B48E9282}"/>
    <cellStyle name="40% - Accent4 6 2 6" xfId="22866" xr:uid="{21F85310-3BBE-4C56-8FCA-8FB43A4785D3}"/>
    <cellStyle name="40% - Accent4 6 2 6 2" xfId="22867" xr:uid="{058CB71B-563C-41A0-80E6-1B361C67A743}"/>
    <cellStyle name="40% - Accent4 6 2 7" xfId="22868" xr:uid="{7DEDCBB7-52C6-46E7-ADCB-10E5D87EBE44}"/>
    <cellStyle name="40% - Accent4 6 2 7 2" xfId="22869" xr:uid="{3C9931A3-3C59-4969-ABA3-536BED67E5FB}"/>
    <cellStyle name="40% - Accent4 6 2 8" xfId="22870" xr:uid="{ACD68F7A-EBAC-44E8-80A3-BBC987FD0106}"/>
    <cellStyle name="40% - Accent4 6 2 8 2" xfId="22871" xr:uid="{8CB61191-0497-47AD-A86C-AEAE6F0C7717}"/>
    <cellStyle name="40% - Accent4 6 2 9" xfId="22872" xr:uid="{6EC74622-719F-40FD-8B43-54467AF1AF34}"/>
    <cellStyle name="40% - Accent4 6 2 9 2" xfId="22873" xr:uid="{877EE7A1-737C-402D-A677-1C69D091581B}"/>
    <cellStyle name="40% - Accent4 6 3" xfId="22874" xr:uid="{79925AF9-04D8-462E-B92A-7B629C1A3376}"/>
    <cellStyle name="40% - Accent4 6 3 10" xfId="22875" xr:uid="{D87B6AED-C3CD-409A-B1C3-5498250C4F44}"/>
    <cellStyle name="40% - Accent4 6 3 2" xfId="22876" xr:uid="{1F702B83-B585-4997-ACDE-6BB2F4BEDE18}"/>
    <cellStyle name="40% - Accent4 6 3 2 2" xfId="22877" xr:uid="{DB587740-5C8B-4A95-B22F-9588AC0C77E1}"/>
    <cellStyle name="40% - Accent4 6 3 2 2 2" xfId="22878" xr:uid="{EE119EE5-E020-40EA-8567-56B72EBF35A5}"/>
    <cellStyle name="40% - Accent4 6 3 2 2 2 2" xfId="22879" xr:uid="{CD2EFB64-566D-4982-A7AB-92B370D90F1D}"/>
    <cellStyle name="40% - Accent4 6 3 2 2 3" xfId="22880" xr:uid="{2C453065-FF5F-43D9-9179-B9D660AB311D}"/>
    <cellStyle name="40% - Accent4 6 3 2 2 3 2" xfId="22881" xr:uid="{3023FF94-D78A-42BA-ADCD-D0A5F7D3E40E}"/>
    <cellStyle name="40% - Accent4 6 3 2 2 4" xfId="22882" xr:uid="{B640D6D0-082E-4D7C-8D37-51C996A2DF0E}"/>
    <cellStyle name="40% - Accent4 6 3 2 3" xfId="22883" xr:uid="{3B312831-57B0-4D10-965E-B9D0AB4CD5D2}"/>
    <cellStyle name="40% - Accent4 6 3 2 3 2" xfId="22884" xr:uid="{7A5E0B85-1FBC-4DDF-9FFD-CF0F2D46D34B}"/>
    <cellStyle name="40% - Accent4 6 3 2 4" xfId="22885" xr:uid="{1552AA75-FEEA-4733-AFC7-9CDEC6CDF5C0}"/>
    <cellStyle name="40% - Accent4 6 3 2 4 2" xfId="22886" xr:uid="{81F83B5D-5567-4772-8703-4CE8456B8965}"/>
    <cellStyle name="40% - Accent4 6 3 2 5" xfId="22887" xr:uid="{6011D47B-9CCB-41B2-B680-CFA90C1CD1E1}"/>
    <cellStyle name="40% - Accent4 6 3 2 5 2" xfId="22888" xr:uid="{E87EF5EE-055D-4268-AE0B-2A9285BE584E}"/>
    <cellStyle name="40% - Accent4 6 3 2 6" xfId="22889" xr:uid="{0474917A-A752-4E84-AE14-548B0128FBB4}"/>
    <cellStyle name="40% - Accent4 6 3 2 6 2" xfId="22890" xr:uid="{DDB37A87-AF3F-4FEE-BF50-F8CC9B7A6770}"/>
    <cellStyle name="40% - Accent4 6 3 2 7" xfId="22891" xr:uid="{D0E4D258-E3AF-463F-8A17-EBFDE6D261EE}"/>
    <cellStyle name="40% - Accent4 6 3 2 7 2" xfId="22892" xr:uid="{EE29E8F0-2A5E-424D-8B0C-2FA33A7DA0D1}"/>
    <cellStyle name="40% - Accent4 6 3 2 8" xfId="22893" xr:uid="{91EB9A04-BE71-4110-BD3D-F1F45FD4B3F9}"/>
    <cellStyle name="40% - Accent4 6 3 3" xfId="22894" xr:uid="{9BAE48D1-861A-4F81-A4A3-C99CE758A551}"/>
    <cellStyle name="40% - Accent4 6 3 3 2" xfId="22895" xr:uid="{B68F6523-3CE0-4FCC-B92C-3186EB17284B}"/>
    <cellStyle name="40% - Accent4 6 3 3 2 2" xfId="22896" xr:uid="{3D2E6642-3871-4353-A0F7-CF31FBB9F613}"/>
    <cellStyle name="40% - Accent4 6 3 3 2 2 2" xfId="22897" xr:uid="{C7C07182-875A-46FF-B735-B2952F360738}"/>
    <cellStyle name="40% - Accent4 6 3 3 2 3" xfId="22898" xr:uid="{E2B469CD-72F0-4E7A-805A-791D609B95A1}"/>
    <cellStyle name="40% - Accent4 6 3 3 2 3 2" xfId="22899" xr:uid="{956846E2-C688-4788-B027-80688FF15CC3}"/>
    <cellStyle name="40% - Accent4 6 3 3 2 4" xfId="22900" xr:uid="{70D4F6F5-9AD1-4B7A-9019-4326430CFA58}"/>
    <cellStyle name="40% - Accent4 6 3 3 3" xfId="22901" xr:uid="{F687877A-4AA4-4926-B8D6-89BF0D0F712A}"/>
    <cellStyle name="40% - Accent4 6 3 3 3 2" xfId="22902" xr:uid="{42184435-0E76-4904-823E-0994FBB90474}"/>
    <cellStyle name="40% - Accent4 6 3 3 4" xfId="22903" xr:uid="{C6B5E196-4A70-449C-BD16-D6BEB73578C8}"/>
    <cellStyle name="40% - Accent4 6 3 3 4 2" xfId="22904" xr:uid="{C0244760-715D-4546-9D16-5D8BB94A4CB5}"/>
    <cellStyle name="40% - Accent4 6 3 3 5" xfId="22905" xr:uid="{5C9FB372-86DD-4937-8779-1E5A00306410}"/>
    <cellStyle name="40% - Accent4 6 3 3 5 2" xfId="22906" xr:uid="{38347A13-898D-4991-B998-C231B2B2409F}"/>
    <cellStyle name="40% - Accent4 6 3 3 6" xfId="22907" xr:uid="{53AB7DF5-41CC-425E-8113-B5D0F3BA6E59}"/>
    <cellStyle name="40% - Accent4 6 3 4" xfId="22908" xr:uid="{64EC5D4F-A53C-404E-B481-2C2C5CE96B25}"/>
    <cellStyle name="40% - Accent4 6 3 4 2" xfId="22909" xr:uid="{65AE0D57-C8BA-4EC2-89A7-920A8CF3BFD3}"/>
    <cellStyle name="40% - Accent4 6 3 4 2 2" xfId="22910" xr:uid="{6EAD5E8D-8990-4950-9C7A-54DAF100F13B}"/>
    <cellStyle name="40% - Accent4 6 3 4 3" xfId="22911" xr:uid="{928323DB-CF7C-41DA-B744-4F02A498FBED}"/>
    <cellStyle name="40% - Accent4 6 3 4 3 2" xfId="22912" xr:uid="{85C866B7-87E0-403D-968D-035D3DA9198B}"/>
    <cellStyle name="40% - Accent4 6 3 4 4" xfId="22913" xr:uid="{60FFDD06-3574-4CBA-861F-20002CCCA21B}"/>
    <cellStyle name="40% - Accent4 6 3 5" xfId="22914" xr:uid="{4B42CB27-FD6C-4927-AA7E-6084FC60B8CF}"/>
    <cellStyle name="40% - Accent4 6 3 5 2" xfId="22915" xr:uid="{A9A1644D-D2D2-4C69-863E-FFC99CE3942D}"/>
    <cellStyle name="40% - Accent4 6 3 6" xfId="22916" xr:uid="{DFCDE164-103B-43EE-BB21-D9BA509F7AF5}"/>
    <cellStyle name="40% - Accent4 6 3 6 2" xfId="22917" xr:uid="{D6AA7B45-FF7E-4391-B2B9-B0120714B5D0}"/>
    <cellStyle name="40% - Accent4 6 3 7" xfId="22918" xr:uid="{0A50E78E-A288-4A57-BCFA-6F27D18DC335}"/>
    <cellStyle name="40% - Accent4 6 3 7 2" xfId="22919" xr:uid="{3DE3A174-995E-4DCA-9E84-C385184B4B00}"/>
    <cellStyle name="40% - Accent4 6 3 8" xfId="22920" xr:uid="{D092C9EB-E29D-4998-9CA7-0BECBECB09A8}"/>
    <cellStyle name="40% - Accent4 6 3 8 2" xfId="22921" xr:uid="{4510AA4F-0D97-43E0-9837-0A46909D7677}"/>
    <cellStyle name="40% - Accent4 6 3 9" xfId="22922" xr:uid="{4BAD2B59-78BE-431A-9017-24F0220E30F7}"/>
    <cellStyle name="40% - Accent4 6 3 9 2" xfId="22923" xr:uid="{F80D0361-2E20-498C-A50E-7EDFF208BCA7}"/>
    <cellStyle name="40% - Accent4 6 4" xfId="22924" xr:uid="{3DEC2182-2354-45BF-AABC-552F58515F80}"/>
    <cellStyle name="40% - Accent4 6 4 10" xfId="22925" xr:uid="{E2570D96-4746-4835-8557-2A5470CC0B1B}"/>
    <cellStyle name="40% - Accent4 6 4 2" xfId="22926" xr:uid="{C84FE900-82BB-46FB-A9D9-D0086C4446CD}"/>
    <cellStyle name="40% - Accent4 6 4 2 2" xfId="22927" xr:uid="{DA69238E-0C22-46C6-A9B5-73ADAAB54D73}"/>
    <cellStyle name="40% - Accent4 6 4 2 2 2" xfId="22928" xr:uid="{DB1D914A-9EA4-48AC-A4CA-9EA9B7F8BD31}"/>
    <cellStyle name="40% - Accent4 6 4 2 2 2 2" xfId="22929" xr:uid="{952EF306-A166-4FD1-A7A3-4739C6FB7400}"/>
    <cellStyle name="40% - Accent4 6 4 2 2 3" xfId="22930" xr:uid="{8BB38A05-99D6-42B0-9F14-E7CF37E51032}"/>
    <cellStyle name="40% - Accent4 6 4 2 2 3 2" xfId="22931" xr:uid="{3746DCE2-CDCE-4E27-B9A5-AB4C59360CC9}"/>
    <cellStyle name="40% - Accent4 6 4 2 2 4" xfId="22932" xr:uid="{018FC57E-8A67-4D8F-9FBD-832BD54CFB62}"/>
    <cellStyle name="40% - Accent4 6 4 2 3" xfId="22933" xr:uid="{56CCEF43-369F-44FC-8D5F-84C7401E5C2A}"/>
    <cellStyle name="40% - Accent4 6 4 2 3 2" xfId="22934" xr:uid="{F078C708-CDCA-446D-BF2D-260D21C235A3}"/>
    <cellStyle name="40% - Accent4 6 4 2 4" xfId="22935" xr:uid="{66C6AC9B-D789-4D13-9D1C-470C56721D6C}"/>
    <cellStyle name="40% - Accent4 6 4 2 4 2" xfId="22936" xr:uid="{DC563DF4-DD73-40F1-8712-3446591779D4}"/>
    <cellStyle name="40% - Accent4 6 4 2 5" xfId="22937" xr:uid="{4432386B-8A1C-466D-93C6-CC3C42D22521}"/>
    <cellStyle name="40% - Accent4 6 4 2 5 2" xfId="22938" xr:uid="{874E7F2B-7663-4126-8782-ED27B6CC11C7}"/>
    <cellStyle name="40% - Accent4 6 4 2 6" xfId="22939" xr:uid="{9839FED5-BC01-419C-9DF7-F0E8830C1281}"/>
    <cellStyle name="40% - Accent4 6 4 3" xfId="22940" xr:uid="{38A3B7BC-9ED4-42F3-A352-FE347195AE26}"/>
    <cellStyle name="40% - Accent4 6 4 3 2" xfId="22941" xr:uid="{32479440-8F70-4810-ADDA-52EDBE67E6CF}"/>
    <cellStyle name="40% - Accent4 6 4 3 2 2" xfId="22942" xr:uid="{F62F9236-E6B5-4171-98A2-18BEA49A3770}"/>
    <cellStyle name="40% - Accent4 6 4 3 2 2 2" xfId="22943" xr:uid="{DE72D6D9-21EB-4B87-92E1-39EF89141CFF}"/>
    <cellStyle name="40% - Accent4 6 4 3 2 3" xfId="22944" xr:uid="{FB31F3C5-C4E7-46A0-9307-5EE5A87995D5}"/>
    <cellStyle name="40% - Accent4 6 4 3 2 3 2" xfId="22945" xr:uid="{09900795-3F98-46CA-A061-93C8F0318201}"/>
    <cellStyle name="40% - Accent4 6 4 3 2 4" xfId="22946" xr:uid="{0C0FD70C-44D4-40F7-B636-5F5BA899ECF7}"/>
    <cellStyle name="40% - Accent4 6 4 3 3" xfId="22947" xr:uid="{87D8BF4C-0CAC-4F2F-9A78-7BA571A06025}"/>
    <cellStyle name="40% - Accent4 6 4 3 3 2" xfId="22948" xr:uid="{BA956924-0CEE-4160-88B0-299242B931D5}"/>
    <cellStyle name="40% - Accent4 6 4 3 4" xfId="22949" xr:uid="{E7F6A1F2-137B-40CE-82CE-DDA37610D3B9}"/>
    <cellStyle name="40% - Accent4 6 4 3 4 2" xfId="22950" xr:uid="{7919A28E-C936-49BC-ADF4-8C7FA6ECBFD9}"/>
    <cellStyle name="40% - Accent4 6 4 3 5" xfId="22951" xr:uid="{51CD40BD-D273-48A3-93D7-F5FBE3CA6E26}"/>
    <cellStyle name="40% - Accent4 6 4 3 5 2" xfId="22952" xr:uid="{05D8BE71-B252-4A18-8438-BC5887E2CE27}"/>
    <cellStyle name="40% - Accent4 6 4 3 6" xfId="22953" xr:uid="{636F46E5-7B19-4CA0-9DF0-049082EAAF27}"/>
    <cellStyle name="40% - Accent4 6 4 4" xfId="22954" xr:uid="{1FBFBBE3-452C-48AE-BEC5-710502F92775}"/>
    <cellStyle name="40% - Accent4 6 4 4 2" xfId="22955" xr:uid="{EE02D741-2C7F-4215-8872-4A9C1B19A1DE}"/>
    <cellStyle name="40% - Accent4 6 4 4 2 2" xfId="22956" xr:uid="{CFA6ACD8-9AB1-4DC9-8BD5-3AA709F43E1C}"/>
    <cellStyle name="40% - Accent4 6 4 4 3" xfId="22957" xr:uid="{478FA2B5-6ED8-437C-8883-AC75EB25E0B9}"/>
    <cellStyle name="40% - Accent4 6 4 4 3 2" xfId="22958" xr:uid="{2C0A59F2-9CC6-4402-B60B-475278CED764}"/>
    <cellStyle name="40% - Accent4 6 4 4 4" xfId="22959" xr:uid="{A23E438D-7E4E-4CF5-873F-59CB1BD221E5}"/>
    <cellStyle name="40% - Accent4 6 4 5" xfId="22960" xr:uid="{BB2ACFE7-A4E1-4DDC-868D-92A441AF2DF5}"/>
    <cellStyle name="40% - Accent4 6 4 5 2" xfId="22961" xr:uid="{D40301A6-F5BC-4A52-879C-E39984E9D163}"/>
    <cellStyle name="40% - Accent4 6 4 6" xfId="22962" xr:uid="{2CF0F911-E055-4EA5-8CEA-849143219A53}"/>
    <cellStyle name="40% - Accent4 6 4 6 2" xfId="22963" xr:uid="{E9D29519-4EE1-4A9E-AA8F-8B862C3B4259}"/>
    <cellStyle name="40% - Accent4 6 4 7" xfId="22964" xr:uid="{1597DDC7-4DD4-4430-97BC-4BA9CA0A5CA1}"/>
    <cellStyle name="40% - Accent4 6 4 7 2" xfId="22965" xr:uid="{F20A569B-D761-4377-B88B-4D3A7608F1AC}"/>
    <cellStyle name="40% - Accent4 6 4 8" xfId="22966" xr:uid="{6BEABA86-743A-4F1D-AF6D-B2F0E2D6E455}"/>
    <cellStyle name="40% - Accent4 6 4 8 2" xfId="22967" xr:uid="{4BE34200-3A07-4D1F-A37E-4058E8561D9F}"/>
    <cellStyle name="40% - Accent4 6 4 9" xfId="22968" xr:uid="{4641A472-BAF3-4F22-AA9F-FF4709A4FBAB}"/>
    <cellStyle name="40% - Accent4 6 4 9 2" xfId="22969" xr:uid="{8FBC69FA-6092-4B03-97D1-208480605DD2}"/>
    <cellStyle name="40% - Accent4 6 5" xfId="22970" xr:uid="{B0B4A2B3-3446-42AF-B699-DAFDC863D543}"/>
    <cellStyle name="40% - Accent4 6 5 2" xfId="22971" xr:uid="{E596BD53-B78A-4E77-84C8-7BCF598E209F}"/>
    <cellStyle name="40% - Accent4 6 5 2 2" xfId="22972" xr:uid="{73D18D0A-DF4A-42C2-9945-637C16EEE9AB}"/>
    <cellStyle name="40% - Accent4 6 5 2 2 2" xfId="22973" xr:uid="{FB4E7048-3879-468B-892E-00FB3647D7E4}"/>
    <cellStyle name="40% - Accent4 6 5 2 3" xfId="22974" xr:uid="{629CDB57-2BA8-4EAA-948E-B9F2EC892B79}"/>
    <cellStyle name="40% - Accent4 6 5 2 3 2" xfId="22975" xr:uid="{CDACA9F8-DB19-4222-83F3-D3D3AE1B3CD9}"/>
    <cellStyle name="40% - Accent4 6 5 2 4" xfId="22976" xr:uid="{BB102EC9-9DDA-4921-81A8-3EC2E24D9846}"/>
    <cellStyle name="40% - Accent4 6 5 3" xfId="22977" xr:uid="{F48FDC8A-0D4F-4945-8489-93FBEEB0ACFE}"/>
    <cellStyle name="40% - Accent4 6 5 3 2" xfId="22978" xr:uid="{71D6A5C8-575F-4A0F-8C02-5A528F336719}"/>
    <cellStyle name="40% - Accent4 6 5 4" xfId="22979" xr:uid="{DC9DB6B3-E311-42FE-903A-C8C496892F89}"/>
    <cellStyle name="40% - Accent4 6 5 4 2" xfId="22980" xr:uid="{A42BF1E7-595A-4834-962A-96388CE1825C}"/>
    <cellStyle name="40% - Accent4 6 5 5" xfId="22981" xr:uid="{305087A8-F6B0-47FE-AC53-DEF5864B7321}"/>
    <cellStyle name="40% - Accent4 6 5 5 2" xfId="22982" xr:uid="{24963827-C33B-4F97-9706-C51636345CEA}"/>
    <cellStyle name="40% - Accent4 6 5 6" xfId="22983" xr:uid="{454EB0A1-57B0-4545-95AB-A6279C4C8F4A}"/>
    <cellStyle name="40% - Accent4 6 6" xfId="22984" xr:uid="{1FA17824-3F98-4BFC-8C4C-8D70F600873B}"/>
    <cellStyle name="40% - Accent4 6 6 2" xfId="22985" xr:uid="{CDE8F9B1-4492-4C52-8DCB-28281C6B8611}"/>
    <cellStyle name="40% - Accent4 6 6 2 2" xfId="22986" xr:uid="{B0495B6A-47B5-4EBA-94AC-31C672E21C74}"/>
    <cellStyle name="40% - Accent4 6 6 2 2 2" xfId="22987" xr:uid="{6FBAF11C-74CC-44E1-9836-45287458C3CB}"/>
    <cellStyle name="40% - Accent4 6 6 2 3" xfId="22988" xr:uid="{D911B831-6AD6-4B33-B6BF-B6AF56956B94}"/>
    <cellStyle name="40% - Accent4 6 6 2 3 2" xfId="22989" xr:uid="{560BF1B9-0C3F-4FA4-B5CB-A72A1BBDCD52}"/>
    <cellStyle name="40% - Accent4 6 6 2 4" xfId="22990" xr:uid="{006C6324-2334-485A-9AAB-420ED8E96644}"/>
    <cellStyle name="40% - Accent4 6 6 3" xfId="22991" xr:uid="{B27EC51B-2CEC-4D6F-8ADE-77100AC6250A}"/>
    <cellStyle name="40% - Accent4 6 6 3 2" xfId="22992" xr:uid="{A42B3101-FB21-4819-957D-2C802B46EFBD}"/>
    <cellStyle name="40% - Accent4 6 6 4" xfId="22993" xr:uid="{B69EB337-E7CC-43DD-A78C-9F2D891AE475}"/>
    <cellStyle name="40% - Accent4 6 6 4 2" xfId="22994" xr:uid="{14909C34-017F-4FAA-BF88-069256A273C6}"/>
    <cellStyle name="40% - Accent4 6 6 5" xfId="22995" xr:uid="{82221FF1-CE8E-4CAE-827C-28DCC3E93033}"/>
    <cellStyle name="40% - Accent4 6 6 5 2" xfId="22996" xr:uid="{A99BA388-4953-4989-A40C-E4FE41019A1E}"/>
    <cellStyle name="40% - Accent4 6 6 6" xfId="22997" xr:uid="{4C1D46F5-F7FE-4622-AF7C-B28885C96856}"/>
    <cellStyle name="40% - Accent4 6 7" xfId="22998" xr:uid="{12E5D7DB-7837-4438-BB9A-2628CFDBC5B8}"/>
    <cellStyle name="40% - Accent4 6 7 2" xfId="22999" xr:uid="{FAA0CF60-50C3-4B74-B081-11EC3D59F350}"/>
    <cellStyle name="40% - Accent4 6 7 2 2" xfId="23000" xr:uid="{6735C2CB-309F-414B-B874-7248FC32BFDD}"/>
    <cellStyle name="40% - Accent4 6 7 3" xfId="23001" xr:uid="{91E78642-1D7C-4DF8-98B8-F95CF1B5F334}"/>
    <cellStyle name="40% - Accent4 6 7 3 2" xfId="23002" xr:uid="{99EEEAC6-2359-44CE-BEB6-EF77535FCB05}"/>
    <cellStyle name="40% - Accent4 6 7 4" xfId="23003" xr:uid="{43F359A8-9FAB-4911-A507-5BB645A01934}"/>
    <cellStyle name="40% - Accent4 6 8" xfId="23004" xr:uid="{55840B30-F804-4512-A584-D6C9AA26F05A}"/>
    <cellStyle name="40% - Accent4 6 8 2" xfId="23005" xr:uid="{561933CC-5CBD-4A8F-B42C-6DAD6BE45467}"/>
    <cellStyle name="40% - Accent4 6 9" xfId="23006" xr:uid="{AFAB5B25-FBF0-47FF-B71B-04E3E808148A}"/>
    <cellStyle name="40% - Accent4 6 9 2" xfId="23007" xr:uid="{27086231-304F-4BC8-B8FD-86133F9DA5CA}"/>
    <cellStyle name="40% - Accent4 7" xfId="419" xr:uid="{6AB9616A-DB4A-44CB-8DD4-B1AF6263A96F}"/>
    <cellStyle name="40% - Accent4 7 10" xfId="23009" xr:uid="{25C43C0D-1D9C-4B60-BD31-373F5E6376A7}"/>
    <cellStyle name="40% - Accent4 7 10 2" xfId="23010" xr:uid="{2B9F8B6F-63EE-4F91-B0A8-E1240FFC40B6}"/>
    <cellStyle name="40% - Accent4 7 11" xfId="23011" xr:uid="{B9645E38-4521-430B-AF1F-782E03A37271}"/>
    <cellStyle name="40% - Accent4 7 11 2" xfId="23012" xr:uid="{58DCFE5E-26E0-4463-A80D-8468309642FF}"/>
    <cellStyle name="40% - Accent4 7 12" xfId="23013" xr:uid="{373B51CF-5ECE-4DF2-B7AA-9D987334511F}"/>
    <cellStyle name="40% - Accent4 7 13" xfId="23014" xr:uid="{BABB794D-1458-4E12-82C2-336C109627CE}"/>
    <cellStyle name="40% - Accent4 7 14" xfId="23008" xr:uid="{6DB6354D-15AE-4CAE-9FEA-AC606247412B}"/>
    <cellStyle name="40% - Accent4 7 2" xfId="420" xr:uid="{170081EA-DEDB-4744-99E5-51C0528B71DB}"/>
    <cellStyle name="40% - Accent4 7 2 10" xfId="23016" xr:uid="{010BB87A-01B4-4B21-AC13-A9C56CD1B19B}"/>
    <cellStyle name="40% - Accent4 7 2 11" xfId="23015" xr:uid="{F37CFDCC-23C4-4905-8C13-1162959FD2EF}"/>
    <cellStyle name="40% - Accent4 7 2 2" xfId="23017" xr:uid="{62CC06CA-3B34-497A-886A-3B331CB0C2BE}"/>
    <cellStyle name="40% - Accent4 7 2 2 2" xfId="23018" xr:uid="{AF91F63C-24A3-4A6F-8BEA-20BF1AE933E7}"/>
    <cellStyle name="40% - Accent4 7 2 2 2 2" xfId="23019" xr:uid="{BCB33B6B-01F2-469B-A88B-A003EE67BEFF}"/>
    <cellStyle name="40% - Accent4 7 2 2 2 2 2" xfId="23020" xr:uid="{0A5BC578-4120-48D8-9CAC-4CAB85DF7A6B}"/>
    <cellStyle name="40% - Accent4 7 2 2 2 3" xfId="23021" xr:uid="{9438039A-C92F-41C9-91C2-3703CE899756}"/>
    <cellStyle name="40% - Accent4 7 2 2 2 3 2" xfId="23022" xr:uid="{BC02DBD5-C392-462A-9D48-471009595A34}"/>
    <cellStyle name="40% - Accent4 7 2 2 2 4" xfId="23023" xr:uid="{6D408067-7747-4F32-9406-6FEFAAAE8659}"/>
    <cellStyle name="40% - Accent4 7 2 2 3" xfId="23024" xr:uid="{B9353467-12BA-4D19-BC71-988188A83639}"/>
    <cellStyle name="40% - Accent4 7 2 2 3 2" xfId="23025" xr:uid="{5072C59B-76D1-4E12-BE33-ECD1F899C681}"/>
    <cellStyle name="40% - Accent4 7 2 2 4" xfId="23026" xr:uid="{162DC6A9-6432-4993-81E9-45B0F523C31F}"/>
    <cellStyle name="40% - Accent4 7 2 2 4 2" xfId="23027" xr:uid="{49B87F85-411F-44A8-89A2-22D69D8D936D}"/>
    <cellStyle name="40% - Accent4 7 2 2 5" xfId="23028" xr:uid="{F5679BE1-6E1B-4019-9AF6-F02A0FC4BC44}"/>
    <cellStyle name="40% - Accent4 7 2 2 5 2" xfId="23029" xr:uid="{522448F7-C8E0-4AE6-8032-AF8D2BF47980}"/>
    <cellStyle name="40% - Accent4 7 2 2 6" xfId="23030" xr:uid="{EC5E1AF4-4258-4653-840A-B63876604A18}"/>
    <cellStyle name="40% - Accent4 7 2 2 6 2" xfId="23031" xr:uid="{B687DDC0-0244-4DC0-93C4-6A2BD96D4BEC}"/>
    <cellStyle name="40% - Accent4 7 2 2 7" xfId="23032" xr:uid="{DBF712A6-E909-4D57-ACD9-F019C88424EE}"/>
    <cellStyle name="40% - Accent4 7 2 2 7 2" xfId="23033" xr:uid="{9EE4D54D-DBFE-4434-AC1F-710AAF55431E}"/>
    <cellStyle name="40% - Accent4 7 2 2 8" xfId="23034" xr:uid="{38ED43A8-9B64-4C3C-9912-D030FD3509A9}"/>
    <cellStyle name="40% - Accent4 7 2 3" xfId="23035" xr:uid="{A317939F-4745-4EA7-81A8-A0C28C452E86}"/>
    <cellStyle name="40% - Accent4 7 2 3 2" xfId="23036" xr:uid="{7535F0B4-F303-4FB3-A74F-119A98C88A99}"/>
    <cellStyle name="40% - Accent4 7 2 3 2 2" xfId="23037" xr:uid="{87DAB81D-6AC6-4348-BF4B-CF848FDC73AF}"/>
    <cellStyle name="40% - Accent4 7 2 3 2 2 2" xfId="23038" xr:uid="{0CD5A906-CC22-4A9A-A5C8-78C5D074A3DE}"/>
    <cellStyle name="40% - Accent4 7 2 3 2 3" xfId="23039" xr:uid="{317E855A-F0FC-477E-8866-BA3BAD55592C}"/>
    <cellStyle name="40% - Accent4 7 2 3 2 3 2" xfId="23040" xr:uid="{11523618-8DB1-4293-B5AC-B4B1A88BD64E}"/>
    <cellStyle name="40% - Accent4 7 2 3 2 4" xfId="23041" xr:uid="{0D9AC341-AF98-4199-9B45-92D7D2DCDDE8}"/>
    <cellStyle name="40% - Accent4 7 2 3 3" xfId="23042" xr:uid="{E1F290A1-74D3-4A85-83EB-EBE6B296EC14}"/>
    <cellStyle name="40% - Accent4 7 2 3 3 2" xfId="23043" xr:uid="{FA1309C9-FE7C-4C08-95F1-5655C473BD7D}"/>
    <cellStyle name="40% - Accent4 7 2 3 4" xfId="23044" xr:uid="{91CB3650-9A4F-4C2E-A5F2-774055644954}"/>
    <cellStyle name="40% - Accent4 7 2 3 4 2" xfId="23045" xr:uid="{770A80E5-6675-4F01-9914-4129D565CA53}"/>
    <cellStyle name="40% - Accent4 7 2 3 5" xfId="23046" xr:uid="{E8C71836-980A-4BB9-BCA1-20C268DDD867}"/>
    <cellStyle name="40% - Accent4 7 2 3 5 2" xfId="23047" xr:uid="{92AE101E-5C62-4A80-8D63-784E3A2A34CA}"/>
    <cellStyle name="40% - Accent4 7 2 3 6" xfId="23048" xr:uid="{E2E18251-9521-4EB7-9FEE-8A7179677802}"/>
    <cellStyle name="40% - Accent4 7 2 4" xfId="23049" xr:uid="{0036D3BF-D89A-45B3-BF86-143948D5406E}"/>
    <cellStyle name="40% - Accent4 7 2 4 2" xfId="23050" xr:uid="{6B225BC2-0D8B-4B17-BD57-08D79A48F288}"/>
    <cellStyle name="40% - Accent4 7 2 4 2 2" xfId="23051" xr:uid="{3C018160-8B29-45B0-9BC5-5A00830AF467}"/>
    <cellStyle name="40% - Accent4 7 2 4 3" xfId="23052" xr:uid="{E5BF805D-3DE0-4F09-B9FD-93A04319DBCB}"/>
    <cellStyle name="40% - Accent4 7 2 4 3 2" xfId="23053" xr:uid="{C5390793-A1CA-4259-AA0E-49941E11499A}"/>
    <cellStyle name="40% - Accent4 7 2 4 4" xfId="23054" xr:uid="{6C53BAA6-2811-4685-A747-742D9B780163}"/>
    <cellStyle name="40% - Accent4 7 2 5" xfId="23055" xr:uid="{5300E373-98AE-4EAA-B7E8-90A351603D2F}"/>
    <cellStyle name="40% - Accent4 7 2 5 2" xfId="23056" xr:uid="{1DAEFBD5-E56D-4859-AEF2-968DA0431AF6}"/>
    <cellStyle name="40% - Accent4 7 2 6" xfId="23057" xr:uid="{556ADBA8-0505-49AA-BFE7-3227BD03A8B1}"/>
    <cellStyle name="40% - Accent4 7 2 6 2" xfId="23058" xr:uid="{83BC64D1-623A-4F7C-898D-77D26F5E722B}"/>
    <cellStyle name="40% - Accent4 7 2 7" xfId="23059" xr:uid="{70C1B82B-F298-4E62-B6BF-86F5CE91410B}"/>
    <cellStyle name="40% - Accent4 7 2 7 2" xfId="23060" xr:uid="{E48CFAF4-D129-487E-8CCD-F7168BE5D0A8}"/>
    <cellStyle name="40% - Accent4 7 2 8" xfId="23061" xr:uid="{8D9F320E-5BD0-4C51-8365-EEE91114DD30}"/>
    <cellStyle name="40% - Accent4 7 2 8 2" xfId="23062" xr:uid="{41B823AE-F2ED-40C4-97DC-2EB6D7F11AC9}"/>
    <cellStyle name="40% - Accent4 7 2 9" xfId="23063" xr:uid="{DFB321E0-0A1C-4A95-942F-344A42D064ED}"/>
    <cellStyle name="40% - Accent4 7 2 9 2" xfId="23064" xr:uid="{F2234EA8-F8F0-46FA-82DA-97E37E4183AE}"/>
    <cellStyle name="40% - Accent4 7 3" xfId="23065" xr:uid="{0E11FEAB-3EEB-4004-A144-18C1E71E8976}"/>
    <cellStyle name="40% - Accent4 7 3 10" xfId="23066" xr:uid="{DF0CCB24-AADB-40E0-91CF-9063B1988256}"/>
    <cellStyle name="40% - Accent4 7 3 2" xfId="23067" xr:uid="{2E1C0F81-EC52-45FC-A6C8-DC53002DAAE7}"/>
    <cellStyle name="40% - Accent4 7 3 2 2" xfId="23068" xr:uid="{6C3A256E-01A6-4910-915C-26C7923F1430}"/>
    <cellStyle name="40% - Accent4 7 3 2 2 2" xfId="23069" xr:uid="{4F8C1903-60BD-4AA1-9E24-ACC9B2BABCF7}"/>
    <cellStyle name="40% - Accent4 7 3 2 2 2 2" xfId="23070" xr:uid="{A38BAA16-3807-485D-85AA-F5A8A01BD92A}"/>
    <cellStyle name="40% - Accent4 7 3 2 2 3" xfId="23071" xr:uid="{A449B5C5-AB1F-4522-91F2-56464A35CBD3}"/>
    <cellStyle name="40% - Accent4 7 3 2 2 3 2" xfId="23072" xr:uid="{7811B0DC-CE01-4121-A46C-BAB44FE9AFA2}"/>
    <cellStyle name="40% - Accent4 7 3 2 2 4" xfId="23073" xr:uid="{93CCF8A1-3D7A-4DAE-BF93-4A92E490EAEF}"/>
    <cellStyle name="40% - Accent4 7 3 2 3" xfId="23074" xr:uid="{D511B94C-F9CE-4D9A-B098-3B7055407D6B}"/>
    <cellStyle name="40% - Accent4 7 3 2 3 2" xfId="23075" xr:uid="{F6B6CE21-1186-4581-80ED-98D75E6D4134}"/>
    <cellStyle name="40% - Accent4 7 3 2 4" xfId="23076" xr:uid="{E6F3C379-8A03-44FD-880F-B51E97986CE9}"/>
    <cellStyle name="40% - Accent4 7 3 2 4 2" xfId="23077" xr:uid="{3AD13968-9340-46F4-AF1F-B0D5BDFC1CDB}"/>
    <cellStyle name="40% - Accent4 7 3 2 5" xfId="23078" xr:uid="{5FD797EF-9BD8-454C-90AC-D87595EA6D26}"/>
    <cellStyle name="40% - Accent4 7 3 2 5 2" xfId="23079" xr:uid="{CC95A92F-D78D-4233-AC54-CB1CFFB16EC8}"/>
    <cellStyle name="40% - Accent4 7 3 2 6" xfId="23080" xr:uid="{D69BCC71-2C62-43D3-BD28-813B0239B7A7}"/>
    <cellStyle name="40% - Accent4 7 3 2 6 2" xfId="23081" xr:uid="{CF63297E-561E-422F-BACA-CBF7D5A1C0BD}"/>
    <cellStyle name="40% - Accent4 7 3 2 7" xfId="23082" xr:uid="{8F42E322-BA62-44D8-BC8B-26B9F1C30B8F}"/>
    <cellStyle name="40% - Accent4 7 3 2 7 2" xfId="23083" xr:uid="{79FC66BC-E4BB-4BCA-BBC7-308DCEC487C4}"/>
    <cellStyle name="40% - Accent4 7 3 2 8" xfId="23084" xr:uid="{50D08942-3E37-466C-90DB-7C006AC89B0A}"/>
    <cellStyle name="40% - Accent4 7 3 3" xfId="23085" xr:uid="{33842D68-AE85-47CB-BFB7-13800397711F}"/>
    <cellStyle name="40% - Accent4 7 3 3 2" xfId="23086" xr:uid="{77108137-3FD6-4272-88C6-5AAFCC4B0F70}"/>
    <cellStyle name="40% - Accent4 7 3 3 2 2" xfId="23087" xr:uid="{9207048C-D6C7-4932-85E4-90A84E1C41F2}"/>
    <cellStyle name="40% - Accent4 7 3 3 2 2 2" xfId="23088" xr:uid="{5B7FBA8A-BABF-4146-A035-AE1F183885AF}"/>
    <cellStyle name="40% - Accent4 7 3 3 2 3" xfId="23089" xr:uid="{A8A3A452-5DF4-4305-80EE-E2E7DD596853}"/>
    <cellStyle name="40% - Accent4 7 3 3 2 3 2" xfId="23090" xr:uid="{9D728DFC-DB57-4A7B-B34B-0D205241C8CB}"/>
    <cellStyle name="40% - Accent4 7 3 3 2 4" xfId="23091" xr:uid="{4E8CFE77-1D74-4680-99C6-2E08446B6C39}"/>
    <cellStyle name="40% - Accent4 7 3 3 3" xfId="23092" xr:uid="{9AB3F144-13EE-4D1C-9983-D07600888AC4}"/>
    <cellStyle name="40% - Accent4 7 3 3 3 2" xfId="23093" xr:uid="{8009EB43-333C-4183-8655-137DAF0E0AB6}"/>
    <cellStyle name="40% - Accent4 7 3 3 4" xfId="23094" xr:uid="{8714E579-3AEE-4AF6-83E4-48D78D9DCE7D}"/>
    <cellStyle name="40% - Accent4 7 3 3 4 2" xfId="23095" xr:uid="{3B37A277-8560-4ECE-8B3F-F66C92C5F3F2}"/>
    <cellStyle name="40% - Accent4 7 3 3 5" xfId="23096" xr:uid="{F6198A3C-5424-4382-9D86-CEA319B08644}"/>
    <cellStyle name="40% - Accent4 7 3 3 5 2" xfId="23097" xr:uid="{F9A2A28F-7B2E-4725-92B7-E79A56EB73C5}"/>
    <cellStyle name="40% - Accent4 7 3 3 6" xfId="23098" xr:uid="{507ED66B-FE48-494F-A5C3-53D90973880C}"/>
    <cellStyle name="40% - Accent4 7 3 4" xfId="23099" xr:uid="{9A2E539F-4A75-459E-92AD-DEF9D8B9E5E4}"/>
    <cellStyle name="40% - Accent4 7 3 4 2" xfId="23100" xr:uid="{815167FF-CF92-482A-8C8B-967E55627225}"/>
    <cellStyle name="40% - Accent4 7 3 4 2 2" xfId="23101" xr:uid="{11846199-7DF2-494F-8894-BBD9835B4645}"/>
    <cellStyle name="40% - Accent4 7 3 4 3" xfId="23102" xr:uid="{B779B0B5-C002-4E16-A0FA-ABB2E6F1D0FE}"/>
    <cellStyle name="40% - Accent4 7 3 4 3 2" xfId="23103" xr:uid="{0A371CC0-D608-4F0C-B7DE-F4E58EDDEC0D}"/>
    <cellStyle name="40% - Accent4 7 3 4 4" xfId="23104" xr:uid="{49202DA0-E348-4E8A-9366-95EC6D0F224F}"/>
    <cellStyle name="40% - Accent4 7 3 5" xfId="23105" xr:uid="{D9A48043-7553-4BED-AC17-C1735C35F1A7}"/>
    <cellStyle name="40% - Accent4 7 3 5 2" xfId="23106" xr:uid="{FDCEDE8B-B447-47D2-BE93-BCC79EE02123}"/>
    <cellStyle name="40% - Accent4 7 3 6" xfId="23107" xr:uid="{E0FF21DD-C572-49C6-8221-80BEC13045B0}"/>
    <cellStyle name="40% - Accent4 7 3 6 2" xfId="23108" xr:uid="{7AA674C5-1A38-4A7A-AD9B-BDC5D2233084}"/>
    <cellStyle name="40% - Accent4 7 3 7" xfId="23109" xr:uid="{1BC97EAA-A7B6-477B-9421-F78202D171AF}"/>
    <cellStyle name="40% - Accent4 7 3 7 2" xfId="23110" xr:uid="{A297656B-D2D4-452A-A5B5-A51BD5BF6B82}"/>
    <cellStyle name="40% - Accent4 7 3 8" xfId="23111" xr:uid="{CE7128D4-79E2-4A71-B88E-2C5BD71633AA}"/>
    <cellStyle name="40% - Accent4 7 3 8 2" xfId="23112" xr:uid="{E4B94232-28FF-43C6-AD10-329545EADBA8}"/>
    <cellStyle name="40% - Accent4 7 3 9" xfId="23113" xr:uid="{9E023C63-D6B7-471C-BDD9-9E61C35D2385}"/>
    <cellStyle name="40% - Accent4 7 3 9 2" xfId="23114" xr:uid="{2172062C-68EC-4575-A6FE-2A73F1D3A00D}"/>
    <cellStyle name="40% - Accent4 7 4" xfId="23115" xr:uid="{6F56263B-2B0C-4F7B-BD70-640789F50387}"/>
    <cellStyle name="40% - Accent4 7 4 2" xfId="23116" xr:uid="{EF861D2B-189D-477B-B886-5EB844CDE177}"/>
    <cellStyle name="40% - Accent4 7 4 2 2" xfId="23117" xr:uid="{3169EC59-BE52-4C91-A407-A62D78272E5B}"/>
    <cellStyle name="40% - Accent4 7 4 2 2 2" xfId="23118" xr:uid="{8D6AC789-67BB-4B5B-AE22-C3C28AF16063}"/>
    <cellStyle name="40% - Accent4 7 4 2 3" xfId="23119" xr:uid="{941F1D16-BF58-45DA-A556-9A033BD55F48}"/>
    <cellStyle name="40% - Accent4 7 4 2 3 2" xfId="23120" xr:uid="{3A04C6D2-7A94-44AB-BD61-AE3F2E6603A5}"/>
    <cellStyle name="40% - Accent4 7 4 2 4" xfId="23121" xr:uid="{52672B40-DF5E-467C-86A2-153089210BB0}"/>
    <cellStyle name="40% - Accent4 7 4 3" xfId="23122" xr:uid="{46C45DE7-32DC-4D15-9A04-65F2202CC26D}"/>
    <cellStyle name="40% - Accent4 7 4 3 2" xfId="23123" xr:uid="{A51939BA-FAA0-4AE2-ADF6-D2C68BD7B02D}"/>
    <cellStyle name="40% - Accent4 7 4 4" xfId="23124" xr:uid="{828D68B8-7F70-4978-82C9-D7038A9D3ADD}"/>
    <cellStyle name="40% - Accent4 7 4 4 2" xfId="23125" xr:uid="{CECC0CD6-A29B-4434-86A1-08C26B7C4119}"/>
    <cellStyle name="40% - Accent4 7 4 5" xfId="23126" xr:uid="{F4A921C3-0E20-4026-BBA5-07A56A381832}"/>
    <cellStyle name="40% - Accent4 7 4 5 2" xfId="23127" xr:uid="{0E07EEE9-4C6F-46F0-B485-F3A09A1D11A8}"/>
    <cellStyle name="40% - Accent4 7 4 6" xfId="23128" xr:uid="{B557B902-3A47-4ADD-91AF-DA89E3DA5F8B}"/>
    <cellStyle name="40% - Accent4 7 4 6 2" xfId="23129" xr:uid="{2808645C-3B24-4816-8DEB-AE57EB68AC48}"/>
    <cellStyle name="40% - Accent4 7 4 7" xfId="23130" xr:uid="{A90F483A-7AF5-46BA-B680-DDCAC19BFAEE}"/>
    <cellStyle name="40% - Accent4 7 4 7 2" xfId="23131" xr:uid="{A7F21509-5C28-47A2-8B46-A0A4F5208AF7}"/>
    <cellStyle name="40% - Accent4 7 4 8" xfId="23132" xr:uid="{5AACC6E7-3321-489F-B763-49D77554DE1C}"/>
    <cellStyle name="40% - Accent4 7 5" xfId="23133" xr:uid="{8A00F9AA-B98F-4E13-9D5A-B96615ADF727}"/>
    <cellStyle name="40% - Accent4 7 5 2" xfId="23134" xr:uid="{18DA5427-7C6A-4FE6-8E98-EFBD81A05615}"/>
    <cellStyle name="40% - Accent4 7 5 2 2" xfId="23135" xr:uid="{D2895F46-E89A-4040-9767-EC27705A8B30}"/>
    <cellStyle name="40% - Accent4 7 5 2 2 2" xfId="23136" xr:uid="{40A74D63-5232-4343-82B6-492D47662CCA}"/>
    <cellStyle name="40% - Accent4 7 5 2 3" xfId="23137" xr:uid="{076B16C4-38D6-4F88-892C-1AB727722B77}"/>
    <cellStyle name="40% - Accent4 7 5 2 3 2" xfId="23138" xr:uid="{2FE2C7C5-945F-4088-B578-F215C65FF783}"/>
    <cellStyle name="40% - Accent4 7 5 2 4" xfId="23139" xr:uid="{603A2DD6-CBC0-4017-BB72-DE051DACE67F}"/>
    <cellStyle name="40% - Accent4 7 5 3" xfId="23140" xr:uid="{6C12ED2B-1A0D-4CB3-9C6A-1D49FC6AB6AA}"/>
    <cellStyle name="40% - Accent4 7 5 3 2" xfId="23141" xr:uid="{4CB5BDE4-0DDD-429F-A8D6-814F7B4D5DC2}"/>
    <cellStyle name="40% - Accent4 7 5 4" xfId="23142" xr:uid="{FD81AC83-45F9-491D-840C-63A6EA24A493}"/>
    <cellStyle name="40% - Accent4 7 5 4 2" xfId="23143" xr:uid="{E8880216-5FFC-4B8C-BF16-EFE79E1BCD45}"/>
    <cellStyle name="40% - Accent4 7 5 5" xfId="23144" xr:uid="{1680C39D-09F9-41BA-BF0A-DBA26286C425}"/>
    <cellStyle name="40% - Accent4 7 5 5 2" xfId="23145" xr:uid="{A29DB240-0F90-4F88-BB3B-AF5562B715B1}"/>
    <cellStyle name="40% - Accent4 7 5 6" xfId="23146" xr:uid="{C6466E94-0C46-4BC7-98DF-265BD37A6982}"/>
    <cellStyle name="40% - Accent4 7 6" xfId="23147" xr:uid="{2812371F-FDA8-429D-91FD-442CD5DEB196}"/>
    <cellStyle name="40% - Accent4 7 6 2" xfId="23148" xr:uid="{8E6D42CA-A021-41D5-845C-9AD402B61781}"/>
    <cellStyle name="40% - Accent4 7 6 2 2" xfId="23149" xr:uid="{7AD5B7F6-07B2-467F-8D15-B5132D8FD6E8}"/>
    <cellStyle name="40% - Accent4 7 6 3" xfId="23150" xr:uid="{9F53D505-21CB-4F5B-B66A-BC54EEDFD6FF}"/>
    <cellStyle name="40% - Accent4 7 6 3 2" xfId="23151" xr:uid="{58FCF6B5-DCB6-48C4-B3B7-297E0DD09CC4}"/>
    <cellStyle name="40% - Accent4 7 6 4" xfId="23152" xr:uid="{576D3312-D3D4-4017-8C87-21916A4A4ED4}"/>
    <cellStyle name="40% - Accent4 7 7" xfId="23153" xr:uid="{5C13E059-B1BF-47D8-873E-0B9557C28D74}"/>
    <cellStyle name="40% - Accent4 7 7 2" xfId="23154" xr:uid="{1C189FBB-3D80-4D1E-A7DB-5B44288A07A9}"/>
    <cellStyle name="40% - Accent4 7 8" xfId="23155" xr:uid="{437D2F30-8E0E-44DC-94CE-8913FA67E073}"/>
    <cellStyle name="40% - Accent4 7 8 2" xfId="23156" xr:uid="{C87DAF0F-FF89-4ACE-A330-C76C034C3AB6}"/>
    <cellStyle name="40% - Accent4 7 9" xfId="23157" xr:uid="{2518241C-298E-474D-91A3-131EE711FF6A}"/>
    <cellStyle name="40% - Accent4 7 9 2" xfId="23158" xr:uid="{DD63B735-5A78-4ABD-A35C-00D9301DAC93}"/>
    <cellStyle name="40% - Accent4 8" xfId="23159" xr:uid="{9F0067F3-9839-429F-AF12-41E840BB0809}"/>
    <cellStyle name="40% - Accent4 8 10" xfId="23160" xr:uid="{133D96E0-3468-4D34-9819-F10F1865FDDE}"/>
    <cellStyle name="40% - Accent4 8 11" xfId="23161" xr:uid="{0DE814C0-22BD-4392-817D-B59E5ABA2308}"/>
    <cellStyle name="40% - Accent4 8 2" xfId="23162" xr:uid="{81297AA4-3FE2-48B8-946C-FFEEAA41919F}"/>
    <cellStyle name="40% - Accent4 8 2 2" xfId="23163" xr:uid="{AC2C7AD8-9723-4FE7-BE57-AC4CDBE1D2CA}"/>
    <cellStyle name="40% - Accent4 8 2 2 2" xfId="23164" xr:uid="{5D97E4D2-67FB-4753-BD2A-66C4EE6C4039}"/>
    <cellStyle name="40% - Accent4 8 2 2 2 2" xfId="23165" xr:uid="{37BDB06C-F473-4D14-A8AC-9557B0904913}"/>
    <cellStyle name="40% - Accent4 8 2 2 3" xfId="23166" xr:uid="{48A94118-9577-4D50-915B-4C04D11AFBF6}"/>
    <cellStyle name="40% - Accent4 8 2 2 3 2" xfId="23167" xr:uid="{4FBE212C-BC5E-4062-B191-B6E8ABFA0F9D}"/>
    <cellStyle name="40% - Accent4 8 2 2 4" xfId="23168" xr:uid="{7C56334B-FCD9-4677-BCC7-D45628B79C29}"/>
    <cellStyle name="40% - Accent4 8 2 2 4 2" xfId="23169" xr:uid="{2791F275-904E-42B4-A359-6A33B63F0954}"/>
    <cellStyle name="40% - Accent4 8 2 2 5" xfId="23170" xr:uid="{DE9307BA-8BA3-43A9-AA8F-C687367CE1D8}"/>
    <cellStyle name="40% - Accent4 8 2 2 5 2" xfId="23171" xr:uid="{5C53F034-D867-48A8-899A-FBF13EE054C4}"/>
    <cellStyle name="40% - Accent4 8 2 2 6" xfId="23172" xr:uid="{E894937E-A612-4460-838E-500D4715AA56}"/>
    <cellStyle name="40% - Accent4 8 2 3" xfId="23173" xr:uid="{7AEA5B1F-2788-4C00-AD15-DB63B6196611}"/>
    <cellStyle name="40% - Accent4 8 2 3 2" xfId="23174" xr:uid="{9C94C2C7-36D8-40FA-9BEB-4CE6BCBBB21B}"/>
    <cellStyle name="40% - Accent4 8 2 4" xfId="23175" xr:uid="{6693CFF8-7D59-4FCF-B470-D93743DDB69C}"/>
    <cellStyle name="40% - Accent4 8 2 4 2" xfId="23176" xr:uid="{08C9FFDD-822A-4D0A-B13F-C00F79977FE3}"/>
    <cellStyle name="40% - Accent4 8 2 5" xfId="23177" xr:uid="{C7BF5648-F17E-4948-9AC8-4A8ECA841719}"/>
    <cellStyle name="40% - Accent4 8 2 5 2" xfId="23178" xr:uid="{1D04E4BE-E8A1-4FBA-9CD9-193DC8719757}"/>
    <cellStyle name="40% - Accent4 8 2 6" xfId="23179" xr:uid="{D905C358-3166-409B-952D-B7C32619F09B}"/>
    <cellStyle name="40% - Accent4 8 2 6 2" xfId="23180" xr:uid="{FF324340-E798-43EE-BD16-85BFCA44B724}"/>
    <cellStyle name="40% - Accent4 8 2 7" xfId="23181" xr:uid="{15FD4021-24B7-45B9-82A8-640D441E46EA}"/>
    <cellStyle name="40% - Accent4 8 2 7 2" xfId="23182" xr:uid="{7451B5AA-2437-479F-8FF9-46102118A1DC}"/>
    <cellStyle name="40% - Accent4 8 2 8" xfId="23183" xr:uid="{FA6E7B90-E586-4E58-8F3F-7E2531EE0E3E}"/>
    <cellStyle name="40% - Accent4 8 3" xfId="23184" xr:uid="{34452530-0D20-4CEB-AC4C-AE9D630ABE17}"/>
    <cellStyle name="40% - Accent4 8 3 2" xfId="23185" xr:uid="{F33B683A-42A7-4049-8BAA-F7174F118824}"/>
    <cellStyle name="40% - Accent4 8 3 2 2" xfId="23186" xr:uid="{994058D4-94AF-465C-9D17-887FC1669CCC}"/>
    <cellStyle name="40% - Accent4 8 3 2 2 2" xfId="23187" xr:uid="{6C3244BE-5C0D-4140-AAA8-E05BD0A1B999}"/>
    <cellStyle name="40% - Accent4 8 3 2 3" xfId="23188" xr:uid="{8EBF0C44-8F46-44F8-A4C7-BE2AE9560E39}"/>
    <cellStyle name="40% - Accent4 8 3 2 3 2" xfId="23189" xr:uid="{B63419AA-550E-4761-8050-29E701C1ACF4}"/>
    <cellStyle name="40% - Accent4 8 3 2 4" xfId="23190" xr:uid="{79394751-2B17-4978-9FF5-3E371785D481}"/>
    <cellStyle name="40% - Accent4 8 3 2 4 2" xfId="23191" xr:uid="{11EAFB4A-4436-4DC9-908F-EB593121989E}"/>
    <cellStyle name="40% - Accent4 8 3 2 5" xfId="23192" xr:uid="{D64727A5-7EEC-4C52-B89D-AE5BBA9D089D}"/>
    <cellStyle name="40% - Accent4 8 3 2 5 2" xfId="23193" xr:uid="{FF44D62F-BA27-4CB0-BD47-33F6D6F2B12E}"/>
    <cellStyle name="40% - Accent4 8 3 2 6" xfId="23194" xr:uid="{D596A3A9-B266-4AC6-8496-285724D89250}"/>
    <cellStyle name="40% - Accent4 8 3 3" xfId="23195" xr:uid="{FD2869BE-B852-417F-9E59-C91F779A7EAF}"/>
    <cellStyle name="40% - Accent4 8 3 3 2" xfId="23196" xr:uid="{4B848217-66EC-482C-B45E-B1CBC89448B5}"/>
    <cellStyle name="40% - Accent4 8 3 4" xfId="23197" xr:uid="{96D8CE91-D2A5-4629-9D31-1FB1E6DEDF91}"/>
    <cellStyle name="40% - Accent4 8 3 4 2" xfId="23198" xr:uid="{20F7AE5B-D058-4BA4-B86D-FDA4DB32F2C3}"/>
    <cellStyle name="40% - Accent4 8 3 5" xfId="23199" xr:uid="{90386761-F2FD-40E0-A5F3-75C91967E9C7}"/>
    <cellStyle name="40% - Accent4 8 3 5 2" xfId="23200" xr:uid="{20050EA4-476F-490F-A38B-832350CE01C2}"/>
    <cellStyle name="40% - Accent4 8 3 6" xfId="23201" xr:uid="{B2548AAD-F293-4552-A15E-D45A9439319A}"/>
    <cellStyle name="40% - Accent4 8 3 6 2" xfId="23202" xr:uid="{7921B150-4E31-48C5-B6C7-A31FA5743308}"/>
    <cellStyle name="40% - Accent4 8 3 7" xfId="23203" xr:uid="{41DCEBB0-FEA0-40D2-B8A5-5A4AFA997BE9}"/>
    <cellStyle name="40% - Accent4 8 3 7 2" xfId="23204" xr:uid="{3DE7C6FE-DFCC-4C34-AFCC-1BEAFA7F42BF}"/>
    <cellStyle name="40% - Accent4 8 3 8" xfId="23205" xr:uid="{224FCD44-62F7-405F-8CC4-CBE028550F23}"/>
    <cellStyle name="40% - Accent4 8 4" xfId="23206" xr:uid="{2570CA2E-74FE-4059-A73D-E7408074802C}"/>
    <cellStyle name="40% - Accent4 8 4 2" xfId="23207" xr:uid="{AC3EF19A-F14E-4154-B843-FFA8B6BF69B0}"/>
    <cellStyle name="40% - Accent4 8 4 2 2" xfId="23208" xr:uid="{F77FDEA1-57C7-4078-83AE-E534718E62DB}"/>
    <cellStyle name="40% - Accent4 8 4 3" xfId="23209" xr:uid="{881EE5F1-350F-4048-8B5A-0DB4705C6BF6}"/>
    <cellStyle name="40% - Accent4 8 4 3 2" xfId="23210" xr:uid="{548683DE-0641-4A49-959F-C954A28504EA}"/>
    <cellStyle name="40% - Accent4 8 4 4" xfId="23211" xr:uid="{CFAA536B-28E0-4431-8EA2-B5CDF5FE3A50}"/>
    <cellStyle name="40% - Accent4 8 4 4 2" xfId="23212" xr:uid="{92E18456-C279-41DE-ABA0-139057934046}"/>
    <cellStyle name="40% - Accent4 8 4 5" xfId="23213" xr:uid="{CFE3FB78-8931-4719-9E4D-6A9C9C6F99EB}"/>
    <cellStyle name="40% - Accent4 8 4 5 2" xfId="23214" xr:uid="{864BCEFE-46BD-48AB-901A-42F4462E293A}"/>
    <cellStyle name="40% - Accent4 8 4 6" xfId="23215" xr:uid="{3650B32D-ABE3-43BF-AB8A-13816E81A575}"/>
    <cellStyle name="40% - Accent4 8 5" xfId="23216" xr:uid="{6D00A1E0-B62A-4D07-ADE3-2109CAB1265F}"/>
    <cellStyle name="40% - Accent4 8 5 2" xfId="23217" xr:uid="{38FBB6FF-9B6F-4BB8-8160-97C513FE979A}"/>
    <cellStyle name="40% - Accent4 8 6" xfId="23218" xr:uid="{5EAB71CA-5C12-4AFA-A1D6-442D84E31DA2}"/>
    <cellStyle name="40% - Accent4 8 6 2" xfId="23219" xr:uid="{E0112AE6-16DC-47F5-B299-E4EE177444BD}"/>
    <cellStyle name="40% - Accent4 8 7" xfId="23220" xr:uid="{15823076-4937-4553-9F65-D8B5DF03FC98}"/>
    <cellStyle name="40% - Accent4 8 7 2" xfId="23221" xr:uid="{4DA5B4D7-A435-4F93-82FC-DB244810F9E1}"/>
    <cellStyle name="40% - Accent4 8 8" xfId="23222" xr:uid="{75D6A7B2-D0B8-403D-841B-52B6B92D8F2B}"/>
    <cellStyle name="40% - Accent4 8 8 2" xfId="23223" xr:uid="{F01922D9-7DBC-437E-9DA8-7438907094DA}"/>
    <cellStyle name="40% - Accent4 8 9" xfId="23224" xr:uid="{CDBD9951-4F6C-4A3F-90A8-9400D0280848}"/>
    <cellStyle name="40% - Accent4 8 9 2" xfId="23225" xr:uid="{9959E934-FBFD-4D32-AED4-19539956ACEA}"/>
    <cellStyle name="40% - Accent4 9" xfId="23226" xr:uid="{EFDF24DC-D025-4BD4-ADAF-68ED5C01B8D8}"/>
    <cellStyle name="40% - Accent4 9 10" xfId="23227" xr:uid="{CC920508-B4AA-4685-9718-8420D5E794E1}"/>
    <cellStyle name="40% - Accent4 9 2" xfId="23228" xr:uid="{04995938-BBBA-449B-ACFB-0358CF5E3B83}"/>
    <cellStyle name="40% - Accent4 9 2 2" xfId="23229" xr:uid="{BA6DE26C-6FDA-47A5-BF63-B7BC15058014}"/>
    <cellStyle name="40% - Accent4 9 2 2 2" xfId="23230" xr:uid="{46B8F59B-8649-4FFC-AB6F-1A4544C02F0C}"/>
    <cellStyle name="40% - Accent4 9 2 2 2 2" xfId="23231" xr:uid="{E1C082D4-33FE-4DC8-8C22-DD7E7D37D4C2}"/>
    <cellStyle name="40% - Accent4 9 2 2 3" xfId="23232" xr:uid="{A5024D7B-7514-41D8-80B6-48A84550675B}"/>
    <cellStyle name="40% - Accent4 9 2 2 3 2" xfId="23233" xr:uid="{9F3D7FB2-0EF1-4E43-91DB-C11D492DD254}"/>
    <cellStyle name="40% - Accent4 9 2 2 4" xfId="23234" xr:uid="{6AF21CE5-8B27-4B43-9225-6C8427DC7937}"/>
    <cellStyle name="40% - Accent4 9 2 2 4 2" xfId="23235" xr:uid="{5DB67EA6-9C7F-41C6-AA38-8DBD20F29606}"/>
    <cellStyle name="40% - Accent4 9 2 2 5" xfId="23236" xr:uid="{A4142121-90DC-4D03-B3C5-B40430197114}"/>
    <cellStyle name="40% - Accent4 9 2 2 5 2" xfId="23237" xr:uid="{917DA769-7329-4C20-B960-0A722CE0F8F7}"/>
    <cellStyle name="40% - Accent4 9 2 2 6" xfId="23238" xr:uid="{7E487EC4-C9C7-4EF3-B25D-DD7F4BBDE918}"/>
    <cellStyle name="40% - Accent4 9 2 3" xfId="23239" xr:uid="{DC9EAEA6-7DAA-47A2-835A-F6CF42852449}"/>
    <cellStyle name="40% - Accent4 9 2 3 2" xfId="23240" xr:uid="{10EAB249-3B45-4386-8C81-25C4210E6BB6}"/>
    <cellStyle name="40% - Accent4 9 2 4" xfId="23241" xr:uid="{479B9A3F-DE8F-45DA-9940-BD5112B177BE}"/>
    <cellStyle name="40% - Accent4 9 2 4 2" xfId="23242" xr:uid="{5EF80248-61AE-45C4-9128-58EDBF58F595}"/>
    <cellStyle name="40% - Accent4 9 2 5" xfId="23243" xr:uid="{F927BF7B-6290-4C12-AEF0-8C6F295B0102}"/>
    <cellStyle name="40% - Accent4 9 2 5 2" xfId="23244" xr:uid="{D8AEC046-0D48-4F8F-BE02-B8357FB91CC0}"/>
    <cellStyle name="40% - Accent4 9 2 6" xfId="23245" xr:uid="{558A7A17-70CA-4747-A6A4-10660B280C84}"/>
    <cellStyle name="40% - Accent4 9 2 6 2" xfId="23246" xr:uid="{9E797CD0-22D7-4692-8FE6-650D202E5597}"/>
    <cellStyle name="40% - Accent4 9 2 7" xfId="23247" xr:uid="{38AAB479-3007-4EBB-8D7A-6D4601377732}"/>
    <cellStyle name="40% - Accent4 9 2 7 2" xfId="23248" xr:uid="{E028142B-7521-4B4F-B4A9-9F1141DD56E2}"/>
    <cellStyle name="40% - Accent4 9 2 8" xfId="23249" xr:uid="{3FB42D48-52B3-4E53-8C87-1998C9DB9225}"/>
    <cellStyle name="40% - Accent4 9 3" xfId="23250" xr:uid="{6AC72A66-651D-47E1-9B4A-7F05697387D7}"/>
    <cellStyle name="40% - Accent4 9 3 2" xfId="23251" xr:uid="{B8FD12E9-BEEA-4171-917E-76FADF5E2A5D}"/>
    <cellStyle name="40% - Accent4 9 3 2 2" xfId="23252" xr:uid="{36A01B63-A98D-4365-BAD1-623E9F679474}"/>
    <cellStyle name="40% - Accent4 9 3 2 2 2" xfId="23253" xr:uid="{E584D76E-A22C-4286-94C9-48CBEC2045A0}"/>
    <cellStyle name="40% - Accent4 9 3 2 3" xfId="23254" xr:uid="{94BAEDE9-5CE4-4ECC-A222-1DBBC06880BB}"/>
    <cellStyle name="40% - Accent4 9 3 2 3 2" xfId="23255" xr:uid="{FAF353CF-DBBA-494C-A661-E2CB7123A630}"/>
    <cellStyle name="40% - Accent4 9 3 2 4" xfId="23256" xr:uid="{9298A44F-6560-4242-843A-7FA4E7D2990C}"/>
    <cellStyle name="40% - Accent4 9 3 2 4 2" xfId="23257" xr:uid="{EB04FF54-D16E-40DD-9DDB-FC4E0188DB51}"/>
    <cellStyle name="40% - Accent4 9 3 2 5" xfId="23258" xr:uid="{B37CFB01-3163-47DC-8C33-31920F95C052}"/>
    <cellStyle name="40% - Accent4 9 3 2 5 2" xfId="23259" xr:uid="{376FA7EC-DC56-4A3C-B364-0623FAFB8D1A}"/>
    <cellStyle name="40% - Accent4 9 3 2 6" xfId="23260" xr:uid="{473D6115-4459-465F-9D63-1E9E1195A6BD}"/>
    <cellStyle name="40% - Accent4 9 3 3" xfId="23261" xr:uid="{3F18F634-2B17-4F71-92D8-6480D3D5F50E}"/>
    <cellStyle name="40% - Accent4 9 3 3 2" xfId="23262" xr:uid="{EB528EEA-F642-496C-8456-F4C858DE9536}"/>
    <cellStyle name="40% - Accent4 9 3 4" xfId="23263" xr:uid="{61737534-8F87-4DA9-829C-AEB9EDAB14A8}"/>
    <cellStyle name="40% - Accent4 9 3 4 2" xfId="23264" xr:uid="{26733ACE-AD06-46C0-A178-90EA0B03C77D}"/>
    <cellStyle name="40% - Accent4 9 3 5" xfId="23265" xr:uid="{B8A7D336-F2C3-4285-8900-7098263BB903}"/>
    <cellStyle name="40% - Accent4 9 3 5 2" xfId="23266" xr:uid="{E583B345-9D99-4121-8849-A973F454F364}"/>
    <cellStyle name="40% - Accent4 9 3 6" xfId="23267" xr:uid="{F1BDD3C6-BC03-4833-B4A4-33F26045F89D}"/>
    <cellStyle name="40% - Accent4 9 3 6 2" xfId="23268" xr:uid="{7CEA3BF0-B355-4C2B-B173-5AEB2E27C4FB}"/>
    <cellStyle name="40% - Accent4 9 3 7" xfId="23269" xr:uid="{846677D7-2CEC-411A-8F53-FF138CA50C2E}"/>
    <cellStyle name="40% - Accent4 9 3 7 2" xfId="23270" xr:uid="{BDDF5466-8473-4C2D-97D4-A57424505D1F}"/>
    <cellStyle name="40% - Accent4 9 3 8" xfId="23271" xr:uid="{8A87D00B-3235-413B-9251-4BA6B0B3CCC7}"/>
    <cellStyle name="40% - Accent4 9 4" xfId="23272" xr:uid="{05A69E98-E9FC-4094-998D-E6A98B5B23C6}"/>
    <cellStyle name="40% - Accent4 9 4 2" xfId="23273" xr:uid="{3308B6F5-F4C2-474F-BEE4-B8D7691C68DE}"/>
    <cellStyle name="40% - Accent4 9 4 2 2" xfId="23274" xr:uid="{EE7558A6-1C42-47DC-B51D-0EF3E9EFBECC}"/>
    <cellStyle name="40% - Accent4 9 4 3" xfId="23275" xr:uid="{05723C2E-3181-4F51-B125-7A38D3391AFE}"/>
    <cellStyle name="40% - Accent4 9 4 3 2" xfId="23276" xr:uid="{90A59165-9CF4-4CCF-96E5-E991BF976F5D}"/>
    <cellStyle name="40% - Accent4 9 4 4" xfId="23277" xr:uid="{49E76EAA-9C19-4A0D-9203-80888EEED54B}"/>
    <cellStyle name="40% - Accent4 9 4 4 2" xfId="23278" xr:uid="{BFEFFF05-ACDC-44D6-9DF1-7D74D84527B3}"/>
    <cellStyle name="40% - Accent4 9 4 5" xfId="23279" xr:uid="{7794295D-41BA-4653-A416-DCD51F370763}"/>
    <cellStyle name="40% - Accent4 9 4 5 2" xfId="23280" xr:uid="{9E2FFAA7-1B60-4F07-89E8-C8CFD0AC8DFB}"/>
    <cellStyle name="40% - Accent4 9 4 6" xfId="23281" xr:uid="{B04144E7-AE73-49EA-9FAA-4DA80DE292F5}"/>
    <cellStyle name="40% - Accent4 9 5" xfId="23282" xr:uid="{7B5D1D11-EF56-4729-8613-3A962B9AF2AD}"/>
    <cellStyle name="40% - Accent4 9 5 2" xfId="23283" xr:uid="{26F6E986-F1AB-47ED-8218-F311CE2CEB6D}"/>
    <cellStyle name="40% - Accent4 9 6" xfId="23284" xr:uid="{D53BDAF4-31FA-4DD8-BD7C-EA326D3066E9}"/>
    <cellStyle name="40% - Accent4 9 6 2" xfId="23285" xr:uid="{6AB3AEC5-8FF9-43B3-8258-BE1FFCD9B09F}"/>
    <cellStyle name="40% - Accent4 9 7" xfId="23286" xr:uid="{7D200A0E-9EF1-45F4-B3B1-BDB0347F11A3}"/>
    <cellStyle name="40% - Accent4 9 7 2" xfId="23287" xr:uid="{9561B476-E814-47C1-8C81-02C3E241F109}"/>
    <cellStyle name="40% - Accent4 9 8" xfId="23288" xr:uid="{0F9A36E8-8799-4136-B4D0-3F7D29EA304E}"/>
    <cellStyle name="40% - Accent4 9 8 2" xfId="23289" xr:uid="{B180BA64-C9B7-49C3-9F53-CA0DAC5F67F0}"/>
    <cellStyle name="40% - Accent4 9 9" xfId="23290" xr:uid="{56AF5DA4-1F4A-4C28-BED8-B287D01464C7}"/>
    <cellStyle name="40% - Accent4 9 9 2" xfId="23291" xr:uid="{09CBA551-BC7B-4B7D-BBFD-D4EF567EC022}"/>
    <cellStyle name="40% - Accent5 10" xfId="23293" xr:uid="{3C16E02B-891E-4529-98F7-5E9054A919AD}"/>
    <cellStyle name="40% - Accent5 10 10" xfId="23294" xr:uid="{3C1C242C-1A46-4C56-8EF4-B10CED9CBD2C}"/>
    <cellStyle name="40% - Accent5 10 2" xfId="23295" xr:uid="{D76E1AE4-8691-4700-9710-FF493061F8B2}"/>
    <cellStyle name="40% - Accent5 10 2 2" xfId="23296" xr:uid="{FB25564B-0344-47C7-AFA2-2A305B331D06}"/>
    <cellStyle name="40% - Accent5 10 2 2 2" xfId="23297" xr:uid="{D1A416A5-8A13-422F-85FA-7657464602E7}"/>
    <cellStyle name="40% - Accent5 10 2 2 2 2" xfId="23298" xr:uid="{5AAEF5AF-E5F4-4B8D-A8EE-4AA7D3AEADE3}"/>
    <cellStyle name="40% - Accent5 10 2 2 3" xfId="23299" xr:uid="{993B6412-013C-41FC-BFB0-507149C6C444}"/>
    <cellStyle name="40% - Accent5 10 2 2 3 2" xfId="23300" xr:uid="{24B653C5-7FF6-4826-860E-4E230EC82172}"/>
    <cellStyle name="40% - Accent5 10 2 2 4" xfId="23301" xr:uid="{041AE9D0-8C7B-49E1-944E-A038C379E03A}"/>
    <cellStyle name="40% - Accent5 10 2 3" xfId="23302" xr:uid="{91B4262F-0070-4D64-A0F0-D241099300B2}"/>
    <cellStyle name="40% - Accent5 10 2 3 2" xfId="23303" xr:uid="{81A8F5DA-2B4A-48C0-B7D2-908A74441388}"/>
    <cellStyle name="40% - Accent5 10 2 4" xfId="23304" xr:uid="{75DCDD58-940B-4045-878E-6F087B398C51}"/>
    <cellStyle name="40% - Accent5 10 2 4 2" xfId="23305" xr:uid="{10E9522E-AF46-4F85-9AD8-AD8D599011CF}"/>
    <cellStyle name="40% - Accent5 10 2 5" xfId="23306" xr:uid="{0AC3743B-8C3C-4AFB-B84A-F21B234D43FF}"/>
    <cellStyle name="40% - Accent5 10 2 5 2" xfId="23307" xr:uid="{1281B4DE-BADD-4C65-837A-794839825AAF}"/>
    <cellStyle name="40% - Accent5 10 2 6" xfId="23308" xr:uid="{D1B88B3D-5CD1-43DB-99A3-ACB7C371743A}"/>
    <cellStyle name="40% - Accent5 10 2 6 2" xfId="23309" xr:uid="{DD34D34A-1780-48E5-877E-5200CD813EBD}"/>
    <cellStyle name="40% - Accent5 10 2 7" xfId="23310" xr:uid="{C2CE02B8-C565-44C6-AF41-B07F3F6B9D62}"/>
    <cellStyle name="40% - Accent5 10 2 7 2" xfId="23311" xr:uid="{513481EB-AA15-4EB9-A8FB-01F22B1C075F}"/>
    <cellStyle name="40% - Accent5 10 2 8" xfId="23312" xr:uid="{3C2C9E0D-84FA-4FD7-A769-837B856B06A7}"/>
    <cellStyle name="40% - Accent5 10 3" xfId="23313" xr:uid="{64AE4482-2EA5-4BB9-AC7F-9FEBA78A3A0B}"/>
    <cellStyle name="40% - Accent5 10 3 2" xfId="23314" xr:uid="{EE5C44B2-9F4C-4DFC-A1BE-BD2B2D2ADC3F}"/>
    <cellStyle name="40% - Accent5 10 3 2 2" xfId="23315" xr:uid="{D1434864-A1A9-44D5-84DD-1E8049597743}"/>
    <cellStyle name="40% - Accent5 10 3 2 2 2" xfId="23316" xr:uid="{7BAAE69D-91CE-4D4E-9DC9-E0A7B765E77A}"/>
    <cellStyle name="40% - Accent5 10 3 2 3" xfId="23317" xr:uid="{4379CC59-EE44-4DE3-A882-5E158C2EF283}"/>
    <cellStyle name="40% - Accent5 10 3 2 3 2" xfId="23318" xr:uid="{4B57A9C6-6EDF-4418-8287-09652EB41968}"/>
    <cellStyle name="40% - Accent5 10 3 2 4" xfId="23319" xr:uid="{7A596DBC-9D51-422B-BA85-5320DC6C3759}"/>
    <cellStyle name="40% - Accent5 10 3 3" xfId="23320" xr:uid="{F2427E09-D92F-4EB9-A1B3-8D9587EE7537}"/>
    <cellStyle name="40% - Accent5 10 3 3 2" xfId="23321" xr:uid="{6B261A36-3283-4C63-A1FB-4996A8E6AA8F}"/>
    <cellStyle name="40% - Accent5 10 3 4" xfId="23322" xr:uid="{6401F774-BDC0-425E-A489-9F01D0A59C22}"/>
    <cellStyle name="40% - Accent5 10 3 4 2" xfId="23323" xr:uid="{FFC0664A-3748-49B4-B759-CC50C6A3D797}"/>
    <cellStyle name="40% - Accent5 10 3 5" xfId="23324" xr:uid="{A574F33F-658F-4568-BF5B-203281BD39C2}"/>
    <cellStyle name="40% - Accent5 10 3 5 2" xfId="23325" xr:uid="{02804A68-0025-4598-841A-1A14D6A6EC02}"/>
    <cellStyle name="40% - Accent5 10 3 6" xfId="23326" xr:uid="{734B2F45-AEFE-4AA3-800A-65274A0F679F}"/>
    <cellStyle name="40% - Accent5 10 4" xfId="23327" xr:uid="{6EA738EF-0A4C-4E6F-861D-AF89E4905292}"/>
    <cellStyle name="40% - Accent5 10 4 2" xfId="23328" xr:uid="{14359D54-AD0C-4C39-A74B-7CA65E1A4108}"/>
    <cellStyle name="40% - Accent5 10 4 2 2" xfId="23329" xr:uid="{D385E897-F40E-4F2A-841C-2CA32A64E9A9}"/>
    <cellStyle name="40% - Accent5 10 4 3" xfId="23330" xr:uid="{5ED7DBA5-4F88-4B7A-8565-F3E9E6DAC7A8}"/>
    <cellStyle name="40% - Accent5 10 4 3 2" xfId="23331" xr:uid="{C6F5A222-0B98-464C-B99E-0A85B0B348A5}"/>
    <cellStyle name="40% - Accent5 10 4 4" xfId="23332" xr:uid="{A69972BB-FC70-4844-9B3D-115FBC6CC47E}"/>
    <cellStyle name="40% - Accent5 10 5" xfId="23333" xr:uid="{36E6F6F6-772C-4494-85CC-BBBAC4C23F96}"/>
    <cellStyle name="40% - Accent5 10 5 2" xfId="23334" xr:uid="{67E07002-3048-4AAC-ADC6-3EA861D579AF}"/>
    <cellStyle name="40% - Accent5 10 6" xfId="23335" xr:uid="{1B55D6E0-4D28-4521-88D9-518C39C3C423}"/>
    <cellStyle name="40% - Accent5 10 6 2" xfId="23336" xr:uid="{B57E53AF-0E11-4882-A8BC-36D8F4D85B93}"/>
    <cellStyle name="40% - Accent5 10 7" xfId="23337" xr:uid="{BAA1F066-459E-470F-87B4-3E6D00645E72}"/>
    <cellStyle name="40% - Accent5 10 7 2" xfId="23338" xr:uid="{36BF82C6-6A40-4272-A10E-43F96412FA9C}"/>
    <cellStyle name="40% - Accent5 10 8" xfId="23339" xr:uid="{B4A089D8-3CE9-4A24-ADB8-FAF3002DA203}"/>
    <cellStyle name="40% - Accent5 10 8 2" xfId="23340" xr:uid="{CE7018ED-D1A3-40D4-B47A-7FF6EE293002}"/>
    <cellStyle name="40% - Accent5 10 9" xfId="23341" xr:uid="{2D3AEBD6-A4F9-4290-AE75-DEBA9E4F0B2D}"/>
    <cellStyle name="40% - Accent5 10 9 2" xfId="23342" xr:uid="{B17D5AFF-2E94-4ACC-8FCA-0B110DCF7BC9}"/>
    <cellStyle name="40% - Accent5 11" xfId="23343" xr:uid="{B0B7291C-6E29-456D-A228-4CCDF0180EA7}"/>
    <cellStyle name="40% - Accent5 11 10" xfId="23344" xr:uid="{DE6917D0-2C2D-4930-A2A5-D2D153589392}"/>
    <cellStyle name="40% - Accent5 11 2" xfId="23345" xr:uid="{05186BA3-D0D2-41C6-87ED-28ADB3BED41C}"/>
    <cellStyle name="40% - Accent5 11 2 2" xfId="23346" xr:uid="{DB61626D-2473-407A-84E3-56C478AAE0A5}"/>
    <cellStyle name="40% - Accent5 11 2 2 2" xfId="23347" xr:uid="{26DE30EC-0DBF-4D67-9AA4-AF56C16AF57A}"/>
    <cellStyle name="40% - Accent5 11 2 2 2 2" xfId="23348" xr:uid="{7F549870-4EE9-4190-95F3-B636616ABD12}"/>
    <cellStyle name="40% - Accent5 11 2 2 3" xfId="23349" xr:uid="{503444E9-03DF-404B-9910-D69D0B3BC443}"/>
    <cellStyle name="40% - Accent5 11 2 2 3 2" xfId="23350" xr:uid="{046BA5E2-E2C3-4EE4-A3E0-C539735E1326}"/>
    <cellStyle name="40% - Accent5 11 2 2 4" xfId="23351" xr:uid="{B9610C7B-4436-4D6F-A5E8-A9688254C7EF}"/>
    <cellStyle name="40% - Accent5 11 2 3" xfId="23352" xr:uid="{6EBE85DF-C8F0-43E2-AC22-5567A4060701}"/>
    <cellStyle name="40% - Accent5 11 2 3 2" xfId="23353" xr:uid="{38603B63-C898-4AEA-82DC-90009E8BC856}"/>
    <cellStyle name="40% - Accent5 11 2 4" xfId="23354" xr:uid="{5F5E3383-2316-4AC3-B994-48A04FF2B88D}"/>
    <cellStyle name="40% - Accent5 11 2 4 2" xfId="23355" xr:uid="{9D85F889-2FA7-48E6-9B5C-970DE41EC07B}"/>
    <cellStyle name="40% - Accent5 11 2 5" xfId="23356" xr:uid="{246FAE00-8D23-4717-B1C3-055DCFF1FB23}"/>
    <cellStyle name="40% - Accent5 11 2 5 2" xfId="23357" xr:uid="{CFF85B78-1150-4DF6-BDE9-F6793E4CB940}"/>
    <cellStyle name="40% - Accent5 11 2 6" xfId="23358" xr:uid="{9D49A889-571F-44BC-A0FA-24072A4FA638}"/>
    <cellStyle name="40% - Accent5 11 2 6 2" xfId="23359" xr:uid="{CC0689B7-5C25-4706-8B53-8A4AEB8CBB36}"/>
    <cellStyle name="40% - Accent5 11 2 7" xfId="23360" xr:uid="{B869AD72-05D8-44D0-9051-EA88619CDF01}"/>
    <cellStyle name="40% - Accent5 11 2 7 2" xfId="23361" xr:uid="{A1536262-FAF4-4F04-86F3-C0C3353ADD14}"/>
    <cellStyle name="40% - Accent5 11 2 8" xfId="23362" xr:uid="{1EF787C6-AF87-41BC-BE7C-41DE13FA3A20}"/>
    <cellStyle name="40% - Accent5 11 3" xfId="23363" xr:uid="{0698F480-DA13-4C70-94A8-2BB970761BE9}"/>
    <cellStyle name="40% - Accent5 11 3 2" xfId="23364" xr:uid="{EF6B4136-5CAA-4E19-A517-3698C1314704}"/>
    <cellStyle name="40% - Accent5 11 3 2 2" xfId="23365" xr:uid="{E6A71E79-057A-4E42-A600-448CE97B33DA}"/>
    <cellStyle name="40% - Accent5 11 3 2 2 2" xfId="23366" xr:uid="{501299B0-8A9C-49D6-9DDF-5D87538776A4}"/>
    <cellStyle name="40% - Accent5 11 3 2 3" xfId="23367" xr:uid="{4191BDE8-2B3F-43FC-9E5A-8A523D1C502B}"/>
    <cellStyle name="40% - Accent5 11 3 2 3 2" xfId="23368" xr:uid="{013707B6-38A6-4D29-9EBA-DDCB7FE3A240}"/>
    <cellStyle name="40% - Accent5 11 3 2 4" xfId="23369" xr:uid="{571AB620-F60F-41B3-B87E-DC77A792DAE0}"/>
    <cellStyle name="40% - Accent5 11 3 3" xfId="23370" xr:uid="{1FD970BD-0F07-4E3A-9B06-49697FC27F24}"/>
    <cellStyle name="40% - Accent5 11 3 3 2" xfId="23371" xr:uid="{9DEB76E4-B946-4659-91A3-16801FD5DF4A}"/>
    <cellStyle name="40% - Accent5 11 3 4" xfId="23372" xr:uid="{F622AAE4-0B73-460A-BCA7-84002A4B53A1}"/>
    <cellStyle name="40% - Accent5 11 3 4 2" xfId="23373" xr:uid="{C1657F7F-AC36-4AFC-8631-0DAE20F415A9}"/>
    <cellStyle name="40% - Accent5 11 3 5" xfId="23374" xr:uid="{288CAC6E-E736-4852-B9E4-6159DC7B375A}"/>
    <cellStyle name="40% - Accent5 11 3 5 2" xfId="23375" xr:uid="{AD97F6A0-2D36-41C3-9102-758989755ACD}"/>
    <cellStyle name="40% - Accent5 11 3 6" xfId="23376" xr:uid="{7C81428A-3A53-4EDF-97D9-FB8DCF09A97D}"/>
    <cellStyle name="40% - Accent5 11 4" xfId="23377" xr:uid="{9CE96A6C-4F76-45F6-9CD4-11FAF941DCCA}"/>
    <cellStyle name="40% - Accent5 11 4 2" xfId="23378" xr:uid="{7878B82D-74CB-4537-B6B8-2446D879F779}"/>
    <cellStyle name="40% - Accent5 11 4 2 2" xfId="23379" xr:uid="{25A3449F-9569-4B39-B796-0E98938BC3C6}"/>
    <cellStyle name="40% - Accent5 11 4 3" xfId="23380" xr:uid="{7F2006B9-3A13-4468-AED1-3FDFF8747EBE}"/>
    <cellStyle name="40% - Accent5 11 4 3 2" xfId="23381" xr:uid="{1B15927D-6A4D-4385-B7FB-29B0A397A5B3}"/>
    <cellStyle name="40% - Accent5 11 4 4" xfId="23382" xr:uid="{339F7B48-F924-4575-A480-CA460FF78A89}"/>
    <cellStyle name="40% - Accent5 11 5" xfId="23383" xr:uid="{4D118FE7-4E94-4CED-8B02-8C48566E1D1F}"/>
    <cellStyle name="40% - Accent5 11 5 2" xfId="23384" xr:uid="{E2D82411-217B-4E73-943B-B3EF059953A3}"/>
    <cellStyle name="40% - Accent5 11 6" xfId="23385" xr:uid="{24A0AF23-8482-4F9A-B8E0-84C775D90569}"/>
    <cellStyle name="40% - Accent5 11 6 2" xfId="23386" xr:uid="{68CD87CC-8523-4A5E-A6D6-058903358753}"/>
    <cellStyle name="40% - Accent5 11 7" xfId="23387" xr:uid="{AF014243-0374-4F86-B499-CBFE832E863E}"/>
    <cellStyle name="40% - Accent5 11 7 2" xfId="23388" xr:uid="{B3E13372-9DDB-4DEC-B9B0-39F4F84A173B}"/>
    <cellStyle name="40% - Accent5 11 8" xfId="23389" xr:uid="{FE28B728-792B-4EE4-8158-211BA381FA72}"/>
    <cellStyle name="40% - Accent5 11 8 2" xfId="23390" xr:uid="{A48DEB2A-24BF-4A4D-94A7-28DD65CD41AE}"/>
    <cellStyle name="40% - Accent5 11 9" xfId="23391" xr:uid="{CE5F67D7-ABEE-4CED-A4B2-D0518945E632}"/>
    <cellStyle name="40% - Accent5 11 9 2" xfId="23392" xr:uid="{E79B006D-E0A0-445F-B9A7-7A29C555FBFF}"/>
    <cellStyle name="40% - Accent5 12" xfId="23393" xr:uid="{D6ACF72B-F7B2-48F0-AE1F-904DCD584AA5}"/>
    <cellStyle name="40% - Accent5 12 10" xfId="23394" xr:uid="{82B776AC-7DAA-4F48-AEF2-1B3BB369B901}"/>
    <cellStyle name="40% - Accent5 12 2" xfId="23395" xr:uid="{AEEB61EB-3863-401A-A397-3E50B42746DB}"/>
    <cellStyle name="40% - Accent5 12 2 2" xfId="23396" xr:uid="{5D9A4B4C-FC61-4C86-8616-C5D91FDF05B4}"/>
    <cellStyle name="40% - Accent5 12 2 2 2" xfId="23397" xr:uid="{630E011E-7CB7-47C7-B118-2312448ED704}"/>
    <cellStyle name="40% - Accent5 12 2 2 2 2" xfId="23398" xr:uid="{50EC74CD-7A17-4867-A521-716C2BCC68C8}"/>
    <cellStyle name="40% - Accent5 12 2 2 3" xfId="23399" xr:uid="{909A7F32-5704-40AF-A370-8BA6437A4D6B}"/>
    <cellStyle name="40% - Accent5 12 2 2 3 2" xfId="23400" xr:uid="{6C1ECF07-BED9-4EEA-9B5E-988BCC3B11D9}"/>
    <cellStyle name="40% - Accent5 12 2 2 4" xfId="23401" xr:uid="{7A6D36B1-B350-4C58-A52E-2F51280E9A6A}"/>
    <cellStyle name="40% - Accent5 12 2 3" xfId="23402" xr:uid="{C04460AC-8666-4231-A8F1-5257C7D879A7}"/>
    <cellStyle name="40% - Accent5 12 2 3 2" xfId="23403" xr:uid="{867B28A5-A3B9-4256-9B25-7DAB0E701791}"/>
    <cellStyle name="40% - Accent5 12 2 4" xfId="23404" xr:uid="{496E7DA0-B0C5-42E6-8C64-FE3AB9320C7D}"/>
    <cellStyle name="40% - Accent5 12 2 4 2" xfId="23405" xr:uid="{2E2297AB-B176-4A69-9744-07CBEBAD9E54}"/>
    <cellStyle name="40% - Accent5 12 2 5" xfId="23406" xr:uid="{CC71D09A-CB3A-476E-A1F5-DE914194C2DB}"/>
    <cellStyle name="40% - Accent5 12 2 5 2" xfId="23407" xr:uid="{438AE97E-C222-4B87-94E4-C25178370070}"/>
    <cellStyle name="40% - Accent5 12 2 6" xfId="23408" xr:uid="{B1CEB82D-2A57-436F-9CF0-89DC86EB51EE}"/>
    <cellStyle name="40% - Accent5 12 2 6 2" xfId="23409" xr:uid="{F5298231-F5A7-4AF9-B409-1ECF00B753E2}"/>
    <cellStyle name="40% - Accent5 12 2 7" xfId="23410" xr:uid="{A0484861-EC7E-4E92-870A-48E2717D7F3E}"/>
    <cellStyle name="40% - Accent5 12 2 7 2" xfId="23411" xr:uid="{BDF93CDC-3D7C-4092-A29F-CABBD74590D3}"/>
    <cellStyle name="40% - Accent5 12 2 8" xfId="23412" xr:uid="{BC474AB3-CEBE-4288-8D63-677D0B7071B0}"/>
    <cellStyle name="40% - Accent5 12 3" xfId="23413" xr:uid="{2AC1E823-4B42-43E7-8E81-537C1E251B69}"/>
    <cellStyle name="40% - Accent5 12 3 2" xfId="23414" xr:uid="{31A04F83-1DCA-4CA9-B47A-E2FFD7A9817D}"/>
    <cellStyle name="40% - Accent5 12 3 2 2" xfId="23415" xr:uid="{92686382-1F5F-448E-BA6A-C003971EA94E}"/>
    <cellStyle name="40% - Accent5 12 3 2 2 2" xfId="23416" xr:uid="{122F9D93-BAD2-4860-B551-EDC08E87CC43}"/>
    <cellStyle name="40% - Accent5 12 3 2 3" xfId="23417" xr:uid="{CDF875B7-2BB1-49F8-81FB-9168E8A57F2E}"/>
    <cellStyle name="40% - Accent5 12 3 2 3 2" xfId="23418" xr:uid="{8A0622F2-37DA-4743-8954-C042070712BB}"/>
    <cellStyle name="40% - Accent5 12 3 2 4" xfId="23419" xr:uid="{97C0D4AD-B765-4FF8-94AE-4DB442EA8C83}"/>
    <cellStyle name="40% - Accent5 12 3 3" xfId="23420" xr:uid="{DEC1CEB5-AF97-42CC-A4F8-6F4E1A6F94FA}"/>
    <cellStyle name="40% - Accent5 12 3 3 2" xfId="23421" xr:uid="{1130114C-A1EE-418D-AE45-8BD04A8A74DF}"/>
    <cellStyle name="40% - Accent5 12 3 4" xfId="23422" xr:uid="{12DD6AE5-7463-47AD-AA4C-DE7017F229B4}"/>
    <cellStyle name="40% - Accent5 12 3 4 2" xfId="23423" xr:uid="{DC87A28A-FFFA-47D4-967E-B6F476FDBD6F}"/>
    <cellStyle name="40% - Accent5 12 3 5" xfId="23424" xr:uid="{9E8A4B2C-FB44-4706-BE4A-8A4D454D0E7D}"/>
    <cellStyle name="40% - Accent5 12 3 5 2" xfId="23425" xr:uid="{0DDE7067-CC8C-4337-BF19-C37EE35CC006}"/>
    <cellStyle name="40% - Accent5 12 3 6" xfId="23426" xr:uid="{9E39C196-07D3-4134-8086-823CABBBAA2F}"/>
    <cellStyle name="40% - Accent5 12 4" xfId="23427" xr:uid="{3EE3160F-08BC-4349-A4A0-41786183E8E8}"/>
    <cellStyle name="40% - Accent5 12 4 2" xfId="23428" xr:uid="{81290878-11A3-4E47-9FC2-1F33AEE9D88C}"/>
    <cellStyle name="40% - Accent5 12 4 2 2" xfId="23429" xr:uid="{7CF1B92C-A4E3-40F5-98CC-BB7CB795FBD2}"/>
    <cellStyle name="40% - Accent5 12 4 3" xfId="23430" xr:uid="{C85B11E7-8788-4759-883D-8731AA9801B0}"/>
    <cellStyle name="40% - Accent5 12 4 3 2" xfId="23431" xr:uid="{8C1A6E99-84B9-4B99-A3D2-30F9341459AA}"/>
    <cellStyle name="40% - Accent5 12 4 4" xfId="23432" xr:uid="{09B59B0B-DBF7-4866-8177-D445F2A3FD5D}"/>
    <cellStyle name="40% - Accent5 12 5" xfId="23433" xr:uid="{6C328968-868B-4280-B30A-4BED03B6348A}"/>
    <cellStyle name="40% - Accent5 12 5 2" xfId="23434" xr:uid="{6F72767E-4DD4-41A4-AF5A-7144336D3EEE}"/>
    <cellStyle name="40% - Accent5 12 6" xfId="23435" xr:uid="{0ADA518A-D4D3-4882-8C0F-7BE31FF5E63D}"/>
    <cellStyle name="40% - Accent5 12 6 2" xfId="23436" xr:uid="{93458F48-33D9-4364-9AC4-168B1DD27C38}"/>
    <cellStyle name="40% - Accent5 12 7" xfId="23437" xr:uid="{8FEFE8D2-39CA-4B7D-B01B-8CCE64F660FF}"/>
    <cellStyle name="40% - Accent5 12 7 2" xfId="23438" xr:uid="{707962A6-521F-42C2-898F-4E262F04110D}"/>
    <cellStyle name="40% - Accent5 12 8" xfId="23439" xr:uid="{14A93A49-75E8-4F61-B985-3FF9834C309D}"/>
    <cellStyle name="40% - Accent5 12 8 2" xfId="23440" xr:uid="{D9476601-193F-4AA9-B37C-1AD0A9C7ABAE}"/>
    <cellStyle name="40% - Accent5 12 9" xfId="23441" xr:uid="{45F96A1D-FA16-4FBB-99FE-A549FF33A53A}"/>
    <cellStyle name="40% - Accent5 12 9 2" xfId="23442" xr:uid="{EFE3D029-60CD-4D61-9C1F-8E53BBEB941E}"/>
    <cellStyle name="40% - Accent5 13" xfId="23443" xr:uid="{A36D8E14-8ACA-47E9-9449-2645CC60067F}"/>
    <cellStyle name="40% - Accent5 13 10" xfId="23444" xr:uid="{7E41D1A9-5588-4EDA-82F0-614070CA879A}"/>
    <cellStyle name="40% - Accent5 13 2" xfId="23445" xr:uid="{1276D6CE-75DD-416C-B521-8813FD4C2EC3}"/>
    <cellStyle name="40% - Accent5 13 2 2" xfId="23446" xr:uid="{B1F33BA7-0064-4F91-95EC-983222E3B116}"/>
    <cellStyle name="40% - Accent5 13 2 2 2" xfId="23447" xr:uid="{80FBEA9F-C24A-4925-A55C-D206186D002F}"/>
    <cellStyle name="40% - Accent5 13 2 2 2 2" xfId="23448" xr:uid="{50E3C0B3-E46F-4D04-9FD2-4063DAABB265}"/>
    <cellStyle name="40% - Accent5 13 2 2 3" xfId="23449" xr:uid="{AEFFE55C-98BB-4D15-A958-4D8741A8D308}"/>
    <cellStyle name="40% - Accent5 13 2 2 3 2" xfId="23450" xr:uid="{478D0987-406C-4EE4-A5E0-E3F7D626741E}"/>
    <cellStyle name="40% - Accent5 13 2 2 4" xfId="23451" xr:uid="{0EE91C41-32E4-492F-8E1E-4303B7C8FBFA}"/>
    <cellStyle name="40% - Accent5 13 2 3" xfId="23452" xr:uid="{DBAF6243-2E2F-4858-A7C7-ECAA78BB8D90}"/>
    <cellStyle name="40% - Accent5 13 2 3 2" xfId="23453" xr:uid="{A1266D64-55BA-4DFE-8A58-5BFB600243A1}"/>
    <cellStyle name="40% - Accent5 13 2 4" xfId="23454" xr:uid="{A5385A8A-65E7-4817-8354-BF38CAC2AA60}"/>
    <cellStyle name="40% - Accent5 13 2 4 2" xfId="23455" xr:uid="{FBE09B06-2B95-4E94-9F50-4F2AD67D7844}"/>
    <cellStyle name="40% - Accent5 13 2 5" xfId="23456" xr:uid="{1DE273DA-EDFA-4314-BCAC-10E1DC9B80B2}"/>
    <cellStyle name="40% - Accent5 13 2 5 2" xfId="23457" xr:uid="{44C107D4-4346-41D7-8B7F-259D33EED3ED}"/>
    <cellStyle name="40% - Accent5 13 2 6" xfId="23458" xr:uid="{95805AC8-3B5E-4ED8-8080-3441627F3357}"/>
    <cellStyle name="40% - Accent5 13 2 6 2" xfId="23459" xr:uid="{58B0A1EF-60D1-41AB-BBEC-A8FF554116FE}"/>
    <cellStyle name="40% - Accent5 13 2 7" xfId="23460" xr:uid="{DED908CC-C328-424B-9795-05235BFBFBF3}"/>
    <cellStyle name="40% - Accent5 13 2 7 2" xfId="23461" xr:uid="{F90A4F61-2DF9-4888-B4F4-17816BC6FB3F}"/>
    <cellStyle name="40% - Accent5 13 2 8" xfId="23462" xr:uid="{765D91A2-088B-46BB-9BA7-7167440042A9}"/>
    <cellStyle name="40% - Accent5 13 3" xfId="23463" xr:uid="{95737E07-27EA-41F5-9B90-D48CADB39852}"/>
    <cellStyle name="40% - Accent5 13 3 2" xfId="23464" xr:uid="{0163263A-29E1-48F5-93CD-FC91D03B4B36}"/>
    <cellStyle name="40% - Accent5 13 3 2 2" xfId="23465" xr:uid="{78F3B388-631F-4653-B65F-D8B8AC44F3EC}"/>
    <cellStyle name="40% - Accent5 13 3 2 2 2" xfId="23466" xr:uid="{72E8A4CE-D74E-4BD7-8D8F-4E066E9EE76E}"/>
    <cellStyle name="40% - Accent5 13 3 2 3" xfId="23467" xr:uid="{81CD3AD4-897C-47D1-A964-F846EA4F4256}"/>
    <cellStyle name="40% - Accent5 13 3 2 3 2" xfId="23468" xr:uid="{833975A8-B797-4A0C-BE5F-4DF28F176720}"/>
    <cellStyle name="40% - Accent5 13 3 2 4" xfId="23469" xr:uid="{4B983749-70EB-43D3-9B48-156D41B53514}"/>
    <cellStyle name="40% - Accent5 13 3 3" xfId="23470" xr:uid="{0186D255-7553-4C1F-BFAF-69DEDD6A831F}"/>
    <cellStyle name="40% - Accent5 13 3 3 2" xfId="23471" xr:uid="{914770B3-694F-4354-9278-EF362E6CBC3D}"/>
    <cellStyle name="40% - Accent5 13 3 4" xfId="23472" xr:uid="{CD4CB127-4DF8-4DDF-81DC-44161C23DA38}"/>
    <cellStyle name="40% - Accent5 13 3 4 2" xfId="23473" xr:uid="{DBFA731C-5259-4F83-8E3C-9BFF937E13E2}"/>
    <cellStyle name="40% - Accent5 13 3 5" xfId="23474" xr:uid="{0F2E680C-634D-4253-B433-229206385391}"/>
    <cellStyle name="40% - Accent5 13 3 5 2" xfId="23475" xr:uid="{DB8CFCC4-FD1E-4D50-8B98-9244B4601193}"/>
    <cellStyle name="40% - Accent5 13 3 6" xfId="23476" xr:uid="{B8053741-23BE-4304-9F48-8FAC3FC75657}"/>
    <cellStyle name="40% - Accent5 13 4" xfId="23477" xr:uid="{186AE719-6285-4565-86D3-5B64F70ACC9F}"/>
    <cellStyle name="40% - Accent5 13 4 2" xfId="23478" xr:uid="{18728995-4321-4837-9E58-2B3B76B03E00}"/>
    <cellStyle name="40% - Accent5 13 4 2 2" xfId="23479" xr:uid="{0B8C7F71-2D6E-4C1D-89C7-2A21B7F33757}"/>
    <cellStyle name="40% - Accent5 13 4 3" xfId="23480" xr:uid="{45D7676F-AEBC-49C7-B7B4-974BE36A4C3C}"/>
    <cellStyle name="40% - Accent5 13 4 3 2" xfId="23481" xr:uid="{E988C487-C095-4259-B956-59DCEDA8150A}"/>
    <cellStyle name="40% - Accent5 13 4 4" xfId="23482" xr:uid="{A1ADE209-109D-4939-9AB0-C168C4084802}"/>
    <cellStyle name="40% - Accent5 13 5" xfId="23483" xr:uid="{3B63CA61-7232-4105-B6D9-0B939D0E726B}"/>
    <cellStyle name="40% - Accent5 13 5 2" xfId="23484" xr:uid="{06B1BA7A-1D98-48CC-8BA4-BCF6880A1952}"/>
    <cellStyle name="40% - Accent5 13 6" xfId="23485" xr:uid="{73FF0F35-F65F-4287-9426-E804913026A1}"/>
    <cellStyle name="40% - Accent5 13 6 2" xfId="23486" xr:uid="{25A9AB83-99FF-4413-ADF8-0623D34248E9}"/>
    <cellStyle name="40% - Accent5 13 7" xfId="23487" xr:uid="{CB995CB2-5E93-45A4-8FE1-AEED16448774}"/>
    <cellStyle name="40% - Accent5 13 7 2" xfId="23488" xr:uid="{C8946197-A140-462D-A45B-233CC3B83E75}"/>
    <cellStyle name="40% - Accent5 13 8" xfId="23489" xr:uid="{72AC2699-1325-4EF6-82E6-AA0F22047B68}"/>
    <cellStyle name="40% - Accent5 13 8 2" xfId="23490" xr:uid="{ECA61075-E92F-410C-8C0A-406BD1E5229E}"/>
    <cellStyle name="40% - Accent5 13 9" xfId="23491" xr:uid="{5E3C19E2-B0F8-4183-985A-B4C419D3AF86}"/>
    <cellStyle name="40% - Accent5 13 9 2" xfId="23492" xr:uid="{336031A8-B9E4-4A49-A265-D7B1D70F1A10}"/>
    <cellStyle name="40% - Accent5 14" xfId="23493" xr:uid="{F3802F4B-597D-4698-AA40-50A9B8829E4B}"/>
    <cellStyle name="40% - Accent5 14 10" xfId="23494" xr:uid="{9723256A-650E-4F85-B48B-D58EA45509A6}"/>
    <cellStyle name="40% - Accent5 14 2" xfId="23495" xr:uid="{5073DC2F-D880-42B1-B041-601648D803A9}"/>
    <cellStyle name="40% - Accent5 14 2 2" xfId="23496" xr:uid="{C7F54A16-7DA6-4C81-9DCE-4D1D21A5E1CA}"/>
    <cellStyle name="40% - Accent5 14 2 2 2" xfId="23497" xr:uid="{89C1C9EA-FBAE-4298-989B-5D47AA373419}"/>
    <cellStyle name="40% - Accent5 14 2 2 2 2" xfId="23498" xr:uid="{0855E7CC-B8C0-4AAF-8737-1D6AEF44A88A}"/>
    <cellStyle name="40% - Accent5 14 2 2 3" xfId="23499" xr:uid="{203AB8F8-DE0B-46C3-BD8C-592CAC1C6E2C}"/>
    <cellStyle name="40% - Accent5 14 2 2 3 2" xfId="23500" xr:uid="{8EDA3F25-8BF8-49AF-B8FF-12E7732A8796}"/>
    <cellStyle name="40% - Accent5 14 2 2 4" xfId="23501" xr:uid="{5B45B850-B541-410B-805E-1A8CD982B431}"/>
    <cellStyle name="40% - Accent5 14 2 3" xfId="23502" xr:uid="{E85755F0-91E9-4B7C-AED3-174A92BB0062}"/>
    <cellStyle name="40% - Accent5 14 2 3 2" xfId="23503" xr:uid="{6846149F-710E-48CF-85EF-AA616589DB8C}"/>
    <cellStyle name="40% - Accent5 14 2 4" xfId="23504" xr:uid="{729016AD-3821-4CFD-B753-FAEFBE64915B}"/>
    <cellStyle name="40% - Accent5 14 2 4 2" xfId="23505" xr:uid="{E6881FCA-CFA7-43F8-A0C3-31D28FDAFC78}"/>
    <cellStyle name="40% - Accent5 14 2 5" xfId="23506" xr:uid="{6AC7AFB0-551B-4547-895C-C5EC467A02EF}"/>
    <cellStyle name="40% - Accent5 14 2 5 2" xfId="23507" xr:uid="{B045F24C-DC5B-49E5-9A82-3CD18709E0B6}"/>
    <cellStyle name="40% - Accent5 14 2 6" xfId="23508" xr:uid="{6DAC4FFE-5A9B-4464-B67D-F3D76A000486}"/>
    <cellStyle name="40% - Accent5 14 2 6 2" xfId="23509" xr:uid="{9ECDE107-9B5A-4FAF-A594-64CD28562247}"/>
    <cellStyle name="40% - Accent5 14 2 7" xfId="23510" xr:uid="{271F4DF1-BC38-4F6C-8351-6BCD95006E39}"/>
    <cellStyle name="40% - Accent5 14 2 7 2" xfId="23511" xr:uid="{2C9CEA58-987C-4C0B-BC60-C090C82D276E}"/>
    <cellStyle name="40% - Accent5 14 2 8" xfId="23512" xr:uid="{2FB80585-50D5-4AAC-B2E7-E403C1747C03}"/>
    <cellStyle name="40% - Accent5 14 3" xfId="23513" xr:uid="{93872222-50ED-4545-AE28-612F932BBCB8}"/>
    <cellStyle name="40% - Accent5 14 3 2" xfId="23514" xr:uid="{3683D204-E70C-4CC6-BF51-0D176FDB0558}"/>
    <cellStyle name="40% - Accent5 14 3 2 2" xfId="23515" xr:uid="{2C004563-4E2D-4196-8ED1-BB5909E32E3C}"/>
    <cellStyle name="40% - Accent5 14 3 2 2 2" xfId="23516" xr:uid="{172733EB-759E-4B8F-B56C-05A8E633A5AF}"/>
    <cellStyle name="40% - Accent5 14 3 2 3" xfId="23517" xr:uid="{8DE411A5-BC54-4C73-92FF-75C959712745}"/>
    <cellStyle name="40% - Accent5 14 3 2 3 2" xfId="23518" xr:uid="{730D102D-E287-4858-A772-F73F0E00881C}"/>
    <cellStyle name="40% - Accent5 14 3 2 4" xfId="23519" xr:uid="{4681341C-D232-49F0-9501-99171CD95EF6}"/>
    <cellStyle name="40% - Accent5 14 3 3" xfId="23520" xr:uid="{7842F643-7955-42C6-AD43-51C81394C915}"/>
    <cellStyle name="40% - Accent5 14 3 3 2" xfId="23521" xr:uid="{DF882E32-F9A6-462B-B314-3DD4C543CD4C}"/>
    <cellStyle name="40% - Accent5 14 3 4" xfId="23522" xr:uid="{3FA0F3A5-68DC-4E0E-87CB-25E9C70672D8}"/>
    <cellStyle name="40% - Accent5 14 3 4 2" xfId="23523" xr:uid="{E6D23A58-576C-4937-B88F-CF5097E7A7F9}"/>
    <cellStyle name="40% - Accent5 14 3 5" xfId="23524" xr:uid="{E7DDD354-FA96-4CA4-9C7E-3EB36434FEA1}"/>
    <cellStyle name="40% - Accent5 14 3 5 2" xfId="23525" xr:uid="{C226CF75-CC05-42E2-93C4-F6BEE5E99C25}"/>
    <cellStyle name="40% - Accent5 14 3 6" xfId="23526" xr:uid="{FC250ED0-9AB6-4677-9EDB-61574EC662AC}"/>
    <cellStyle name="40% - Accent5 14 4" xfId="23527" xr:uid="{94DE75C3-84A7-44E6-B72B-3458085160D2}"/>
    <cellStyle name="40% - Accent5 14 4 2" xfId="23528" xr:uid="{A998D54E-3DE2-4410-90DA-102383AF6925}"/>
    <cellStyle name="40% - Accent5 14 4 2 2" xfId="23529" xr:uid="{A490BCD1-1E5F-47D1-8FDE-E12DD01829AE}"/>
    <cellStyle name="40% - Accent5 14 4 3" xfId="23530" xr:uid="{C6C256E8-34FF-4E03-822A-1ED96E355A57}"/>
    <cellStyle name="40% - Accent5 14 4 3 2" xfId="23531" xr:uid="{BE5DF419-794D-4C1B-81A0-F32768F0EF67}"/>
    <cellStyle name="40% - Accent5 14 4 4" xfId="23532" xr:uid="{B63932E9-5377-426A-988B-21F808BE48D5}"/>
    <cellStyle name="40% - Accent5 14 5" xfId="23533" xr:uid="{812B2B45-7F5A-4A4D-AC7E-B238639CE3EB}"/>
    <cellStyle name="40% - Accent5 14 5 2" xfId="23534" xr:uid="{85AFF0FA-B343-4237-8BF4-7CD59139F31C}"/>
    <cellStyle name="40% - Accent5 14 6" xfId="23535" xr:uid="{B0B78D60-C26B-48D2-8AE2-2369F0DFF94D}"/>
    <cellStyle name="40% - Accent5 14 6 2" xfId="23536" xr:uid="{DC28564F-9E13-4C7D-AA24-138731B5A92C}"/>
    <cellStyle name="40% - Accent5 14 7" xfId="23537" xr:uid="{550C9AE1-61B2-4E2A-AB7F-018D8500BF2F}"/>
    <cellStyle name="40% - Accent5 14 7 2" xfId="23538" xr:uid="{908FD774-7637-4981-A2C1-FCF33CEC762D}"/>
    <cellStyle name="40% - Accent5 14 8" xfId="23539" xr:uid="{F7350703-B40D-4159-97E3-91275CC252A1}"/>
    <cellStyle name="40% - Accent5 14 8 2" xfId="23540" xr:uid="{5002D7E5-AD4B-4073-ADC9-C67136F66487}"/>
    <cellStyle name="40% - Accent5 14 9" xfId="23541" xr:uid="{A4EA8A92-54A9-415D-BC21-75E14536E175}"/>
    <cellStyle name="40% - Accent5 14 9 2" xfId="23542" xr:uid="{1B8D0CF4-2F98-449A-AD70-5A0E964FCD74}"/>
    <cellStyle name="40% - Accent5 15" xfId="23543" xr:uid="{6DD9A2BC-38FE-44EE-9357-A36E472DD2BE}"/>
    <cellStyle name="40% - Accent5 15 10" xfId="23544" xr:uid="{14326FCA-9209-4604-9B35-6CAC36B24A1C}"/>
    <cellStyle name="40% - Accent5 15 2" xfId="23545" xr:uid="{B07AC73B-CCA5-4F60-BDEB-013253E1824C}"/>
    <cellStyle name="40% - Accent5 15 2 2" xfId="23546" xr:uid="{31A93B67-93F0-4D55-97EE-BEC0FC399226}"/>
    <cellStyle name="40% - Accent5 15 2 2 2" xfId="23547" xr:uid="{E63FB6FE-A985-4126-8AC9-63507C18465E}"/>
    <cellStyle name="40% - Accent5 15 2 2 2 2" xfId="23548" xr:uid="{75876D03-D436-492C-8961-46931864D800}"/>
    <cellStyle name="40% - Accent5 15 2 2 3" xfId="23549" xr:uid="{59D91042-D27D-46AC-97CB-F0406F493D8F}"/>
    <cellStyle name="40% - Accent5 15 2 2 3 2" xfId="23550" xr:uid="{CE0CBE3F-C54E-4767-9180-948DD33B0E49}"/>
    <cellStyle name="40% - Accent5 15 2 2 4" xfId="23551" xr:uid="{399C87D9-FE10-4454-ABB8-A524AAFE6B25}"/>
    <cellStyle name="40% - Accent5 15 2 3" xfId="23552" xr:uid="{7138F7D9-7ED2-48B9-86EC-335A6EA03ABB}"/>
    <cellStyle name="40% - Accent5 15 2 3 2" xfId="23553" xr:uid="{2F40D1B3-5B24-4185-85A8-EE8631BE4EBD}"/>
    <cellStyle name="40% - Accent5 15 2 4" xfId="23554" xr:uid="{B53039E1-C1BC-4FD3-90E6-3A512571A42D}"/>
    <cellStyle name="40% - Accent5 15 2 4 2" xfId="23555" xr:uid="{1B6E002A-4639-472B-B3B7-FE3815F20350}"/>
    <cellStyle name="40% - Accent5 15 2 5" xfId="23556" xr:uid="{D22A9FF2-803C-4314-9483-6AED9F470788}"/>
    <cellStyle name="40% - Accent5 15 2 5 2" xfId="23557" xr:uid="{CB1663F8-62D4-4461-8A1B-34628F9B936A}"/>
    <cellStyle name="40% - Accent5 15 2 6" xfId="23558" xr:uid="{DF92C767-CA86-402C-84A4-AE6463522A6A}"/>
    <cellStyle name="40% - Accent5 15 2 6 2" xfId="23559" xr:uid="{AFB613E0-C3B7-4804-B930-E7CBCC121DBA}"/>
    <cellStyle name="40% - Accent5 15 2 7" xfId="23560" xr:uid="{758DEE43-FE35-4111-87BA-5EE533E9914E}"/>
    <cellStyle name="40% - Accent5 15 2 7 2" xfId="23561" xr:uid="{33913140-1815-41C2-81B3-6EF4BEF91F54}"/>
    <cellStyle name="40% - Accent5 15 2 8" xfId="23562" xr:uid="{8F676F6B-EACD-4B11-BE5F-E0506B99567A}"/>
    <cellStyle name="40% - Accent5 15 3" xfId="23563" xr:uid="{09849A43-21C5-47AF-A67C-E8912766C4C5}"/>
    <cellStyle name="40% - Accent5 15 3 2" xfId="23564" xr:uid="{B7659658-DE39-4874-ABE4-F56812BD65FE}"/>
    <cellStyle name="40% - Accent5 15 3 2 2" xfId="23565" xr:uid="{8AF07EDC-6E88-44F5-84E9-3BDD8B8734E6}"/>
    <cellStyle name="40% - Accent5 15 3 2 2 2" xfId="23566" xr:uid="{37D49BB0-5C03-4044-8774-0973CC713866}"/>
    <cellStyle name="40% - Accent5 15 3 2 3" xfId="23567" xr:uid="{46D3A027-71B1-4064-9715-1E1FCA87398F}"/>
    <cellStyle name="40% - Accent5 15 3 2 3 2" xfId="23568" xr:uid="{AA83FCE2-9350-49AE-BC30-572F87FAC134}"/>
    <cellStyle name="40% - Accent5 15 3 2 4" xfId="23569" xr:uid="{D033FF9E-17D7-44F2-8BE6-C41DB1D44198}"/>
    <cellStyle name="40% - Accent5 15 3 3" xfId="23570" xr:uid="{D5311358-550A-499D-85F4-D9C2BC6D4C8F}"/>
    <cellStyle name="40% - Accent5 15 3 3 2" xfId="23571" xr:uid="{5AE0F03D-2E1B-4FDC-A82D-EF8AF9CA4452}"/>
    <cellStyle name="40% - Accent5 15 3 4" xfId="23572" xr:uid="{18D801E1-24F9-49B4-BD9D-5B63A7E6FE5C}"/>
    <cellStyle name="40% - Accent5 15 3 4 2" xfId="23573" xr:uid="{6DDE8B47-09AB-4D70-A414-0E3065632BFE}"/>
    <cellStyle name="40% - Accent5 15 3 5" xfId="23574" xr:uid="{634E82C9-D1ED-4E58-B949-E926EEDABD4F}"/>
    <cellStyle name="40% - Accent5 15 3 5 2" xfId="23575" xr:uid="{302744CB-8E3C-424E-8A17-F07875E1ADA9}"/>
    <cellStyle name="40% - Accent5 15 3 6" xfId="23576" xr:uid="{FF9AA3EA-2AE2-4838-9DBF-5B9843B06B4C}"/>
    <cellStyle name="40% - Accent5 15 4" xfId="23577" xr:uid="{40933333-0300-4486-92C6-7D4D2522FDB2}"/>
    <cellStyle name="40% - Accent5 15 4 2" xfId="23578" xr:uid="{9EF0CF49-2B43-4830-84D2-3EBDEA1A09CB}"/>
    <cellStyle name="40% - Accent5 15 4 2 2" xfId="23579" xr:uid="{E4074945-59FC-4BCA-8090-B10ADC2744F7}"/>
    <cellStyle name="40% - Accent5 15 4 3" xfId="23580" xr:uid="{4D300AE3-F2A5-4E3A-A447-A1574CD53C8F}"/>
    <cellStyle name="40% - Accent5 15 4 3 2" xfId="23581" xr:uid="{7DB986B5-AF08-48F3-8D24-778694F1DF43}"/>
    <cellStyle name="40% - Accent5 15 4 4" xfId="23582" xr:uid="{4E77BFA1-2E39-4869-95A0-8655C8CCC05B}"/>
    <cellStyle name="40% - Accent5 15 5" xfId="23583" xr:uid="{AED3C029-C190-41CD-813E-D0D44BF9A8F5}"/>
    <cellStyle name="40% - Accent5 15 5 2" xfId="23584" xr:uid="{6A492D9A-DD43-420B-9DC9-A9B9052123F8}"/>
    <cellStyle name="40% - Accent5 15 6" xfId="23585" xr:uid="{95FFB2D9-9E4B-478F-864D-1C6836342C53}"/>
    <cellStyle name="40% - Accent5 15 6 2" xfId="23586" xr:uid="{CFB249C7-7503-4F72-905D-14DFF54304C5}"/>
    <cellStyle name="40% - Accent5 15 7" xfId="23587" xr:uid="{01EE2895-9818-4BFC-A2A9-721920647DE7}"/>
    <cellStyle name="40% - Accent5 15 7 2" xfId="23588" xr:uid="{B76A6E4B-B2E9-40C6-9908-BEEB49B3E4F3}"/>
    <cellStyle name="40% - Accent5 15 8" xfId="23589" xr:uid="{60BB5C8D-6203-4392-95F4-2EFF6879F769}"/>
    <cellStyle name="40% - Accent5 15 8 2" xfId="23590" xr:uid="{C30B68BE-5714-424B-9215-922C6BBCB317}"/>
    <cellStyle name="40% - Accent5 15 9" xfId="23591" xr:uid="{58772EF2-796B-42D7-B195-D6AE7E0A987A}"/>
    <cellStyle name="40% - Accent5 15 9 2" xfId="23592" xr:uid="{CDE50433-CEA6-4A8A-B7AD-54FAEFBBF9AA}"/>
    <cellStyle name="40% - Accent5 16" xfId="23593" xr:uid="{B79E7729-BFB1-4221-AE4B-6FE08744A101}"/>
    <cellStyle name="40% - Accent5 16 10" xfId="23594" xr:uid="{5AC3419B-3875-4D99-95CE-D364CCD337AB}"/>
    <cellStyle name="40% - Accent5 16 2" xfId="23595" xr:uid="{7EDA4184-2478-411D-BFCA-BFCA8CF3DD0E}"/>
    <cellStyle name="40% - Accent5 16 2 2" xfId="23596" xr:uid="{66C3BAF1-0BCE-4CE5-9627-6EE5A0A04390}"/>
    <cellStyle name="40% - Accent5 16 2 2 2" xfId="23597" xr:uid="{9BE39D48-1446-4099-AA53-8CD0E972B2A2}"/>
    <cellStyle name="40% - Accent5 16 2 2 2 2" xfId="23598" xr:uid="{685407DC-D7BC-43A2-83DF-39461A900335}"/>
    <cellStyle name="40% - Accent5 16 2 2 3" xfId="23599" xr:uid="{08AC3B7F-960E-4DB7-B7F2-3D593998B2DA}"/>
    <cellStyle name="40% - Accent5 16 2 2 3 2" xfId="23600" xr:uid="{B5509D5E-061C-42DF-88AA-13F9B0B96BD8}"/>
    <cellStyle name="40% - Accent5 16 2 2 4" xfId="23601" xr:uid="{56426658-6C46-43AD-88EA-EBC7E4073999}"/>
    <cellStyle name="40% - Accent5 16 2 3" xfId="23602" xr:uid="{1F3D7EB3-3805-4E18-AB90-D981C15ABE11}"/>
    <cellStyle name="40% - Accent5 16 2 3 2" xfId="23603" xr:uid="{613AFBF0-6494-4398-A9DA-A34127476C61}"/>
    <cellStyle name="40% - Accent5 16 2 4" xfId="23604" xr:uid="{664B7AB6-C68D-48D1-88BB-2B245E483BAA}"/>
    <cellStyle name="40% - Accent5 16 2 4 2" xfId="23605" xr:uid="{C3A20B66-7034-41CC-AB47-B4665791E396}"/>
    <cellStyle name="40% - Accent5 16 2 5" xfId="23606" xr:uid="{46C9B0B7-1A2D-4ABF-A199-89646A10AE8A}"/>
    <cellStyle name="40% - Accent5 16 2 5 2" xfId="23607" xr:uid="{D82436A4-D4AB-4D6D-9405-3F9D0AA47CB3}"/>
    <cellStyle name="40% - Accent5 16 2 6" xfId="23608" xr:uid="{02D159F4-3981-4BFD-8E6E-9B0290E97408}"/>
    <cellStyle name="40% - Accent5 16 2 6 2" xfId="23609" xr:uid="{276CB140-BD8D-47B2-8965-D5C3BFE8FAAA}"/>
    <cellStyle name="40% - Accent5 16 2 7" xfId="23610" xr:uid="{CCFD9555-2EA0-4CF5-8E4B-D1A89D6BD3AF}"/>
    <cellStyle name="40% - Accent5 16 2 7 2" xfId="23611" xr:uid="{A6126227-F20B-401D-8040-9BA7E46F9ABF}"/>
    <cellStyle name="40% - Accent5 16 2 8" xfId="23612" xr:uid="{B7E66ED3-0928-4C2C-88BA-33957E3251EF}"/>
    <cellStyle name="40% - Accent5 16 3" xfId="23613" xr:uid="{AD4F130E-1321-40F6-BA82-0CE3CD272105}"/>
    <cellStyle name="40% - Accent5 16 3 2" xfId="23614" xr:uid="{5FA1114A-4DD8-4055-B13C-F338C79B67FD}"/>
    <cellStyle name="40% - Accent5 16 3 2 2" xfId="23615" xr:uid="{E004F192-4715-44DD-94B0-D305401F7437}"/>
    <cellStyle name="40% - Accent5 16 3 2 2 2" xfId="23616" xr:uid="{7DC48340-3B36-4FBA-B7BB-CC2AE3F0A1E3}"/>
    <cellStyle name="40% - Accent5 16 3 2 3" xfId="23617" xr:uid="{EF9581B8-6686-41E1-B7F4-0AE4CA638360}"/>
    <cellStyle name="40% - Accent5 16 3 2 3 2" xfId="23618" xr:uid="{E4C7F6A4-9D78-46B4-80B4-79B616F97E1D}"/>
    <cellStyle name="40% - Accent5 16 3 2 4" xfId="23619" xr:uid="{0685484A-BB96-4B8E-A916-BDEA32E5E284}"/>
    <cellStyle name="40% - Accent5 16 3 3" xfId="23620" xr:uid="{06FEF6B3-246E-45C7-90B5-0DF9DCFB9C96}"/>
    <cellStyle name="40% - Accent5 16 3 3 2" xfId="23621" xr:uid="{FE72004D-5599-4E3E-AC6A-A10E56A54E14}"/>
    <cellStyle name="40% - Accent5 16 3 4" xfId="23622" xr:uid="{70CA5CF9-5226-4562-8D9B-64CBF2D86CE2}"/>
    <cellStyle name="40% - Accent5 16 3 4 2" xfId="23623" xr:uid="{702C1968-6F47-49EC-AE7F-C0078953E2C7}"/>
    <cellStyle name="40% - Accent5 16 3 5" xfId="23624" xr:uid="{FDB8D502-9999-496E-8B9C-02F43058622E}"/>
    <cellStyle name="40% - Accent5 16 3 5 2" xfId="23625" xr:uid="{4DF8AE3F-48A4-4C92-98FE-E6499309807E}"/>
    <cellStyle name="40% - Accent5 16 3 6" xfId="23626" xr:uid="{A358741C-1C58-4075-BEC2-B23BB14C18EC}"/>
    <cellStyle name="40% - Accent5 16 4" xfId="23627" xr:uid="{60E14752-24B1-4BC2-876C-066C3217655F}"/>
    <cellStyle name="40% - Accent5 16 4 2" xfId="23628" xr:uid="{DA79E67C-B157-493E-A081-FBC683E37BD3}"/>
    <cellStyle name="40% - Accent5 16 4 2 2" xfId="23629" xr:uid="{F072AEE5-BCC1-4FA1-9BCC-D8CD7FDAED14}"/>
    <cellStyle name="40% - Accent5 16 4 3" xfId="23630" xr:uid="{0B04DDDB-2088-4E58-B90D-DAA133048266}"/>
    <cellStyle name="40% - Accent5 16 4 3 2" xfId="23631" xr:uid="{325E0C5B-4BE5-4598-A939-0FF3D98F9A2C}"/>
    <cellStyle name="40% - Accent5 16 4 4" xfId="23632" xr:uid="{2BB2BEF3-23FA-4F32-862E-26767C8919FB}"/>
    <cellStyle name="40% - Accent5 16 5" xfId="23633" xr:uid="{C272E664-3462-4651-9265-A71B2563B2FA}"/>
    <cellStyle name="40% - Accent5 16 5 2" xfId="23634" xr:uid="{66B7E808-0FB2-4431-A3F4-58F413CFEA1C}"/>
    <cellStyle name="40% - Accent5 16 6" xfId="23635" xr:uid="{352B05FF-75EC-421A-A606-722A2E7CF156}"/>
    <cellStyle name="40% - Accent5 16 6 2" xfId="23636" xr:uid="{7EED7789-7789-4221-9E9E-95E22A8727B9}"/>
    <cellStyle name="40% - Accent5 16 7" xfId="23637" xr:uid="{62BDFAFF-D99E-4EF2-91D2-24F4780985DD}"/>
    <cellStyle name="40% - Accent5 16 7 2" xfId="23638" xr:uid="{35FE8672-AC96-450E-A304-F40832B67353}"/>
    <cellStyle name="40% - Accent5 16 8" xfId="23639" xr:uid="{8D4B0A58-1BEF-4D2C-8287-88AAFCC90218}"/>
    <cellStyle name="40% - Accent5 16 8 2" xfId="23640" xr:uid="{8C9F1B15-38EB-4905-9469-DF6961331FBF}"/>
    <cellStyle name="40% - Accent5 16 9" xfId="23641" xr:uid="{CDD1A208-2FF5-4949-BB06-F7FFEAF2EDB4}"/>
    <cellStyle name="40% - Accent5 16 9 2" xfId="23642" xr:uid="{3CFBE9A6-519C-465B-BD14-E75C09312FC0}"/>
    <cellStyle name="40% - Accent5 17" xfId="23643" xr:uid="{2D114D34-490E-4BFD-9DBB-867A52C6C860}"/>
    <cellStyle name="40% - Accent5 17 2" xfId="23644" xr:uid="{6C42E154-3CA0-451C-AFFF-9B916C709FAD}"/>
    <cellStyle name="40% - Accent5 17 2 2" xfId="23645" xr:uid="{DE110849-361E-4B79-B617-41EC006A006D}"/>
    <cellStyle name="40% - Accent5 17 2 2 2" xfId="23646" xr:uid="{C1EDB353-F296-449E-A93A-0016DAE44C66}"/>
    <cellStyle name="40% - Accent5 17 2 3" xfId="23647" xr:uid="{BD619F9A-604B-446D-8181-CCACA581D1C8}"/>
    <cellStyle name="40% - Accent5 17 2 3 2" xfId="23648" xr:uid="{8B566A32-42C5-427B-8FAA-C41EBDAC500E}"/>
    <cellStyle name="40% - Accent5 17 2 4" xfId="23649" xr:uid="{E44BB0F5-ED1D-4937-873B-66BBE6B85A72}"/>
    <cellStyle name="40% - Accent5 17 2 4 2" xfId="23650" xr:uid="{60890690-D1BA-434F-95DD-AD67BDF631EF}"/>
    <cellStyle name="40% - Accent5 17 2 5" xfId="23651" xr:uid="{48034D01-FA8F-4F0F-9AA1-194B893A59F0}"/>
    <cellStyle name="40% - Accent5 17 2 5 2" xfId="23652" xr:uid="{BCADE1D8-00FC-4FB9-8A99-161F849B2032}"/>
    <cellStyle name="40% - Accent5 17 2 6" xfId="23653" xr:uid="{5F27B724-DB6A-435C-B538-F8B1B415FE78}"/>
    <cellStyle name="40% - Accent5 17 3" xfId="23654" xr:uid="{C745C1F6-9174-4232-AA3E-4341378CE34C}"/>
    <cellStyle name="40% - Accent5 17 3 2" xfId="23655" xr:uid="{FDDD78C4-DF2F-4BAD-8E41-0E043834CA25}"/>
    <cellStyle name="40% - Accent5 17 4" xfId="23656" xr:uid="{79643216-EA4B-4B29-BCE2-794DE1469318}"/>
    <cellStyle name="40% - Accent5 17 4 2" xfId="23657" xr:uid="{B4FD4186-0D9F-48A0-A8CE-2A108EACCAEC}"/>
    <cellStyle name="40% - Accent5 17 5" xfId="23658" xr:uid="{1F5DCFF6-DBE4-4E59-B2AB-D18A8C2A7968}"/>
    <cellStyle name="40% - Accent5 17 5 2" xfId="23659" xr:uid="{46020AD6-3BC8-44C2-8395-70EDEDD95838}"/>
    <cellStyle name="40% - Accent5 17 6" xfId="23660" xr:uid="{BA1BDF5C-1C9F-4891-BA82-C50948F0A13B}"/>
    <cellStyle name="40% - Accent5 17 6 2" xfId="23661" xr:uid="{9DBCBC5D-3379-459B-8DDD-9BC57DDC9547}"/>
    <cellStyle name="40% - Accent5 17 7" xfId="23662" xr:uid="{139BAA0E-D04A-43D8-8F02-4645B7D07128}"/>
    <cellStyle name="40% - Accent5 17 7 2" xfId="23663" xr:uid="{FA3B970D-B9E3-4AA3-8031-FBCE2BE3A082}"/>
    <cellStyle name="40% - Accent5 17 8" xfId="23664" xr:uid="{556F6482-4A03-43E6-9E9D-1B639D86AF27}"/>
    <cellStyle name="40% - Accent5 18" xfId="23665" xr:uid="{7717BDDE-CF0E-4108-9764-5AEADD5B0DAA}"/>
    <cellStyle name="40% - Accent5 18 2" xfId="23666" xr:uid="{E3EC2884-CD76-41F1-889F-4BCEAA3BC09C}"/>
    <cellStyle name="40% - Accent5 18 2 2" xfId="23667" xr:uid="{2BBE18B2-8EF0-4293-B334-5B02AFD2104D}"/>
    <cellStyle name="40% - Accent5 18 2 2 2" xfId="23668" xr:uid="{942DCAE7-06C2-4F32-BE9A-6AB04D11C87D}"/>
    <cellStyle name="40% - Accent5 18 2 3" xfId="23669" xr:uid="{60F12A4F-FB5F-4C42-8242-E713486FB855}"/>
    <cellStyle name="40% - Accent5 18 2 3 2" xfId="23670" xr:uid="{9BE2375B-7AC9-42ED-B033-CECC1B1E178E}"/>
    <cellStyle name="40% - Accent5 18 2 4" xfId="23671" xr:uid="{D9ECFDAD-9807-481A-9CF0-504248607339}"/>
    <cellStyle name="40% - Accent5 18 3" xfId="23672" xr:uid="{772954CE-DC9C-4BD5-AA37-244ECB961640}"/>
    <cellStyle name="40% - Accent5 18 3 2" xfId="23673" xr:uid="{5C25C9EE-5258-430D-8AB3-C01FF28BDDA8}"/>
    <cellStyle name="40% - Accent5 18 4" xfId="23674" xr:uid="{42F3D51F-7979-4BBC-87DF-9FFC5D935607}"/>
    <cellStyle name="40% - Accent5 18 4 2" xfId="23675" xr:uid="{5D1A15BB-43C5-4182-9700-3131CF2A7A3A}"/>
    <cellStyle name="40% - Accent5 18 5" xfId="23676" xr:uid="{B63B514B-6542-4703-897E-0FC2BF64BD05}"/>
    <cellStyle name="40% - Accent5 18 5 2" xfId="23677" xr:uid="{3E61F5FA-CB64-4471-932E-DF5CB891D06C}"/>
    <cellStyle name="40% - Accent5 18 6" xfId="23678" xr:uid="{35BA1A24-B701-4A8C-9664-DEB4CA3DE6B8}"/>
    <cellStyle name="40% - Accent5 18 6 2" xfId="23679" xr:uid="{3F6747F8-1466-4706-B5A3-D490E0EE6565}"/>
    <cellStyle name="40% - Accent5 18 7" xfId="23680" xr:uid="{53382E0E-BE44-418A-9E64-DBAA9911F498}"/>
    <cellStyle name="40% - Accent5 18 7 2" xfId="23681" xr:uid="{6709F3CB-AADD-4DF9-9DE2-57EE585DA1AF}"/>
    <cellStyle name="40% - Accent5 18 8" xfId="23682" xr:uid="{22F2CB55-AF92-4D92-8E1E-34407B1B0278}"/>
    <cellStyle name="40% - Accent5 19" xfId="23683" xr:uid="{696DEFBC-3113-4A47-BB39-E1BB3C69769E}"/>
    <cellStyle name="40% - Accent5 19 2" xfId="23684" xr:uid="{C4BBEBCF-998F-4FEA-AC49-34F339292623}"/>
    <cellStyle name="40% - Accent5 19 2 2" xfId="23685" xr:uid="{65A12127-0476-4E27-8EE6-B25AC5B317CA}"/>
    <cellStyle name="40% - Accent5 19 3" xfId="23686" xr:uid="{07EC3405-AEAF-4954-9580-A0D7F32EAC14}"/>
    <cellStyle name="40% - Accent5 19 3 2" xfId="23687" xr:uid="{FE3A9AD3-C42F-4673-8C48-180D49DD84E6}"/>
    <cellStyle name="40% - Accent5 19 4" xfId="23688" xr:uid="{F5F3F27D-8CAA-4B11-87FB-F0A42856D502}"/>
    <cellStyle name="40% - Accent5 19 4 2" xfId="23689" xr:uid="{9CF73817-914B-422B-84F8-F7CA458F02A7}"/>
    <cellStyle name="40% - Accent5 19 5" xfId="23690" xr:uid="{C91B1B94-4C6B-45C1-8E2C-AA4E76DC3687}"/>
    <cellStyle name="40% - Accent5 19 5 2" xfId="23691" xr:uid="{A2C60815-2CFA-480A-8110-5625CE4FF902}"/>
    <cellStyle name="40% - Accent5 19 6" xfId="23692" xr:uid="{051BCD78-5E35-4102-8072-E5B4D8DBE844}"/>
    <cellStyle name="40% - Accent5 19 6 2" xfId="23693" xr:uid="{7F4CB783-C09C-4EEF-8352-204F8690161F}"/>
    <cellStyle name="40% - Accent5 19 7" xfId="23694" xr:uid="{EA7AC10A-39AA-4134-A6DD-CDF5105684D3}"/>
    <cellStyle name="40% - Accent5 2" xfId="421" xr:uid="{D12F7621-96F5-4B4B-A397-04CB653F001F}"/>
    <cellStyle name="40% - Accent5 2 10" xfId="23696" xr:uid="{5052B795-4C80-46D1-81EB-1062647A106A}"/>
    <cellStyle name="40% - Accent5 2 10 2" xfId="23697" xr:uid="{C8A5086B-F275-45F4-82CF-19E07CC31C8B}"/>
    <cellStyle name="40% - Accent5 2 11" xfId="23698" xr:uid="{88CF9A82-C6D1-4C38-BA62-A18A69A8AE28}"/>
    <cellStyle name="40% - Accent5 2 11 2" xfId="23699" xr:uid="{EE901949-2EDF-4B9C-B3D6-5ED59BBBEC8E}"/>
    <cellStyle name="40% - Accent5 2 12" xfId="23700" xr:uid="{F2D11719-E3A5-49C2-8FC3-4A0833B2610E}"/>
    <cellStyle name="40% - Accent5 2 12 2" xfId="23701" xr:uid="{C1BBC4C4-7907-4C04-BFBA-FF1230000445}"/>
    <cellStyle name="40% - Accent5 2 13" xfId="23702" xr:uid="{4736CB28-C00F-4445-98D0-074ED30E8349}"/>
    <cellStyle name="40% - Accent5 2 13 2" xfId="23703" xr:uid="{DCA7E76D-EE80-4305-9664-6E228069763F}"/>
    <cellStyle name="40% - Accent5 2 14" xfId="23704" xr:uid="{7810C60E-94CC-43AB-BDFA-4E713B719706}"/>
    <cellStyle name="40% - Accent5 2 14 2" xfId="23705" xr:uid="{B7F0B013-6BE0-4023-A299-039F781A187A}"/>
    <cellStyle name="40% - Accent5 2 15" xfId="23706" xr:uid="{91E40DB3-A61C-4EF0-996E-772790140393}"/>
    <cellStyle name="40% - Accent5 2 15 2" xfId="23707" xr:uid="{D4C0140D-3836-4B09-8A77-A55D34CFE412}"/>
    <cellStyle name="40% - Accent5 2 16" xfId="23708" xr:uid="{F55DE133-6E1D-4623-B2C2-314FFC0D1AFC}"/>
    <cellStyle name="40% - Accent5 2 17" xfId="23709" xr:uid="{A8D6A14D-6C21-4824-BB77-974E9CE1B076}"/>
    <cellStyle name="40% - Accent5 2 18" xfId="23695" xr:uid="{D0995854-1C8D-444E-A63E-F7702AD6F86F}"/>
    <cellStyle name="40% - Accent5 2 2" xfId="422" xr:uid="{CB4A0A0C-6F76-4A1B-86B2-AA640A9B3444}"/>
    <cellStyle name="40% - Accent5 2 2 10" xfId="23711" xr:uid="{1F36883B-F443-441F-85DD-ED5B5A1FA603}"/>
    <cellStyle name="40% - Accent5 2 2 10 2" xfId="23712" xr:uid="{FDF00AB9-89D1-442E-9022-4CFBC186BB3F}"/>
    <cellStyle name="40% - Accent5 2 2 11" xfId="23713" xr:uid="{D3AF8085-E5C1-4B8C-93C8-028A4DC05C0D}"/>
    <cellStyle name="40% - Accent5 2 2 11 2" xfId="23714" xr:uid="{0F720FE9-C398-4687-BD16-1E25B8FEB93C}"/>
    <cellStyle name="40% - Accent5 2 2 12" xfId="23715" xr:uid="{17A9523D-BEA0-445D-8CB9-B368F5670034}"/>
    <cellStyle name="40% - Accent5 2 2 13" xfId="23710" xr:uid="{6ABEF144-4AFB-44AD-AACC-8BF3290BB03D}"/>
    <cellStyle name="40% - Accent5 2 2 2" xfId="423" xr:uid="{7283C8CB-C534-461D-9947-711EC3F6E1D4}"/>
    <cellStyle name="40% - Accent5 2 2 2 10" xfId="23717" xr:uid="{5BF59484-19ED-472A-824F-78DB67912154}"/>
    <cellStyle name="40% - Accent5 2 2 2 11" xfId="23716" xr:uid="{AF8D6357-40A1-48F3-825F-956B4E04EDB2}"/>
    <cellStyle name="40% - Accent5 2 2 2 2" xfId="424" xr:uid="{D1AB871D-8FF8-41CD-86BA-6C7596EC18BB}"/>
    <cellStyle name="40% - Accent5 2 2 2 2 2" xfId="425" xr:uid="{440AD035-1305-4651-83CB-3232237F3518}"/>
    <cellStyle name="40% - Accent5 2 2 2 2 2 2" xfId="23720" xr:uid="{514988CD-12CB-4F25-9E94-50AF4886905C}"/>
    <cellStyle name="40% - Accent5 2 2 2 2 2 2 2" xfId="23721" xr:uid="{B367FA9B-AE51-4C24-8EE5-94071871BCE3}"/>
    <cellStyle name="40% - Accent5 2 2 2 2 2 3" xfId="23722" xr:uid="{C8E899BC-E9B4-432D-8583-D7610F5D6418}"/>
    <cellStyle name="40% - Accent5 2 2 2 2 2 3 2" xfId="23723" xr:uid="{430F0127-72E7-4FEE-8FA0-122C8C9230BB}"/>
    <cellStyle name="40% - Accent5 2 2 2 2 2 4" xfId="23724" xr:uid="{C539B1E5-9317-4020-838B-4CB48A6907A4}"/>
    <cellStyle name="40% - Accent5 2 2 2 2 2 5" xfId="23719" xr:uid="{E89CC605-3525-4508-8958-0D4E55EDB8D7}"/>
    <cellStyle name="40% - Accent5 2 2 2 2 3" xfId="23725" xr:uid="{99D98FDB-729C-4845-B1D2-C2A95D09C30F}"/>
    <cellStyle name="40% - Accent5 2 2 2 2 3 2" xfId="23726" xr:uid="{FD7F773E-28A2-49A8-B942-EC3943BF8A89}"/>
    <cellStyle name="40% - Accent5 2 2 2 2 4" xfId="23727" xr:uid="{00CA5076-4B3E-4ADC-B53D-36ACBFF5FC7A}"/>
    <cellStyle name="40% - Accent5 2 2 2 2 4 2" xfId="23728" xr:uid="{9BE248D8-C09E-4AED-B9DD-01FBEC827345}"/>
    <cellStyle name="40% - Accent5 2 2 2 2 5" xfId="23729" xr:uid="{D203BB02-B49C-4CED-8212-E07C75C9A07F}"/>
    <cellStyle name="40% - Accent5 2 2 2 2 5 2" xfId="23730" xr:uid="{267D786D-6749-4A5E-9EAE-79A2BFFEE925}"/>
    <cellStyle name="40% - Accent5 2 2 2 2 6" xfId="23731" xr:uid="{9BF17783-DDB7-4AF3-BD59-CA7C6F08EA10}"/>
    <cellStyle name="40% - Accent5 2 2 2 2 7" xfId="23718" xr:uid="{A3BA49D5-55D0-4412-ACAF-3058B5068B12}"/>
    <cellStyle name="40% - Accent5 2 2 2 3" xfId="426" xr:uid="{AC24316C-6C1F-42C4-9BDE-8770034D48AD}"/>
    <cellStyle name="40% - Accent5 2 2 2 3 2" xfId="23733" xr:uid="{B88C8B43-1AA3-418B-A58E-0F84051C3CB2}"/>
    <cellStyle name="40% - Accent5 2 2 2 3 2 2" xfId="23734" xr:uid="{47AAAF38-BBC9-4DD8-BFDA-09E192020CAE}"/>
    <cellStyle name="40% - Accent5 2 2 2 3 2 2 2" xfId="23735" xr:uid="{199AA3CE-73CD-48A2-B774-A8E3382CD82A}"/>
    <cellStyle name="40% - Accent5 2 2 2 3 2 3" xfId="23736" xr:uid="{4BF7BC33-53A5-4D9B-9F8A-F34CBFE7E936}"/>
    <cellStyle name="40% - Accent5 2 2 2 3 2 3 2" xfId="23737" xr:uid="{05CD353F-2A90-4A9C-9778-7EA6D26F6CC3}"/>
    <cellStyle name="40% - Accent5 2 2 2 3 2 4" xfId="23738" xr:uid="{4CF8C2EE-14D6-4468-865B-CAD1BF619F3B}"/>
    <cellStyle name="40% - Accent5 2 2 2 3 3" xfId="23739" xr:uid="{2A739FD7-78C1-4980-A8DE-4EB0BE0B417C}"/>
    <cellStyle name="40% - Accent5 2 2 2 3 3 2" xfId="23740" xr:uid="{510CDF11-6478-46AD-AE74-3009CBEFA74A}"/>
    <cellStyle name="40% - Accent5 2 2 2 3 4" xfId="23741" xr:uid="{26360CF4-E97F-47E1-977A-B9EEDBD25BDE}"/>
    <cellStyle name="40% - Accent5 2 2 2 3 4 2" xfId="23742" xr:uid="{12A94180-D1BE-4C83-91DA-EC81E761392F}"/>
    <cellStyle name="40% - Accent5 2 2 2 3 5" xfId="23743" xr:uid="{4422DCDD-0B7B-44E1-96D7-47E7C25C0A1A}"/>
    <cellStyle name="40% - Accent5 2 2 2 3 5 2" xfId="23744" xr:uid="{B0337374-78C2-499F-B171-D39BA43BD978}"/>
    <cellStyle name="40% - Accent5 2 2 2 3 6" xfId="23745" xr:uid="{9D71FBE0-1FB0-44CE-B2CD-8AF845AFE126}"/>
    <cellStyle name="40% - Accent5 2 2 2 3 7" xfId="23732" xr:uid="{8D2B7CA0-292D-4CB1-A32F-DF3B27EB92F1}"/>
    <cellStyle name="40% - Accent5 2 2 2 4" xfId="23746" xr:uid="{EB93FB7B-79CF-471E-81AA-91CCC0B52ED8}"/>
    <cellStyle name="40% - Accent5 2 2 2 4 2" xfId="23747" xr:uid="{6744F5ED-33CA-4AEE-A88D-66BB25CFC208}"/>
    <cellStyle name="40% - Accent5 2 2 2 4 2 2" xfId="23748" xr:uid="{F88BFB59-3516-4778-951F-298A8FC6E758}"/>
    <cellStyle name="40% - Accent5 2 2 2 4 3" xfId="23749" xr:uid="{1DF5ECF8-6CF5-4DD5-BC9A-C03873BAFA66}"/>
    <cellStyle name="40% - Accent5 2 2 2 4 3 2" xfId="23750" xr:uid="{DA6E76A1-49F2-4930-B519-B4BEEE4BF17B}"/>
    <cellStyle name="40% - Accent5 2 2 2 4 4" xfId="23751" xr:uid="{2B57FF4C-2619-4776-8E91-8B5970A00C10}"/>
    <cellStyle name="40% - Accent5 2 2 2 5" xfId="23752" xr:uid="{0C703C2F-AFCD-4AAE-A291-7BF1F09B86E6}"/>
    <cellStyle name="40% - Accent5 2 2 2 5 2" xfId="23753" xr:uid="{5D9F1A04-E894-44BF-9CFA-48F8503B1D2A}"/>
    <cellStyle name="40% - Accent5 2 2 2 6" xfId="23754" xr:uid="{DF6FFF89-490A-481E-8AD7-97E2CCAC46E8}"/>
    <cellStyle name="40% - Accent5 2 2 2 6 2" xfId="23755" xr:uid="{33800FEB-F673-4D41-82E1-9102CC884BAF}"/>
    <cellStyle name="40% - Accent5 2 2 2 7" xfId="23756" xr:uid="{D7163150-8946-4DD1-92F0-D61787D86C9D}"/>
    <cellStyle name="40% - Accent5 2 2 2 7 2" xfId="23757" xr:uid="{0DB5FBB7-C9DF-4DAA-B246-00C310DC10DB}"/>
    <cellStyle name="40% - Accent5 2 2 2 8" xfId="23758" xr:uid="{681C6648-740D-44E2-9C05-9C8D56D567AB}"/>
    <cellStyle name="40% - Accent5 2 2 2 8 2" xfId="23759" xr:uid="{053B8DDB-05C0-4B78-A80C-850EE423F237}"/>
    <cellStyle name="40% - Accent5 2 2 2 9" xfId="23760" xr:uid="{7A8663AA-47B4-441E-B85D-7337033D56E5}"/>
    <cellStyle name="40% - Accent5 2 2 2 9 2" xfId="23761" xr:uid="{89A93B12-64E2-4534-8897-B6ADBAD087C0}"/>
    <cellStyle name="40% - Accent5 2 2 3" xfId="427" xr:uid="{15BE5621-DCD2-49CB-90E9-3BB537BDE6ED}"/>
    <cellStyle name="40% - Accent5 2 2 3 2" xfId="428" xr:uid="{EF6B16BB-385D-4778-BFD9-6DA60D277D5C}"/>
    <cellStyle name="40% - Accent5 2 2 3 2 2" xfId="23764" xr:uid="{1375C6D4-38AD-4636-B015-E88BCDFC9849}"/>
    <cellStyle name="40% - Accent5 2 2 3 2 2 2" xfId="23765" xr:uid="{BC4B32A7-F705-4F9B-A3E7-7283F767A591}"/>
    <cellStyle name="40% - Accent5 2 2 3 2 2 2 2" xfId="23766" xr:uid="{4759545B-7827-4405-BCB1-BD896CBBC34E}"/>
    <cellStyle name="40% - Accent5 2 2 3 2 2 3" xfId="23767" xr:uid="{FD17ECDD-26F4-4FC4-B548-C4736A347247}"/>
    <cellStyle name="40% - Accent5 2 2 3 2 2 3 2" xfId="23768" xr:uid="{084B5F6B-4A6D-4FB4-965A-D28AA83A5951}"/>
    <cellStyle name="40% - Accent5 2 2 3 2 2 4" xfId="23769" xr:uid="{72295CDD-DE3A-443F-977A-240688A91D8E}"/>
    <cellStyle name="40% - Accent5 2 2 3 2 3" xfId="23770" xr:uid="{4F9D7ABD-B914-4EF0-A8A9-67ED34128E6D}"/>
    <cellStyle name="40% - Accent5 2 2 3 2 3 2" xfId="23771" xr:uid="{712E153A-B32D-441A-9687-02AE53A38809}"/>
    <cellStyle name="40% - Accent5 2 2 3 2 4" xfId="23772" xr:uid="{F1EF115E-B1D6-49CA-81DF-BE76F1BB86BD}"/>
    <cellStyle name="40% - Accent5 2 2 3 2 4 2" xfId="23773" xr:uid="{A8B8F1D6-A740-4F2C-B4EB-547D736CC62D}"/>
    <cellStyle name="40% - Accent5 2 2 3 2 5" xfId="23774" xr:uid="{45F67A06-076A-4773-ACB3-209AF3345158}"/>
    <cellStyle name="40% - Accent5 2 2 3 2 5 2" xfId="23775" xr:uid="{DB5787D4-8BD3-48DF-A448-2974EF654530}"/>
    <cellStyle name="40% - Accent5 2 2 3 2 6" xfId="23776" xr:uid="{7063DCB9-94F2-4358-B27E-68EB784740B3}"/>
    <cellStyle name="40% - Accent5 2 2 3 2 7" xfId="23763" xr:uid="{178A3498-57E2-430B-9416-E28D4495B6B6}"/>
    <cellStyle name="40% - Accent5 2 2 3 3" xfId="23777" xr:uid="{FA2A9DB7-766B-47C7-9F81-2AD3DA49F4BD}"/>
    <cellStyle name="40% - Accent5 2 2 3 3 2" xfId="23778" xr:uid="{DEB588C5-2582-4FB2-9E3B-252546545623}"/>
    <cellStyle name="40% - Accent5 2 2 3 3 2 2" xfId="23779" xr:uid="{6C459A01-97E1-442A-965F-52C3FB31B19C}"/>
    <cellStyle name="40% - Accent5 2 2 3 3 2 2 2" xfId="23780" xr:uid="{B4625730-541C-424B-854A-A71296AA7AD5}"/>
    <cellStyle name="40% - Accent5 2 2 3 3 2 3" xfId="23781" xr:uid="{65414CCB-44AD-417D-A84F-F9D221F237BD}"/>
    <cellStyle name="40% - Accent5 2 2 3 3 2 3 2" xfId="23782" xr:uid="{6760A5C1-8B12-46E0-B0C3-B43236091EDE}"/>
    <cellStyle name="40% - Accent5 2 2 3 3 2 4" xfId="23783" xr:uid="{A3EC23BE-0AFC-425F-9DD9-2668E2E11980}"/>
    <cellStyle name="40% - Accent5 2 2 3 3 3" xfId="23784" xr:uid="{CEF30273-6541-40E0-A422-CD93436EFB41}"/>
    <cellStyle name="40% - Accent5 2 2 3 3 3 2" xfId="23785" xr:uid="{B9ABD427-1EB7-4663-82FD-8C3366570DBD}"/>
    <cellStyle name="40% - Accent5 2 2 3 3 4" xfId="23786" xr:uid="{38A72E38-B50C-4CEC-8A7A-EC78F1748A88}"/>
    <cellStyle name="40% - Accent5 2 2 3 3 4 2" xfId="23787" xr:uid="{AD05D1DE-7AD9-4912-B2F8-7EA52CB0056B}"/>
    <cellStyle name="40% - Accent5 2 2 3 3 5" xfId="23788" xr:uid="{9058955F-6E63-4D4B-9C44-95E7119FD241}"/>
    <cellStyle name="40% - Accent5 2 2 3 3 5 2" xfId="23789" xr:uid="{55067CFD-75B0-414E-A705-75FCFD197289}"/>
    <cellStyle name="40% - Accent5 2 2 3 3 6" xfId="23790" xr:uid="{6CB330DA-637D-470A-B1CB-C51D0EF4E826}"/>
    <cellStyle name="40% - Accent5 2 2 3 4" xfId="23791" xr:uid="{1BE7D289-FDEF-42B0-A710-B52718BC1EAA}"/>
    <cellStyle name="40% - Accent5 2 2 3 4 2" xfId="23792" xr:uid="{0C49D7AC-FE21-4050-A794-8491AA20B120}"/>
    <cellStyle name="40% - Accent5 2 2 3 4 2 2" xfId="23793" xr:uid="{FF3D12A3-9C90-4B54-AC5A-B5BAB3F0290D}"/>
    <cellStyle name="40% - Accent5 2 2 3 4 3" xfId="23794" xr:uid="{0370582B-D282-4483-9423-1352C1C8EAC7}"/>
    <cellStyle name="40% - Accent5 2 2 3 4 3 2" xfId="23795" xr:uid="{2C7BBB5E-8FB7-4C31-BABB-96E2DCBCC227}"/>
    <cellStyle name="40% - Accent5 2 2 3 4 4" xfId="23796" xr:uid="{C94AAFC6-296E-4684-B166-CBB6205431B1}"/>
    <cellStyle name="40% - Accent5 2 2 3 5" xfId="23797" xr:uid="{4637DC67-CE61-4229-AD69-E52A40701C2F}"/>
    <cellStyle name="40% - Accent5 2 2 3 5 2" xfId="23798" xr:uid="{FCA768F8-BB5A-4CAE-97EB-B8C56853336F}"/>
    <cellStyle name="40% - Accent5 2 2 3 6" xfId="23799" xr:uid="{D4E8FA3C-66D1-4158-BB94-C604D012199F}"/>
    <cellStyle name="40% - Accent5 2 2 3 6 2" xfId="23800" xr:uid="{ADDA8B8F-FC6C-400C-B4CC-E4D8D27692F0}"/>
    <cellStyle name="40% - Accent5 2 2 3 7" xfId="23801" xr:uid="{ACF62AD6-3A3B-4A1D-AA5C-A690353F1876}"/>
    <cellStyle name="40% - Accent5 2 2 3 7 2" xfId="23802" xr:uid="{0E80AE4F-032A-4332-9A32-9E9504F6C763}"/>
    <cellStyle name="40% - Accent5 2 2 3 8" xfId="23803" xr:uid="{CF615DEB-F3DC-4B9F-B4DD-9FFA756ACFE0}"/>
    <cellStyle name="40% - Accent5 2 2 3 9" xfId="23762" xr:uid="{45587B4A-39F2-4C8C-8CC4-0C6FAB1DB2AE}"/>
    <cellStyle name="40% - Accent5 2 2 4" xfId="429" xr:uid="{D40D5ADD-6BFE-4896-8010-CEFECF2895D9}"/>
    <cellStyle name="40% - Accent5 2 2 4 2" xfId="23805" xr:uid="{2B74AE82-C399-4839-8950-0BF6E5F39148}"/>
    <cellStyle name="40% - Accent5 2 2 4 2 2" xfId="23806" xr:uid="{24B57D1B-9AE6-4714-A623-635448D91C87}"/>
    <cellStyle name="40% - Accent5 2 2 4 2 2 2" xfId="23807" xr:uid="{5E0985E6-B840-4358-B293-826348BD2755}"/>
    <cellStyle name="40% - Accent5 2 2 4 2 3" xfId="23808" xr:uid="{26E24F92-6A24-4D03-AE5E-02A4176A367B}"/>
    <cellStyle name="40% - Accent5 2 2 4 2 3 2" xfId="23809" xr:uid="{55720EE8-7114-41A6-8160-44FF65EA1C59}"/>
    <cellStyle name="40% - Accent5 2 2 4 2 4" xfId="23810" xr:uid="{20F39A3C-5181-44D5-A608-568E1ECE98BE}"/>
    <cellStyle name="40% - Accent5 2 2 4 3" xfId="23811" xr:uid="{18452B49-4A96-471E-9DB9-B7C9E51643E1}"/>
    <cellStyle name="40% - Accent5 2 2 4 3 2" xfId="23812" xr:uid="{CC97016C-6F3D-49BB-87E5-F51599EB3516}"/>
    <cellStyle name="40% - Accent5 2 2 4 4" xfId="23813" xr:uid="{2373D43D-8149-4431-BD7E-4589393487A2}"/>
    <cellStyle name="40% - Accent5 2 2 4 4 2" xfId="23814" xr:uid="{FBAC4CE4-FD7D-46EA-B059-B2F9C6E5F5CC}"/>
    <cellStyle name="40% - Accent5 2 2 4 5" xfId="23815" xr:uid="{2B86221F-45B8-42F8-8D82-17EBCBB39E8D}"/>
    <cellStyle name="40% - Accent5 2 2 4 5 2" xfId="23816" xr:uid="{708950AB-DF6E-4006-9AAD-1C3835E94581}"/>
    <cellStyle name="40% - Accent5 2 2 4 6" xfId="23817" xr:uid="{7CD6FDDE-D59E-4C6B-BD0A-6207F5F91F12}"/>
    <cellStyle name="40% - Accent5 2 2 4 7" xfId="23804" xr:uid="{1AB191CD-759B-45F4-9703-C3C921187CEC}"/>
    <cellStyle name="40% - Accent5 2 2 5" xfId="23818" xr:uid="{5A6F6CCF-9A59-4C7B-BABC-1D63828824B2}"/>
    <cellStyle name="40% - Accent5 2 2 5 2" xfId="23819" xr:uid="{9F95E698-F01C-4891-B40E-B58807BB0C42}"/>
    <cellStyle name="40% - Accent5 2 2 5 2 2" xfId="23820" xr:uid="{7F7AB5C6-84A2-425B-9FC0-FC19949E12FA}"/>
    <cellStyle name="40% - Accent5 2 2 5 2 2 2" xfId="23821" xr:uid="{05BEA4CA-41BB-4D89-92C3-259C8B7B69CD}"/>
    <cellStyle name="40% - Accent5 2 2 5 2 3" xfId="23822" xr:uid="{03D2D472-6F51-47FE-A990-6A34C534AEA2}"/>
    <cellStyle name="40% - Accent5 2 2 5 2 3 2" xfId="23823" xr:uid="{9F04D8E6-BEBA-48F2-9501-5004C8EF2E6B}"/>
    <cellStyle name="40% - Accent5 2 2 5 2 4" xfId="23824" xr:uid="{196919CF-C550-439C-ACB9-A4F0A3EFCE59}"/>
    <cellStyle name="40% - Accent5 2 2 5 3" xfId="23825" xr:uid="{CD03D214-4FEB-48B8-B77C-2E1A10B2CA88}"/>
    <cellStyle name="40% - Accent5 2 2 5 3 2" xfId="23826" xr:uid="{215E4AB2-4150-4D43-82FA-FE021350F3A8}"/>
    <cellStyle name="40% - Accent5 2 2 5 4" xfId="23827" xr:uid="{95BCC2AC-06E5-464D-BCAB-41CA2099B29E}"/>
    <cellStyle name="40% - Accent5 2 2 5 4 2" xfId="23828" xr:uid="{8D892823-298C-4951-A93E-184B2E5F7532}"/>
    <cellStyle name="40% - Accent5 2 2 5 5" xfId="23829" xr:uid="{1ADABD33-5B9E-4DE1-8CAC-F1558C53EE25}"/>
    <cellStyle name="40% - Accent5 2 2 5 5 2" xfId="23830" xr:uid="{CDDBBB20-2694-48B3-AA5C-E3CA96C4AAEB}"/>
    <cellStyle name="40% - Accent5 2 2 5 6" xfId="23831" xr:uid="{0AD9FC2B-FFF3-4EB1-9BE4-DDD4B8DB3650}"/>
    <cellStyle name="40% - Accent5 2 2 6" xfId="23832" xr:uid="{E04D76A0-F23C-4F06-BB1E-8E45FE4A4629}"/>
    <cellStyle name="40% - Accent5 2 2 6 2" xfId="23833" xr:uid="{7BED00C9-F416-477A-8CE3-F7287BF640AC}"/>
    <cellStyle name="40% - Accent5 2 2 6 2 2" xfId="23834" xr:uid="{B20461C0-C2E0-41F1-BDE4-479DDE6BDE87}"/>
    <cellStyle name="40% - Accent5 2 2 6 3" xfId="23835" xr:uid="{5DE735C7-47D2-44FB-8A31-6631D1288026}"/>
    <cellStyle name="40% - Accent5 2 2 6 3 2" xfId="23836" xr:uid="{CBF8743D-EFCD-4D30-A93F-8435F617BE83}"/>
    <cellStyle name="40% - Accent5 2 2 6 4" xfId="23837" xr:uid="{1C41C8FA-4DD9-4091-A370-B783130C8995}"/>
    <cellStyle name="40% - Accent5 2 2 7" xfId="23838" xr:uid="{3E3C702A-08E2-4FF4-B1F4-7585D91EF647}"/>
    <cellStyle name="40% - Accent5 2 2 7 2" xfId="23839" xr:uid="{A4ECD199-5AC8-4B0F-B050-620D5E62C93B}"/>
    <cellStyle name="40% - Accent5 2 2 8" xfId="23840" xr:uid="{452E510A-29FB-451C-B330-9B07937C8EE7}"/>
    <cellStyle name="40% - Accent5 2 2 8 2" xfId="23841" xr:uid="{C8628F05-35B8-40DD-8B78-40BDCDB362E3}"/>
    <cellStyle name="40% - Accent5 2 2 9" xfId="23842" xr:uid="{4BE726CB-1910-4C8E-975B-C8AF5797123D}"/>
    <cellStyle name="40% - Accent5 2 2 9 2" xfId="23843" xr:uid="{E5A10FC2-164E-4119-B703-1A76340A8942}"/>
    <cellStyle name="40% - Accent5 2 3" xfId="430" xr:uid="{576F068B-E2DC-4CA3-A30D-86AFAA673DA1}"/>
    <cellStyle name="40% - Accent5 2 3 10" xfId="23845" xr:uid="{A9F43F56-5557-494E-8623-33247F979155}"/>
    <cellStyle name="40% - Accent5 2 3 11" xfId="23844" xr:uid="{FA6E83AD-6CD9-460D-90D3-4BAEB94DD965}"/>
    <cellStyle name="40% - Accent5 2 3 2" xfId="431" xr:uid="{5226C8A5-0A30-463D-9028-DA3DC597142B}"/>
    <cellStyle name="40% - Accent5 2 3 2 2" xfId="432" xr:uid="{AF90E0D3-B4E7-4389-B6DB-EC11C50B2103}"/>
    <cellStyle name="40% - Accent5 2 3 2 2 2" xfId="23848" xr:uid="{2938DFBC-DD52-4F4C-82F4-4A82513075BA}"/>
    <cellStyle name="40% - Accent5 2 3 2 2 2 2" xfId="23849" xr:uid="{88963483-2BC6-484E-BFD9-7FAA4445CBCA}"/>
    <cellStyle name="40% - Accent5 2 3 2 2 3" xfId="23850" xr:uid="{E0949C16-84BE-4578-8994-595ACCD3D832}"/>
    <cellStyle name="40% - Accent5 2 3 2 2 3 2" xfId="23851" xr:uid="{66341DD3-3162-4E93-81E7-80BA75DCD666}"/>
    <cellStyle name="40% - Accent5 2 3 2 2 4" xfId="23852" xr:uid="{162DC02B-54A6-4DBA-BF70-BFB7C278ADBC}"/>
    <cellStyle name="40% - Accent5 2 3 2 2 5" xfId="23847" xr:uid="{9C4A4F6E-FEE9-464F-A373-BA0F93389733}"/>
    <cellStyle name="40% - Accent5 2 3 2 3" xfId="23853" xr:uid="{8A7A8033-00E1-46F5-A367-20D02E04D078}"/>
    <cellStyle name="40% - Accent5 2 3 2 3 2" xfId="23854" xr:uid="{22A36A79-D121-48A7-9B4F-3DD85A1BAE19}"/>
    <cellStyle name="40% - Accent5 2 3 2 4" xfId="23855" xr:uid="{04C68AA1-8D3D-4C6B-8BAC-AE7EDBDC3BDF}"/>
    <cellStyle name="40% - Accent5 2 3 2 4 2" xfId="23856" xr:uid="{403E0F9A-EDB3-426A-A538-10767B507509}"/>
    <cellStyle name="40% - Accent5 2 3 2 5" xfId="23857" xr:uid="{69CDDF95-C96E-48E3-8BB7-8E4A09CEDDB0}"/>
    <cellStyle name="40% - Accent5 2 3 2 5 2" xfId="23858" xr:uid="{1634606E-F5E9-4FCF-AA56-090CB4A8F4D7}"/>
    <cellStyle name="40% - Accent5 2 3 2 6" xfId="23859" xr:uid="{C3277661-52A4-4D32-9EE2-7800B34EF3E8}"/>
    <cellStyle name="40% - Accent5 2 3 2 6 2" xfId="23860" xr:uid="{9F2C1981-3B86-4C3E-9427-0B05057A0BE7}"/>
    <cellStyle name="40% - Accent5 2 3 2 7" xfId="23861" xr:uid="{CCE80768-5FAC-4759-9DCA-72A7A1B703D7}"/>
    <cellStyle name="40% - Accent5 2 3 2 7 2" xfId="23862" xr:uid="{962FD73F-EF1D-46AF-8CE0-5AF874C572DB}"/>
    <cellStyle name="40% - Accent5 2 3 2 8" xfId="23863" xr:uid="{8FF35AD5-BFBF-4F59-ADFE-84B6D2B10FF0}"/>
    <cellStyle name="40% - Accent5 2 3 2 9" xfId="23846" xr:uid="{A3288257-C551-4C8A-ADA6-606BD36CF821}"/>
    <cellStyle name="40% - Accent5 2 3 3" xfId="433" xr:uid="{292B2A2E-97CD-43AA-A9F3-81EF7E05724F}"/>
    <cellStyle name="40% - Accent5 2 3 3 2" xfId="23865" xr:uid="{D804D565-A974-4F1C-8B83-D998A77B3AAE}"/>
    <cellStyle name="40% - Accent5 2 3 3 2 2" xfId="23866" xr:uid="{111BDEAB-DF33-43E0-A65C-44E56C476E47}"/>
    <cellStyle name="40% - Accent5 2 3 3 2 2 2" xfId="23867" xr:uid="{0A582E82-F27F-40EA-A28A-9C601885BB9A}"/>
    <cellStyle name="40% - Accent5 2 3 3 2 3" xfId="23868" xr:uid="{06AC7026-A5F4-4061-9DD8-809184AF06C6}"/>
    <cellStyle name="40% - Accent5 2 3 3 2 3 2" xfId="23869" xr:uid="{00587BF2-4401-4F86-A36C-55A0306033FC}"/>
    <cellStyle name="40% - Accent5 2 3 3 2 4" xfId="23870" xr:uid="{C2661566-FEA6-4270-AFB4-2B8323706568}"/>
    <cellStyle name="40% - Accent5 2 3 3 3" xfId="23871" xr:uid="{B65E24E7-0E6D-4B5A-9488-4F28E10DA306}"/>
    <cellStyle name="40% - Accent5 2 3 3 3 2" xfId="23872" xr:uid="{7AE507BD-2A26-432E-8DEF-A01A42A95759}"/>
    <cellStyle name="40% - Accent5 2 3 3 4" xfId="23873" xr:uid="{EF1F50BD-96CE-4E5A-AF68-97A511CE38E4}"/>
    <cellStyle name="40% - Accent5 2 3 3 4 2" xfId="23874" xr:uid="{49750257-13F9-4805-8B3A-49E7E532AF0B}"/>
    <cellStyle name="40% - Accent5 2 3 3 5" xfId="23875" xr:uid="{CC3537CD-1157-4324-BC69-616D70C68B0F}"/>
    <cellStyle name="40% - Accent5 2 3 3 5 2" xfId="23876" xr:uid="{B32A6A37-9106-4343-A523-51DB36B90D6C}"/>
    <cellStyle name="40% - Accent5 2 3 3 6" xfId="23877" xr:uid="{5D9E6D43-0D9F-4F90-BBB8-D49E23AB90C6}"/>
    <cellStyle name="40% - Accent5 2 3 3 7" xfId="23864" xr:uid="{CCEEC809-6558-4E66-9F76-B0DE6050A7BE}"/>
    <cellStyle name="40% - Accent5 2 3 4" xfId="23878" xr:uid="{226F1699-E7B2-494A-ADD2-56CC2A565847}"/>
    <cellStyle name="40% - Accent5 2 3 4 2" xfId="23879" xr:uid="{09E0BBB5-A4CC-4F3B-BFFF-65CF34302CB5}"/>
    <cellStyle name="40% - Accent5 2 3 4 2 2" xfId="23880" xr:uid="{A10E7646-830E-4267-A634-F6B4EF63A8DD}"/>
    <cellStyle name="40% - Accent5 2 3 4 3" xfId="23881" xr:uid="{38BD3CA2-3BB9-437C-80F3-958199FE60F9}"/>
    <cellStyle name="40% - Accent5 2 3 4 3 2" xfId="23882" xr:uid="{8FD18C1D-236E-4102-8A30-56EB110F9C57}"/>
    <cellStyle name="40% - Accent5 2 3 4 4" xfId="23883" xr:uid="{35028417-4287-4853-88E0-2DD18A6CE1A1}"/>
    <cellStyle name="40% - Accent5 2 3 5" xfId="23884" xr:uid="{07399516-3D02-4778-A422-11248E354733}"/>
    <cellStyle name="40% - Accent5 2 3 5 2" xfId="23885" xr:uid="{232B5528-CA57-43E7-9314-59051977B516}"/>
    <cellStyle name="40% - Accent5 2 3 6" xfId="23886" xr:uid="{621F6C80-7F59-4D43-9CF8-5BDBD2D7E37A}"/>
    <cellStyle name="40% - Accent5 2 3 6 2" xfId="23887" xr:uid="{DE169FA0-B567-4145-A252-CCDB24123E61}"/>
    <cellStyle name="40% - Accent5 2 3 7" xfId="23888" xr:uid="{F62F6A53-4966-4953-8CA4-06DBDAF91BC4}"/>
    <cellStyle name="40% - Accent5 2 3 7 2" xfId="23889" xr:uid="{C281AB2C-FCE8-4186-838C-07A48BFF2987}"/>
    <cellStyle name="40% - Accent5 2 3 8" xfId="23890" xr:uid="{7A8D3189-E13C-45FC-AAB2-516B7715BAD7}"/>
    <cellStyle name="40% - Accent5 2 3 8 2" xfId="23891" xr:uid="{C7DA19F9-8AE6-419E-90C8-10B32CC9B243}"/>
    <cellStyle name="40% - Accent5 2 3 9" xfId="23892" xr:uid="{2240070B-2D50-4A8C-B888-C1EDD6049E70}"/>
    <cellStyle name="40% - Accent5 2 3 9 2" xfId="23893" xr:uid="{AF94AD9D-68EF-4D5A-AEFD-5A23FCBE81F2}"/>
    <cellStyle name="40% - Accent5 2 4" xfId="434" xr:uid="{3706E236-325D-44B5-BDF4-7CA2C1D0A3C9}"/>
    <cellStyle name="40% - Accent5 2 4 10" xfId="23895" xr:uid="{74E6BFE0-E7DE-4766-A529-EAAE037887A7}"/>
    <cellStyle name="40% - Accent5 2 4 11" xfId="23894" xr:uid="{3EDD8868-638C-4EE8-9A0B-997C484E9B01}"/>
    <cellStyle name="40% - Accent5 2 4 2" xfId="435" xr:uid="{150A0DA3-4996-424E-8086-B8419DBA1C4F}"/>
    <cellStyle name="40% - Accent5 2 4 2 2" xfId="436" xr:uid="{9D3ECC60-56BD-412B-B5A8-DB912FC5BBD5}"/>
    <cellStyle name="40% - Accent5 2 4 2 2 2" xfId="23898" xr:uid="{D4E48730-FF96-4EE1-9E97-049B4099F73A}"/>
    <cellStyle name="40% - Accent5 2 4 2 2 2 2" xfId="23899" xr:uid="{94CD9DF2-C8E0-48A2-9671-6CE91852D2CF}"/>
    <cellStyle name="40% - Accent5 2 4 2 2 3" xfId="23900" xr:uid="{F6142C64-774A-403E-8DC6-2BB6E0A55469}"/>
    <cellStyle name="40% - Accent5 2 4 2 2 3 2" xfId="23901" xr:uid="{B62C25E7-6ACB-4BE6-B7D8-3BF0C2862F8D}"/>
    <cellStyle name="40% - Accent5 2 4 2 2 4" xfId="23902" xr:uid="{C40ADD20-5E6E-49AB-8C61-6D6CF54BFB98}"/>
    <cellStyle name="40% - Accent5 2 4 2 2 5" xfId="23897" xr:uid="{902FBB4B-7E65-404C-BA15-07D2CB1ED598}"/>
    <cellStyle name="40% - Accent5 2 4 2 3" xfId="23903" xr:uid="{4F93126F-4C42-43B4-8746-577DC3486E2A}"/>
    <cellStyle name="40% - Accent5 2 4 2 3 2" xfId="23904" xr:uid="{00E647DD-8270-41AC-9CA9-8120044A0769}"/>
    <cellStyle name="40% - Accent5 2 4 2 4" xfId="23905" xr:uid="{3D8BBE67-E5B4-414F-B8B5-01154F08E0E9}"/>
    <cellStyle name="40% - Accent5 2 4 2 4 2" xfId="23906" xr:uid="{772857EC-394F-4BC5-8651-9B466253ED86}"/>
    <cellStyle name="40% - Accent5 2 4 2 5" xfId="23907" xr:uid="{19622F3E-4606-450D-9EA2-910F6DA90507}"/>
    <cellStyle name="40% - Accent5 2 4 2 5 2" xfId="23908" xr:uid="{C3A139C9-4924-444A-8F1B-590E4BD4934E}"/>
    <cellStyle name="40% - Accent5 2 4 2 6" xfId="23909" xr:uid="{5598B7E6-5AA9-42A5-BCF5-AD2D087D0004}"/>
    <cellStyle name="40% - Accent5 2 4 2 7" xfId="23896" xr:uid="{A2790A65-E66A-4C6D-8670-3303E1F21E5B}"/>
    <cellStyle name="40% - Accent5 2 4 3" xfId="437" xr:uid="{CC6D7CC7-637F-492A-ADE6-A487A17D6F26}"/>
    <cellStyle name="40% - Accent5 2 4 3 2" xfId="23911" xr:uid="{4E1AAAC9-577F-4750-BEA0-5AA0691243EA}"/>
    <cellStyle name="40% - Accent5 2 4 3 2 2" xfId="23912" xr:uid="{56B13B52-C09B-476B-A043-BC029DD2AEA3}"/>
    <cellStyle name="40% - Accent5 2 4 3 2 2 2" xfId="23913" xr:uid="{D6D3D2B7-E8FF-4C9F-8384-2BEA97DC411C}"/>
    <cellStyle name="40% - Accent5 2 4 3 2 3" xfId="23914" xr:uid="{A6F57020-7D23-49B6-BBB9-3213BAC348E2}"/>
    <cellStyle name="40% - Accent5 2 4 3 2 3 2" xfId="23915" xr:uid="{1F657FC5-F49E-4D5B-A192-BF8A6085B110}"/>
    <cellStyle name="40% - Accent5 2 4 3 2 4" xfId="23916" xr:uid="{D273A2E6-3BC6-4022-9C97-DC0D0D5E9CB0}"/>
    <cellStyle name="40% - Accent5 2 4 3 3" xfId="23917" xr:uid="{AD24D333-B313-4C7C-8BAC-33E4DDE16060}"/>
    <cellStyle name="40% - Accent5 2 4 3 3 2" xfId="23918" xr:uid="{C0075F1F-526E-42C2-AE26-3DACC26B1550}"/>
    <cellStyle name="40% - Accent5 2 4 3 4" xfId="23919" xr:uid="{ABBDD97B-5CDB-40BA-B9BF-71313344C998}"/>
    <cellStyle name="40% - Accent5 2 4 3 4 2" xfId="23920" xr:uid="{BF62EFA2-B903-43A0-BC91-235014C456FF}"/>
    <cellStyle name="40% - Accent5 2 4 3 5" xfId="23921" xr:uid="{CC412C10-A6AF-43D9-8297-DCDA431718CF}"/>
    <cellStyle name="40% - Accent5 2 4 3 5 2" xfId="23922" xr:uid="{20A16851-CCDB-4702-B2FE-31AE83980DF7}"/>
    <cellStyle name="40% - Accent5 2 4 3 6" xfId="23923" xr:uid="{9D57C9B0-1EE3-4FC0-8BB8-CE95111375ED}"/>
    <cellStyle name="40% - Accent5 2 4 3 7" xfId="23910" xr:uid="{B55DB827-81CB-4EDE-AF33-0115D2C90033}"/>
    <cellStyle name="40% - Accent5 2 4 4" xfId="23924" xr:uid="{ADEB5461-9BFB-4526-853B-8466A771A7DB}"/>
    <cellStyle name="40% - Accent5 2 4 4 2" xfId="23925" xr:uid="{18A27A6A-F9EA-4C9F-A9AD-AFB0E8ED644F}"/>
    <cellStyle name="40% - Accent5 2 4 4 2 2" xfId="23926" xr:uid="{B7725BB9-A84F-44FD-BDB4-5DC91072CA2E}"/>
    <cellStyle name="40% - Accent5 2 4 4 3" xfId="23927" xr:uid="{A8F9D93A-F7AD-4F5F-9748-9937568BCB46}"/>
    <cellStyle name="40% - Accent5 2 4 4 3 2" xfId="23928" xr:uid="{1E745AEB-4D9F-4B36-86C5-2E4675B22FBB}"/>
    <cellStyle name="40% - Accent5 2 4 4 4" xfId="23929" xr:uid="{225B46B2-DA56-41A2-A918-3C3039110860}"/>
    <cellStyle name="40% - Accent5 2 4 5" xfId="23930" xr:uid="{CB701C0B-DFE1-462B-B138-48C88C336B0E}"/>
    <cellStyle name="40% - Accent5 2 4 5 2" xfId="23931" xr:uid="{71C3EA47-DF42-4899-9C59-46C5A1A0310A}"/>
    <cellStyle name="40% - Accent5 2 4 6" xfId="23932" xr:uid="{9AC0E404-D10A-430D-825B-C95FEC79FA08}"/>
    <cellStyle name="40% - Accent5 2 4 6 2" xfId="23933" xr:uid="{0A45CC52-8FB9-4173-8576-1FDC68055646}"/>
    <cellStyle name="40% - Accent5 2 4 7" xfId="23934" xr:uid="{FDB2D77F-4E11-4A66-B689-E3A331B45DE6}"/>
    <cellStyle name="40% - Accent5 2 4 7 2" xfId="23935" xr:uid="{C869972D-3C2C-43CE-9C33-39511FDDFACA}"/>
    <cellStyle name="40% - Accent5 2 4 8" xfId="23936" xr:uid="{BDE3C07B-3721-4712-A093-DBCB0800F91F}"/>
    <cellStyle name="40% - Accent5 2 4 8 2" xfId="23937" xr:uid="{4F6C6919-288D-4DEE-A2AA-85E017EBBECD}"/>
    <cellStyle name="40% - Accent5 2 4 9" xfId="23938" xr:uid="{5E3C481C-F850-440B-BE1A-5FE0096B18D0}"/>
    <cellStyle name="40% - Accent5 2 4 9 2" xfId="23939" xr:uid="{D5CBDD0B-7A04-4228-B4DC-BCBD7DE1C686}"/>
    <cellStyle name="40% - Accent5 2 5" xfId="438" xr:uid="{D7E54B2D-6EEE-45BB-844A-E2A7A3AE9BD4}"/>
    <cellStyle name="40% - Accent5 2 5 2" xfId="439" xr:uid="{E26ADD1C-AFF4-4B13-8270-A31A2E7C5C87}"/>
    <cellStyle name="40% - Accent5 2 5 2 2" xfId="23942" xr:uid="{F088087C-A69B-4BC9-B4D8-3EFD98C8DBFF}"/>
    <cellStyle name="40% - Accent5 2 5 2 2 2" xfId="23943" xr:uid="{073E3678-0080-4AAC-B98C-F98754A4C010}"/>
    <cellStyle name="40% - Accent5 2 5 2 2 2 2" xfId="23944" xr:uid="{2915A957-4FB9-48EC-8D14-8BA88AF4C99C}"/>
    <cellStyle name="40% - Accent5 2 5 2 2 3" xfId="23945" xr:uid="{8E5305FC-9BC4-4D1E-B1F4-2CF305CD12CC}"/>
    <cellStyle name="40% - Accent5 2 5 2 2 3 2" xfId="23946" xr:uid="{7818BF2C-25F2-425D-A6A7-388603B88D22}"/>
    <cellStyle name="40% - Accent5 2 5 2 2 4" xfId="23947" xr:uid="{EA5E553D-720E-471C-BFD5-FC2CBB49EBFF}"/>
    <cellStyle name="40% - Accent5 2 5 2 3" xfId="23948" xr:uid="{A00604CA-49EA-404F-B220-51143D1D0FB7}"/>
    <cellStyle name="40% - Accent5 2 5 2 3 2" xfId="23949" xr:uid="{964843DF-298C-41E8-8871-EDDF9B593DBA}"/>
    <cellStyle name="40% - Accent5 2 5 2 4" xfId="23950" xr:uid="{EB56C9B7-4D29-4527-8128-B8ED113FFC98}"/>
    <cellStyle name="40% - Accent5 2 5 2 4 2" xfId="23951" xr:uid="{D4ABA60B-64AF-4E91-A251-C5BD83DB7FA5}"/>
    <cellStyle name="40% - Accent5 2 5 2 5" xfId="23952" xr:uid="{1BB770E7-C5F2-4FD1-BAF0-2D9DD8B211E2}"/>
    <cellStyle name="40% - Accent5 2 5 2 5 2" xfId="23953" xr:uid="{BBF1E4F7-6F34-4784-B302-82EDD6C3DD1C}"/>
    <cellStyle name="40% - Accent5 2 5 2 6" xfId="23954" xr:uid="{F3E3B92A-D70B-4285-B856-3FACE29F69D0}"/>
    <cellStyle name="40% - Accent5 2 5 2 7" xfId="23941" xr:uid="{66DB3C49-29C2-49EF-BC95-38FF07E0DC49}"/>
    <cellStyle name="40% - Accent5 2 5 3" xfId="23955" xr:uid="{A6C08589-FD5F-4C24-ACD7-1E265885C5BB}"/>
    <cellStyle name="40% - Accent5 2 5 3 2" xfId="23956" xr:uid="{62CA3A04-3374-4EAB-89C2-A592478003A1}"/>
    <cellStyle name="40% - Accent5 2 5 3 2 2" xfId="23957" xr:uid="{73D21BDB-5BBE-4D71-968C-67D761536E00}"/>
    <cellStyle name="40% - Accent5 2 5 3 2 2 2" xfId="23958" xr:uid="{276E0222-1866-4EE4-A971-226264A3C9F5}"/>
    <cellStyle name="40% - Accent5 2 5 3 2 3" xfId="23959" xr:uid="{9FF320FA-EE63-4F7C-99D7-4161AEC14EC1}"/>
    <cellStyle name="40% - Accent5 2 5 3 2 3 2" xfId="23960" xr:uid="{FAF0A101-B166-4E3B-84EA-881F9C7FE865}"/>
    <cellStyle name="40% - Accent5 2 5 3 2 4" xfId="23961" xr:uid="{A265C06B-89AE-4B07-802A-CB78813ECAA6}"/>
    <cellStyle name="40% - Accent5 2 5 3 3" xfId="23962" xr:uid="{EF369905-7742-4DF8-9218-9EE257DD9D64}"/>
    <cellStyle name="40% - Accent5 2 5 3 3 2" xfId="23963" xr:uid="{88C7FDE5-B746-42FC-8F49-48C33D222D86}"/>
    <cellStyle name="40% - Accent5 2 5 3 4" xfId="23964" xr:uid="{631C5564-5AD7-4572-9294-797C88F830D4}"/>
    <cellStyle name="40% - Accent5 2 5 3 4 2" xfId="23965" xr:uid="{4B515EC5-7F15-4C3A-AC07-FEACF957E021}"/>
    <cellStyle name="40% - Accent5 2 5 3 5" xfId="23966" xr:uid="{5114508F-9080-48ED-BA58-C29B43FEF1CC}"/>
    <cellStyle name="40% - Accent5 2 5 3 5 2" xfId="23967" xr:uid="{0DEF85F2-AFFE-4604-B434-6EA25F7CFA69}"/>
    <cellStyle name="40% - Accent5 2 5 3 6" xfId="23968" xr:uid="{05043FB1-AEFC-492D-A879-F6634C5928DF}"/>
    <cellStyle name="40% - Accent5 2 5 4" xfId="23969" xr:uid="{D701EE57-C99B-4E70-93F2-EA1D7A51D08C}"/>
    <cellStyle name="40% - Accent5 2 5 4 2" xfId="23970" xr:uid="{C2F1E850-CB23-4DB5-A89D-7192437C7225}"/>
    <cellStyle name="40% - Accent5 2 5 4 2 2" xfId="23971" xr:uid="{2EAE2219-000E-494D-915C-F44BEB8F4155}"/>
    <cellStyle name="40% - Accent5 2 5 4 3" xfId="23972" xr:uid="{3A46E611-B170-4C27-8612-FFC0FCA750C6}"/>
    <cellStyle name="40% - Accent5 2 5 4 3 2" xfId="23973" xr:uid="{75ADA4BD-5B53-4CB4-A1BE-37DF020B1DBF}"/>
    <cellStyle name="40% - Accent5 2 5 4 4" xfId="23974" xr:uid="{A652841B-5AA7-4E93-BF5A-35B97E72103B}"/>
    <cellStyle name="40% - Accent5 2 5 5" xfId="23975" xr:uid="{FBCF1C82-3482-495F-A9E2-8B13F94FB397}"/>
    <cellStyle name="40% - Accent5 2 5 5 2" xfId="23976" xr:uid="{8E7FCB88-625C-4CA0-9B6F-5EC9DC5DE1DB}"/>
    <cellStyle name="40% - Accent5 2 5 6" xfId="23977" xr:uid="{DDC98EA5-5653-4C24-AA93-96C2C273953B}"/>
    <cellStyle name="40% - Accent5 2 5 6 2" xfId="23978" xr:uid="{12C71CC7-8E29-4960-99F7-95B8A17D8CFC}"/>
    <cellStyle name="40% - Accent5 2 5 7" xfId="23979" xr:uid="{B2FCF1E2-AEB9-49E1-9B20-5DC29157082A}"/>
    <cellStyle name="40% - Accent5 2 5 7 2" xfId="23980" xr:uid="{A7591869-F164-4FDB-80D7-5D946AC21EE9}"/>
    <cellStyle name="40% - Accent5 2 5 8" xfId="23981" xr:uid="{5E2709DA-25B7-4718-B2D9-E97011B1F1BB}"/>
    <cellStyle name="40% - Accent5 2 5 9" xfId="23940" xr:uid="{3CA86118-5E93-4812-890B-E025B1C1BFE7}"/>
    <cellStyle name="40% - Accent5 2 6" xfId="440" xr:uid="{FC89CCA4-90E4-493D-808A-9C6ABE8766DC}"/>
    <cellStyle name="40% - Accent5 2 6 2" xfId="441" xr:uid="{8AE1A73E-3C74-4435-9199-9F1E05F7057A}"/>
    <cellStyle name="40% - Accent5 2 6 2 2" xfId="23984" xr:uid="{D23F6FC1-06FD-4241-801D-B822838956A7}"/>
    <cellStyle name="40% - Accent5 2 6 2 2 2" xfId="23985" xr:uid="{B2C7CF04-A6E6-4BCD-9062-4A2EFCD39F9A}"/>
    <cellStyle name="40% - Accent5 2 6 2 3" xfId="23986" xr:uid="{AADB9A50-5139-4C5F-BF3A-FCB53D8D84AB}"/>
    <cellStyle name="40% - Accent5 2 6 2 3 2" xfId="23987" xr:uid="{0D702D03-F067-49AC-9279-223855F37CC0}"/>
    <cellStyle name="40% - Accent5 2 6 2 4" xfId="23988" xr:uid="{0B0D6280-05FD-449E-A5B5-CA8A5CA8EDBA}"/>
    <cellStyle name="40% - Accent5 2 6 2 5" xfId="23983" xr:uid="{01998AA5-16AD-46C8-986B-35A75FD0B17E}"/>
    <cellStyle name="40% - Accent5 2 6 3" xfId="23989" xr:uid="{105FB43F-2D20-4413-BFF2-DDCE6044DAC5}"/>
    <cellStyle name="40% - Accent5 2 6 3 2" xfId="23990" xr:uid="{2EF9FEA6-9936-4431-8021-E8279CF5E791}"/>
    <cellStyle name="40% - Accent5 2 6 4" xfId="23991" xr:uid="{1071495F-5BCB-4BD2-9530-D2143CD2A8DF}"/>
    <cellStyle name="40% - Accent5 2 6 4 2" xfId="23992" xr:uid="{D54CFCA8-C9B6-4295-98C2-14C5C066CC0D}"/>
    <cellStyle name="40% - Accent5 2 6 5" xfId="23993" xr:uid="{66E3F244-2E3E-4031-A2CF-479B8A183003}"/>
    <cellStyle name="40% - Accent5 2 6 5 2" xfId="23994" xr:uid="{75E4E196-F52F-4B94-8FC8-62FF6671B088}"/>
    <cellStyle name="40% - Accent5 2 6 6" xfId="23995" xr:uid="{F189B13F-69B9-4235-B543-B75223922A47}"/>
    <cellStyle name="40% - Accent5 2 6 7" xfId="23982" xr:uid="{9DB5E758-F2AA-41FE-AB9A-B937BB92D629}"/>
    <cellStyle name="40% - Accent5 2 7" xfId="442" xr:uid="{F92FD0DA-B3F8-4D81-9AD2-5C85D5A3789A}"/>
    <cellStyle name="40% - Accent5 2 7 2" xfId="23997" xr:uid="{2E0F2BA7-10D6-4A35-92A9-8CDFB9F73759}"/>
    <cellStyle name="40% - Accent5 2 7 2 2" xfId="23998" xr:uid="{8BE43412-9E7C-4F93-A7D6-26867C1687C2}"/>
    <cellStyle name="40% - Accent5 2 7 2 2 2" xfId="23999" xr:uid="{00740BD8-DED6-42B8-9A81-A28DAFBBC0F5}"/>
    <cellStyle name="40% - Accent5 2 7 2 3" xfId="24000" xr:uid="{8EDBD7F4-841B-4BFC-806A-BFA626EA66F0}"/>
    <cellStyle name="40% - Accent5 2 7 2 3 2" xfId="24001" xr:uid="{7EFD5239-DDE0-44EF-BBF3-0B0C5E9EE9A6}"/>
    <cellStyle name="40% - Accent5 2 7 2 4" xfId="24002" xr:uid="{EFC90B37-96D9-40F8-8421-C99BD30AD2C3}"/>
    <cellStyle name="40% - Accent5 2 7 3" xfId="24003" xr:uid="{0F3DCD36-C71D-4B49-9A81-90258EC3CC9E}"/>
    <cellStyle name="40% - Accent5 2 7 3 2" xfId="24004" xr:uid="{D31B01E4-C5FD-4448-91D4-3188726D6402}"/>
    <cellStyle name="40% - Accent5 2 7 4" xfId="24005" xr:uid="{DB933133-0105-4AC5-82D5-D58D33DA8079}"/>
    <cellStyle name="40% - Accent5 2 7 4 2" xfId="24006" xr:uid="{8110A61C-EA41-493C-B09C-3DAECC746196}"/>
    <cellStyle name="40% - Accent5 2 7 5" xfId="24007" xr:uid="{DBE1FFF7-9A92-45F6-8F05-0253637FDCBF}"/>
    <cellStyle name="40% - Accent5 2 7 5 2" xfId="24008" xr:uid="{C2F2E870-94B1-4B2F-B2F5-F02E92EDC0DB}"/>
    <cellStyle name="40% - Accent5 2 7 6" xfId="24009" xr:uid="{F4B842A2-CB87-4524-AB06-292B18FAEA6B}"/>
    <cellStyle name="40% - Accent5 2 7 7" xfId="23996" xr:uid="{64CE0E9E-4D5C-4AB1-A924-77B39D48C8F2}"/>
    <cellStyle name="40% - Accent5 2 8" xfId="24010" xr:uid="{A70FFD5D-0042-446C-8332-82614EAB0D68}"/>
    <cellStyle name="40% - Accent5 2 8 2" xfId="24011" xr:uid="{05BF2142-96F0-4BB8-9E66-80A7105A3AFC}"/>
    <cellStyle name="40% - Accent5 2 8 2 2" xfId="24012" xr:uid="{1A0F6F47-ED80-4266-BF13-E6788CAC4E30}"/>
    <cellStyle name="40% - Accent5 2 8 3" xfId="24013" xr:uid="{80FD2097-87AE-4A43-9464-3383F8461448}"/>
    <cellStyle name="40% - Accent5 2 8 3 2" xfId="24014" xr:uid="{A643BF75-50D1-4C53-B99C-B60384536439}"/>
    <cellStyle name="40% - Accent5 2 8 4" xfId="24015" xr:uid="{2A8272AE-0286-4584-8CA8-259FDCA7346F}"/>
    <cellStyle name="40% - Accent5 2 9" xfId="24016" xr:uid="{69DD5EA6-28FF-4B58-AA58-6D2491B43807}"/>
    <cellStyle name="40% - Accent5 2 9 2" xfId="24017" xr:uid="{A990A263-FE40-45D0-8276-BC3A41AF00FE}"/>
    <cellStyle name="40% - Accent5 20" xfId="24018" xr:uid="{4D480FD1-6B6E-45AB-A87A-E2DDDFC19A5B}"/>
    <cellStyle name="40% - Accent5 20 2" xfId="24019" xr:uid="{DFF1743B-E16D-4C0E-AC2F-7079239A3B1D}"/>
    <cellStyle name="40% - Accent5 20 2 2" xfId="24020" xr:uid="{959203A3-E04E-44C3-AFB3-35B6C0AF1228}"/>
    <cellStyle name="40% - Accent5 20 3" xfId="24021" xr:uid="{A41461AC-8ACE-4608-97A9-6C4CBEB13247}"/>
    <cellStyle name="40% - Accent5 20 3 2" xfId="24022" xr:uid="{4949FF3F-A59C-4C2C-93B9-921435A8C845}"/>
    <cellStyle name="40% - Accent5 20 4" xfId="24023" xr:uid="{950E07C7-8CBB-4CB0-8235-A9F5956D1CD6}"/>
    <cellStyle name="40% - Accent5 21" xfId="24024" xr:uid="{5339276B-CD2C-430C-8069-585E36504F39}"/>
    <cellStyle name="40% - Accent5 21 2" xfId="24025" xr:uid="{91664E3F-EFD6-490E-B39C-D19A90888D04}"/>
    <cellStyle name="40% - Accent5 21 2 2" xfId="24026" xr:uid="{AF7074B2-D71D-4533-BC11-9E8BCCA9050A}"/>
    <cellStyle name="40% - Accent5 21 3" xfId="24027" xr:uid="{E11211D5-5A0E-4694-BAED-D718DD4BE77A}"/>
    <cellStyle name="40% - Accent5 21 3 2" xfId="24028" xr:uid="{171C0219-8463-401F-A708-3263364FA38D}"/>
    <cellStyle name="40% - Accent5 21 4" xfId="24029" xr:uid="{2A5B15E9-15CA-41ED-8F85-3F4723D99677}"/>
    <cellStyle name="40% - Accent5 22" xfId="24030" xr:uid="{C27CCBB7-DECF-4C93-8ED5-A3142DE1E918}"/>
    <cellStyle name="40% - Accent5 22 2" xfId="24031" xr:uid="{E2206CE1-0358-40AA-B468-2377C5389BDE}"/>
    <cellStyle name="40% - Accent5 22 2 2" xfId="24032" xr:uid="{BB7E579A-A375-4E76-9DBA-657526540C1C}"/>
    <cellStyle name="40% - Accent5 22 3" xfId="24033" xr:uid="{77753B1A-0140-4FE5-9B08-BB60D450B47D}"/>
    <cellStyle name="40% - Accent5 22 3 2" xfId="24034" xr:uid="{F3961180-54D4-4EB3-A49C-F08F89621498}"/>
    <cellStyle name="40% - Accent5 22 4" xfId="24035" xr:uid="{7E23C0B8-2D34-4FBA-AF41-6CF87EA6EBE3}"/>
    <cellStyle name="40% - Accent5 23" xfId="24036" xr:uid="{CC0FECAC-34DB-46B4-B26F-408B53D9BE57}"/>
    <cellStyle name="40% - Accent5 23 2" xfId="24037" xr:uid="{48A34B56-8989-429B-A749-B294FA55A5A5}"/>
    <cellStyle name="40% - Accent5 23 3" xfId="24038" xr:uid="{96BAEFAC-5857-4EB2-801B-DEEF2C3F22C2}"/>
    <cellStyle name="40% - Accent5 24" xfId="24039" xr:uid="{D579D37F-8454-4AAF-8A19-1A0400C2B308}"/>
    <cellStyle name="40% - Accent5 24 2" xfId="24040" xr:uid="{2C9C9BA3-D77A-4572-8F3E-562D46279000}"/>
    <cellStyle name="40% - Accent5 25" xfId="24041" xr:uid="{A6CFCC54-0580-412B-BAD3-2B11E61B92F5}"/>
    <cellStyle name="40% - Accent5 25 2" xfId="24042" xr:uid="{13FA3276-3FC1-4618-8C67-D7D43408676B}"/>
    <cellStyle name="40% - Accent5 26" xfId="24043" xr:uid="{D9A02EB4-28F2-4244-B85A-6B2A75946586}"/>
    <cellStyle name="40% - Accent5 26 2" xfId="24044" xr:uid="{EE0A5148-26B3-49F5-A02C-37AA07E00174}"/>
    <cellStyle name="40% - Accent5 27" xfId="24045" xr:uid="{FA43030A-9F1F-4CDF-A50B-40EAD0392295}"/>
    <cellStyle name="40% - Accent5 27 2" xfId="24046" xr:uid="{94C48186-384C-4BFD-A0E7-C211A40E34CA}"/>
    <cellStyle name="40% - Accent5 28" xfId="24047" xr:uid="{1F6FDF35-64DA-4189-9415-F26B548CC3BC}"/>
    <cellStyle name="40% - Accent5 28 2" xfId="24048" xr:uid="{1FCA55B7-3F28-47E3-8678-269516A18FCA}"/>
    <cellStyle name="40% - Accent5 29" xfId="24049" xr:uid="{0DCA8947-EA4F-4CF1-861D-D72FAD5B6D8D}"/>
    <cellStyle name="40% - Accent5 29 2" xfId="24050" xr:uid="{4D33A7E4-A828-4072-8865-F5ABA3131416}"/>
    <cellStyle name="40% - Accent5 3" xfId="443" xr:uid="{A3ABE689-6807-463C-87D2-E5528ECB09A7}"/>
    <cellStyle name="40% - Accent5 3 10" xfId="24052" xr:uid="{7A4E3B7D-A8BD-4E10-836C-71A648D6F668}"/>
    <cellStyle name="40% - Accent5 3 10 2" xfId="24053" xr:uid="{947330B8-C848-4643-9158-1F70016CF1E9}"/>
    <cellStyle name="40% - Accent5 3 11" xfId="24054" xr:uid="{D2009803-758D-430D-94D7-DF5757975C0C}"/>
    <cellStyle name="40% - Accent5 3 11 2" xfId="24055" xr:uid="{F1D32E5E-433E-412A-A7E3-D8407E503BB0}"/>
    <cellStyle name="40% - Accent5 3 12" xfId="24056" xr:uid="{FE59F04B-D075-451C-90AB-C108DEC74AAC}"/>
    <cellStyle name="40% - Accent5 3 13" xfId="24057" xr:uid="{6E977EC9-77E0-40E3-A793-70A317DA3CAA}"/>
    <cellStyle name="40% - Accent5 3 13 2" xfId="24058" xr:uid="{170A10EA-BD16-40A2-B69B-F214B11A08B4}"/>
    <cellStyle name="40% - Accent5 3 14" xfId="24059" xr:uid="{0E57AFC4-7B12-47F2-9FF4-57B392A26E40}"/>
    <cellStyle name="40% - Accent5 3 14 2" xfId="24060" xr:uid="{F0D66BDF-BC52-4F62-A5D2-840E5828C0C4}"/>
    <cellStyle name="40% - Accent5 3 15" xfId="24061" xr:uid="{8171F994-DF2E-49A2-B3E2-87E1E1D99415}"/>
    <cellStyle name="40% - Accent5 3 16" xfId="24062" xr:uid="{75949673-98A4-4B46-8EEE-15477AB4CF3A}"/>
    <cellStyle name="40% - Accent5 3 17" xfId="24063" xr:uid="{3E0C5427-C9B0-4D2B-A968-482D3841F462}"/>
    <cellStyle name="40% - Accent5 3 18" xfId="24064" xr:uid="{6C8D93E8-E0F1-4A57-8F75-1DE6E1A7ABD2}"/>
    <cellStyle name="40% - Accent5 3 19" xfId="24051" xr:uid="{FC7AB9A5-415D-4EE1-B757-9095DE9670FA}"/>
    <cellStyle name="40% - Accent5 3 2" xfId="444" xr:uid="{5BF8A4B6-59C9-4D3E-959A-D699D554E89A}"/>
    <cellStyle name="40% - Accent5 3 2 10" xfId="24066" xr:uid="{E12909AC-E8FB-4666-8428-103F48B7BEE0}"/>
    <cellStyle name="40% - Accent5 3 2 10 2" xfId="24067" xr:uid="{43170217-3EC7-41AF-A4BD-2D435CC87BDE}"/>
    <cellStyle name="40% - Accent5 3 2 11" xfId="24068" xr:uid="{354BA659-1573-45CC-B36F-C3ADF8B2720D}"/>
    <cellStyle name="40% - Accent5 3 2 11 2" xfId="24069" xr:uid="{50924096-573F-4FDD-834A-7AC09A79E574}"/>
    <cellStyle name="40% - Accent5 3 2 12" xfId="24070" xr:uid="{5AA8023A-4AEA-4FDC-907E-A0D8F159D796}"/>
    <cellStyle name="40% - Accent5 3 2 13" xfId="24071" xr:uid="{FF7CEB5F-E28B-4A5C-AADE-8E78FB90DE87}"/>
    <cellStyle name="40% - Accent5 3 2 14" xfId="24072" xr:uid="{C2F1AE8C-A9F2-4A22-9CC3-F3E4B7A7F92E}"/>
    <cellStyle name="40% - Accent5 3 2 15" xfId="24065" xr:uid="{BA95476E-E846-491B-8B6C-DBAC6A0F8AFF}"/>
    <cellStyle name="40% - Accent5 3 2 2" xfId="445" xr:uid="{9F665C80-18C4-4D7D-8776-F2F2F02F98C2}"/>
    <cellStyle name="40% - Accent5 3 2 2 10" xfId="24074" xr:uid="{E4627644-3F5F-415B-ACE1-7545D6688DED}"/>
    <cellStyle name="40% - Accent5 3 2 2 11" xfId="24075" xr:uid="{45FB6CED-31F4-472A-96E5-B7D8F2A906E6}"/>
    <cellStyle name="40% - Accent5 3 2 2 12" xfId="24073" xr:uid="{5CA8A3E0-9735-4794-A3D9-66D86B18205B}"/>
    <cellStyle name="40% - Accent5 3 2 2 2" xfId="446" xr:uid="{305EC3F4-5A1C-417A-BB6B-4D5B0FDF692D}"/>
    <cellStyle name="40% - Accent5 3 2 2 2 2" xfId="24077" xr:uid="{096087C6-8A56-48F2-8296-244B288C370D}"/>
    <cellStyle name="40% - Accent5 3 2 2 2 2 2" xfId="24078" xr:uid="{075C83BD-5700-4DB3-9DB1-4F24CC41A003}"/>
    <cellStyle name="40% - Accent5 3 2 2 2 2 2 2" xfId="24079" xr:uid="{F5515AB8-218F-4473-BCA9-62130A6C2CC7}"/>
    <cellStyle name="40% - Accent5 3 2 2 2 2 3" xfId="24080" xr:uid="{08B8FF8E-8666-436D-AC56-C64352F71378}"/>
    <cellStyle name="40% - Accent5 3 2 2 2 2 3 2" xfId="24081" xr:uid="{9E00E938-7C2F-414F-A340-3CF469C1B5EA}"/>
    <cellStyle name="40% - Accent5 3 2 2 2 2 4" xfId="24082" xr:uid="{E8713938-ACB3-4808-8E0A-AA71BD3B2D23}"/>
    <cellStyle name="40% - Accent5 3 2 2 2 3" xfId="24083" xr:uid="{E9A74B9C-484D-4327-BC46-0BBB66C630B9}"/>
    <cellStyle name="40% - Accent5 3 2 2 2 3 2" xfId="24084" xr:uid="{FAD07C21-B26D-4CD3-BCAB-C7619EE415EB}"/>
    <cellStyle name="40% - Accent5 3 2 2 2 4" xfId="24085" xr:uid="{31DA8292-85D0-4558-8E85-8F7665806AC4}"/>
    <cellStyle name="40% - Accent5 3 2 2 2 4 2" xfId="24086" xr:uid="{5C406464-0065-4703-8DBB-1A9E0472EF08}"/>
    <cellStyle name="40% - Accent5 3 2 2 2 5" xfId="24087" xr:uid="{A621F962-788D-47DF-A2F5-C9B8AC2D4D97}"/>
    <cellStyle name="40% - Accent5 3 2 2 2 5 2" xfId="24088" xr:uid="{2F004870-3410-4435-9CEF-06BA4D490D41}"/>
    <cellStyle name="40% - Accent5 3 2 2 2 6" xfId="24089" xr:uid="{4BE5E5B7-F49A-42D4-8307-5436B5C472ED}"/>
    <cellStyle name="40% - Accent5 3 2 2 2 7" xfId="24090" xr:uid="{0FAEE17D-A7DE-4B9D-AFCF-55825830541F}"/>
    <cellStyle name="40% - Accent5 3 2 2 2 8" xfId="24076" xr:uid="{86307247-A751-488F-90D8-37D369A83D2C}"/>
    <cellStyle name="40% - Accent5 3 2 2 3" xfId="24091" xr:uid="{61D309BA-DFBE-4C30-8572-C14588F8B601}"/>
    <cellStyle name="40% - Accent5 3 2 2 3 2" xfId="24092" xr:uid="{6138FDD4-0D8D-41D2-AEFE-9814B1DC6E8F}"/>
    <cellStyle name="40% - Accent5 3 2 2 3 2 2" xfId="24093" xr:uid="{B24425B7-1194-4B75-904C-EEFBD547DD70}"/>
    <cellStyle name="40% - Accent5 3 2 2 3 2 2 2" xfId="24094" xr:uid="{9AB2818D-0DC0-44E4-8293-9A084492C4BC}"/>
    <cellStyle name="40% - Accent5 3 2 2 3 2 3" xfId="24095" xr:uid="{7ED4AAA0-15B8-49E7-B05A-6E54594D7B60}"/>
    <cellStyle name="40% - Accent5 3 2 2 3 2 3 2" xfId="24096" xr:uid="{D3E3494A-65C1-4374-A42C-BD75E880E52E}"/>
    <cellStyle name="40% - Accent5 3 2 2 3 2 4" xfId="24097" xr:uid="{291BFAA6-7A06-4D77-B9C3-8AE8F728A3E7}"/>
    <cellStyle name="40% - Accent5 3 2 2 3 3" xfId="24098" xr:uid="{05B9AB29-FE67-42BE-96BA-7DBA43AC839A}"/>
    <cellStyle name="40% - Accent5 3 2 2 3 3 2" xfId="24099" xr:uid="{FF2741FE-E19E-44E9-8B7C-F1BB361D34AA}"/>
    <cellStyle name="40% - Accent5 3 2 2 3 4" xfId="24100" xr:uid="{7B9AADC3-1A54-4A2A-AFC7-FC7529D7A3BA}"/>
    <cellStyle name="40% - Accent5 3 2 2 3 4 2" xfId="24101" xr:uid="{F8D289E9-3AFF-477D-8485-7C92089DC43F}"/>
    <cellStyle name="40% - Accent5 3 2 2 3 5" xfId="24102" xr:uid="{6684C562-360B-48F4-8D30-A9B9DD98834D}"/>
    <cellStyle name="40% - Accent5 3 2 2 3 5 2" xfId="24103" xr:uid="{5E9F0A25-DE61-44B5-991F-3CD827CAEBC8}"/>
    <cellStyle name="40% - Accent5 3 2 2 3 6" xfId="24104" xr:uid="{8EFF442A-3B5A-4FAD-B094-976CB9E7CFE5}"/>
    <cellStyle name="40% - Accent5 3 2 2 4" xfId="24105" xr:uid="{75A4C87A-63F2-414A-9C0E-27EA93A4AEAB}"/>
    <cellStyle name="40% - Accent5 3 2 2 4 2" xfId="24106" xr:uid="{70A0DAD2-2065-46B4-A00A-D8A26D332A11}"/>
    <cellStyle name="40% - Accent5 3 2 2 4 2 2" xfId="24107" xr:uid="{46CEFF9C-F746-44D3-8994-C2EB6A13909D}"/>
    <cellStyle name="40% - Accent5 3 2 2 4 3" xfId="24108" xr:uid="{4907EB41-9D03-4AE5-A2D2-BD9389ACD14F}"/>
    <cellStyle name="40% - Accent5 3 2 2 4 3 2" xfId="24109" xr:uid="{E3C961D4-A7F0-4068-8881-DB7A4A1C6312}"/>
    <cellStyle name="40% - Accent5 3 2 2 4 4" xfId="24110" xr:uid="{32A495BE-5519-4714-8544-5A6EFA540C30}"/>
    <cellStyle name="40% - Accent5 3 2 2 5" xfId="24111" xr:uid="{BAE72F9C-0A7B-49E9-8605-0299AC5A1294}"/>
    <cellStyle name="40% - Accent5 3 2 2 5 2" xfId="24112" xr:uid="{86D20A44-BE72-421D-ABCE-DE82292706FD}"/>
    <cellStyle name="40% - Accent5 3 2 2 6" xfId="24113" xr:uid="{1358B5DE-A6A5-4381-B256-9371343710F7}"/>
    <cellStyle name="40% - Accent5 3 2 2 6 2" xfId="24114" xr:uid="{7C3A1FDA-9D79-485B-A5DF-7B678798831F}"/>
    <cellStyle name="40% - Accent5 3 2 2 7" xfId="24115" xr:uid="{C11EDAF4-0B9B-409E-B9A4-4F931D820904}"/>
    <cellStyle name="40% - Accent5 3 2 2 7 2" xfId="24116" xr:uid="{0B2C979C-9EB3-4FB2-A1B1-7145DFCC4425}"/>
    <cellStyle name="40% - Accent5 3 2 2 8" xfId="24117" xr:uid="{C1C7A99E-02A9-419B-B208-793A17D12556}"/>
    <cellStyle name="40% - Accent5 3 2 2 8 2" xfId="24118" xr:uid="{C567C209-DF0F-4B12-80B0-AF26B768123B}"/>
    <cellStyle name="40% - Accent5 3 2 2 9" xfId="24119" xr:uid="{3D8BAEEF-E7D1-4432-A3DE-21E9A2F73754}"/>
    <cellStyle name="40% - Accent5 3 2 2 9 2" xfId="24120" xr:uid="{83FA2FAD-29D5-4C7D-A724-23E0B8F4C754}"/>
    <cellStyle name="40% - Accent5 3 2 3" xfId="447" xr:uid="{25520F9F-AB70-4490-A175-8188EB8CE8C1}"/>
    <cellStyle name="40% - Accent5 3 2 3 10" xfId="24121" xr:uid="{CFDEF8C1-0983-4A87-BA95-4754ACBB98F2}"/>
    <cellStyle name="40% - Accent5 3 2 3 2" xfId="24122" xr:uid="{B6D8DDE2-AC2D-44E8-BF04-7983CC01CE90}"/>
    <cellStyle name="40% - Accent5 3 2 3 2 2" xfId="24123" xr:uid="{99D9DDF6-AC4F-4982-9B05-9D54047BF021}"/>
    <cellStyle name="40% - Accent5 3 2 3 2 2 2" xfId="24124" xr:uid="{48E19BAB-9470-4B5C-AFC4-0CCAE89EADEB}"/>
    <cellStyle name="40% - Accent5 3 2 3 2 2 2 2" xfId="24125" xr:uid="{2A18C1EC-AC9A-4C5D-BF9E-4B0F89DCA108}"/>
    <cellStyle name="40% - Accent5 3 2 3 2 2 3" xfId="24126" xr:uid="{89979597-C109-4965-8D0B-0DAA87840DFD}"/>
    <cellStyle name="40% - Accent5 3 2 3 2 2 3 2" xfId="24127" xr:uid="{07B77490-A554-4DFF-ABEF-19B72C71469D}"/>
    <cellStyle name="40% - Accent5 3 2 3 2 2 4" xfId="24128" xr:uid="{998C0817-6299-4A9D-9B11-EECFA8EB7B88}"/>
    <cellStyle name="40% - Accent5 3 2 3 2 3" xfId="24129" xr:uid="{6E87B8FD-F8AF-4FFF-9DC8-92915B326FF9}"/>
    <cellStyle name="40% - Accent5 3 2 3 2 3 2" xfId="24130" xr:uid="{6614A6EC-25A6-49C7-B838-E3A4E7160175}"/>
    <cellStyle name="40% - Accent5 3 2 3 2 4" xfId="24131" xr:uid="{65AAB543-68B6-48FA-9573-8305E904F5AD}"/>
    <cellStyle name="40% - Accent5 3 2 3 2 4 2" xfId="24132" xr:uid="{9A952E8C-985A-47EE-AF49-01674FF4421D}"/>
    <cellStyle name="40% - Accent5 3 2 3 2 5" xfId="24133" xr:uid="{AE7AA8B8-1930-4FDC-BE72-23CC1E5F4391}"/>
    <cellStyle name="40% - Accent5 3 2 3 2 5 2" xfId="24134" xr:uid="{FEC5D6E1-45F2-4001-9FDA-306F282483EA}"/>
    <cellStyle name="40% - Accent5 3 2 3 2 6" xfId="24135" xr:uid="{C78779D3-CAC3-4A13-B06C-BD69831DE5BD}"/>
    <cellStyle name="40% - Accent5 3 2 3 3" xfId="24136" xr:uid="{007698CC-B7D8-419C-BDEE-092014195C0D}"/>
    <cellStyle name="40% - Accent5 3 2 3 3 2" xfId="24137" xr:uid="{47BA7175-694D-4BCB-9A59-BE4B148475EE}"/>
    <cellStyle name="40% - Accent5 3 2 3 3 2 2" xfId="24138" xr:uid="{C50022BC-A880-4F7E-829A-618242F6598C}"/>
    <cellStyle name="40% - Accent5 3 2 3 3 2 2 2" xfId="24139" xr:uid="{416A9499-C22D-44F2-9FD1-78DCCE972C74}"/>
    <cellStyle name="40% - Accent5 3 2 3 3 2 3" xfId="24140" xr:uid="{66945E3A-455A-4532-8680-1F3F34C30B3D}"/>
    <cellStyle name="40% - Accent5 3 2 3 3 2 3 2" xfId="24141" xr:uid="{55713877-1B3F-424E-97F5-9BF25C0F7E0B}"/>
    <cellStyle name="40% - Accent5 3 2 3 3 2 4" xfId="24142" xr:uid="{81851877-29A7-4E95-BBF2-698DC1243B7A}"/>
    <cellStyle name="40% - Accent5 3 2 3 3 3" xfId="24143" xr:uid="{A0929500-2F5E-4F81-AFB9-E8022DF3D1FE}"/>
    <cellStyle name="40% - Accent5 3 2 3 3 3 2" xfId="24144" xr:uid="{4232142E-1718-4888-BA54-91751286EEF1}"/>
    <cellStyle name="40% - Accent5 3 2 3 3 4" xfId="24145" xr:uid="{0943BB33-4FDF-4897-AD79-DB8497E9F5F9}"/>
    <cellStyle name="40% - Accent5 3 2 3 3 4 2" xfId="24146" xr:uid="{0930694A-37AC-4961-A41F-4BF69F28F401}"/>
    <cellStyle name="40% - Accent5 3 2 3 3 5" xfId="24147" xr:uid="{AA4DEFAA-DBF6-4460-97D7-E83178C58ED8}"/>
    <cellStyle name="40% - Accent5 3 2 3 3 5 2" xfId="24148" xr:uid="{CED2FE27-FEF1-43E1-B336-99F40EDC52CF}"/>
    <cellStyle name="40% - Accent5 3 2 3 3 6" xfId="24149" xr:uid="{653BC8A3-04F9-4293-8AF4-E8BC24EA1F8F}"/>
    <cellStyle name="40% - Accent5 3 2 3 4" xfId="24150" xr:uid="{A46FA26F-26DB-447E-A229-9AAEEB5E910C}"/>
    <cellStyle name="40% - Accent5 3 2 3 4 2" xfId="24151" xr:uid="{485F6CC0-BBBC-4063-B950-36DC87518C57}"/>
    <cellStyle name="40% - Accent5 3 2 3 4 2 2" xfId="24152" xr:uid="{6F09A423-C5F7-4927-BBDA-3CA4F2B78BC1}"/>
    <cellStyle name="40% - Accent5 3 2 3 4 3" xfId="24153" xr:uid="{4F400036-F2D4-4094-B7BD-92C879A4C9DB}"/>
    <cellStyle name="40% - Accent5 3 2 3 4 3 2" xfId="24154" xr:uid="{448EDEFF-0655-428E-848E-31AB3B240B7E}"/>
    <cellStyle name="40% - Accent5 3 2 3 4 4" xfId="24155" xr:uid="{F64EAB2D-ECD6-492E-96F2-C2400406001B}"/>
    <cellStyle name="40% - Accent5 3 2 3 5" xfId="24156" xr:uid="{895DB4B9-AC10-4CBC-B4A3-AE61327D9B43}"/>
    <cellStyle name="40% - Accent5 3 2 3 5 2" xfId="24157" xr:uid="{8FD8E620-58D2-4183-92A2-2B725929348A}"/>
    <cellStyle name="40% - Accent5 3 2 3 6" xfId="24158" xr:uid="{6AF77E75-86CC-448D-8810-162D68E07D63}"/>
    <cellStyle name="40% - Accent5 3 2 3 6 2" xfId="24159" xr:uid="{FB5D9FCF-C2D0-4E65-ABD6-5A09D1799D1B}"/>
    <cellStyle name="40% - Accent5 3 2 3 7" xfId="24160" xr:uid="{719CE791-B114-421B-98E7-135B7FEFF638}"/>
    <cellStyle name="40% - Accent5 3 2 3 7 2" xfId="24161" xr:uid="{6A709804-48DA-4440-A5CE-1081AE034B37}"/>
    <cellStyle name="40% - Accent5 3 2 3 8" xfId="24162" xr:uid="{B4B8AE71-4159-4D9E-A5A4-53D0E8DE5357}"/>
    <cellStyle name="40% - Accent5 3 2 3 9" xfId="24163" xr:uid="{8C659216-DF9B-410D-A5B8-B29E6F0BB486}"/>
    <cellStyle name="40% - Accent5 3 2 4" xfId="24164" xr:uid="{E744C261-AE3A-4703-BDCC-380CA0023C14}"/>
    <cellStyle name="40% - Accent5 3 2 4 2" xfId="24165" xr:uid="{878771A3-DB1E-4A9D-B1A9-92B4E12ABEE9}"/>
    <cellStyle name="40% - Accent5 3 2 4 2 2" xfId="24166" xr:uid="{AFB5855E-0E40-47B3-B4B7-DCED5177F10A}"/>
    <cellStyle name="40% - Accent5 3 2 4 2 2 2" xfId="24167" xr:uid="{27BFC9C6-46E9-4A0C-A9A8-7D77E8090560}"/>
    <cellStyle name="40% - Accent5 3 2 4 2 3" xfId="24168" xr:uid="{3ADB338F-BC0E-4EA2-93E6-5655F9538FE0}"/>
    <cellStyle name="40% - Accent5 3 2 4 2 3 2" xfId="24169" xr:uid="{20822C95-7564-44E5-9437-ECA55435F215}"/>
    <cellStyle name="40% - Accent5 3 2 4 2 4" xfId="24170" xr:uid="{B5EA8C64-316F-4DCB-8178-BBAF87C6351B}"/>
    <cellStyle name="40% - Accent5 3 2 4 3" xfId="24171" xr:uid="{13A0D245-368F-4B3E-91C0-65D5ABE3846B}"/>
    <cellStyle name="40% - Accent5 3 2 4 3 2" xfId="24172" xr:uid="{C572BA90-61D0-4771-862E-08E66346E629}"/>
    <cellStyle name="40% - Accent5 3 2 4 4" xfId="24173" xr:uid="{44CCF562-128B-4E22-9C04-B9D0B843C4EB}"/>
    <cellStyle name="40% - Accent5 3 2 4 4 2" xfId="24174" xr:uid="{514E6240-4F0A-43EE-81B7-B942CDA30CEA}"/>
    <cellStyle name="40% - Accent5 3 2 4 5" xfId="24175" xr:uid="{445E3C26-1FE8-45BD-8144-6AD9292FC296}"/>
    <cellStyle name="40% - Accent5 3 2 4 5 2" xfId="24176" xr:uid="{6C1419BD-B70F-479D-9E56-AFA5FA334C96}"/>
    <cellStyle name="40% - Accent5 3 2 4 6" xfId="24177" xr:uid="{9C2CB52E-CD22-4B1E-860A-86BA8AC3B3AE}"/>
    <cellStyle name="40% - Accent5 3 2 5" xfId="24178" xr:uid="{00EDE373-0C08-4FCD-97B7-43C735BFFA69}"/>
    <cellStyle name="40% - Accent5 3 2 5 2" xfId="24179" xr:uid="{0A219735-CA1D-46F0-BE67-CF987E5C7A5A}"/>
    <cellStyle name="40% - Accent5 3 2 5 2 2" xfId="24180" xr:uid="{7341D3D9-7C67-4F6D-82EA-BD2F8334C209}"/>
    <cellStyle name="40% - Accent5 3 2 5 2 2 2" xfId="24181" xr:uid="{EFAA7B73-CAA4-4EBF-A036-08FB490BC22F}"/>
    <cellStyle name="40% - Accent5 3 2 5 2 3" xfId="24182" xr:uid="{ED9A747B-F005-4013-956A-0AE18F7DEB33}"/>
    <cellStyle name="40% - Accent5 3 2 5 2 3 2" xfId="24183" xr:uid="{CF01245B-FB4A-4F9B-B922-D40C6A467CD4}"/>
    <cellStyle name="40% - Accent5 3 2 5 2 4" xfId="24184" xr:uid="{64138BAC-4078-4D34-86FD-CE2AF82C1066}"/>
    <cellStyle name="40% - Accent5 3 2 5 3" xfId="24185" xr:uid="{866F2384-C1FB-4D1A-8407-2A6F4C0D745C}"/>
    <cellStyle name="40% - Accent5 3 2 5 3 2" xfId="24186" xr:uid="{385129E3-822D-4018-A4F9-096459BE9F22}"/>
    <cellStyle name="40% - Accent5 3 2 5 4" xfId="24187" xr:uid="{EAA59833-3FA8-4A25-9816-0847E1646C6B}"/>
    <cellStyle name="40% - Accent5 3 2 5 4 2" xfId="24188" xr:uid="{8322D04C-115D-42B4-9D63-351EFC6F20F1}"/>
    <cellStyle name="40% - Accent5 3 2 5 5" xfId="24189" xr:uid="{3DE3AFF6-CF51-4811-9EF6-270EE5885E3F}"/>
    <cellStyle name="40% - Accent5 3 2 5 5 2" xfId="24190" xr:uid="{F4AE85F8-C889-4D5E-AB50-064431A41071}"/>
    <cellStyle name="40% - Accent5 3 2 5 6" xfId="24191" xr:uid="{6D432F37-3866-4267-8F08-3A150B4E81E1}"/>
    <cellStyle name="40% - Accent5 3 2 6" xfId="24192" xr:uid="{73272777-F1EC-4F32-AD29-8B5F78CCE714}"/>
    <cellStyle name="40% - Accent5 3 2 6 2" xfId="24193" xr:uid="{6010D0CC-BD21-4E5B-BFF6-B9C789374B61}"/>
    <cellStyle name="40% - Accent5 3 2 6 2 2" xfId="24194" xr:uid="{06FA9625-0690-4E07-96D7-35F96DB28202}"/>
    <cellStyle name="40% - Accent5 3 2 6 3" xfId="24195" xr:uid="{7F132145-DD40-4120-8D6E-6DD28B8E8BF9}"/>
    <cellStyle name="40% - Accent5 3 2 6 3 2" xfId="24196" xr:uid="{FE6DC117-2CB8-4DCB-ACE4-7518F0985A99}"/>
    <cellStyle name="40% - Accent5 3 2 6 4" xfId="24197" xr:uid="{EF3E4C9C-F2EF-4851-A25C-58C24D70AEF6}"/>
    <cellStyle name="40% - Accent5 3 2 7" xfId="24198" xr:uid="{175B8340-0EBD-4F73-9D8E-47A81A49B329}"/>
    <cellStyle name="40% - Accent5 3 2 7 2" xfId="24199" xr:uid="{AD501935-D789-4A49-BCBA-F08E853BDD47}"/>
    <cellStyle name="40% - Accent5 3 2 8" xfId="24200" xr:uid="{71D0BF40-7E31-478A-8E72-6C8349F1966B}"/>
    <cellStyle name="40% - Accent5 3 2 8 2" xfId="24201" xr:uid="{EBC298CA-B31A-4119-BA7D-381EC3A0CA81}"/>
    <cellStyle name="40% - Accent5 3 2 9" xfId="24202" xr:uid="{E0B32C39-3788-48BE-A412-61E81EE33794}"/>
    <cellStyle name="40% - Accent5 3 2 9 2" xfId="24203" xr:uid="{9D62F279-51D7-4F73-BE03-DEE24EBCE010}"/>
    <cellStyle name="40% - Accent5 3 3" xfId="448" xr:uid="{56FCCE78-4102-414A-89B6-3E55CB219E38}"/>
    <cellStyle name="40% - Accent5 3 3 10" xfId="24205" xr:uid="{2D9D3F6F-20D5-4283-9168-7D455A93E7B6}"/>
    <cellStyle name="40% - Accent5 3 3 11" xfId="24206" xr:uid="{631EFE0F-F1B2-4B19-AC6C-0115FA90A9BA}"/>
    <cellStyle name="40% - Accent5 3 3 12" xfId="24207" xr:uid="{C58BA5D9-C156-49F5-BFA1-8E1557C96C39}"/>
    <cellStyle name="40% - Accent5 3 3 13" xfId="24204" xr:uid="{E6ED0CF7-44FD-478F-BBB0-3CBF75B7E31E}"/>
    <cellStyle name="40% - Accent5 3 3 2" xfId="449" xr:uid="{89026B74-D657-4162-A648-995D498A42F4}"/>
    <cellStyle name="40% - Accent5 3 3 2 10" xfId="24208" xr:uid="{2A0F784E-5AAB-4384-AA94-FDAAAAC7EF8B}"/>
    <cellStyle name="40% - Accent5 3 3 2 2" xfId="24209" xr:uid="{F6E42E09-B4DD-4EBB-8310-DCF6A028149F}"/>
    <cellStyle name="40% - Accent5 3 3 2 2 2" xfId="24210" xr:uid="{189AA6CD-3C40-4535-9FD2-D06C56EE22ED}"/>
    <cellStyle name="40% - Accent5 3 3 2 2 2 2" xfId="24211" xr:uid="{554D6FAA-4E70-4679-8A1D-193B75B8E178}"/>
    <cellStyle name="40% - Accent5 3 3 2 2 3" xfId="24212" xr:uid="{5FAE516A-22F9-4A6C-A4C9-BD1DC5DC17D0}"/>
    <cellStyle name="40% - Accent5 3 3 2 2 3 2" xfId="24213" xr:uid="{D154A39C-00AA-4571-98A7-413BDF7802B5}"/>
    <cellStyle name="40% - Accent5 3 3 2 2 4" xfId="24214" xr:uid="{AAD07D38-0BCD-4C71-8006-D7D48492DB9E}"/>
    <cellStyle name="40% - Accent5 3 3 2 3" xfId="24215" xr:uid="{D13A7840-16F5-4F1C-89BB-BD6DD1B9A88E}"/>
    <cellStyle name="40% - Accent5 3 3 2 3 2" xfId="24216" xr:uid="{905C944A-4D7E-4B2E-96E5-F31464C47892}"/>
    <cellStyle name="40% - Accent5 3 3 2 4" xfId="24217" xr:uid="{1E645261-36D9-4026-973D-50DF09D789CB}"/>
    <cellStyle name="40% - Accent5 3 3 2 4 2" xfId="24218" xr:uid="{E352A708-0EA5-42F8-9AE2-DBA106F4E834}"/>
    <cellStyle name="40% - Accent5 3 3 2 5" xfId="24219" xr:uid="{D5A0DC0E-C281-49E5-8F3F-DF60913788F7}"/>
    <cellStyle name="40% - Accent5 3 3 2 5 2" xfId="24220" xr:uid="{71A7BC66-3995-43D0-BB73-8BD6C2B41516}"/>
    <cellStyle name="40% - Accent5 3 3 2 6" xfId="24221" xr:uid="{8D11A06B-CEBE-4F90-9A47-0EE4DA07DDFB}"/>
    <cellStyle name="40% - Accent5 3 3 2 6 2" xfId="24222" xr:uid="{65C0C836-F28E-4AD3-A946-4251CF0993FF}"/>
    <cellStyle name="40% - Accent5 3 3 2 7" xfId="24223" xr:uid="{D15D2C40-5C23-4A09-8380-252894854688}"/>
    <cellStyle name="40% - Accent5 3 3 2 7 2" xfId="24224" xr:uid="{D5D71D6C-DE71-4B3C-A37E-EB158C698A77}"/>
    <cellStyle name="40% - Accent5 3 3 2 8" xfId="24225" xr:uid="{A2782B4C-4323-4ACA-87D5-230DAF7F77B2}"/>
    <cellStyle name="40% - Accent5 3 3 2 9" xfId="24226" xr:uid="{AAA478BB-A796-41B4-807A-23A13EA82118}"/>
    <cellStyle name="40% - Accent5 3 3 3" xfId="24227" xr:uid="{4B7ADE84-38FA-4F2B-8F73-B03B71069FCC}"/>
    <cellStyle name="40% - Accent5 3 3 3 2" xfId="24228" xr:uid="{689FEF3A-BDAC-4A23-BE09-ED9B6A943056}"/>
    <cellStyle name="40% - Accent5 3 3 3 2 2" xfId="24229" xr:uid="{B01C2EB4-4C0D-4DA6-8A3B-50AD357A1D66}"/>
    <cellStyle name="40% - Accent5 3 3 3 2 2 2" xfId="24230" xr:uid="{5436C317-267E-4250-9A67-C36164513910}"/>
    <cellStyle name="40% - Accent5 3 3 3 2 3" xfId="24231" xr:uid="{EC364F8E-F836-48D8-B646-5FD58C973C26}"/>
    <cellStyle name="40% - Accent5 3 3 3 2 3 2" xfId="24232" xr:uid="{CB975468-D393-4DFE-85E1-4CB10BBAB8E5}"/>
    <cellStyle name="40% - Accent5 3 3 3 2 4" xfId="24233" xr:uid="{9268B8D5-E5DB-47C5-B372-F07DDBD12433}"/>
    <cellStyle name="40% - Accent5 3 3 3 3" xfId="24234" xr:uid="{0EE12992-C8EE-4189-A44B-0C39DCFC36EE}"/>
    <cellStyle name="40% - Accent5 3 3 3 3 2" xfId="24235" xr:uid="{7DE3A3F7-F3A7-472D-BBB9-88FBCD692030}"/>
    <cellStyle name="40% - Accent5 3 3 3 4" xfId="24236" xr:uid="{6FCA3E88-4BF3-4888-81AF-D36D1501F497}"/>
    <cellStyle name="40% - Accent5 3 3 3 4 2" xfId="24237" xr:uid="{A846EE34-5F93-47B4-AE21-FA4AFFDEE533}"/>
    <cellStyle name="40% - Accent5 3 3 3 5" xfId="24238" xr:uid="{54CD88F8-6C90-4C2C-9CCD-ED938A0BA73F}"/>
    <cellStyle name="40% - Accent5 3 3 3 5 2" xfId="24239" xr:uid="{205E64F9-BBF9-4F79-80BA-959262E3630B}"/>
    <cellStyle name="40% - Accent5 3 3 3 6" xfId="24240" xr:uid="{F7A1442A-C337-4706-87C3-767667389717}"/>
    <cellStyle name="40% - Accent5 3 3 4" xfId="24241" xr:uid="{DBF094F9-524A-4DC2-BD8C-ED63DA9D4D24}"/>
    <cellStyle name="40% - Accent5 3 3 4 2" xfId="24242" xr:uid="{936A46D3-82D6-4BAB-9454-9D6AD0DC6CCD}"/>
    <cellStyle name="40% - Accent5 3 3 4 2 2" xfId="24243" xr:uid="{269F69A7-5F85-4B84-8A3A-E4235D12CDD7}"/>
    <cellStyle name="40% - Accent5 3 3 4 3" xfId="24244" xr:uid="{B7EC133F-3CF7-4ED0-854D-B4D9D18E7375}"/>
    <cellStyle name="40% - Accent5 3 3 4 3 2" xfId="24245" xr:uid="{07FD346E-19CD-481C-9103-44AEE63FBB9D}"/>
    <cellStyle name="40% - Accent5 3 3 4 4" xfId="24246" xr:uid="{B0670B75-BC2E-465D-A0C1-CDB7DD02E03E}"/>
    <cellStyle name="40% - Accent5 3 3 5" xfId="24247" xr:uid="{7A81070A-A409-41C1-A128-24889E10DE1F}"/>
    <cellStyle name="40% - Accent5 3 3 5 2" xfId="24248" xr:uid="{74BDB3FC-AC51-4A65-BAD8-D953BD6C9224}"/>
    <cellStyle name="40% - Accent5 3 3 6" xfId="24249" xr:uid="{AFA13B05-94A0-48B6-B447-068035F46306}"/>
    <cellStyle name="40% - Accent5 3 3 6 2" xfId="24250" xr:uid="{5113DE6E-E4C6-44F0-A6DD-B0466C2BF367}"/>
    <cellStyle name="40% - Accent5 3 3 7" xfId="24251" xr:uid="{06713A5E-86E2-4FEB-B43D-B0DD0909CAA6}"/>
    <cellStyle name="40% - Accent5 3 3 7 2" xfId="24252" xr:uid="{742805E9-43E0-4FA6-A14F-B69EEAACBD65}"/>
    <cellStyle name="40% - Accent5 3 3 8" xfId="24253" xr:uid="{B594B0C5-8633-478B-9003-200E28EDC2D0}"/>
    <cellStyle name="40% - Accent5 3 3 8 2" xfId="24254" xr:uid="{C9F451F4-EE3C-4593-A271-4DB10E4ECBA4}"/>
    <cellStyle name="40% - Accent5 3 3 9" xfId="24255" xr:uid="{24AC3353-D660-4108-9351-4CD11F3B8824}"/>
    <cellStyle name="40% - Accent5 3 3 9 2" xfId="24256" xr:uid="{4C7205FA-F7A5-458B-9C7C-DC9E36A8FFE3}"/>
    <cellStyle name="40% - Accent5 3 4" xfId="450" xr:uid="{F33C06BF-D3C5-4263-8375-3602DC647D5B}"/>
    <cellStyle name="40% - Accent5 3 4 10" xfId="24258" xr:uid="{EF42D22D-5DB8-4344-AEF3-1E3ADB9BB934}"/>
    <cellStyle name="40% - Accent5 3 4 11" xfId="24259" xr:uid="{623F4EA6-31A6-4C52-A36F-0D994F66F544}"/>
    <cellStyle name="40% - Accent5 3 4 12" xfId="24260" xr:uid="{7D20EA5A-BCAB-4AAD-BB14-1108E69913E8}"/>
    <cellStyle name="40% - Accent5 3 4 13" xfId="24257" xr:uid="{1196DE7A-E814-4994-AE72-6E6CC0D9244F}"/>
    <cellStyle name="40% - Accent5 3 4 2" xfId="24261" xr:uid="{EC3DB788-48DF-4532-B835-B32EA17E4777}"/>
    <cellStyle name="40% - Accent5 3 4 2 2" xfId="24262" xr:uid="{61D72C5D-9BAF-4E04-AF28-A356ECFA7B02}"/>
    <cellStyle name="40% - Accent5 3 4 2 2 2" xfId="24263" xr:uid="{21B08F46-D893-47B7-8DBC-C8C7E2A0CFD6}"/>
    <cellStyle name="40% - Accent5 3 4 2 2 2 2" xfId="24264" xr:uid="{503E78E2-4A74-4680-AA74-E8F7EFC0970A}"/>
    <cellStyle name="40% - Accent5 3 4 2 2 3" xfId="24265" xr:uid="{632A2E20-319D-4A1F-9837-935FE517529A}"/>
    <cellStyle name="40% - Accent5 3 4 2 2 3 2" xfId="24266" xr:uid="{1E72BE9E-75D3-4CC0-A590-7D869BD24A62}"/>
    <cellStyle name="40% - Accent5 3 4 2 2 4" xfId="24267" xr:uid="{68F9C6C3-7B32-4A31-8D17-A105EF5FA844}"/>
    <cellStyle name="40% - Accent5 3 4 2 3" xfId="24268" xr:uid="{9D2CC663-2625-4404-A24B-3D380D73720A}"/>
    <cellStyle name="40% - Accent5 3 4 2 3 2" xfId="24269" xr:uid="{806B9C32-CEA7-4A34-B19D-B26F774533CB}"/>
    <cellStyle name="40% - Accent5 3 4 2 4" xfId="24270" xr:uid="{2CD1F3FF-ECD1-43D2-8FEA-C54BF247E011}"/>
    <cellStyle name="40% - Accent5 3 4 2 4 2" xfId="24271" xr:uid="{30035F12-0363-43D6-A853-355336B3B27C}"/>
    <cellStyle name="40% - Accent5 3 4 2 5" xfId="24272" xr:uid="{9B75F7CF-2FF5-48DB-9F6F-1D6F9F5DE3A4}"/>
    <cellStyle name="40% - Accent5 3 4 2 5 2" xfId="24273" xr:uid="{E2F237C1-C1FA-4316-B541-F11D7A552935}"/>
    <cellStyle name="40% - Accent5 3 4 2 6" xfId="24274" xr:uid="{391CD6A8-6541-42FF-AD59-91A2C091A819}"/>
    <cellStyle name="40% - Accent5 3 4 3" xfId="24275" xr:uid="{873CB430-1FF9-43DC-BF4B-6C856CF7D6EC}"/>
    <cellStyle name="40% - Accent5 3 4 3 2" xfId="24276" xr:uid="{0AF5B3A1-7B7C-4A50-ACCE-97F71C03B508}"/>
    <cellStyle name="40% - Accent5 3 4 3 2 2" xfId="24277" xr:uid="{AC28F59C-D805-44B8-9F21-295DAB83997A}"/>
    <cellStyle name="40% - Accent5 3 4 3 2 2 2" xfId="24278" xr:uid="{A750F0AD-EC67-4A7E-A223-C40DA214DC71}"/>
    <cellStyle name="40% - Accent5 3 4 3 2 3" xfId="24279" xr:uid="{FFB402A2-56EE-442A-95BF-B2E09D80394D}"/>
    <cellStyle name="40% - Accent5 3 4 3 2 3 2" xfId="24280" xr:uid="{85B72F66-F8E6-4A51-A10D-618992441525}"/>
    <cellStyle name="40% - Accent5 3 4 3 2 4" xfId="24281" xr:uid="{61209C8F-A1FE-47D8-AC02-B0A07C5BF434}"/>
    <cellStyle name="40% - Accent5 3 4 3 3" xfId="24282" xr:uid="{C6643D4B-FF1B-4AB1-9412-CCA0EAA9F903}"/>
    <cellStyle name="40% - Accent5 3 4 3 3 2" xfId="24283" xr:uid="{BF577400-8C79-4C47-AC9B-123E53CBA061}"/>
    <cellStyle name="40% - Accent5 3 4 3 4" xfId="24284" xr:uid="{29CD6846-3193-4004-8F1C-7A350C94E0C2}"/>
    <cellStyle name="40% - Accent5 3 4 3 4 2" xfId="24285" xr:uid="{F974A906-9787-4F69-9A56-36D6691BABA2}"/>
    <cellStyle name="40% - Accent5 3 4 3 5" xfId="24286" xr:uid="{9BD53E12-D591-4C71-9897-BCF047A46AEF}"/>
    <cellStyle name="40% - Accent5 3 4 3 5 2" xfId="24287" xr:uid="{0351DC7D-F314-4651-AFC2-C57BE0A3F353}"/>
    <cellStyle name="40% - Accent5 3 4 3 6" xfId="24288" xr:uid="{6D0C37B8-27E1-4D58-B9A3-78C206502C0E}"/>
    <cellStyle name="40% - Accent5 3 4 4" xfId="24289" xr:uid="{3EDD72CC-F458-430B-984A-3E80EE342A2A}"/>
    <cellStyle name="40% - Accent5 3 4 4 2" xfId="24290" xr:uid="{BC14393E-1AB8-43F5-97A6-24CF9D1489C7}"/>
    <cellStyle name="40% - Accent5 3 4 4 2 2" xfId="24291" xr:uid="{524A6A24-5D93-4A23-B86E-EEB992B2DB78}"/>
    <cellStyle name="40% - Accent5 3 4 4 3" xfId="24292" xr:uid="{FF542EC9-BC2B-4AEF-A990-8AB48DC543EC}"/>
    <cellStyle name="40% - Accent5 3 4 4 3 2" xfId="24293" xr:uid="{43DD7486-E9FC-4ADF-AEC7-904E78C413AE}"/>
    <cellStyle name="40% - Accent5 3 4 4 4" xfId="24294" xr:uid="{7B14F453-A8F8-4C44-8775-8C1CE55DCD85}"/>
    <cellStyle name="40% - Accent5 3 4 5" xfId="24295" xr:uid="{EC694E9B-20C0-4B1A-A89B-EE7586BA44C8}"/>
    <cellStyle name="40% - Accent5 3 4 5 2" xfId="24296" xr:uid="{5B53FC5B-26FA-4C1B-BE1F-6B6657303F08}"/>
    <cellStyle name="40% - Accent5 3 4 6" xfId="24297" xr:uid="{39116C81-AD0B-4D6D-908E-2ED8DB901358}"/>
    <cellStyle name="40% - Accent5 3 4 6 2" xfId="24298" xr:uid="{04232E7F-D19F-48A1-A6EF-22327264461C}"/>
    <cellStyle name="40% - Accent5 3 4 7" xfId="24299" xr:uid="{302197B3-45F4-481B-B645-C58D05904580}"/>
    <cellStyle name="40% - Accent5 3 4 7 2" xfId="24300" xr:uid="{3C4BB255-713F-47DA-9DA0-3886B58CD614}"/>
    <cellStyle name="40% - Accent5 3 4 8" xfId="24301" xr:uid="{DD266193-A60C-4E1D-A3AE-9F39B8C20C2F}"/>
    <cellStyle name="40% - Accent5 3 4 8 2" xfId="24302" xr:uid="{0EA75A70-81D1-4E9A-B037-19099567BF1D}"/>
    <cellStyle name="40% - Accent5 3 4 9" xfId="24303" xr:uid="{373CD27E-7549-49E8-9B62-F39F395EB688}"/>
    <cellStyle name="40% - Accent5 3 4 9 2" xfId="24304" xr:uid="{564C76E6-7D89-4AD9-954E-96DF9AAA1F5B}"/>
    <cellStyle name="40% - Accent5 3 5" xfId="24305" xr:uid="{832ED3D3-F3B9-4539-A1F8-D2469C99517D}"/>
    <cellStyle name="40% - Accent5 3 5 10" xfId="24306" xr:uid="{2A9CED99-1379-4FC2-9BD1-503B270AE58F}"/>
    <cellStyle name="40% - Accent5 3 5 2" xfId="24307" xr:uid="{3CD81F60-2FC9-4F5B-B952-90B8374EAD56}"/>
    <cellStyle name="40% - Accent5 3 5 2 2" xfId="24308" xr:uid="{FEC0E603-AB5E-4D45-A3D7-346483627DB6}"/>
    <cellStyle name="40% - Accent5 3 5 2 2 2" xfId="24309" xr:uid="{61B4E15D-EEA0-4D49-BD59-D6EC38791411}"/>
    <cellStyle name="40% - Accent5 3 5 2 2 2 2" xfId="24310" xr:uid="{055782A1-9778-4D14-A504-0F5EB015BEB0}"/>
    <cellStyle name="40% - Accent5 3 5 2 2 3" xfId="24311" xr:uid="{B5E97C28-08A5-44D7-A71A-E1D4DD548C29}"/>
    <cellStyle name="40% - Accent5 3 5 2 2 3 2" xfId="24312" xr:uid="{5614A217-2348-4E83-B1F0-D5182E4A4FEA}"/>
    <cellStyle name="40% - Accent5 3 5 2 2 4" xfId="24313" xr:uid="{B3E62B2E-7A1F-42A9-91AF-EE1B137BFF31}"/>
    <cellStyle name="40% - Accent5 3 5 2 3" xfId="24314" xr:uid="{09249B09-A065-41C3-BBD9-E4A91BCC3F4C}"/>
    <cellStyle name="40% - Accent5 3 5 2 3 2" xfId="24315" xr:uid="{72ACE398-71DE-47F6-BCE7-0098CEED8AC9}"/>
    <cellStyle name="40% - Accent5 3 5 2 4" xfId="24316" xr:uid="{3D4FBA3E-789D-49E1-8826-13A3F050B0C1}"/>
    <cellStyle name="40% - Accent5 3 5 2 4 2" xfId="24317" xr:uid="{F48F5841-9D63-4CFE-96B8-C3B1F0C01ADC}"/>
    <cellStyle name="40% - Accent5 3 5 2 5" xfId="24318" xr:uid="{8DD05639-B8C4-4658-96ED-675870C360A7}"/>
    <cellStyle name="40% - Accent5 3 5 2 5 2" xfId="24319" xr:uid="{6AAED62B-EE3E-4862-AA51-A1BDA0C6F3EF}"/>
    <cellStyle name="40% - Accent5 3 5 2 6" xfId="24320" xr:uid="{1B727CF5-974D-4258-8970-EF3B10756E39}"/>
    <cellStyle name="40% - Accent5 3 5 3" xfId="24321" xr:uid="{117BB337-0DDB-45EB-80AF-0FD29CDC6361}"/>
    <cellStyle name="40% - Accent5 3 5 3 2" xfId="24322" xr:uid="{93768831-250E-49E4-9224-8B284E84B423}"/>
    <cellStyle name="40% - Accent5 3 5 3 2 2" xfId="24323" xr:uid="{2092D409-E65F-4DDC-AC7D-C36A5154A13F}"/>
    <cellStyle name="40% - Accent5 3 5 3 2 2 2" xfId="24324" xr:uid="{6A16AB71-404A-4DC7-9C11-AF39113090B1}"/>
    <cellStyle name="40% - Accent5 3 5 3 2 3" xfId="24325" xr:uid="{D9CD6887-5BC1-40B9-A6DB-30DC5F585F54}"/>
    <cellStyle name="40% - Accent5 3 5 3 2 3 2" xfId="24326" xr:uid="{93C1641E-755C-4980-91C6-DC32E018CAEA}"/>
    <cellStyle name="40% - Accent5 3 5 3 2 4" xfId="24327" xr:uid="{3043F0E9-9567-4992-B090-83A552F7BCCB}"/>
    <cellStyle name="40% - Accent5 3 5 3 3" xfId="24328" xr:uid="{1500F8B9-8857-41CC-8AF0-D67A6376520F}"/>
    <cellStyle name="40% - Accent5 3 5 3 3 2" xfId="24329" xr:uid="{050F48FA-4821-4A18-8ABD-666425FEBEDD}"/>
    <cellStyle name="40% - Accent5 3 5 3 4" xfId="24330" xr:uid="{F09914F2-C1B3-4A0F-980E-2824D54F0959}"/>
    <cellStyle name="40% - Accent5 3 5 3 4 2" xfId="24331" xr:uid="{1A04C352-EAA2-47BA-A131-CAE1F2E3D1FA}"/>
    <cellStyle name="40% - Accent5 3 5 3 5" xfId="24332" xr:uid="{D1E90C89-8C4E-4F4C-AC05-F515272680FE}"/>
    <cellStyle name="40% - Accent5 3 5 3 5 2" xfId="24333" xr:uid="{5D97ECC1-DB27-49CC-9671-4EE530EE381B}"/>
    <cellStyle name="40% - Accent5 3 5 3 6" xfId="24334" xr:uid="{14AB7156-6A3D-4189-8C55-6D151F032DAC}"/>
    <cellStyle name="40% - Accent5 3 5 4" xfId="24335" xr:uid="{CFB0F9F8-9F2D-47FE-BDBF-B53539B938EC}"/>
    <cellStyle name="40% - Accent5 3 5 4 2" xfId="24336" xr:uid="{3425377B-9680-4F34-8BCE-0CCA259C3B71}"/>
    <cellStyle name="40% - Accent5 3 5 4 2 2" xfId="24337" xr:uid="{5D8B5375-6665-4D7E-84AA-7CB021E4891F}"/>
    <cellStyle name="40% - Accent5 3 5 4 3" xfId="24338" xr:uid="{DBB17A10-F4C3-4EE1-B0B2-D6248269F383}"/>
    <cellStyle name="40% - Accent5 3 5 4 3 2" xfId="24339" xr:uid="{95E72DB9-E3F1-4354-B361-B2DA597B20E0}"/>
    <cellStyle name="40% - Accent5 3 5 4 4" xfId="24340" xr:uid="{4832B207-B124-47B1-895A-A5AC222F0074}"/>
    <cellStyle name="40% - Accent5 3 5 5" xfId="24341" xr:uid="{6B9060AB-AD10-46F2-B723-978B220A0016}"/>
    <cellStyle name="40% - Accent5 3 5 5 2" xfId="24342" xr:uid="{5E170AE4-CB6E-4E73-92D7-1E38D0D9CE21}"/>
    <cellStyle name="40% - Accent5 3 5 6" xfId="24343" xr:uid="{F5572C7E-A76F-4542-B454-0513C47633A3}"/>
    <cellStyle name="40% - Accent5 3 5 6 2" xfId="24344" xr:uid="{7E871EA3-D34B-4999-8466-6A4FB21D15E8}"/>
    <cellStyle name="40% - Accent5 3 5 7" xfId="24345" xr:uid="{3A342EED-00E9-43B5-A2B6-E27E8C990C11}"/>
    <cellStyle name="40% - Accent5 3 5 7 2" xfId="24346" xr:uid="{4CA76FBD-8FCE-4A36-BE84-254C4064791A}"/>
    <cellStyle name="40% - Accent5 3 5 8" xfId="24347" xr:uid="{B8660C47-CE1C-4708-AFF3-508EBFD62115}"/>
    <cellStyle name="40% - Accent5 3 5 9" xfId="24348" xr:uid="{6E269383-556D-415E-8FCE-C03BE345AA95}"/>
    <cellStyle name="40% - Accent5 3 6" xfId="24349" xr:uid="{AC59E9B8-3B20-4F21-BDA9-6546BEE3514E}"/>
    <cellStyle name="40% - Accent5 3 6 2" xfId="24350" xr:uid="{122032E6-8285-4E62-A932-1B3881E7ACBD}"/>
    <cellStyle name="40% - Accent5 3 6 2 2" xfId="24351" xr:uid="{041DFDDF-1D4C-4CC6-BF7F-A5B70BE757F7}"/>
    <cellStyle name="40% - Accent5 3 6 2 2 2" xfId="24352" xr:uid="{FEA08004-B3BF-4DDF-A055-F4154C92528B}"/>
    <cellStyle name="40% - Accent5 3 6 2 3" xfId="24353" xr:uid="{F267CB29-43AE-4408-9A91-7F44DC17BD54}"/>
    <cellStyle name="40% - Accent5 3 6 2 3 2" xfId="24354" xr:uid="{47586DD7-D2A8-4396-BBC9-A846BC3CE92D}"/>
    <cellStyle name="40% - Accent5 3 6 2 4" xfId="24355" xr:uid="{00875865-9AF0-4B08-ADCC-3D1227083D0A}"/>
    <cellStyle name="40% - Accent5 3 6 3" xfId="24356" xr:uid="{DAF3FF89-036D-4976-B40D-322319E831BE}"/>
    <cellStyle name="40% - Accent5 3 6 3 2" xfId="24357" xr:uid="{88D75135-463D-47D8-9DE4-5FDF0FB3BFB0}"/>
    <cellStyle name="40% - Accent5 3 6 4" xfId="24358" xr:uid="{F816D682-2A61-4075-9A7C-946307782BFF}"/>
    <cellStyle name="40% - Accent5 3 6 4 2" xfId="24359" xr:uid="{3CC18A8B-D102-4795-AFE9-419254A6CEBC}"/>
    <cellStyle name="40% - Accent5 3 6 5" xfId="24360" xr:uid="{32C8E808-49B9-4C09-B5FA-6AB1C594AC1B}"/>
    <cellStyle name="40% - Accent5 3 6 5 2" xfId="24361" xr:uid="{51B09C75-67E2-4D43-8E30-CBD14BED566D}"/>
    <cellStyle name="40% - Accent5 3 6 6" xfId="24362" xr:uid="{0E5AAAD3-DE20-4471-990D-8BB40A3A7F06}"/>
    <cellStyle name="40% - Accent5 3 6 6 2" xfId="24363" xr:uid="{04DEA91B-A9BE-490F-B197-BB8B420A7A24}"/>
    <cellStyle name="40% - Accent5 3 7" xfId="24364" xr:uid="{FD95E297-F156-44F1-B034-AF570D11348C}"/>
    <cellStyle name="40% - Accent5 3 7 2" xfId="24365" xr:uid="{B32D00D6-DCF6-45C5-B490-C050324E64F6}"/>
    <cellStyle name="40% - Accent5 3 7 2 2" xfId="24366" xr:uid="{0CA6FD64-4648-4835-9291-F5E1B9E3369B}"/>
    <cellStyle name="40% - Accent5 3 7 2 2 2" xfId="24367" xr:uid="{BA8EF1AE-E3EA-414F-93FB-EBFFA758BE2A}"/>
    <cellStyle name="40% - Accent5 3 7 2 3" xfId="24368" xr:uid="{5010CE7E-D103-4FA5-B74C-149E65AC4366}"/>
    <cellStyle name="40% - Accent5 3 7 2 3 2" xfId="24369" xr:uid="{E4951241-8A8F-4A11-A413-4A66ECE30A8C}"/>
    <cellStyle name="40% - Accent5 3 7 2 4" xfId="24370" xr:uid="{5DDBCB46-9A29-4288-BBED-FF0AF9B00535}"/>
    <cellStyle name="40% - Accent5 3 7 3" xfId="24371" xr:uid="{8B7C893F-997F-447D-A27F-3493FEA91D50}"/>
    <cellStyle name="40% - Accent5 3 7 3 2" xfId="24372" xr:uid="{F37750CE-EB0B-4EEF-82C0-57721F6B73FA}"/>
    <cellStyle name="40% - Accent5 3 7 4" xfId="24373" xr:uid="{0CB43110-6F70-4E7E-AE18-197BC58F8248}"/>
    <cellStyle name="40% - Accent5 3 7 4 2" xfId="24374" xr:uid="{8C43AB99-14B1-4AD0-B0FB-D7AC744C9CD7}"/>
    <cellStyle name="40% - Accent5 3 7 5" xfId="24375" xr:uid="{1A015DDA-0078-4437-934E-9896EFA1E470}"/>
    <cellStyle name="40% - Accent5 3 7 5 2" xfId="24376" xr:uid="{7C826A3D-1D85-49A0-85ED-099736606B00}"/>
    <cellStyle name="40% - Accent5 3 7 6" xfId="24377" xr:uid="{9BBCD539-94AB-4D6F-ADB1-D332F639C92D}"/>
    <cellStyle name="40% - Accent5 3 8" xfId="24378" xr:uid="{4A087EB5-A9E5-4BAD-8880-C7637FD951C7}"/>
    <cellStyle name="40% - Accent5 3 8 2" xfId="24379" xr:uid="{F854339F-4E1D-4A89-838A-6D1435B2B930}"/>
    <cellStyle name="40% - Accent5 3 8 2 2" xfId="24380" xr:uid="{52D33601-F525-4517-9107-F672FD0B53E0}"/>
    <cellStyle name="40% - Accent5 3 8 3" xfId="24381" xr:uid="{964B71E2-BB13-4C96-ADD6-C5197047E814}"/>
    <cellStyle name="40% - Accent5 3 8 3 2" xfId="24382" xr:uid="{52A986CF-265F-4FED-809B-7B63B8F7AB08}"/>
    <cellStyle name="40% - Accent5 3 8 4" xfId="24383" xr:uid="{DB5EB06B-B884-4539-9CAB-C5C89211065D}"/>
    <cellStyle name="40% - Accent5 3 9" xfId="24384" xr:uid="{750EDE0D-C165-424C-81E5-C3A4B0FB56D6}"/>
    <cellStyle name="40% - Accent5 3 9 2" xfId="24385" xr:uid="{2EC41354-F03C-4F40-802F-45E2BDC1EB01}"/>
    <cellStyle name="40% - Accent5 30" xfId="24386" xr:uid="{9B7BDD6C-9271-4A2E-8264-10A60D4C5ADD}"/>
    <cellStyle name="40% - Accent5 30 2" xfId="24387" xr:uid="{48F203C0-CB6F-4A09-8F4B-AB3EA1CCACEB}"/>
    <cellStyle name="40% - Accent5 31" xfId="24388" xr:uid="{4D59D344-185D-4081-8CC2-2C90810168F7}"/>
    <cellStyle name="40% - Accent5 31 2" xfId="24389" xr:uid="{26513D9E-3E1B-4581-9786-5A903A63A306}"/>
    <cellStyle name="40% - Accent5 32" xfId="24390" xr:uid="{110F6D38-0EE9-4030-9924-24515367C0DE}"/>
    <cellStyle name="40% - Accent5 32 2" xfId="24391" xr:uid="{08877887-7D8C-49D9-9CBA-C1157EFFB3FB}"/>
    <cellStyle name="40% - Accent5 33" xfId="24392" xr:uid="{D8C00563-182F-40DE-999D-3EF708089A49}"/>
    <cellStyle name="40% - Accent5 33 2" xfId="24393" xr:uid="{923AC5DE-6337-45A9-984D-B4A9C87AD5B9}"/>
    <cellStyle name="40% - Accent5 34" xfId="24394" xr:uid="{597EE885-488E-425F-AAB6-56B410488108}"/>
    <cellStyle name="40% - Accent5 34 2" xfId="24395" xr:uid="{1C866660-E882-4099-BF86-3C97CE283245}"/>
    <cellStyle name="40% - Accent5 35" xfId="24396" xr:uid="{6B8DD96A-26FD-440F-9618-FFB00AE2A5A1}"/>
    <cellStyle name="40% - Accent5 35 2" xfId="24397" xr:uid="{6A545DEC-F817-4E0D-937B-179D96451193}"/>
    <cellStyle name="40% - Accent5 36" xfId="24398" xr:uid="{F2D7905F-BDE4-4DC5-9805-B89AB9EDDAC0}"/>
    <cellStyle name="40% - Accent5 36 2" xfId="24399" xr:uid="{B7C6F768-E1EE-40DD-8AEE-81FCB0BF9396}"/>
    <cellStyle name="40% - Accent5 37" xfId="24400" xr:uid="{13825F86-EB80-4B63-AEF3-30F8CB3CC1A7}"/>
    <cellStyle name="40% - Accent5 37 2" xfId="24401" xr:uid="{B1C9388B-CB36-454F-99ED-653F16F7BDF7}"/>
    <cellStyle name="40% - Accent5 38" xfId="24402" xr:uid="{00B639B3-B01E-4BC6-B652-2FA97DB48FB7}"/>
    <cellStyle name="40% - Accent5 39" xfId="24403" xr:uid="{692A33F2-987E-4069-A40F-E5C544D76ED9}"/>
    <cellStyle name="40% - Accent5 4" xfId="451" xr:uid="{E120948F-E37A-4F59-B1F8-C7FB81E63E8F}"/>
    <cellStyle name="40% - Accent5 4 10" xfId="24405" xr:uid="{9788C169-A531-40E7-B69B-7F051EA88EAE}"/>
    <cellStyle name="40% - Accent5 4 10 2" xfId="24406" xr:uid="{04788CDD-BBA0-4E02-9B57-DB7C49715BE2}"/>
    <cellStyle name="40% - Accent5 4 11" xfId="24407" xr:uid="{D72424F3-B5EA-49EC-8B86-F01C953D82C5}"/>
    <cellStyle name="40% - Accent5 4 11 2" xfId="24408" xr:uid="{0836BFC8-C3A1-44B1-879B-DD1F1491B5B5}"/>
    <cellStyle name="40% - Accent5 4 12" xfId="24409" xr:uid="{234C5AA2-BA3F-487A-9597-DBD0E8AB086A}"/>
    <cellStyle name="40% - Accent5 4 12 2" xfId="24410" xr:uid="{F40D5ED2-90A1-443C-A833-55D91EDED886}"/>
    <cellStyle name="40% - Accent5 4 13" xfId="24411" xr:uid="{1486966F-254D-4596-8CFE-FAF37FB6925C}"/>
    <cellStyle name="40% - Accent5 4 13 2" xfId="24412" xr:uid="{42B23ACA-49B9-45AF-9E0C-33577BDF0DF0}"/>
    <cellStyle name="40% - Accent5 4 14" xfId="24413" xr:uid="{49FCBED6-90F8-4F67-B2C7-936AFF912EBA}"/>
    <cellStyle name="40% - Accent5 4 15" xfId="24414" xr:uid="{2885BA10-88E9-4F54-A98D-EC8DA99F7231}"/>
    <cellStyle name="40% - Accent5 4 16" xfId="24404" xr:uid="{80884140-9DF5-40A7-B252-F9ED1A5EC4EA}"/>
    <cellStyle name="40% - Accent5 4 2" xfId="452" xr:uid="{1A2AF20E-BDFF-42F7-8865-988702614CCD}"/>
    <cellStyle name="40% - Accent5 4 2 10" xfId="24416" xr:uid="{447109E3-3D5E-4631-ADFF-DF51309D927A}"/>
    <cellStyle name="40% - Accent5 4 2 10 2" xfId="24417" xr:uid="{488B9616-B886-4935-A292-F165ACEA7B70}"/>
    <cellStyle name="40% - Accent5 4 2 11" xfId="24418" xr:uid="{8C6BFF9D-A979-4438-B778-CF3F9C918AC9}"/>
    <cellStyle name="40% - Accent5 4 2 11 2" xfId="24419" xr:uid="{8C1561EB-7F01-483D-9267-75B811F842DC}"/>
    <cellStyle name="40% - Accent5 4 2 12" xfId="24420" xr:uid="{41153153-42FB-45A0-A59B-D5224A5E87C4}"/>
    <cellStyle name="40% - Accent5 4 2 13" xfId="24421" xr:uid="{4F58511F-E727-4C63-8FB7-4FC2DF084116}"/>
    <cellStyle name="40% - Accent5 4 2 14" xfId="24415" xr:uid="{C3F32479-B224-4795-B161-1EE46F498E15}"/>
    <cellStyle name="40% - Accent5 4 2 2" xfId="453" xr:uid="{5F014AA0-00AC-41D0-898F-DD28B68B9C0A}"/>
    <cellStyle name="40% - Accent5 4 2 2 10" xfId="24423" xr:uid="{A8F28512-671A-46CE-B49C-AB10F3CF9F23}"/>
    <cellStyle name="40% - Accent5 4 2 2 11" xfId="24424" xr:uid="{AA32734D-5440-4D34-9E84-CD5DA6DB42E1}"/>
    <cellStyle name="40% - Accent5 4 2 2 12" xfId="24422" xr:uid="{AF7E3CDB-0591-4DA3-95BD-3E741E31761C}"/>
    <cellStyle name="40% - Accent5 4 2 2 2" xfId="24425" xr:uid="{2FE66691-439D-4A65-87DA-2807D3148A1F}"/>
    <cellStyle name="40% - Accent5 4 2 2 2 2" xfId="24426" xr:uid="{2606CD68-0589-4485-8902-2A25B8CB170A}"/>
    <cellStyle name="40% - Accent5 4 2 2 2 2 2" xfId="24427" xr:uid="{01880B92-35A8-48B2-A994-73921D04F0EF}"/>
    <cellStyle name="40% - Accent5 4 2 2 2 2 2 2" xfId="24428" xr:uid="{05253002-9979-47ED-B93A-8D67410ED5CB}"/>
    <cellStyle name="40% - Accent5 4 2 2 2 2 3" xfId="24429" xr:uid="{826B64A0-ECD8-48E3-A89C-18FCB1DE1F50}"/>
    <cellStyle name="40% - Accent5 4 2 2 2 2 3 2" xfId="24430" xr:uid="{E801BDDE-2C58-47E7-AFA1-E14AF5A940A1}"/>
    <cellStyle name="40% - Accent5 4 2 2 2 2 4" xfId="24431" xr:uid="{1FE9171F-C14C-41F0-920F-C56C742A81A0}"/>
    <cellStyle name="40% - Accent5 4 2 2 2 3" xfId="24432" xr:uid="{0E7AA36C-B503-4F6A-8640-B2CD55448230}"/>
    <cellStyle name="40% - Accent5 4 2 2 2 3 2" xfId="24433" xr:uid="{6E80824D-8804-4A14-93F0-825987902F86}"/>
    <cellStyle name="40% - Accent5 4 2 2 2 4" xfId="24434" xr:uid="{5AB79F15-DFA3-429F-B25C-FBA3C4ABECE8}"/>
    <cellStyle name="40% - Accent5 4 2 2 2 4 2" xfId="24435" xr:uid="{F8A12B60-3C84-4871-A7BA-CEE003D8CC6E}"/>
    <cellStyle name="40% - Accent5 4 2 2 2 5" xfId="24436" xr:uid="{D99FB4A2-AD3C-4204-B9B5-040CF2168AB8}"/>
    <cellStyle name="40% - Accent5 4 2 2 2 5 2" xfId="24437" xr:uid="{80423730-5445-48E3-9858-E656BB2BCE12}"/>
    <cellStyle name="40% - Accent5 4 2 2 2 6" xfId="24438" xr:uid="{4256F07E-9177-4338-A444-FD5BF374B236}"/>
    <cellStyle name="40% - Accent5 4 2 2 3" xfId="24439" xr:uid="{45738C1F-DE99-46B7-8788-29791235604F}"/>
    <cellStyle name="40% - Accent5 4 2 2 3 2" xfId="24440" xr:uid="{29A93E5F-404B-4A52-9298-356308F4790F}"/>
    <cellStyle name="40% - Accent5 4 2 2 3 2 2" xfId="24441" xr:uid="{33B6C05C-79FA-455D-BF66-73C06D91BA68}"/>
    <cellStyle name="40% - Accent5 4 2 2 3 2 2 2" xfId="24442" xr:uid="{253FADA2-FC44-4A36-B471-F56B9D43544B}"/>
    <cellStyle name="40% - Accent5 4 2 2 3 2 3" xfId="24443" xr:uid="{D711D11A-3F8F-44B9-90FD-7B83DF7B9A4F}"/>
    <cellStyle name="40% - Accent5 4 2 2 3 2 3 2" xfId="24444" xr:uid="{4F91DE64-5D0A-44B9-B7CE-CBA42D1D8377}"/>
    <cellStyle name="40% - Accent5 4 2 2 3 2 4" xfId="24445" xr:uid="{1FB9588A-CC95-44E5-848C-68C6B3166363}"/>
    <cellStyle name="40% - Accent5 4 2 2 3 3" xfId="24446" xr:uid="{CB1C59AF-5813-467F-A640-1DF60AD0E1FD}"/>
    <cellStyle name="40% - Accent5 4 2 2 3 3 2" xfId="24447" xr:uid="{4740A059-72A0-4D84-9C88-50A381A48D71}"/>
    <cellStyle name="40% - Accent5 4 2 2 3 4" xfId="24448" xr:uid="{67C89369-31E7-408E-A2D3-28DA31397874}"/>
    <cellStyle name="40% - Accent5 4 2 2 3 4 2" xfId="24449" xr:uid="{DA89A080-1842-4560-B9B8-BC999D9D82C2}"/>
    <cellStyle name="40% - Accent5 4 2 2 3 5" xfId="24450" xr:uid="{C762E458-D243-4B75-B05F-78A63CC50824}"/>
    <cellStyle name="40% - Accent5 4 2 2 3 5 2" xfId="24451" xr:uid="{69C3FDDE-E327-414F-9EC4-249B7230738E}"/>
    <cellStyle name="40% - Accent5 4 2 2 3 6" xfId="24452" xr:uid="{EB97221B-F2A0-400F-B478-39D75D358277}"/>
    <cellStyle name="40% - Accent5 4 2 2 4" xfId="24453" xr:uid="{A662D5B2-8CB0-4CE4-9A09-9F23FC1197F2}"/>
    <cellStyle name="40% - Accent5 4 2 2 4 2" xfId="24454" xr:uid="{B294BC3C-49CF-4794-8D5F-115A5F64F427}"/>
    <cellStyle name="40% - Accent5 4 2 2 4 2 2" xfId="24455" xr:uid="{2F1FCBE7-8A54-42A2-8A96-431B978A707B}"/>
    <cellStyle name="40% - Accent5 4 2 2 4 3" xfId="24456" xr:uid="{71B6BDF1-539C-4A83-AED0-DDFA13C79803}"/>
    <cellStyle name="40% - Accent5 4 2 2 4 3 2" xfId="24457" xr:uid="{A6BEF304-7F6C-4AB8-9388-13010B523D06}"/>
    <cellStyle name="40% - Accent5 4 2 2 4 4" xfId="24458" xr:uid="{7C7699C0-A323-4B05-BF94-BFB5AB40B013}"/>
    <cellStyle name="40% - Accent5 4 2 2 5" xfId="24459" xr:uid="{F2966592-A5AA-46EB-B06E-F59EA6C7A74B}"/>
    <cellStyle name="40% - Accent5 4 2 2 5 2" xfId="24460" xr:uid="{71BC3B2C-7B18-456A-B0C7-026873AAC6B6}"/>
    <cellStyle name="40% - Accent5 4 2 2 6" xfId="24461" xr:uid="{6B83DD41-93E9-4960-9D2A-7E4D134DA070}"/>
    <cellStyle name="40% - Accent5 4 2 2 6 2" xfId="24462" xr:uid="{264A0D48-AB57-4323-9B0F-3D393B1E9336}"/>
    <cellStyle name="40% - Accent5 4 2 2 7" xfId="24463" xr:uid="{CA74DD4E-A412-45B0-9FD3-43D2C36711EF}"/>
    <cellStyle name="40% - Accent5 4 2 2 7 2" xfId="24464" xr:uid="{44EABF04-A60B-4D5E-AEEA-D25BC9A36374}"/>
    <cellStyle name="40% - Accent5 4 2 2 8" xfId="24465" xr:uid="{3E232E99-4786-4B6C-97B6-6B85DC17C3BD}"/>
    <cellStyle name="40% - Accent5 4 2 2 8 2" xfId="24466" xr:uid="{D119015C-44BE-46E3-9A4D-89A5F48AA08A}"/>
    <cellStyle name="40% - Accent5 4 2 2 9" xfId="24467" xr:uid="{EDBF39B6-D393-45F2-8844-94A2C244639E}"/>
    <cellStyle name="40% - Accent5 4 2 2 9 2" xfId="24468" xr:uid="{364BBD85-B30D-498C-A888-61DDC2F0FF0E}"/>
    <cellStyle name="40% - Accent5 4 2 3" xfId="24469" xr:uid="{D9245251-D0DB-408A-9551-F7F034B13310}"/>
    <cellStyle name="40% - Accent5 4 2 3 2" xfId="24470" xr:uid="{EA68D966-E128-4A20-B739-6D4B92065FE8}"/>
    <cellStyle name="40% - Accent5 4 2 3 2 2" xfId="24471" xr:uid="{0C206E95-DE8B-475A-AE03-0B7645BB05C9}"/>
    <cellStyle name="40% - Accent5 4 2 3 2 2 2" xfId="24472" xr:uid="{AEA72AE0-93EF-4539-9A94-5DBDF05A8F01}"/>
    <cellStyle name="40% - Accent5 4 2 3 2 2 2 2" xfId="24473" xr:uid="{62DB764D-C180-46DB-A744-46E33A198E63}"/>
    <cellStyle name="40% - Accent5 4 2 3 2 2 3" xfId="24474" xr:uid="{C9795E21-EBA2-43F5-8382-0A288CDB94F0}"/>
    <cellStyle name="40% - Accent5 4 2 3 2 2 3 2" xfId="24475" xr:uid="{1CD2D832-4823-49D7-8C03-92315211418C}"/>
    <cellStyle name="40% - Accent5 4 2 3 2 2 4" xfId="24476" xr:uid="{FC87C8F3-2298-4FB5-9699-3D48D7D09FC0}"/>
    <cellStyle name="40% - Accent5 4 2 3 2 3" xfId="24477" xr:uid="{CDB8E8BD-A1C5-46B0-8B74-A30819389E1D}"/>
    <cellStyle name="40% - Accent5 4 2 3 2 3 2" xfId="24478" xr:uid="{635C4E0E-F116-431B-937F-D09A9D11D924}"/>
    <cellStyle name="40% - Accent5 4 2 3 2 4" xfId="24479" xr:uid="{7E6CBFC0-0C10-41C0-8E8E-1D537ABE5DA5}"/>
    <cellStyle name="40% - Accent5 4 2 3 2 4 2" xfId="24480" xr:uid="{A53784CE-BA9E-43AA-8852-EBD56863ACB2}"/>
    <cellStyle name="40% - Accent5 4 2 3 2 5" xfId="24481" xr:uid="{2B5A5C1E-2BCF-4ADB-AB46-138B0A45D9C7}"/>
    <cellStyle name="40% - Accent5 4 2 3 2 5 2" xfId="24482" xr:uid="{A5289C69-0651-4D30-917C-157B68D2343A}"/>
    <cellStyle name="40% - Accent5 4 2 3 2 6" xfId="24483" xr:uid="{E7DF8694-DB53-44B3-89E4-B55C9CDD6BD1}"/>
    <cellStyle name="40% - Accent5 4 2 3 3" xfId="24484" xr:uid="{09B9D365-78FF-46C5-8D82-78CB8FFADC07}"/>
    <cellStyle name="40% - Accent5 4 2 3 3 2" xfId="24485" xr:uid="{50097716-869B-4F8F-9C86-1CF13FD1CD05}"/>
    <cellStyle name="40% - Accent5 4 2 3 3 2 2" xfId="24486" xr:uid="{9D996562-8340-45D9-A59B-FD7F9F3E4873}"/>
    <cellStyle name="40% - Accent5 4 2 3 3 2 2 2" xfId="24487" xr:uid="{06E03826-02A0-4374-88C5-A452591CE6FF}"/>
    <cellStyle name="40% - Accent5 4 2 3 3 2 3" xfId="24488" xr:uid="{95453D32-2A8D-4BE9-AF68-552653160101}"/>
    <cellStyle name="40% - Accent5 4 2 3 3 2 3 2" xfId="24489" xr:uid="{6D403EC5-216A-4027-AF3F-290B5D036C69}"/>
    <cellStyle name="40% - Accent5 4 2 3 3 2 4" xfId="24490" xr:uid="{CB3B4EBA-99C2-495C-9223-92409145937F}"/>
    <cellStyle name="40% - Accent5 4 2 3 3 3" xfId="24491" xr:uid="{FB758E15-A007-42AC-A22C-4579594CD8FF}"/>
    <cellStyle name="40% - Accent5 4 2 3 3 3 2" xfId="24492" xr:uid="{AA14D3B1-37B0-4567-AFDA-52FE1F058F30}"/>
    <cellStyle name="40% - Accent5 4 2 3 3 4" xfId="24493" xr:uid="{38F39010-43C4-4C39-8038-E515AC4600E9}"/>
    <cellStyle name="40% - Accent5 4 2 3 3 4 2" xfId="24494" xr:uid="{96BEB3B4-6923-4973-ACCD-FEECFB0788E8}"/>
    <cellStyle name="40% - Accent5 4 2 3 3 5" xfId="24495" xr:uid="{2A696774-0AB6-4AE0-960E-93D258452BDE}"/>
    <cellStyle name="40% - Accent5 4 2 3 3 5 2" xfId="24496" xr:uid="{CC19A4F2-78D5-4AD8-BFFC-1E74B2E113FA}"/>
    <cellStyle name="40% - Accent5 4 2 3 3 6" xfId="24497" xr:uid="{9F66F266-EDAF-4562-83EF-4AAA30113697}"/>
    <cellStyle name="40% - Accent5 4 2 3 4" xfId="24498" xr:uid="{DBC8E6B5-4CEA-4E93-9F84-4129FBBCDF47}"/>
    <cellStyle name="40% - Accent5 4 2 3 4 2" xfId="24499" xr:uid="{95B3C9C1-F244-46ED-9F0A-43259CDB6DDF}"/>
    <cellStyle name="40% - Accent5 4 2 3 4 2 2" xfId="24500" xr:uid="{FE085F80-7C5A-4ECB-B90C-B589CD0F325B}"/>
    <cellStyle name="40% - Accent5 4 2 3 4 3" xfId="24501" xr:uid="{B764A512-C4E0-43CE-9900-689071E0EB74}"/>
    <cellStyle name="40% - Accent5 4 2 3 4 3 2" xfId="24502" xr:uid="{9782B789-C33F-4A80-876C-4B8F1136F455}"/>
    <cellStyle name="40% - Accent5 4 2 3 4 4" xfId="24503" xr:uid="{D1E00924-EC8D-4DEB-8F19-6EB9B20CC009}"/>
    <cellStyle name="40% - Accent5 4 2 3 5" xfId="24504" xr:uid="{2F6843A0-F0BC-40F6-9166-C91CDC028B61}"/>
    <cellStyle name="40% - Accent5 4 2 3 5 2" xfId="24505" xr:uid="{F946AF6F-107F-4ED0-91E6-EF0333DB52C5}"/>
    <cellStyle name="40% - Accent5 4 2 3 6" xfId="24506" xr:uid="{9AD04DFB-F675-485B-8924-ABBD3823D331}"/>
    <cellStyle name="40% - Accent5 4 2 3 6 2" xfId="24507" xr:uid="{967DE7CC-986A-4ECA-9063-530CEAFBA4A7}"/>
    <cellStyle name="40% - Accent5 4 2 3 7" xfId="24508" xr:uid="{21AF7B31-D017-421F-9586-0102C9A24F89}"/>
    <cellStyle name="40% - Accent5 4 2 3 7 2" xfId="24509" xr:uid="{351D8107-2277-45E4-91B4-57D01917396A}"/>
    <cellStyle name="40% - Accent5 4 2 3 8" xfId="24510" xr:uid="{228ADA83-35A5-47E0-ACFE-1D573434AF96}"/>
    <cellStyle name="40% - Accent5 4 2 4" xfId="24511" xr:uid="{EFB6FB8E-7223-4BCF-BA50-1F880F391CE7}"/>
    <cellStyle name="40% - Accent5 4 2 4 2" xfId="24512" xr:uid="{2F9DE934-0E89-4E21-BC38-43108425EFD9}"/>
    <cellStyle name="40% - Accent5 4 2 4 2 2" xfId="24513" xr:uid="{EFAF65CC-EC0A-450E-A656-F2286A46AE9A}"/>
    <cellStyle name="40% - Accent5 4 2 4 2 2 2" xfId="24514" xr:uid="{B78A47C7-5621-45D4-B407-078DDE2F4F5A}"/>
    <cellStyle name="40% - Accent5 4 2 4 2 3" xfId="24515" xr:uid="{E6CF942A-284B-461E-AF22-44CCFA952648}"/>
    <cellStyle name="40% - Accent5 4 2 4 2 3 2" xfId="24516" xr:uid="{3FA65836-3763-4DB9-BDA3-07000658D0DC}"/>
    <cellStyle name="40% - Accent5 4 2 4 2 4" xfId="24517" xr:uid="{CD20C9A6-6540-4C29-9A93-F7F432441960}"/>
    <cellStyle name="40% - Accent5 4 2 4 3" xfId="24518" xr:uid="{4124A1B6-712B-4F24-B0B4-FCBDEBC05033}"/>
    <cellStyle name="40% - Accent5 4 2 4 3 2" xfId="24519" xr:uid="{F6691E0F-87BF-446C-B247-6919F5ADA1CD}"/>
    <cellStyle name="40% - Accent5 4 2 4 4" xfId="24520" xr:uid="{66B3E085-ED44-4473-A2E6-3B9F904926D7}"/>
    <cellStyle name="40% - Accent5 4 2 4 4 2" xfId="24521" xr:uid="{7D9E8E2E-0F3B-4C81-A05D-6EF78ABD2209}"/>
    <cellStyle name="40% - Accent5 4 2 4 5" xfId="24522" xr:uid="{CEAD0B02-61F6-423B-9F97-499904C32E03}"/>
    <cellStyle name="40% - Accent5 4 2 4 5 2" xfId="24523" xr:uid="{06FEDAE7-0A43-46C7-8A77-8BE343837F4B}"/>
    <cellStyle name="40% - Accent5 4 2 4 6" xfId="24524" xr:uid="{ABE163D6-E240-4929-9B48-D15B11D9A9E8}"/>
    <cellStyle name="40% - Accent5 4 2 5" xfId="24525" xr:uid="{9829CBF2-E8D2-4F83-9729-2D89B8E4301B}"/>
    <cellStyle name="40% - Accent5 4 2 5 2" xfId="24526" xr:uid="{A7415FAE-AE85-440B-BD53-BB46A604BB58}"/>
    <cellStyle name="40% - Accent5 4 2 5 2 2" xfId="24527" xr:uid="{D24BBD68-85A3-4816-910D-14E4AC2D427C}"/>
    <cellStyle name="40% - Accent5 4 2 5 2 2 2" xfId="24528" xr:uid="{31228445-9509-4781-8AA8-56F2C8D24BFE}"/>
    <cellStyle name="40% - Accent5 4 2 5 2 3" xfId="24529" xr:uid="{95DBE7B0-7AC2-4621-AB33-FC43D8ECA14A}"/>
    <cellStyle name="40% - Accent5 4 2 5 2 3 2" xfId="24530" xr:uid="{A7E0B132-45C6-4E66-A09B-ACCEAF2BCDE7}"/>
    <cellStyle name="40% - Accent5 4 2 5 2 4" xfId="24531" xr:uid="{1E0506FF-77B2-4C0B-AD40-9C7AF68127AB}"/>
    <cellStyle name="40% - Accent5 4 2 5 3" xfId="24532" xr:uid="{E207BA10-E1C9-4143-9FEF-361EA904F59C}"/>
    <cellStyle name="40% - Accent5 4 2 5 3 2" xfId="24533" xr:uid="{796230F0-4073-4E3B-B547-C21C03CA3237}"/>
    <cellStyle name="40% - Accent5 4 2 5 4" xfId="24534" xr:uid="{9464F4EC-D8A9-4E45-B162-C6E3B99A09A5}"/>
    <cellStyle name="40% - Accent5 4 2 5 4 2" xfId="24535" xr:uid="{153F7A21-46D6-4316-BF16-5A166ADB4856}"/>
    <cellStyle name="40% - Accent5 4 2 5 5" xfId="24536" xr:uid="{507FB660-FDA4-4FFD-8E61-193FD07AEAC8}"/>
    <cellStyle name="40% - Accent5 4 2 5 5 2" xfId="24537" xr:uid="{63CBF85D-5495-4BEB-809F-AA36F20618BA}"/>
    <cellStyle name="40% - Accent5 4 2 5 6" xfId="24538" xr:uid="{70C5D782-6466-4C2F-AC5E-83B5A9A792B4}"/>
    <cellStyle name="40% - Accent5 4 2 6" xfId="24539" xr:uid="{6C22B2AF-368A-45C1-A0FA-44A323F41830}"/>
    <cellStyle name="40% - Accent5 4 2 6 2" xfId="24540" xr:uid="{D7D4FA05-165E-4E11-AE03-24C343E744CD}"/>
    <cellStyle name="40% - Accent5 4 2 6 2 2" xfId="24541" xr:uid="{74389B7D-7194-4A8B-9BC2-326F4C9E227B}"/>
    <cellStyle name="40% - Accent5 4 2 6 3" xfId="24542" xr:uid="{A838BF2B-064E-4184-9885-662E630D8176}"/>
    <cellStyle name="40% - Accent5 4 2 6 3 2" xfId="24543" xr:uid="{D4772451-8F04-42FD-B927-B13B13268455}"/>
    <cellStyle name="40% - Accent5 4 2 6 4" xfId="24544" xr:uid="{955D131D-BFA3-49F5-BE2A-2227746C71E8}"/>
    <cellStyle name="40% - Accent5 4 2 7" xfId="24545" xr:uid="{FCA556F5-EE55-4E65-BAA9-0074C731D9B5}"/>
    <cellStyle name="40% - Accent5 4 2 7 2" xfId="24546" xr:uid="{556F2715-E813-49BF-B0B5-AB7342874D65}"/>
    <cellStyle name="40% - Accent5 4 2 8" xfId="24547" xr:uid="{9E029B82-3BE8-4770-8FF8-4A7575CC4889}"/>
    <cellStyle name="40% - Accent5 4 2 8 2" xfId="24548" xr:uid="{82B0FA14-B4DD-4F26-929E-C4E53610CB35}"/>
    <cellStyle name="40% - Accent5 4 2 9" xfId="24549" xr:uid="{DF62979B-F210-474E-94BA-82F3865866C3}"/>
    <cellStyle name="40% - Accent5 4 2 9 2" xfId="24550" xr:uid="{2B5B2A40-80B7-4DCB-81B5-60E5EC3658B6}"/>
    <cellStyle name="40% - Accent5 4 3" xfId="454" xr:uid="{7E12F578-C145-454E-9528-48E0F52B4722}"/>
    <cellStyle name="40% - Accent5 4 3 10" xfId="24552" xr:uid="{27070E7B-2B57-41A0-B25C-C3F11FB92FDE}"/>
    <cellStyle name="40% - Accent5 4 3 11" xfId="24553" xr:uid="{7B27F8B3-D0A7-4873-905A-4AE3D670F477}"/>
    <cellStyle name="40% - Accent5 4 3 12" xfId="24551" xr:uid="{E19283E5-5754-447A-933E-ED4A5FB6A026}"/>
    <cellStyle name="40% - Accent5 4 3 2" xfId="24554" xr:uid="{79370801-E389-46B6-AC27-84E222C4A69D}"/>
    <cellStyle name="40% - Accent5 4 3 2 2" xfId="24555" xr:uid="{56541D0F-0E84-4F37-A6E2-B7C4A7165E7C}"/>
    <cellStyle name="40% - Accent5 4 3 2 2 2" xfId="24556" xr:uid="{8D03FB5B-F9EE-43F9-8E68-F11F3559181D}"/>
    <cellStyle name="40% - Accent5 4 3 2 2 2 2" xfId="24557" xr:uid="{97EED9BF-83AF-4674-AA9B-972A3CBCD46B}"/>
    <cellStyle name="40% - Accent5 4 3 2 2 3" xfId="24558" xr:uid="{49DB364B-E097-42B3-8280-0A89173B7A59}"/>
    <cellStyle name="40% - Accent5 4 3 2 2 3 2" xfId="24559" xr:uid="{ACC33653-5561-4634-911E-43F0214ADAF9}"/>
    <cellStyle name="40% - Accent5 4 3 2 2 4" xfId="24560" xr:uid="{7B176497-B6FB-4822-B836-0C7EA9533BB6}"/>
    <cellStyle name="40% - Accent5 4 3 2 3" xfId="24561" xr:uid="{168DEDDB-EEE6-41F1-9B55-1DCCE76C5B7A}"/>
    <cellStyle name="40% - Accent5 4 3 2 3 2" xfId="24562" xr:uid="{34C7A57B-3E16-41A0-87D3-3C93EE3692E3}"/>
    <cellStyle name="40% - Accent5 4 3 2 4" xfId="24563" xr:uid="{5A6476E1-B5E3-48DB-9B46-DA83A0E5462E}"/>
    <cellStyle name="40% - Accent5 4 3 2 4 2" xfId="24564" xr:uid="{A4A2521F-87E8-45B9-9E97-77EEA931E5DA}"/>
    <cellStyle name="40% - Accent5 4 3 2 5" xfId="24565" xr:uid="{93B5CB3D-9DA9-42D8-9DAE-9A4116CD8B6F}"/>
    <cellStyle name="40% - Accent5 4 3 2 5 2" xfId="24566" xr:uid="{165478B2-CA21-45A9-A7E1-4361DFDAE0AD}"/>
    <cellStyle name="40% - Accent5 4 3 2 6" xfId="24567" xr:uid="{75BFE927-D5ED-4579-A57E-CC411F0F150D}"/>
    <cellStyle name="40% - Accent5 4 3 2 6 2" xfId="24568" xr:uid="{503D72EB-1F2C-46A3-895D-151F57B6835A}"/>
    <cellStyle name="40% - Accent5 4 3 2 7" xfId="24569" xr:uid="{62953CC4-658C-4B12-9BE2-70812621B485}"/>
    <cellStyle name="40% - Accent5 4 3 2 7 2" xfId="24570" xr:uid="{AE00B230-5248-42B0-B49F-1F4CDD4C4845}"/>
    <cellStyle name="40% - Accent5 4 3 2 8" xfId="24571" xr:uid="{C97FBC2C-4135-4D83-8FBE-EE91656B6258}"/>
    <cellStyle name="40% - Accent5 4 3 3" xfId="24572" xr:uid="{754F25F4-BCA7-4110-BB69-C4FA6ECA94FE}"/>
    <cellStyle name="40% - Accent5 4 3 3 2" xfId="24573" xr:uid="{655FE693-CAC7-44F4-8065-C097B950C296}"/>
    <cellStyle name="40% - Accent5 4 3 3 2 2" xfId="24574" xr:uid="{E5088AC7-110D-4C68-8B28-A7C0F9905704}"/>
    <cellStyle name="40% - Accent5 4 3 3 2 2 2" xfId="24575" xr:uid="{2960822C-AABE-4E7A-8853-4E6C4FF0E97B}"/>
    <cellStyle name="40% - Accent5 4 3 3 2 3" xfId="24576" xr:uid="{F6A14823-4ACF-4D6D-B729-7B46FA03F292}"/>
    <cellStyle name="40% - Accent5 4 3 3 2 3 2" xfId="24577" xr:uid="{620BD796-D516-4E4F-8627-809F12EE1BA8}"/>
    <cellStyle name="40% - Accent5 4 3 3 2 4" xfId="24578" xr:uid="{7B43EAE2-3A2A-4935-A62C-E6AE43A02F18}"/>
    <cellStyle name="40% - Accent5 4 3 3 3" xfId="24579" xr:uid="{97A18B9A-D78D-4486-8A8F-E142D9EB86DD}"/>
    <cellStyle name="40% - Accent5 4 3 3 3 2" xfId="24580" xr:uid="{DA0E3DAF-6F75-497C-B4D3-8D678EBBF2D6}"/>
    <cellStyle name="40% - Accent5 4 3 3 4" xfId="24581" xr:uid="{9B79144D-1420-4563-B49E-689DDDF6F724}"/>
    <cellStyle name="40% - Accent5 4 3 3 4 2" xfId="24582" xr:uid="{CD068970-AD72-4A37-BDCE-283F6DEB8AE6}"/>
    <cellStyle name="40% - Accent5 4 3 3 5" xfId="24583" xr:uid="{4A51FC27-4A5C-432E-911A-005AFE73CB4A}"/>
    <cellStyle name="40% - Accent5 4 3 3 5 2" xfId="24584" xr:uid="{4032D3A7-AF90-47E9-8F99-45154E44D192}"/>
    <cellStyle name="40% - Accent5 4 3 3 6" xfId="24585" xr:uid="{8154F17B-2F7B-400C-95D6-44A22FF73DD6}"/>
    <cellStyle name="40% - Accent5 4 3 4" xfId="24586" xr:uid="{9898B540-2B08-4FFA-8F26-9F226A9B30DB}"/>
    <cellStyle name="40% - Accent5 4 3 4 2" xfId="24587" xr:uid="{EE46C7B3-4891-4683-9652-DF58CB31AB91}"/>
    <cellStyle name="40% - Accent5 4 3 4 2 2" xfId="24588" xr:uid="{CE350E54-3644-4706-8A82-0BAEB0B72180}"/>
    <cellStyle name="40% - Accent5 4 3 4 3" xfId="24589" xr:uid="{D1D8DA3C-C48F-445B-A39C-76E6DDF1E913}"/>
    <cellStyle name="40% - Accent5 4 3 4 3 2" xfId="24590" xr:uid="{920A280A-72A0-4C49-90DD-BEE5DEE88DC2}"/>
    <cellStyle name="40% - Accent5 4 3 4 4" xfId="24591" xr:uid="{D6CCF7CB-7D66-4AB7-9EAC-20A9E47C7DA9}"/>
    <cellStyle name="40% - Accent5 4 3 5" xfId="24592" xr:uid="{556D6469-DC16-4488-9316-1BBF5FB69C85}"/>
    <cellStyle name="40% - Accent5 4 3 5 2" xfId="24593" xr:uid="{F88AD772-76EA-4567-B393-292BE33C26FA}"/>
    <cellStyle name="40% - Accent5 4 3 6" xfId="24594" xr:uid="{D2E55D6E-3E2F-4400-847F-58F3A508D100}"/>
    <cellStyle name="40% - Accent5 4 3 6 2" xfId="24595" xr:uid="{1ECEC42D-5A63-43E0-AF1F-287AB4C6A49A}"/>
    <cellStyle name="40% - Accent5 4 3 7" xfId="24596" xr:uid="{5540C46C-A337-4411-A8C3-B9951E46556B}"/>
    <cellStyle name="40% - Accent5 4 3 7 2" xfId="24597" xr:uid="{8DE311F5-F54F-40C6-A4D8-3DB0631DCC09}"/>
    <cellStyle name="40% - Accent5 4 3 8" xfId="24598" xr:uid="{8685491F-6A42-4C57-AEC9-B8674DB139A2}"/>
    <cellStyle name="40% - Accent5 4 3 8 2" xfId="24599" xr:uid="{F6C104E7-9A93-4F31-9B2E-B07629C97201}"/>
    <cellStyle name="40% - Accent5 4 3 9" xfId="24600" xr:uid="{F36988A2-A98C-401E-A70E-467530AEA8CD}"/>
    <cellStyle name="40% - Accent5 4 3 9 2" xfId="24601" xr:uid="{2E0CCC84-0364-40F3-BDCF-F962123E1FE2}"/>
    <cellStyle name="40% - Accent5 4 4" xfId="24602" xr:uid="{D806E6BE-4DDF-4231-9367-8B41C8936675}"/>
    <cellStyle name="40% - Accent5 4 4 10" xfId="24603" xr:uid="{31973995-B8DD-4B6C-AE5F-6FC7D653CD34}"/>
    <cellStyle name="40% - Accent5 4 4 2" xfId="24604" xr:uid="{068260E0-1EA9-4E05-A1DF-7E6C25403AF7}"/>
    <cellStyle name="40% - Accent5 4 4 2 2" xfId="24605" xr:uid="{D6746A8F-DD9A-41FB-8BCA-9A67B5575B11}"/>
    <cellStyle name="40% - Accent5 4 4 2 2 2" xfId="24606" xr:uid="{AD28DF8D-6324-4D67-88BD-D197C76C8B43}"/>
    <cellStyle name="40% - Accent5 4 4 2 2 2 2" xfId="24607" xr:uid="{A88E51C2-2F1B-43A0-B610-6B91CEF99323}"/>
    <cellStyle name="40% - Accent5 4 4 2 2 3" xfId="24608" xr:uid="{1091F17E-AA63-400D-AE35-82A1D154441D}"/>
    <cellStyle name="40% - Accent5 4 4 2 2 3 2" xfId="24609" xr:uid="{1D2F2E7A-E4A4-4141-8C65-957EC7BEE7FB}"/>
    <cellStyle name="40% - Accent5 4 4 2 2 4" xfId="24610" xr:uid="{5B4AEFA2-933E-4ADE-84B0-10E9B174DA26}"/>
    <cellStyle name="40% - Accent5 4 4 2 3" xfId="24611" xr:uid="{703367DD-092F-495F-8EC2-A980D5141FC5}"/>
    <cellStyle name="40% - Accent5 4 4 2 3 2" xfId="24612" xr:uid="{A640540B-B1BF-4528-88A9-9CEDFF289533}"/>
    <cellStyle name="40% - Accent5 4 4 2 4" xfId="24613" xr:uid="{AE4DC48C-6647-4CA9-A6E7-311F18A991A6}"/>
    <cellStyle name="40% - Accent5 4 4 2 4 2" xfId="24614" xr:uid="{7C769568-FE6C-4DD0-9CB2-933AA47DAF9A}"/>
    <cellStyle name="40% - Accent5 4 4 2 5" xfId="24615" xr:uid="{7F2C0359-FBC4-4F85-BDDC-09438DE3ED39}"/>
    <cellStyle name="40% - Accent5 4 4 2 5 2" xfId="24616" xr:uid="{D788E68E-C6A8-49AF-BE54-6E71B6089248}"/>
    <cellStyle name="40% - Accent5 4 4 2 6" xfId="24617" xr:uid="{DA02CAA4-F9D5-4E49-8B8F-8F4B4EDC9BA3}"/>
    <cellStyle name="40% - Accent5 4 4 3" xfId="24618" xr:uid="{F67FDA67-63E2-4825-B85E-B707BF9CAE6A}"/>
    <cellStyle name="40% - Accent5 4 4 3 2" xfId="24619" xr:uid="{6F417081-5ECE-4A92-82C9-81A048472449}"/>
    <cellStyle name="40% - Accent5 4 4 3 2 2" xfId="24620" xr:uid="{C93E7FB8-ACBE-4F06-B2CB-5E41BDDDE9C6}"/>
    <cellStyle name="40% - Accent5 4 4 3 2 2 2" xfId="24621" xr:uid="{22D2AC98-A2C4-424A-B5BC-A003B6550E39}"/>
    <cellStyle name="40% - Accent5 4 4 3 2 3" xfId="24622" xr:uid="{43EE97F5-79DC-4B52-8BC9-6436647353F6}"/>
    <cellStyle name="40% - Accent5 4 4 3 2 3 2" xfId="24623" xr:uid="{5CE81323-ECD0-4B51-AD43-993EB1777912}"/>
    <cellStyle name="40% - Accent5 4 4 3 2 4" xfId="24624" xr:uid="{5E59E568-FFAC-4643-8042-9B0C6C8135AF}"/>
    <cellStyle name="40% - Accent5 4 4 3 3" xfId="24625" xr:uid="{A560E51E-5356-4094-A18A-FA731B5D1717}"/>
    <cellStyle name="40% - Accent5 4 4 3 3 2" xfId="24626" xr:uid="{87137362-63B6-4BD7-9E3F-508418D98B9A}"/>
    <cellStyle name="40% - Accent5 4 4 3 4" xfId="24627" xr:uid="{5254595D-DB21-4081-A79A-DBAF38786CE6}"/>
    <cellStyle name="40% - Accent5 4 4 3 4 2" xfId="24628" xr:uid="{867C5FFC-9629-4C43-8775-BFC57EC1B4B2}"/>
    <cellStyle name="40% - Accent5 4 4 3 5" xfId="24629" xr:uid="{2A3BEA5D-5482-4C23-B056-4D7764952C56}"/>
    <cellStyle name="40% - Accent5 4 4 3 5 2" xfId="24630" xr:uid="{A01C97B9-CF6B-4F40-8CA5-9F17161E7637}"/>
    <cellStyle name="40% - Accent5 4 4 3 6" xfId="24631" xr:uid="{84C98016-972D-49C2-9492-6A2F4E89CDD3}"/>
    <cellStyle name="40% - Accent5 4 4 4" xfId="24632" xr:uid="{FD4D5FCF-54A9-479D-A8A3-7E8A7F65F946}"/>
    <cellStyle name="40% - Accent5 4 4 4 2" xfId="24633" xr:uid="{DBB989E7-DA03-44A0-A964-1AB9C66BD8C7}"/>
    <cellStyle name="40% - Accent5 4 4 4 2 2" xfId="24634" xr:uid="{840ED42A-CC8A-4E1E-9FDB-A0F71EE7ED54}"/>
    <cellStyle name="40% - Accent5 4 4 4 3" xfId="24635" xr:uid="{43FF5D91-593F-45D2-A492-A107B5987827}"/>
    <cellStyle name="40% - Accent5 4 4 4 3 2" xfId="24636" xr:uid="{BC07D06F-B187-4689-B240-F70814613236}"/>
    <cellStyle name="40% - Accent5 4 4 4 4" xfId="24637" xr:uid="{2674050E-AF3E-4545-A432-10E80EE05FB1}"/>
    <cellStyle name="40% - Accent5 4 4 5" xfId="24638" xr:uid="{219A03D6-06D0-467A-94D7-5F9C2BF0E5F4}"/>
    <cellStyle name="40% - Accent5 4 4 5 2" xfId="24639" xr:uid="{E1F06146-6BF4-4ABF-A89B-89FC9902E507}"/>
    <cellStyle name="40% - Accent5 4 4 6" xfId="24640" xr:uid="{AC77AF63-54B9-4C8F-ABAA-56174E62EB5E}"/>
    <cellStyle name="40% - Accent5 4 4 6 2" xfId="24641" xr:uid="{1B57B5CC-3ACE-4BD1-8264-6755BB5F7F1F}"/>
    <cellStyle name="40% - Accent5 4 4 7" xfId="24642" xr:uid="{27A5B671-61C4-4924-BBED-3EFF19B6A03C}"/>
    <cellStyle name="40% - Accent5 4 4 7 2" xfId="24643" xr:uid="{7353999C-7EE6-4453-989D-A146AE14381D}"/>
    <cellStyle name="40% - Accent5 4 4 8" xfId="24644" xr:uid="{72B9DCE1-87CF-4F51-A6DD-B11082AED561}"/>
    <cellStyle name="40% - Accent5 4 4 8 2" xfId="24645" xr:uid="{B98E7C5E-2603-4EFC-A3BE-AF0D1491544C}"/>
    <cellStyle name="40% - Accent5 4 4 9" xfId="24646" xr:uid="{4426463C-3C80-4556-B24F-29769ABA3FAD}"/>
    <cellStyle name="40% - Accent5 4 4 9 2" xfId="24647" xr:uid="{DD5DE901-884B-4F87-9EA6-8C76DBFCB7E9}"/>
    <cellStyle name="40% - Accent5 4 5" xfId="24648" xr:uid="{F11DF891-8363-40B5-A3E7-51494FFD06E0}"/>
    <cellStyle name="40% - Accent5 4 5 2" xfId="24649" xr:uid="{4FC0725F-8CE5-46D0-B5FB-D29D77CCC529}"/>
    <cellStyle name="40% - Accent5 4 5 2 2" xfId="24650" xr:uid="{24A29870-8F3D-450F-9659-3291424C369A}"/>
    <cellStyle name="40% - Accent5 4 5 2 2 2" xfId="24651" xr:uid="{BCAA1B92-BBA3-485F-A80B-4929B8C0A421}"/>
    <cellStyle name="40% - Accent5 4 5 2 2 2 2" xfId="24652" xr:uid="{0F710FB1-FCFA-4B18-8A9C-D3B6FD894FAF}"/>
    <cellStyle name="40% - Accent5 4 5 2 2 3" xfId="24653" xr:uid="{F8683E01-8D70-4D84-B326-D20A7587668C}"/>
    <cellStyle name="40% - Accent5 4 5 2 2 3 2" xfId="24654" xr:uid="{3D90442B-CADF-44F3-82F0-6C64E7AAEA21}"/>
    <cellStyle name="40% - Accent5 4 5 2 2 4" xfId="24655" xr:uid="{AE93CDC6-F682-48F3-8F9D-573E8BBBD936}"/>
    <cellStyle name="40% - Accent5 4 5 2 3" xfId="24656" xr:uid="{C982083E-2DA8-426B-B7FE-B3525619231D}"/>
    <cellStyle name="40% - Accent5 4 5 2 3 2" xfId="24657" xr:uid="{FE781523-1236-4D73-9288-4DAADD36FC58}"/>
    <cellStyle name="40% - Accent5 4 5 2 4" xfId="24658" xr:uid="{1E499F97-315B-4436-8E70-A4588BB05402}"/>
    <cellStyle name="40% - Accent5 4 5 2 4 2" xfId="24659" xr:uid="{54E13F82-454D-4E37-BA53-25EA0B73099F}"/>
    <cellStyle name="40% - Accent5 4 5 2 5" xfId="24660" xr:uid="{F02F291E-FCB7-4B9E-99C3-220B8DC21402}"/>
    <cellStyle name="40% - Accent5 4 5 2 5 2" xfId="24661" xr:uid="{E1344581-D59E-4064-B00C-EF0FDFE38606}"/>
    <cellStyle name="40% - Accent5 4 5 2 6" xfId="24662" xr:uid="{E602E028-887A-4F9A-9ED3-CB983F0E7D89}"/>
    <cellStyle name="40% - Accent5 4 5 3" xfId="24663" xr:uid="{F90AA778-54C7-49E3-A207-DE80C7CB412C}"/>
    <cellStyle name="40% - Accent5 4 5 3 2" xfId="24664" xr:uid="{C7A1A7FA-91D3-42FF-850C-3A8152E3B271}"/>
    <cellStyle name="40% - Accent5 4 5 3 2 2" xfId="24665" xr:uid="{797BB73F-4C5C-45B6-88BE-2B3F5FEB1DFA}"/>
    <cellStyle name="40% - Accent5 4 5 3 2 2 2" xfId="24666" xr:uid="{B54DA515-C50D-4DD7-AC3E-F56C490DE971}"/>
    <cellStyle name="40% - Accent5 4 5 3 2 3" xfId="24667" xr:uid="{65ED177C-61A1-4987-B63C-F57CAA5F066F}"/>
    <cellStyle name="40% - Accent5 4 5 3 2 3 2" xfId="24668" xr:uid="{E7D7CEC8-6C2C-4A8C-8894-3FDDF4AD6E5E}"/>
    <cellStyle name="40% - Accent5 4 5 3 2 4" xfId="24669" xr:uid="{B9748E5A-B15D-4694-B47A-827D9497909F}"/>
    <cellStyle name="40% - Accent5 4 5 3 3" xfId="24670" xr:uid="{2A017703-023F-40D5-9CFD-68E174AD6162}"/>
    <cellStyle name="40% - Accent5 4 5 3 3 2" xfId="24671" xr:uid="{93A7F501-70F2-4F41-9DAB-F6C4FA1EC3CE}"/>
    <cellStyle name="40% - Accent5 4 5 3 4" xfId="24672" xr:uid="{4E48526D-C9C6-4151-BCE7-212149E1F47A}"/>
    <cellStyle name="40% - Accent5 4 5 3 4 2" xfId="24673" xr:uid="{33D931DA-565A-4097-A915-32932A870918}"/>
    <cellStyle name="40% - Accent5 4 5 3 5" xfId="24674" xr:uid="{B3085C37-D071-4FD9-9783-47B75E6F5B50}"/>
    <cellStyle name="40% - Accent5 4 5 3 5 2" xfId="24675" xr:uid="{25F86758-C58A-4E13-BA2A-A344873A62BF}"/>
    <cellStyle name="40% - Accent5 4 5 3 6" xfId="24676" xr:uid="{24BD7A05-E6CC-4761-8993-777540AEC954}"/>
    <cellStyle name="40% - Accent5 4 5 4" xfId="24677" xr:uid="{110FBFB3-D061-4892-9969-A208FDCF70D1}"/>
    <cellStyle name="40% - Accent5 4 5 4 2" xfId="24678" xr:uid="{5E090D33-5379-4A98-BEFB-26723A5656A8}"/>
    <cellStyle name="40% - Accent5 4 5 4 2 2" xfId="24679" xr:uid="{5CC652C9-FF65-4012-93B0-16F934C8580D}"/>
    <cellStyle name="40% - Accent5 4 5 4 3" xfId="24680" xr:uid="{1F5B35A4-6EC7-4EB7-A1B9-14A11B5CA1D1}"/>
    <cellStyle name="40% - Accent5 4 5 4 3 2" xfId="24681" xr:uid="{7F02D4D4-BD28-4E50-9A77-DFD47FA461A9}"/>
    <cellStyle name="40% - Accent5 4 5 4 4" xfId="24682" xr:uid="{478BC454-8BC2-459A-80CB-F14276FFBD66}"/>
    <cellStyle name="40% - Accent5 4 5 5" xfId="24683" xr:uid="{8C72B1EF-BDD7-4485-82CC-96150912DC9A}"/>
    <cellStyle name="40% - Accent5 4 5 5 2" xfId="24684" xr:uid="{E66FA1EF-A57C-4D9D-B056-8FED0E999360}"/>
    <cellStyle name="40% - Accent5 4 5 6" xfId="24685" xr:uid="{AD52F083-3C55-4D90-9C3E-A9B3E8DDFF7D}"/>
    <cellStyle name="40% - Accent5 4 5 6 2" xfId="24686" xr:uid="{62FB8E3E-620D-4756-8CB8-F7303370ABB4}"/>
    <cellStyle name="40% - Accent5 4 5 7" xfId="24687" xr:uid="{1FD318CD-7415-42B3-910C-C069675FE7DC}"/>
    <cellStyle name="40% - Accent5 4 5 7 2" xfId="24688" xr:uid="{4DFD82F0-4BFB-4ACC-88DF-F2A7F532CF69}"/>
    <cellStyle name="40% - Accent5 4 5 8" xfId="24689" xr:uid="{FC50940A-C7DF-4EE4-9AC2-91E6EA14FD93}"/>
    <cellStyle name="40% - Accent5 4 6" xfId="24690" xr:uid="{2B4F1997-C9C0-434F-BA6A-AAC3D50BA833}"/>
    <cellStyle name="40% - Accent5 4 6 2" xfId="24691" xr:uid="{8C1B8A0D-DA7D-4AE8-B117-4E711DDC3069}"/>
    <cellStyle name="40% - Accent5 4 6 2 2" xfId="24692" xr:uid="{F622909B-81E7-47AB-9D0E-20CDE2D37856}"/>
    <cellStyle name="40% - Accent5 4 6 2 2 2" xfId="24693" xr:uid="{D67DFBBD-78D5-47B0-9379-26A13EE8A17C}"/>
    <cellStyle name="40% - Accent5 4 6 2 3" xfId="24694" xr:uid="{F97ACFE9-55E0-475C-99BD-EB434A2908F6}"/>
    <cellStyle name="40% - Accent5 4 6 2 3 2" xfId="24695" xr:uid="{26E47D0C-60A7-408F-A4AE-91BE310645B7}"/>
    <cellStyle name="40% - Accent5 4 6 2 4" xfId="24696" xr:uid="{FB143C07-A7A2-45A5-A798-6246AC430EE5}"/>
    <cellStyle name="40% - Accent5 4 6 3" xfId="24697" xr:uid="{1F20231C-8B6B-41E7-9BBA-B16104361823}"/>
    <cellStyle name="40% - Accent5 4 6 3 2" xfId="24698" xr:uid="{A622E11D-FD59-4E41-84C7-3CAEB0606DE4}"/>
    <cellStyle name="40% - Accent5 4 6 4" xfId="24699" xr:uid="{8FDDFF7E-D342-49CE-829D-EE1DDEA1E9E1}"/>
    <cellStyle name="40% - Accent5 4 6 4 2" xfId="24700" xr:uid="{C1CE4A20-7D4C-49D8-971D-2856F0AA4A4C}"/>
    <cellStyle name="40% - Accent5 4 6 5" xfId="24701" xr:uid="{9C62DAB3-1F44-416B-8652-2FB7E6195F6B}"/>
    <cellStyle name="40% - Accent5 4 6 5 2" xfId="24702" xr:uid="{53E92CE6-42E6-45B8-A0D3-A31207C0A295}"/>
    <cellStyle name="40% - Accent5 4 6 6" xfId="24703" xr:uid="{D1277A1D-AB63-4F72-BAF8-D7D91C52B765}"/>
    <cellStyle name="40% - Accent5 4 7" xfId="24704" xr:uid="{662846E0-B213-458F-ACC8-F58BFB6FAA81}"/>
    <cellStyle name="40% - Accent5 4 7 2" xfId="24705" xr:uid="{F81EE8B8-4512-4E88-AEE9-DD98002A0680}"/>
    <cellStyle name="40% - Accent5 4 7 2 2" xfId="24706" xr:uid="{A3875E77-D984-42BD-A1F5-3C4E64D89894}"/>
    <cellStyle name="40% - Accent5 4 7 2 2 2" xfId="24707" xr:uid="{0F9A41C4-E0A2-4107-A8BA-91CBA3125DB9}"/>
    <cellStyle name="40% - Accent5 4 7 2 3" xfId="24708" xr:uid="{A6A90E60-AE6C-4CE8-99BD-C6D408706581}"/>
    <cellStyle name="40% - Accent5 4 7 2 3 2" xfId="24709" xr:uid="{C9FDC097-E640-456F-8EF5-65398864C4BB}"/>
    <cellStyle name="40% - Accent5 4 7 2 4" xfId="24710" xr:uid="{55EDEAF9-6212-45AE-A698-36CAA11D239A}"/>
    <cellStyle name="40% - Accent5 4 7 3" xfId="24711" xr:uid="{52D6DF72-5E9C-403D-8399-F30233445D28}"/>
    <cellStyle name="40% - Accent5 4 7 3 2" xfId="24712" xr:uid="{E7856311-6592-4B20-AEA6-3D7BC5FFF387}"/>
    <cellStyle name="40% - Accent5 4 7 4" xfId="24713" xr:uid="{7CFCFDA6-F9A3-485D-9960-FD817A59BE10}"/>
    <cellStyle name="40% - Accent5 4 7 4 2" xfId="24714" xr:uid="{995BE6C0-EEFA-4487-82A4-DCB27CA35417}"/>
    <cellStyle name="40% - Accent5 4 7 5" xfId="24715" xr:uid="{762E11A0-C780-4393-AA13-54B97C9A5C53}"/>
    <cellStyle name="40% - Accent5 4 7 5 2" xfId="24716" xr:uid="{E42A63C8-F17A-45F6-A375-BC95111D6271}"/>
    <cellStyle name="40% - Accent5 4 7 6" xfId="24717" xr:uid="{CCA6876C-78B0-48AA-B492-81B1F5C4652D}"/>
    <cellStyle name="40% - Accent5 4 8" xfId="24718" xr:uid="{CB5858F0-E847-44A8-A52F-9A71E4357F01}"/>
    <cellStyle name="40% - Accent5 4 8 2" xfId="24719" xr:uid="{EB0A4E6A-D649-4CC8-B497-0708ED94B609}"/>
    <cellStyle name="40% - Accent5 4 8 2 2" xfId="24720" xr:uid="{362A76DA-F37E-4641-9C7A-0E67E95275A6}"/>
    <cellStyle name="40% - Accent5 4 8 3" xfId="24721" xr:uid="{4BB61434-4071-4D58-A80A-338B24C0C8E0}"/>
    <cellStyle name="40% - Accent5 4 8 3 2" xfId="24722" xr:uid="{4F25794B-0B0B-4B61-A472-AF6C5D0E3AA2}"/>
    <cellStyle name="40% - Accent5 4 8 4" xfId="24723" xr:uid="{769BE93D-59C0-451B-89B1-F96D10C4770B}"/>
    <cellStyle name="40% - Accent5 4 9" xfId="24724" xr:uid="{E9F6F65C-341E-41F0-A8F7-1ACB0F83C0F2}"/>
    <cellStyle name="40% - Accent5 4 9 2" xfId="24725" xr:uid="{13E4D36F-8785-4097-97C9-A3430E84E189}"/>
    <cellStyle name="40% - Accent5 40" xfId="23292" xr:uid="{1CF4389C-E037-4278-8834-252CF2BCED57}"/>
    <cellStyle name="40% - Accent5 5" xfId="455" xr:uid="{536F91B1-2103-4ECC-B145-A8C55A023B78}"/>
    <cellStyle name="40% - Accent5 5 10" xfId="24727" xr:uid="{9400A18E-604C-4610-ABC7-3EE8F3018C27}"/>
    <cellStyle name="40% - Accent5 5 10 2" xfId="24728" xr:uid="{B673D588-883A-43CA-9E57-4789C7AE8DCB}"/>
    <cellStyle name="40% - Accent5 5 11" xfId="24729" xr:uid="{669C608E-F295-4A63-951C-95BD5FB19A20}"/>
    <cellStyle name="40% - Accent5 5 11 2" xfId="24730" xr:uid="{9BCFA2D6-327D-4CA5-B927-CAE3BDB47EB0}"/>
    <cellStyle name="40% - Accent5 5 12" xfId="24731" xr:uid="{E32F8193-B723-4CDC-8CC0-D2C3114195FA}"/>
    <cellStyle name="40% - Accent5 5 12 2" xfId="24732" xr:uid="{19700671-3611-445B-8199-B82F5B7A64C5}"/>
    <cellStyle name="40% - Accent5 5 13" xfId="24733" xr:uid="{EDAAB3AB-6B02-4247-9045-3C8611C09094}"/>
    <cellStyle name="40% - Accent5 5 13 2" xfId="24734" xr:uid="{ABEFA746-445C-4FFC-825D-45687481BD4B}"/>
    <cellStyle name="40% - Accent5 5 14" xfId="24735" xr:uid="{87CBBAED-3C43-4234-9869-42E511757EA1}"/>
    <cellStyle name="40% - Accent5 5 15" xfId="24736" xr:uid="{DB7D15BC-8E75-4811-98B6-7AAEAE439F8B}"/>
    <cellStyle name="40% - Accent5 5 16" xfId="24726" xr:uid="{B6BE9202-338E-4700-9436-0032BC27CD15}"/>
    <cellStyle name="40% - Accent5 5 2" xfId="456" xr:uid="{59C551DD-8C00-42A0-89E2-608E4FA89783}"/>
    <cellStyle name="40% - Accent5 5 2 10" xfId="24738" xr:uid="{8E64DCC7-FBDD-4C8C-B3D6-A3964E2E5E47}"/>
    <cellStyle name="40% - Accent5 5 2 10 2" xfId="24739" xr:uid="{BEEF7CC0-4033-407F-B30E-06DC2337FA32}"/>
    <cellStyle name="40% - Accent5 5 2 11" xfId="24740" xr:uid="{EF2454E8-151C-4177-BE49-0F5CD1017BA8}"/>
    <cellStyle name="40% - Accent5 5 2 11 2" xfId="24741" xr:uid="{2C5E4008-9BEE-433A-A27C-A5F56505D548}"/>
    <cellStyle name="40% - Accent5 5 2 12" xfId="24742" xr:uid="{09E201F5-16D5-4DF9-AA05-CF62EBAC7A99}"/>
    <cellStyle name="40% - Accent5 5 2 13" xfId="24743" xr:uid="{35BEB020-D4BC-4F7E-BD6B-C170D4E0CFB6}"/>
    <cellStyle name="40% - Accent5 5 2 14" xfId="24737" xr:uid="{5AEDA846-980B-490C-97B6-053A071ECEC1}"/>
    <cellStyle name="40% - Accent5 5 2 2" xfId="457" xr:uid="{60CA87E4-04CD-4815-8D7A-952BCC1A847E}"/>
    <cellStyle name="40% - Accent5 5 2 2 10" xfId="24745" xr:uid="{229463AF-FC6F-403A-B3AC-0CC36F53C50A}"/>
    <cellStyle name="40% - Accent5 5 2 2 11" xfId="24746" xr:uid="{A95236AB-93EF-4F50-B478-34DBFB2D27AB}"/>
    <cellStyle name="40% - Accent5 5 2 2 12" xfId="24744" xr:uid="{E49E1644-B07A-4B82-9539-C6CA93E6A012}"/>
    <cellStyle name="40% - Accent5 5 2 2 2" xfId="24747" xr:uid="{09A98267-9128-4DF7-89EA-0352C532A41A}"/>
    <cellStyle name="40% - Accent5 5 2 2 2 2" xfId="24748" xr:uid="{A65B9BAA-FC5B-4FAC-8367-D5303189A402}"/>
    <cellStyle name="40% - Accent5 5 2 2 2 2 2" xfId="24749" xr:uid="{093CFC20-D777-4FD6-A627-07A083444926}"/>
    <cellStyle name="40% - Accent5 5 2 2 2 2 2 2" xfId="24750" xr:uid="{1E3FBECB-CEE9-43F7-AF76-DAB235E30C88}"/>
    <cellStyle name="40% - Accent5 5 2 2 2 2 3" xfId="24751" xr:uid="{C597EB8F-9A7B-4CA4-88D5-AD18FACD4AB2}"/>
    <cellStyle name="40% - Accent5 5 2 2 2 2 3 2" xfId="24752" xr:uid="{8490F22F-588C-4920-92DF-881EA651A284}"/>
    <cellStyle name="40% - Accent5 5 2 2 2 2 4" xfId="24753" xr:uid="{B7330215-A4D2-4DB9-BC58-D92B37CE931C}"/>
    <cellStyle name="40% - Accent5 5 2 2 2 3" xfId="24754" xr:uid="{C0F323CA-5447-4BE2-8E7B-DEE911BFA400}"/>
    <cellStyle name="40% - Accent5 5 2 2 2 3 2" xfId="24755" xr:uid="{8C377757-D6B5-431F-B8E9-4A562896AE6D}"/>
    <cellStyle name="40% - Accent5 5 2 2 2 4" xfId="24756" xr:uid="{05BA6181-8848-4704-948E-E37ED12CCD7C}"/>
    <cellStyle name="40% - Accent5 5 2 2 2 4 2" xfId="24757" xr:uid="{84DD8A3B-DAD4-4020-9DA7-414642A30E03}"/>
    <cellStyle name="40% - Accent5 5 2 2 2 5" xfId="24758" xr:uid="{5170F06E-A690-4A8F-AFAE-4A7193132A9D}"/>
    <cellStyle name="40% - Accent5 5 2 2 2 5 2" xfId="24759" xr:uid="{8AD6D70E-0AD6-4674-AAC5-05E07E0F32AB}"/>
    <cellStyle name="40% - Accent5 5 2 2 2 6" xfId="24760" xr:uid="{504027F2-7C15-439E-A251-3D450A110FC0}"/>
    <cellStyle name="40% - Accent5 5 2 2 3" xfId="24761" xr:uid="{DE6C7722-4D0B-487A-B7A1-E7BFBD199AD4}"/>
    <cellStyle name="40% - Accent5 5 2 2 3 2" xfId="24762" xr:uid="{DC1E7EB1-DE6B-4188-8EE0-58ED8F2FC5CE}"/>
    <cellStyle name="40% - Accent5 5 2 2 3 2 2" xfId="24763" xr:uid="{098A8499-8AE6-4686-B3F5-292C1EC1E490}"/>
    <cellStyle name="40% - Accent5 5 2 2 3 2 2 2" xfId="24764" xr:uid="{017D12E0-1709-43B2-81A6-39F4AF0E7B20}"/>
    <cellStyle name="40% - Accent5 5 2 2 3 2 3" xfId="24765" xr:uid="{4A8B85CD-A874-478F-91D8-3586C54CD874}"/>
    <cellStyle name="40% - Accent5 5 2 2 3 2 3 2" xfId="24766" xr:uid="{C8DEEEE5-A78C-4A67-81EB-7533CB76DEDD}"/>
    <cellStyle name="40% - Accent5 5 2 2 3 2 4" xfId="24767" xr:uid="{9D6019ED-8BD6-4082-B3E3-C24235C3D0DA}"/>
    <cellStyle name="40% - Accent5 5 2 2 3 3" xfId="24768" xr:uid="{7DDD0D36-95FD-4869-B7BE-342A3F5C1A50}"/>
    <cellStyle name="40% - Accent5 5 2 2 3 3 2" xfId="24769" xr:uid="{C74E9365-421E-4ECA-AB4E-0CB963980971}"/>
    <cellStyle name="40% - Accent5 5 2 2 3 4" xfId="24770" xr:uid="{78896398-4EB9-4650-A301-89CD3086E414}"/>
    <cellStyle name="40% - Accent5 5 2 2 3 4 2" xfId="24771" xr:uid="{93B4463A-5313-4786-9AED-86FDFAA09012}"/>
    <cellStyle name="40% - Accent5 5 2 2 3 5" xfId="24772" xr:uid="{84332AE9-101A-45F2-A7C0-3F6474F67F76}"/>
    <cellStyle name="40% - Accent5 5 2 2 3 5 2" xfId="24773" xr:uid="{C053DBE6-588D-4AAA-9E39-26B625919079}"/>
    <cellStyle name="40% - Accent5 5 2 2 3 6" xfId="24774" xr:uid="{BBED7034-0007-4FE1-A13D-1EAFADA2D006}"/>
    <cellStyle name="40% - Accent5 5 2 2 4" xfId="24775" xr:uid="{8834C4B4-86B8-439D-9E84-64CF07A1C999}"/>
    <cellStyle name="40% - Accent5 5 2 2 4 2" xfId="24776" xr:uid="{C84A8A60-BCB2-442C-8E9E-72E1CD956A5C}"/>
    <cellStyle name="40% - Accent5 5 2 2 4 2 2" xfId="24777" xr:uid="{98A52626-39B3-4874-8996-AAF13541859E}"/>
    <cellStyle name="40% - Accent5 5 2 2 4 3" xfId="24778" xr:uid="{11C4E7F9-8E1B-492C-8D29-DC387D16A25C}"/>
    <cellStyle name="40% - Accent5 5 2 2 4 3 2" xfId="24779" xr:uid="{6008BCD0-A8DC-4B30-B6F5-27B1A968EB57}"/>
    <cellStyle name="40% - Accent5 5 2 2 4 4" xfId="24780" xr:uid="{EA3F9015-368F-4F3A-A537-3B94E6838931}"/>
    <cellStyle name="40% - Accent5 5 2 2 5" xfId="24781" xr:uid="{FD282995-18C9-4866-93F3-C06B5743C30C}"/>
    <cellStyle name="40% - Accent5 5 2 2 5 2" xfId="24782" xr:uid="{47260866-3ADF-4CEB-A38F-E7170B488794}"/>
    <cellStyle name="40% - Accent5 5 2 2 6" xfId="24783" xr:uid="{D7FA6ADD-FA84-499E-8294-D0B258D7DB99}"/>
    <cellStyle name="40% - Accent5 5 2 2 6 2" xfId="24784" xr:uid="{924D8FFB-1AA7-4557-A394-0FE31F13DA28}"/>
    <cellStyle name="40% - Accent5 5 2 2 7" xfId="24785" xr:uid="{42FA3490-636A-45FD-B765-D1497D06A8E7}"/>
    <cellStyle name="40% - Accent5 5 2 2 7 2" xfId="24786" xr:uid="{D894E777-FCAC-4A92-95F6-F08B72994F0A}"/>
    <cellStyle name="40% - Accent5 5 2 2 8" xfId="24787" xr:uid="{0A6DE9F8-599C-4952-A6EF-042C70DB5ED5}"/>
    <cellStyle name="40% - Accent5 5 2 2 8 2" xfId="24788" xr:uid="{84BB06F2-354F-41DA-B7A0-E7745FB2C3F4}"/>
    <cellStyle name="40% - Accent5 5 2 2 9" xfId="24789" xr:uid="{634F8708-7DD3-44FB-B31E-CAEB4A5071FE}"/>
    <cellStyle name="40% - Accent5 5 2 2 9 2" xfId="24790" xr:uid="{3C4AC926-0399-4B02-9A20-A24C2006F336}"/>
    <cellStyle name="40% - Accent5 5 2 3" xfId="24791" xr:uid="{3D86F3AF-42A0-4F1C-AA3D-82356C986DF1}"/>
    <cellStyle name="40% - Accent5 5 2 3 2" xfId="24792" xr:uid="{D6C1FFEF-3ECF-4D5E-818B-779D7756E869}"/>
    <cellStyle name="40% - Accent5 5 2 3 2 2" xfId="24793" xr:uid="{E7A65115-FFFF-4B9B-A739-CA427358DDA9}"/>
    <cellStyle name="40% - Accent5 5 2 3 2 2 2" xfId="24794" xr:uid="{4CCB4627-068E-4222-9FE3-049297E21983}"/>
    <cellStyle name="40% - Accent5 5 2 3 2 2 2 2" xfId="24795" xr:uid="{041F0086-8EB2-4DF9-AF91-BAA1705E451F}"/>
    <cellStyle name="40% - Accent5 5 2 3 2 2 3" xfId="24796" xr:uid="{E042373D-7824-4EB5-BF09-AE81E5837FBC}"/>
    <cellStyle name="40% - Accent5 5 2 3 2 2 3 2" xfId="24797" xr:uid="{8E992981-8458-4D31-B94D-3C5F229567D4}"/>
    <cellStyle name="40% - Accent5 5 2 3 2 2 4" xfId="24798" xr:uid="{37024AE8-C901-44C8-AFC4-308B077C82FD}"/>
    <cellStyle name="40% - Accent5 5 2 3 2 3" xfId="24799" xr:uid="{94A45CAB-8137-4870-AAFF-C9025369B2D2}"/>
    <cellStyle name="40% - Accent5 5 2 3 2 3 2" xfId="24800" xr:uid="{9343153B-503D-4F19-90F4-1C777D35B88F}"/>
    <cellStyle name="40% - Accent5 5 2 3 2 4" xfId="24801" xr:uid="{1D059291-7200-4B65-98D8-0382E9587C40}"/>
    <cellStyle name="40% - Accent5 5 2 3 2 4 2" xfId="24802" xr:uid="{FE2BCA24-AC01-4E8D-9FA9-8BCFEF952A32}"/>
    <cellStyle name="40% - Accent5 5 2 3 2 5" xfId="24803" xr:uid="{52E56E39-1290-4ED7-B30F-2459C5923785}"/>
    <cellStyle name="40% - Accent5 5 2 3 2 5 2" xfId="24804" xr:uid="{D1BCA5C0-142A-4A4F-B845-61E57FDD0086}"/>
    <cellStyle name="40% - Accent5 5 2 3 2 6" xfId="24805" xr:uid="{0FED7795-721C-42B3-8617-23CAE107BA66}"/>
    <cellStyle name="40% - Accent5 5 2 3 3" xfId="24806" xr:uid="{6FAF3D58-C999-4719-8DC9-15765E4CDBDE}"/>
    <cellStyle name="40% - Accent5 5 2 3 3 2" xfId="24807" xr:uid="{BFDCEE57-C8C2-45CB-99E1-68974E1AE447}"/>
    <cellStyle name="40% - Accent5 5 2 3 3 2 2" xfId="24808" xr:uid="{249FB26B-387D-4B60-AD7E-E08B128685B4}"/>
    <cellStyle name="40% - Accent5 5 2 3 3 2 2 2" xfId="24809" xr:uid="{07ADE522-8F46-46A5-AF09-987477ADA2B2}"/>
    <cellStyle name="40% - Accent5 5 2 3 3 2 3" xfId="24810" xr:uid="{04B6671B-D01E-4081-8B17-668DC2BAE974}"/>
    <cellStyle name="40% - Accent5 5 2 3 3 2 3 2" xfId="24811" xr:uid="{9C684AD9-0018-4C15-BADB-00F936EEE5BC}"/>
    <cellStyle name="40% - Accent5 5 2 3 3 2 4" xfId="24812" xr:uid="{0F3B801B-F2E7-4A76-A03C-7738A1B08E21}"/>
    <cellStyle name="40% - Accent5 5 2 3 3 3" xfId="24813" xr:uid="{2753530C-6DC7-4058-A7A0-8C69969F354B}"/>
    <cellStyle name="40% - Accent5 5 2 3 3 3 2" xfId="24814" xr:uid="{2FFD9C9D-569B-4808-9FC2-8F07FBDBDBB4}"/>
    <cellStyle name="40% - Accent5 5 2 3 3 4" xfId="24815" xr:uid="{839ADAF7-B0C8-4979-AAF6-D99F77AE88ED}"/>
    <cellStyle name="40% - Accent5 5 2 3 3 4 2" xfId="24816" xr:uid="{DC6C88CA-3E51-4007-9E89-C66FD61A2B3E}"/>
    <cellStyle name="40% - Accent5 5 2 3 3 5" xfId="24817" xr:uid="{04478236-0578-4A6C-A55F-5DC0B2EC11C9}"/>
    <cellStyle name="40% - Accent5 5 2 3 3 5 2" xfId="24818" xr:uid="{417AD129-BF1A-44BB-9D4C-DEBE9D483DD7}"/>
    <cellStyle name="40% - Accent5 5 2 3 3 6" xfId="24819" xr:uid="{836A67A4-8AF2-4204-AF33-441E5D688729}"/>
    <cellStyle name="40% - Accent5 5 2 3 4" xfId="24820" xr:uid="{2FAE25EC-6B29-473C-8FDD-7EEAA1DF0C04}"/>
    <cellStyle name="40% - Accent5 5 2 3 4 2" xfId="24821" xr:uid="{8DFE07CB-8AA9-4BEA-AB25-32CF35780FA3}"/>
    <cellStyle name="40% - Accent5 5 2 3 4 2 2" xfId="24822" xr:uid="{071F5E42-5653-4888-BFFC-47426AF63144}"/>
    <cellStyle name="40% - Accent5 5 2 3 4 3" xfId="24823" xr:uid="{FC7A2FB9-33CF-4C71-B5AD-62FA47098ECF}"/>
    <cellStyle name="40% - Accent5 5 2 3 4 3 2" xfId="24824" xr:uid="{5A48129A-E6D5-4D81-ACA5-F672713EDE19}"/>
    <cellStyle name="40% - Accent5 5 2 3 4 4" xfId="24825" xr:uid="{10AE8FD4-CA45-453A-AEFA-226D22A937F5}"/>
    <cellStyle name="40% - Accent5 5 2 3 5" xfId="24826" xr:uid="{2E14AC4F-E843-4065-99CB-BCFB5C7B44E0}"/>
    <cellStyle name="40% - Accent5 5 2 3 5 2" xfId="24827" xr:uid="{08F11DC5-882F-4797-91B8-A36D59A9152D}"/>
    <cellStyle name="40% - Accent5 5 2 3 6" xfId="24828" xr:uid="{B14E2419-23FF-451B-9DED-9B0E1230DA8B}"/>
    <cellStyle name="40% - Accent5 5 2 3 6 2" xfId="24829" xr:uid="{A0F4CA66-4DE2-41F3-BA00-9F29E8E53E8B}"/>
    <cellStyle name="40% - Accent5 5 2 3 7" xfId="24830" xr:uid="{E01D4881-219E-46A3-B22D-67CC278793F0}"/>
    <cellStyle name="40% - Accent5 5 2 3 7 2" xfId="24831" xr:uid="{D3223E84-28DB-4A88-B4DF-69FDBF686751}"/>
    <cellStyle name="40% - Accent5 5 2 3 8" xfId="24832" xr:uid="{CB9CB71C-E864-4D09-8AF4-2E02951C70EE}"/>
    <cellStyle name="40% - Accent5 5 2 4" xfId="24833" xr:uid="{7FB8AAFB-0888-4E58-9E16-954D8C9ACD92}"/>
    <cellStyle name="40% - Accent5 5 2 4 2" xfId="24834" xr:uid="{586D9E27-0D65-48A5-943A-E23F4DDE8656}"/>
    <cellStyle name="40% - Accent5 5 2 4 2 2" xfId="24835" xr:uid="{A4DAC415-DF19-4CD3-9B73-3CC64EC780DD}"/>
    <cellStyle name="40% - Accent5 5 2 4 2 2 2" xfId="24836" xr:uid="{6C823845-E4A7-47AC-ADB9-548FE92DFDFE}"/>
    <cellStyle name="40% - Accent5 5 2 4 2 3" xfId="24837" xr:uid="{B0A3D334-902D-4475-81FF-7DD276897176}"/>
    <cellStyle name="40% - Accent5 5 2 4 2 3 2" xfId="24838" xr:uid="{FD588A58-0151-4787-8474-EA13A11E7940}"/>
    <cellStyle name="40% - Accent5 5 2 4 2 4" xfId="24839" xr:uid="{3B4A94ED-9FD1-46EC-A0E5-7CD5FC5E8224}"/>
    <cellStyle name="40% - Accent5 5 2 4 3" xfId="24840" xr:uid="{9DA7903B-8F0C-4B8F-9CFA-E1602E0EF9F7}"/>
    <cellStyle name="40% - Accent5 5 2 4 3 2" xfId="24841" xr:uid="{E0B322FD-28F2-446F-85E4-C73A31153054}"/>
    <cellStyle name="40% - Accent5 5 2 4 4" xfId="24842" xr:uid="{A9BAD857-785C-4D45-93A1-0121C105ECF5}"/>
    <cellStyle name="40% - Accent5 5 2 4 4 2" xfId="24843" xr:uid="{927E05FA-D57C-4BF9-BB60-B2957C98CAA0}"/>
    <cellStyle name="40% - Accent5 5 2 4 5" xfId="24844" xr:uid="{32E490E8-8A6D-4CED-BA84-87F42F2B465C}"/>
    <cellStyle name="40% - Accent5 5 2 4 5 2" xfId="24845" xr:uid="{FF34E9D1-B7EA-4E74-8F32-E391D649EECF}"/>
    <cellStyle name="40% - Accent5 5 2 4 6" xfId="24846" xr:uid="{E7E32A51-AC8D-4605-BE54-D9C179CF8DE2}"/>
    <cellStyle name="40% - Accent5 5 2 5" xfId="24847" xr:uid="{CD4E7027-0682-4B24-97E4-6CAB03441504}"/>
    <cellStyle name="40% - Accent5 5 2 5 2" xfId="24848" xr:uid="{D0821ADA-9945-482B-B2E9-29C550974301}"/>
    <cellStyle name="40% - Accent5 5 2 5 2 2" xfId="24849" xr:uid="{5BF12868-2120-4532-A126-3827FAAB8ED1}"/>
    <cellStyle name="40% - Accent5 5 2 5 2 2 2" xfId="24850" xr:uid="{0ABF7681-3915-4574-8CD4-25A0884594AC}"/>
    <cellStyle name="40% - Accent5 5 2 5 2 3" xfId="24851" xr:uid="{402BBF68-42EB-4D1F-83C1-5C62755A6A7E}"/>
    <cellStyle name="40% - Accent5 5 2 5 2 3 2" xfId="24852" xr:uid="{E7E1662B-BDB0-4303-8DED-F1C54056BA9C}"/>
    <cellStyle name="40% - Accent5 5 2 5 2 4" xfId="24853" xr:uid="{DFFA9DB3-9C18-466C-AF3B-DC9E21705630}"/>
    <cellStyle name="40% - Accent5 5 2 5 3" xfId="24854" xr:uid="{3E2CE316-592A-4204-9993-2FF355FCFD3E}"/>
    <cellStyle name="40% - Accent5 5 2 5 3 2" xfId="24855" xr:uid="{2D0AB57A-0198-4C47-8605-2CC0D48DB29E}"/>
    <cellStyle name="40% - Accent5 5 2 5 4" xfId="24856" xr:uid="{C0883BD3-E942-4C62-834F-CF2642F069BB}"/>
    <cellStyle name="40% - Accent5 5 2 5 4 2" xfId="24857" xr:uid="{8C3749F0-4542-4BF7-80CA-0E904A90D16E}"/>
    <cellStyle name="40% - Accent5 5 2 5 5" xfId="24858" xr:uid="{C357DD69-AA1A-4900-A4C7-35C45E0D2D3C}"/>
    <cellStyle name="40% - Accent5 5 2 5 5 2" xfId="24859" xr:uid="{1FABB076-5931-4E22-9C09-BEE5C65E8629}"/>
    <cellStyle name="40% - Accent5 5 2 5 6" xfId="24860" xr:uid="{6CEF6326-EDA2-4BD0-913A-8F3E6147AA1F}"/>
    <cellStyle name="40% - Accent5 5 2 6" xfId="24861" xr:uid="{90096FB2-1A42-4E6F-A82C-0B4B286954E2}"/>
    <cellStyle name="40% - Accent5 5 2 6 2" xfId="24862" xr:uid="{04D6EA36-6210-4CCE-B6C0-1C714EF56444}"/>
    <cellStyle name="40% - Accent5 5 2 6 2 2" xfId="24863" xr:uid="{57CFD123-835B-4CC4-B74A-BE184ED1D651}"/>
    <cellStyle name="40% - Accent5 5 2 6 3" xfId="24864" xr:uid="{8BE9AE37-44F2-429A-9E2A-74CC4D3560E8}"/>
    <cellStyle name="40% - Accent5 5 2 6 3 2" xfId="24865" xr:uid="{2FC37D42-600D-4194-B165-F6E5334A3891}"/>
    <cellStyle name="40% - Accent5 5 2 6 4" xfId="24866" xr:uid="{C69C8D46-DEE9-4AF6-B885-73999A172020}"/>
    <cellStyle name="40% - Accent5 5 2 7" xfId="24867" xr:uid="{FF91CA7C-EB71-4F68-B03A-B323A3F4A5BF}"/>
    <cellStyle name="40% - Accent5 5 2 7 2" xfId="24868" xr:uid="{7E22ABB4-5283-4911-83DC-BA0D24C99F8D}"/>
    <cellStyle name="40% - Accent5 5 2 8" xfId="24869" xr:uid="{49AD7A00-A002-4448-91B1-14CB12875E6B}"/>
    <cellStyle name="40% - Accent5 5 2 8 2" xfId="24870" xr:uid="{FCA7D44B-257B-47EB-A1C8-AA57CB8A56D4}"/>
    <cellStyle name="40% - Accent5 5 2 9" xfId="24871" xr:uid="{9F92518D-D8D1-4F77-99C4-F8D1628210B2}"/>
    <cellStyle name="40% - Accent5 5 2 9 2" xfId="24872" xr:uid="{D05C31B8-39CE-4026-9D4E-955F6BF12DF1}"/>
    <cellStyle name="40% - Accent5 5 3" xfId="458" xr:uid="{155698AE-2F2D-4CCF-A33D-7DAF61BFD07D}"/>
    <cellStyle name="40% - Accent5 5 3 10" xfId="24874" xr:uid="{A4754482-879E-48FC-988B-46E27798A93A}"/>
    <cellStyle name="40% - Accent5 5 3 11" xfId="24875" xr:uid="{3F243FA9-D54E-47A7-B2B0-1EEE2E7C0217}"/>
    <cellStyle name="40% - Accent5 5 3 12" xfId="24873" xr:uid="{AF04EBDF-CD68-4249-B6E1-592658190321}"/>
    <cellStyle name="40% - Accent5 5 3 2" xfId="24876" xr:uid="{6ED241EA-A145-45EF-A988-E3525EA17946}"/>
    <cellStyle name="40% - Accent5 5 3 2 2" xfId="24877" xr:uid="{2FF93744-617F-4E1B-BFBD-1ED9AD38E098}"/>
    <cellStyle name="40% - Accent5 5 3 2 2 2" xfId="24878" xr:uid="{100C6CB5-559F-4413-8CDE-336235841AA0}"/>
    <cellStyle name="40% - Accent5 5 3 2 2 2 2" xfId="24879" xr:uid="{E05A0EC6-3BD4-49B9-B6DB-B10EE0EA7E04}"/>
    <cellStyle name="40% - Accent5 5 3 2 2 3" xfId="24880" xr:uid="{A2C089B7-EFC3-4748-91F7-53EBC78BFA25}"/>
    <cellStyle name="40% - Accent5 5 3 2 2 3 2" xfId="24881" xr:uid="{48A6AC33-51BC-4C1F-AEF2-8814CF2DEC2C}"/>
    <cellStyle name="40% - Accent5 5 3 2 2 4" xfId="24882" xr:uid="{D7663D3D-E185-491A-A59C-32A43FFDA5A3}"/>
    <cellStyle name="40% - Accent5 5 3 2 3" xfId="24883" xr:uid="{08BB5E5C-B38D-415B-9A52-1311ED5306C0}"/>
    <cellStyle name="40% - Accent5 5 3 2 3 2" xfId="24884" xr:uid="{DA75B5A3-171B-493A-8998-E03E7DBC295E}"/>
    <cellStyle name="40% - Accent5 5 3 2 4" xfId="24885" xr:uid="{3063EB7D-C75F-4B4D-9557-D57C2EDC1115}"/>
    <cellStyle name="40% - Accent5 5 3 2 4 2" xfId="24886" xr:uid="{948255A1-EFB2-432D-916E-406E14899AB7}"/>
    <cellStyle name="40% - Accent5 5 3 2 5" xfId="24887" xr:uid="{8C1FD80F-FA8D-4617-BACC-43DC2A75E909}"/>
    <cellStyle name="40% - Accent5 5 3 2 5 2" xfId="24888" xr:uid="{B1B48558-F5D0-4DDD-9876-20F1FCF15ACB}"/>
    <cellStyle name="40% - Accent5 5 3 2 6" xfId="24889" xr:uid="{3B555A25-116C-4A32-AA93-DB3F0E49CAD1}"/>
    <cellStyle name="40% - Accent5 5 3 2 6 2" xfId="24890" xr:uid="{84E81414-8EDD-45AD-AE24-8FF5EC7B40C0}"/>
    <cellStyle name="40% - Accent5 5 3 2 7" xfId="24891" xr:uid="{3A192053-DBF3-4133-8303-225F838CCCFD}"/>
    <cellStyle name="40% - Accent5 5 3 2 7 2" xfId="24892" xr:uid="{44260753-4B26-464B-9E43-3FCB7AB28C17}"/>
    <cellStyle name="40% - Accent5 5 3 2 8" xfId="24893" xr:uid="{0062AD00-CDB5-4D6C-BD74-85AB4561B1EF}"/>
    <cellStyle name="40% - Accent5 5 3 3" xfId="24894" xr:uid="{CDC16B6B-BF43-422F-9A48-FF6F8DE784A9}"/>
    <cellStyle name="40% - Accent5 5 3 3 2" xfId="24895" xr:uid="{6B60208D-5CB2-4902-9DAB-EAB52EEF0801}"/>
    <cellStyle name="40% - Accent5 5 3 3 2 2" xfId="24896" xr:uid="{4480ECF3-EA0B-4BBC-93FC-25BE814D9717}"/>
    <cellStyle name="40% - Accent5 5 3 3 2 2 2" xfId="24897" xr:uid="{1DBC578A-3FBD-4614-90B5-D00910774783}"/>
    <cellStyle name="40% - Accent5 5 3 3 2 3" xfId="24898" xr:uid="{82301529-156C-43F4-95BD-AF2257B9E93A}"/>
    <cellStyle name="40% - Accent5 5 3 3 2 3 2" xfId="24899" xr:uid="{E305CABB-98A7-4755-BC59-929ACAD434F2}"/>
    <cellStyle name="40% - Accent5 5 3 3 2 4" xfId="24900" xr:uid="{562BFB23-8BB9-403E-B6B4-2EE6D6C49388}"/>
    <cellStyle name="40% - Accent5 5 3 3 3" xfId="24901" xr:uid="{433C2D3E-855D-4253-A65A-C2BB719E1575}"/>
    <cellStyle name="40% - Accent5 5 3 3 3 2" xfId="24902" xr:uid="{8B6F5157-57A5-4B9B-9097-306EC7B110CC}"/>
    <cellStyle name="40% - Accent5 5 3 3 4" xfId="24903" xr:uid="{16A9896E-DEC2-4466-9280-8A9CEF84CA1F}"/>
    <cellStyle name="40% - Accent5 5 3 3 4 2" xfId="24904" xr:uid="{6EBDC27B-445F-4E48-8384-7E9C7FB179B3}"/>
    <cellStyle name="40% - Accent5 5 3 3 5" xfId="24905" xr:uid="{2FCF23DC-7A52-494F-8156-A82E7F3FD040}"/>
    <cellStyle name="40% - Accent5 5 3 3 5 2" xfId="24906" xr:uid="{0F1C8A8D-B85E-4F7B-8C27-11372B121F4D}"/>
    <cellStyle name="40% - Accent5 5 3 3 6" xfId="24907" xr:uid="{3EA45B9F-A3C4-4569-BDDD-87EC959CACF2}"/>
    <cellStyle name="40% - Accent5 5 3 4" xfId="24908" xr:uid="{8E7BD0B4-EC5B-4B01-9A59-FA020B47AB44}"/>
    <cellStyle name="40% - Accent5 5 3 4 2" xfId="24909" xr:uid="{043045FB-49FA-4405-8A27-97775FEE8529}"/>
    <cellStyle name="40% - Accent5 5 3 4 2 2" xfId="24910" xr:uid="{80F48FBE-D121-4C74-B9B9-4247096B2F3D}"/>
    <cellStyle name="40% - Accent5 5 3 4 3" xfId="24911" xr:uid="{D81E8F1E-982B-42DA-884D-31E85D9EB7E0}"/>
    <cellStyle name="40% - Accent5 5 3 4 3 2" xfId="24912" xr:uid="{45C792BF-A05E-4394-8FAF-03E3782A6C80}"/>
    <cellStyle name="40% - Accent5 5 3 4 4" xfId="24913" xr:uid="{7F997A5E-78AB-4CB4-9E2A-41ACAAD847D5}"/>
    <cellStyle name="40% - Accent5 5 3 5" xfId="24914" xr:uid="{F3216C2B-6642-4E11-ADD4-54EA29274C51}"/>
    <cellStyle name="40% - Accent5 5 3 5 2" xfId="24915" xr:uid="{1D731AA6-3991-4FD6-B3E0-981F06E36678}"/>
    <cellStyle name="40% - Accent5 5 3 6" xfId="24916" xr:uid="{B700B7D9-CC03-4197-AB33-1A20EFAA29D1}"/>
    <cellStyle name="40% - Accent5 5 3 6 2" xfId="24917" xr:uid="{84E1C187-DDFC-40A6-A3D7-9CB84F2E75E1}"/>
    <cellStyle name="40% - Accent5 5 3 7" xfId="24918" xr:uid="{4C6348E4-B45F-4D76-91FB-5C9B40E794FA}"/>
    <cellStyle name="40% - Accent5 5 3 7 2" xfId="24919" xr:uid="{7BA017AB-8FA7-4FF6-8243-1BADA4EAC6DC}"/>
    <cellStyle name="40% - Accent5 5 3 8" xfId="24920" xr:uid="{873CE2EB-DB15-4302-807A-4DF84F5882F6}"/>
    <cellStyle name="40% - Accent5 5 3 8 2" xfId="24921" xr:uid="{8EA885DF-C757-47E8-9403-530BBA77E996}"/>
    <cellStyle name="40% - Accent5 5 3 9" xfId="24922" xr:uid="{69AC4C9D-600A-4F26-AD8C-F7CF678667C3}"/>
    <cellStyle name="40% - Accent5 5 3 9 2" xfId="24923" xr:uid="{F50FD991-D4C4-4ED2-BF14-AE9691523DE8}"/>
    <cellStyle name="40% - Accent5 5 4" xfId="24924" xr:uid="{880FF2B9-F3D6-465B-8898-11A86FA412A9}"/>
    <cellStyle name="40% - Accent5 5 4 10" xfId="24925" xr:uid="{662E1576-72C8-4447-AB1E-7D3BFE17C3BD}"/>
    <cellStyle name="40% - Accent5 5 4 2" xfId="24926" xr:uid="{A992C58F-7EA5-4FB7-B1D7-F30F8FB30177}"/>
    <cellStyle name="40% - Accent5 5 4 2 2" xfId="24927" xr:uid="{B1E21FF7-A649-447C-9928-F8EE3110A347}"/>
    <cellStyle name="40% - Accent5 5 4 2 2 2" xfId="24928" xr:uid="{2E6AC19F-DE3D-477F-8AE9-7A7323CAEEB5}"/>
    <cellStyle name="40% - Accent5 5 4 2 2 2 2" xfId="24929" xr:uid="{7DD9C34E-809B-4E07-B631-E63DA76DA236}"/>
    <cellStyle name="40% - Accent5 5 4 2 2 3" xfId="24930" xr:uid="{B22A607E-D861-402B-8EFE-5AA5E9A72B0C}"/>
    <cellStyle name="40% - Accent5 5 4 2 2 3 2" xfId="24931" xr:uid="{26A575C6-92CF-4FD3-9D63-1DE3F8F74C62}"/>
    <cellStyle name="40% - Accent5 5 4 2 2 4" xfId="24932" xr:uid="{D1B3BEC3-8833-4302-B3A6-355FEBA8B3F2}"/>
    <cellStyle name="40% - Accent5 5 4 2 3" xfId="24933" xr:uid="{FDAFC130-EC8F-40D7-AA53-59E455E9A603}"/>
    <cellStyle name="40% - Accent5 5 4 2 3 2" xfId="24934" xr:uid="{6E8DAAD8-B955-4A14-B707-5B25EEF467F7}"/>
    <cellStyle name="40% - Accent5 5 4 2 4" xfId="24935" xr:uid="{308B6E1A-DA2A-49CE-A001-F4626D0BCB80}"/>
    <cellStyle name="40% - Accent5 5 4 2 4 2" xfId="24936" xr:uid="{DE2803D5-F261-43B1-8FF2-8F4DE0BFA0C5}"/>
    <cellStyle name="40% - Accent5 5 4 2 5" xfId="24937" xr:uid="{795A9FED-ACA6-4CF1-AACE-36C5E97CE94B}"/>
    <cellStyle name="40% - Accent5 5 4 2 5 2" xfId="24938" xr:uid="{CADEE7B7-4B87-42C2-A919-061FD70C2BF8}"/>
    <cellStyle name="40% - Accent5 5 4 2 6" xfId="24939" xr:uid="{23879515-78D9-42EA-AC27-6AF977EE1970}"/>
    <cellStyle name="40% - Accent5 5 4 3" xfId="24940" xr:uid="{3D154E18-0A79-4CD3-8630-061ADF7983CB}"/>
    <cellStyle name="40% - Accent5 5 4 3 2" xfId="24941" xr:uid="{DFF34BE3-F8B6-4876-AE55-304A88B96C4D}"/>
    <cellStyle name="40% - Accent5 5 4 3 2 2" xfId="24942" xr:uid="{282DD81A-EE70-4905-A04B-32B4DFB3E89F}"/>
    <cellStyle name="40% - Accent5 5 4 3 2 2 2" xfId="24943" xr:uid="{A5702FC2-02FE-49F4-830E-855BC04D0306}"/>
    <cellStyle name="40% - Accent5 5 4 3 2 3" xfId="24944" xr:uid="{2A4318A5-94DC-4E82-AE45-A753E8A3159E}"/>
    <cellStyle name="40% - Accent5 5 4 3 2 3 2" xfId="24945" xr:uid="{C340B0F2-21DB-438A-AFBB-07CD8EAFCDEA}"/>
    <cellStyle name="40% - Accent5 5 4 3 2 4" xfId="24946" xr:uid="{EF46D7FE-D62D-4CBA-ADD4-5A27B0227EC0}"/>
    <cellStyle name="40% - Accent5 5 4 3 3" xfId="24947" xr:uid="{D477073F-753C-4C7A-9164-E4A3DE9AFD24}"/>
    <cellStyle name="40% - Accent5 5 4 3 3 2" xfId="24948" xr:uid="{265CEFEC-5D62-4311-9099-03385389AA65}"/>
    <cellStyle name="40% - Accent5 5 4 3 4" xfId="24949" xr:uid="{13AB578D-9BAC-443C-91E8-F3D25973A7D0}"/>
    <cellStyle name="40% - Accent5 5 4 3 4 2" xfId="24950" xr:uid="{F35FF849-A72A-4D99-8F80-60B5450715FC}"/>
    <cellStyle name="40% - Accent5 5 4 3 5" xfId="24951" xr:uid="{F6A2FDB6-F557-4D15-880B-B0B198F1E6CE}"/>
    <cellStyle name="40% - Accent5 5 4 3 5 2" xfId="24952" xr:uid="{B2E4B506-5050-4323-9985-ABCF9FE3E99B}"/>
    <cellStyle name="40% - Accent5 5 4 3 6" xfId="24953" xr:uid="{348D5D04-F37E-4A27-9EC3-9BC6CF8CEB7B}"/>
    <cellStyle name="40% - Accent5 5 4 4" xfId="24954" xr:uid="{A20F8A3E-E5FD-4F83-901E-6B9FAD4D5E0E}"/>
    <cellStyle name="40% - Accent5 5 4 4 2" xfId="24955" xr:uid="{61AF0594-586F-44A5-A7E8-BDB9352F3079}"/>
    <cellStyle name="40% - Accent5 5 4 4 2 2" xfId="24956" xr:uid="{6BD78D6E-812E-4A85-AD9E-140027281A1E}"/>
    <cellStyle name="40% - Accent5 5 4 4 3" xfId="24957" xr:uid="{BBB127FE-1616-4976-91C4-33FDF1D89135}"/>
    <cellStyle name="40% - Accent5 5 4 4 3 2" xfId="24958" xr:uid="{0DAFB8D1-B673-4DDC-BF01-DCE1AEE43D31}"/>
    <cellStyle name="40% - Accent5 5 4 4 4" xfId="24959" xr:uid="{C4D3C0CE-45F6-40DB-85FA-2C315B11B2EA}"/>
    <cellStyle name="40% - Accent5 5 4 5" xfId="24960" xr:uid="{8A2F2749-7234-4A1E-B046-C01021E008B0}"/>
    <cellStyle name="40% - Accent5 5 4 5 2" xfId="24961" xr:uid="{F5408F15-9BE0-4013-A3C0-F3F1432213CA}"/>
    <cellStyle name="40% - Accent5 5 4 6" xfId="24962" xr:uid="{337D055B-5372-40C3-8628-16E7F148FB6A}"/>
    <cellStyle name="40% - Accent5 5 4 6 2" xfId="24963" xr:uid="{1F3D6173-BCD3-4590-8DBC-1093555CB4B0}"/>
    <cellStyle name="40% - Accent5 5 4 7" xfId="24964" xr:uid="{E1A18FE9-ABBE-465B-AB75-D84BDCADCF79}"/>
    <cellStyle name="40% - Accent5 5 4 7 2" xfId="24965" xr:uid="{7FDB1156-C888-46DD-9B79-16E52D58E6FF}"/>
    <cellStyle name="40% - Accent5 5 4 8" xfId="24966" xr:uid="{CDD0528F-A02D-4FD4-9808-70DA6009095B}"/>
    <cellStyle name="40% - Accent5 5 4 8 2" xfId="24967" xr:uid="{18D8D8ED-E0B1-4EF1-9BE2-E34558DB55F6}"/>
    <cellStyle name="40% - Accent5 5 4 9" xfId="24968" xr:uid="{98BCED0B-F149-4A40-91A4-F38709507A84}"/>
    <cellStyle name="40% - Accent5 5 4 9 2" xfId="24969" xr:uid="{B6DD020D-C376-4868-A070-77145C3A5F01}"/>
    <cellStyle name="40% - Accent5 5 5" xfId="24970" xr:uid="{51DA07E6-8AF9-444C-8E49-85A777BA6238}"/>
    <cellStyle name="40% - Accent5 5 5 2" xfId="24971" xr:uid="{C697615F-53DB-4700-BB88-CEFFBA8C62A7}"/>
    <cellStyle name="40% - Accent5 5 5 2 2" xfId="24972" xr:uid="{D1DD2515-91F9-4AC7-AD76-0825B3F07917}"/>
    <cellStyle name="40% - Accent5 5 5 2 2 2" xfId="24973" xr:uid="{089F3EF6-A26B-43D4-8A7A-3B59E2B34A17}"/>
    <cellStyle name="40% - Accent5 5 5 2 2 2 2" xfId="24974" xr:uid="{AA31A54E-0ACE-4E45-BCC3-9FA2AE36AA45}"/>
    <cellStyle name="40% - Accent5 5 5 2 2 3" xfId="24975" xr:uid="{1D584DF5-596B-49ED-B6C1-286ABAACAD64}"/>
    <cellStyle name="40% - Accent5 5 5 2 2 3 2" xfId="24976" xr:uid="{AE5EF9D2-9013-4CF7-8F2E-C5DEC51F54E7}"/>
    <cellStyle name="40% - Accent5 5 5 2 2 4" xfId="24977" xr:uid="{A013D706-E565-41C6-B543-02D96E72CC03}"/>
    <cellStyle name="40% - Accent5 5 5 2 3" xfId="24978" xr:uid="{9DA32B54-B13C-4741-9FDA-4ECFDD1D3405}"/>
    <cellStyle name="40% - Accent5 5 5 2 3 2" xfId="24979" xr:uid="{ED748221-7AEF-42E5-B533-0EED595D6743}"/>
    <cellStyle name="40% - Accent5 5 5 2 4" xfId="24980" xr:uid="{DF46229E-B2D6-4D99-8D03-22C72181B7C8}"/>
    <cellStyle name="40% - Accent5 5 5 2 4 2" xfId="24981" xr:uid="{70FC9D78-1830-4028-8D2C-E1E75996D27C}"/>
    <cellStyle name="40% - Accent5 5 5 2 5" xfId="24982" xr:uid="{E4A982A9-FB38-4981-A80A-B9606657749B}"/>
    <cellStyle name="40% - Accent5 5 5 2 5 2" xfId="24983" xr:uid="{759E69F7-6224-46CB-B556-1293F05B7C00}"/>
    <cellStyle name="40% - Accent5 5 5 2 6" xfId="24984" xr:uid="{F3F75BAA-5A5E-411D-8357-2D3BFA280570}"/>
    <cellStyle name="40% - Accent5 5 5 3" xfId="24985" xr:uid="{5B9D245D-DD94-4C00-B7B3-BD1DAA5DE460}"/>
    <cellStyle name="40% - Accent5 5 5 3 2" xfId="24986" xr:uid="{FEAAA0BA-F23A-400C-BF90-A0E4CF1B2858}"/>
    <cellStyle name="40% - Accent5 5 5 3 2 2" xfId="24987" xr:uid="{2692DEB6-1659-499C-8A41-92889D032EB4}"/>
    <cellStyle name="40% - Accent5 5 5 3 2 2 2" xfId="24988" xr:uid="{7D4089C0-519A-43B0-A446-50DE6CA2D088}"/>
    <cellStyle name="40% - Accent5 5 5 3 2 3" xfId="24989" xr:uid="{58E3DB94-EE95-4E51-AABA-A118326ACDF2}"/>
    <cellStyle name="40% - Accent5 5 5 3 2 3 2" xfId="24990" xr:uid="{6A5CF99B-B806-4AC3-ABC0-B5AD3E7F3F93}"/>
    <cellStyle name="40% - Accent5 5 5 3 2 4" xfId="24991" xr:uid="{ACEA1956-3791-4997-B152-667E7A16A425}"/>
    <cellStyle name="40% - Accent5 5 5 3 3" xfId="24992" xr:uid="{AD30BBCC-5DB8-4D2E-8DDC-A6EEEA6C64DF}"/>
    <cellStyle name="40% - Accent5 5 5 3 3 2" xfId="24993" xr:uid="{19D7E523-379A-44A3-B0A4-7D51A555E559}"/>
    <cellStyle name="40% - Accent5 5 5 3 4" xfId="24994" xr:uid="{BC2CAD0C-D903-42E2-8002-5BB9751EE3DA}"/>
    <cellStyle name="40% - Accent5 5 5 3 4 2" xfId="24995" xr:uid="{5001757D-C376-4636-A49A-819B630B635E}"/>
    <cellStyle name="40% - Accent5 5 5 3 5" xfId="24996" xr:uid="{1EB56278-BB98-408E-8114-475DD7C1FBF0}"/>
    <cellStyle name="40% - Accent5 5 5 3 5 2" xfId="24997" xr:uid="{1B19B747-11D2-43ED-9897-B0BF29BE7B0A}"/>
    <cellStyle name="40% - Accent5 5 5 3 6" xfId="24998" xr:uid="{4A58C86A-F76F-4101-8A91-277024A7C4F4}"/>
    <cellStyle name="40% - Accent5 5 5 4" xfId="24999" xr:uid="{9C5F2956-743F-4C52-92F9-FA40B9E9B807}"/>
    <cellStyle name="40% - Accent5 5 5 4 2" xfId="25000" xr:uid="{43904109-DA15-4BCF-B654-C75DDCAFD6B5}"/>
    <cellStyle name="40% - Accent5 5 5 4 2 2" xfId="25001" xr:uid="{A3B44FC9-9F81-4760-A9FA-944B1753D5B4}"/>
    <cellStyle name="40% - Accent5 5 5 4 3" xfId="25002" xr:uid="{237188CD-5CF0-413D-8BDC-76CBB9DCC5BF}"/>
    <cellStyle name="40% - Accent5 5 5 4 3 2" xfId="25003" xr:uid="{56B8FF92-E166-4E39-90C7-94ED6D08D0F9}"/>
    <cellStyle name="40% - Accent5 5 5 4 4" xfId="25004" xr:uid="{A3028291-0104-405E-BC9A-77D142686843}"/>
    <cellStyle name="40% - Accent5 5 5 5" xfId="25005" xr:uid="{510F46B6-95BC-4D93-A7D4-9DDB7D881824}"/>
    <cellStyle name="40% - Accent5 5 5 5 2" xfId="25006" xr:uid="{F2DA6C48-5F18-4583-9E13-CF219FBC9F49}"/>
    <cellStyle name="40% - Accent5 5 5 6" xfId="25007" xr:uid="{0D2B0060-7F18-41DA-9BE0-3A7A58CBD035}"/>
    <cellStyle name="40% - Accent5 5 5 6 2" xfId="25008" xr:uid="{BE9555EA-41FC-4246-BC97-551163B332F9}"/>
    <cellStyle name="40% - Accent5 5 5 7" xfId="25009" xr:uid="{AB0E299D-DF26-4166-A8C7-09DCCC325878}"/>
    <cellStyle name="40% - Accent5 5 5 7 2" xfId="25010" xr:uid="{49B7A9EB-9677-44F0-8B42-7DB7A992DC49}"/>
    <cellStyle name="40% - Accent5 5 5 8" xfId="25011" xr:uid="{537B9635-4CE1-47BA-B6F1-0BECA1B3BCD0}"/>
    <cellStyle name="40% - Accent5 5 6" xfId="25012" xr:uid="{26C10532-1C51-4F05-8FC6-7B0C313A88A1}"/>
    <cellStyle name="40% - Accent5 5 6 2" xfId="25013" xr:uid="{17CAA94E-0083-4580-87CB-93967B98AEAF}"/>
    <cellStyle name="40% - Accent5 5 6 2 2" xfId="25014" xr:uid="{AE250A2B-D99E-45F0-AA33-B504F65C7E60}"/>
    <cellStyle name="40% - Accent5 5 6 2 2 2" xfId="25015" xr:uid="{3902E3C7-FB40-4487-90B1-3A7D2DA3897B}"/>
    <cellStyle name="40% - Accent5 5 6 2 3" xfId="25016" xr:uid="{6C0550BA-6030-4D5D-9DBA-398EB63DC7A7}"/>
    <cellStyle name="40% - Accent5 5 6 2 3 2" xfId="25017" xr:uid="{62431E8D-96A5-4624-A8CA-A8F7AC188B70}"/>
    <cellStyle name="40% - Accent5 5 6 2 4" xfId="25018" xr:uid="{66DB9CAB-7077-4485-B5E0-E0A61593AF95}"/>
    <cellStyle name="40% - Accent5 5 6 3" xfId="25019" xr:uid="{957F7F41-2251-4F46-B7F3-09C100CD1278}"/>
    <cellStyle name="40% - Accent5 5 6 3 2" xfId="25020" xr:uid="{DF1526EF-8B8E-44DA-98BD-4FD712E688B5}"/>
    <cellStyle name="40% - Accent5 5 6 4" xfId="25021" xr:uid="{38A794A1-3A5A-4B6A-87A0-BAD2C1E94995}"/>
    <cellStyle name="40% - Accent5 5 6 4 2" xfId="25022" xr:uid="{0AEDEFA1-D596-4430-8660-5F7E86105106}"/>
    <cellStyle name="40% - Accent5 5 6 5" xfId="25023" xr:uid="{6181FFA5-BE1F-43BC-AB86-954624A07E48}"/>
    <cellStyle name="40% - Accent5 5 6 5 2" xfId="25024" xr:uid="{594B7CC7-54FE-4AE8-97F5-7B15CCBDE04B}"/>
    <cellStyle name="40% - Accent5 5 6 6" xfId="25025" xr:uid="{695FA34E-D69A-44D3-A8C0-F67EA75760C9}"/>
    <cellStyle name="40% - Accent5 5 7" xfId="25026" xr:uid="{8A3085A7-3E4B-4C10-89B9-8F7144C5653F}"/>
    <cellStyle name="40% - Accent5 5 7 2" xfId="25027" xr:uid="{0F157590-A599-4227-B7DA-F20E60D01530}"/>
    <cellStyle name="40% - Accent5 5 7 2 2" xfId="25028" xr:uid="{9B325FB5-A2DD-4230-A3B9-90EABC9DC4CD}"/>
    <cellStyle name="40% - Accent5 5 7 2 2 2" xfId="25029" xr:uid="{4D7C000B-07F2-40F3-ACDE-ADBFA0439CF1}"/>
    <cellStyle name="40% - Accent5 5 7 2 3" xfId="25030" xr:uid="{23441684-3B79-427E-8F92-65639ECB7DE3}"/>
    <cellStyle name="40% - Accent5 5 7 2 3 2" xfId="25031" xr:uid="{B4FECAC4-C3A6-4DC1-BEB3-1FD9BC2CE94B}"/>
    <cellStyle name="40% - Accent5 5 7 2 4" xfId="25032" xr:uid="{887C6B29-AC6B-442F-9AC1-77FE775FB952}"/>
    <cellStyle name="40% - Accent5 5 7 3" xfId="25033" xr:uid="{77EF2CCF-307E-47CF-A2CE-96591120AD9E}"/>
    <cellStyle name="40% - Accent5 5 7 3 2" xfId="25034" xr:uid="{B5B167CE-A947-4B42-BAE2-5D78E2578104}"/>
    <cellStyle name="40% - Accent5 5 7 4" xfId="25035" xr:uid="{0F174410-CBB2-4BF0-AF2B-8BAB7C2FC4F9}"/>
    <cellStyle name="40% - Accent5 5 7 4 2" xfId="25036" xr:uid="{DCEFCC98-24F0-432E-9862-4FD6930E9D02}"/>
    <cellStyle name="40% - Accent5 5 7 5" xfId="25037" xr:uid="{2C801F1C-AFA1-4E8D-B308-78BD165D3B6A}"/>
    <cellStyle name="40% - Accent5 5 7 5 2" xfId="25038" xr:uid="{86F7653C-7F71-42B8-A0BB-34FD26D737BA}"/>
    <cellStyle name="40% - Accent5 5 7 6" xfId="25039" xr:uid="{EA25EFC5-8BCD-4AC7-957F-C611B36664AC}"/>
    <cellStyle name="40% - Accent5 5 8" xfId="25040" xr:uid="{317B3BDF-A299-46E9-A9C4-78E259F82A89}"/>
    <cellStyle name="40% - Accent5 5 8 2" xfId="25041" xr:uid="{D310BBA6-1511-4682-B612-F27B2D92DE5F}"/>
    <cellStyle name="40% - Accent5 5 8 2 2" xfId="25042" xr:uid="{E26DBE09-ED15-4630-9CF5-A8BCB187C3DC}"/>
    <cellStyle name="40% - Accent5 5 8 3" xfId="25043" xr:uid="{BD6C2256-C022-460F-BE53-D60D400B1675}"/>
    <cellStyle name="40% - Accent5 5 8 3 2" xfId="25044" xr:uid="{DE6ADE20-67B6-43C7-827E-20BC9A9AE041}"/>
    <cellStyle name="40% - Accent5 5 8 4" xfId="25045" xr:uid="{98470A24-DC89-45FE-A264-60BCE4EE9BE1}"/>
    <cellStyle name="40% - Accent5 5 9" xfId="25046" xr:uid="{9E5DAEEC-CA81-475A-B4AD-66A0757146DA}"/>
    <cellStyle name="40% - Accent5 5 9 2" xfId="25047" xr:uid="{0EC4803C-6294-4EC5-A016-C1B993534ED0}"/>
    <cellStyle name="40% - Accent5 6" xfId="459" xr:uid="{B88290F0-6DE2-45B7-A0BD-89A591C4DBDC}"/>
    <cellStyle name="40% - Accent5 6 10" xfId="25049" xr:uid="{CA4F4E2B-9130-4552-ADC2-5DFCEE967C56}"/>
    <cellStyle name="40% - Accent5 6 10 2" xfId="25050" xr:uid="{476BA0EF-C1B0-4234-9ED0-5C58BFBF47E0}"/>
    <cellStyle name="40% - Accent5 6 11" xfId="25051" xr:uid="{8DD0B84E-0A08-4AFA-B5CD-E9C8F375FD80}"/>
    <cellStyle name="40% - Accent5 6 11 2" xfId="25052" xr:uid="{AAE3010A-ADA0-43A7-9045-07BD5AA83BD7}"/>
    <cellStyle name="40% - Accent5 6 12" xfId="25053" xr:uid="{3DC6A35F-B074-48C9-8F2E-6ED8B6E3CDF8}"/>
    <cellStyle name="40% - Accent5 6 12 2" xfId="25054" xr:uid="{2D671319-B824-4895-8014-3039E9AB4481}"/>
    <cellStyle name="40% - Accent5 6 13" xfId="25055" xr:uid="{82058A83-87E8-4331-91D8-573BC3F3B8FF}"/>
    <cellStyle name="40% - Accent5 6 14" xfId="25056" xr:uid="{3C599362-7197-422B-8A0B-26F78EFF5CE5}"/>
    <cellStyle name="40% - Accent5 6 15" xfId="25048" xr:uid="{A3962E8C-87AF-414F-A26E-7B57191F11B1}"/>
    <cellStyle name="40% - Accent5 6 2" xfId="460" xr:uid="{2D0C5C52-97D9-4DE4-A351-6FA5E47A9E4B}"/>
    <cellStyle name="40% - Accent5 6 2 10" xfId="25058" xr:uid="{FA0E790D-E72E-483D-9FDA-DB452566986C}"/>
    <cellStyle name="40% - Accent5 6 2 11" xfId="25059" xr:uid="{BD26F65D-F41F-4B47-9836-7CFD92B7BC42}"/>
    <cellStyle name="40% - Accent5 6 2 12" xfId="25057" xr:uid="{1FC0FED1-BC89-4F4C-A777-6343F344E7AB}"/>
    <cellStyle name="40% - Accent5 6 2 2" xfId="25060" xr:uid="{B2E81344-18FA-4996-A4CC-E62BFEB523C2}"/>
    <cellStyle name="40% - Accent5 6 2 2 2" xfId="25061" xr:uid="{FE426D12-70F4-4DCF-8DD5-F503E7CD7059}"/>
    <cellStyle name="40% - Accent5 6 2 2 2 2" xfId="25062" xr:uid="{6528941F-C612-43BA-8633-9DBC98C70D0A}"/>
    <cellStyle name="40% - Accent5 6 2 2 2 2 2" xfId="25063" xr:uid="{5BC2A4E6-2646-47AD-86B6-C92D1805FDBD}"/>
    <cellStyle name="40% - Accent5 6 2 2 2 3" xfId="25064" xr:uid="{2374049D-ACA3-4582-A4D0-59CB77BCDE21}"/>
    <cellStyle name="40% - Accent5 6 2 2 2 3 2" xfId="25065" xr:uid="{E2979B0F-2CEF-4E75-A644-DBA0EC12563B}"/>
    <cellStyle name="40% - Accent5 6 2 2 2 4" xfId="25066" xr:uid="{E389576D-770B-4685-AFA9-DC8FF00A5822}"/>
    <cellStyle name="40% - Accent5 6 2 2 3" xfId="25067" xr:uid="{85003E6C-3FDD-4C85-89ED-FAD7BDE91557}"/>
    <cellStyle name="40% - Accent5 6 2 2 3 2" xfId="25068" xr:uid="{E35C1B1E-8551-41D8-9C44-4E72A79A7502}"/>
    <cellStyle name="40% - Accent5 6 2 2 4" xfId="25069" xr:uid="{1FB0BAA4-4BF1-4190-BB7A-9DCC9BFA0924}"/>
    <cellStyle name="40% - Accent5 6 2 2 4 2" xfId="25070" xr:uid="{FA8747CC-7C45-49EC-9001-AA7B81E7E018}"/>
    <cellStyle name="40% - Accent5 6 2 2 5" xfId="25071" xr:uid="{BC3223F4-F46B-4057-BA8D-82E4F00A38C4}"/>
    <cellStyle name="40% - Accent5 6 2 2 5 2" xfId="25072" xr:uid="{6DB9259F-94E1-4645-AFD7-26B6012AE106}"/>
    <cellStyle name="40% - Accent5 6 2 2 6" xfId="25073" xr:uid="{1CFE628C-2266-48CF-B259-C481B4A44991}"/>
    <cellStyle name="40% - Accent5 6 2 2 6 2" xfId="25074" xr:uid="{BFB1FCAC-A1B2-4D74-AB72-CAC8436890CE}"/>
    <cellStyle name="40% - Accent5 6 2 2 7" xfId="25075" xr:uid="{3ACF7B45-38CB-4D90-A51F-74278CEE3D48}"/>
    <cellStyle name="40% - Accent5 6 2 2 7 2" xfId="25076" xr:uid="{0A2AFD31-B7B2-4DD9-BC50-FB831F6ADB47}"/>
    <cellStyle name="40% - Accent5 6 2 2 8" xfId="25077" xr:uid="{E8BBE3C0-119A-45D7-88FD-327D402A4D9E}"/>
    <cellStyle name="40% - Accent5 6 2 3" xfId="25078" xr:uid="{27A033E2-EB1C-409C-8E4A-FDF8A4885C76}"/>
    <cellStyle name="40% - Accent5 6 2 3 2" xfId="25079" xr:uid="{E76359E5-E95A-4836-860A-53611414E43C}"/>
    <cellStyle name="40% - Accent5 6 2 3 2 2" xfId="25080" xr:uid="{53084B02-0ECA-41C7-A487-9C5F48D14633}"/>
    <cellStyle name="40% - Accent5 6 2 3 2 2 2" xfId="25081" xr:uid="{5E1F138A-626C-4889-B649-68E379F272C9}"/>
    <cellStyle name="40% - Accent5 6 2 3 2 3" xfId="25082" xr:uid="{BB37551A-D1FE-477B-A736-942B467BB942}"/>
    <cellStyle name="40% - Accent5 6 2 3 2 3 2" xfId="25083" xr:uid="{739976D1-DF9E-4E45-8F16-8E80CBD65E62}"/>
    <cellStyle name="40% - Accent5 6 2 3 2 4" xfId="25084" xr:uid="{897D6DFA-51A7-4C3D-B7E1-58FF99776D35}"/>
    <cellStyle name="40% - Accent5 6 2 3 3" xfId="25085" xr:uid="{C27D3F9F-817C-40F4-8B4E-D8A81310210C}"/>
    <cellStyle name="40% - Accent5 6 2 3 3 2" xfId="25086" xr:uid="{9403FE5C-AB23-4CFC-9D80-5A084D9A1E6D}"/>
    <cellStyle name="40% - Accent5 6 2 3 4" xfId="25087" xr:uid="{9988BD80-C451-42B0-AE2A-797A3B961DE5}"/>
    <cellStyle name="40% - Accent5 6 2 3 4 2" xfId="25088" xr:uid="{EB80D076-7DCE-42FA-B3CA-232E13C32447}"/>
    <cellStyle name="40% - Accent5 6 2 3 5" xfId="25089" xr:uid="{9DFE913B-D6F7-4332-9344-8760FFD21348}"/>
    <cellStyle name="40% - Accent5 6 2 3 5 2" xfId="25090" xr:uid="{93C57283-BE61-4319-8EB6-3874D2842B2F}"/>
    <cellStyle name="40% - Accent5 6 2 3 6" xfId="25091" xr:uid="{E105FBC9-0B4C-4891-AAE7-C7FEEF83DF6E}"/>
    <cellStyle name="40% - Accent5 6 2 4" xfId="25092" xr:uid="{A77F0263-DBC3-41C9-AB6F-15C6D8B7C7C2}"/>
    <cellStyle name="40% - Accent5 6 2 4 2" xfId="25093" xr:uid="{0AFC32FE-E92C-41F1-9DC2-D0B45EA18F61}"/>
    <cellStyle name="40% - Accent5 6 2 4 2 2" xfId="25094" xr:uid="{15889E9D-FE7B-4779-BC5A-510621D6F183}"/>
    <cellStyle name="40% - Accent5 6 2 4 3" xfId="25095" xr:uid="{F417EF61-7AB2-490E-A5D2-9354BB0922FC}"/>
    <cellStyle name="40% - Accent5 6 2 4 3 2" xfId="25096" xr:uid="{4C60ED77-9FF1-457C-A631-8E066D1E81E1}"/>
    <cellStyle name="40% - Accent5 6 2 4 4" xfId="25097" xr:uid="{C5159826-B51E-4E2D-87DD-6F987ABD6F0E}"/>
    <cellStyle name="40% - Accent5 6 2 5" xfId="25098" xr:uid="{D375EEB9-57D1-449D-AE4E-23219D1556ED}"/>
    <cellStyle name="40% - Accent5 6 2 5 2" xfId="25099" xr:uid="{107015F9-C432-4C6C-931D-0A62652279B5}"/>
    <cellStyle name="40% - Accent5 6 2 6" xfId="25100" xr:uid="{A0A0D9E5-AF61-4374-83B9-5F0CE5EFE2CA}"/>
    <cellStyle name="40% - Accent5 6 2 6 2" xfId="25101" xr:uid="{9248439B-A7AE-4A3A-8960-A9A9595194A9}"/>
    <cellStyle name="40% - Accent5 6 2 7" xfId="25102" xr:uid="{D9335674-597F-4AD1-8562-EFB5A0B37E8B}"/>
    <cellStyle name="40% - Accent5 6 2 7 2" xfId="25103" xr:uid="{7C370098-D110-4685-BF67-32E5AC7A57FF}"/>
    <cellStyle name="40% - Accent5 6 2 8" xfId="25104" xr:uid="{9FE2D76A-4769-44B5-BE74-A61AB65AFABA}"/>
    <cellStyle name="40% - Accent5 6 2 8 2" xfId="25105" xr:uid="{D33126B7-7DEC-4F82-A94D-6C69FB3FF9CE}"/>
    <cellStyle name="40% - Accent5 6 2 9" xfId="25106" xr:uid="{B1DDEC8E-1C19-4EDC-940F-4BFB0A4DF245}"/>
    <cellStyle name="40% - Accent5 6 2 9 2" xfId="25107" xr:uid="{02151478-A51C-4EE1-8046-D37E84685BBD}"/>
    <cellStyle name="40% - Accent5 6 3" xfId="25108" xr:uid="{5D92B72D-326E-4691-A8A4-7524920CAB16}"/>
    <cellStyle name="40% - Accent5 6 3 10" xfId="25109" xr:uid="{FCE36C77-2BCA-455A-A477-BC491AB34994}"/>
    <cellStyle name="40% - Accent5 6 3 2" xfId="25110" xr:uid="{67736D1F-9EA1-4D26-A36B-F829F56D2BB6}"/>
    <cellStyle name="40% - Accent5 6 3 2 2" xfId="25111" xr:uid="{3122A8D2-F9B3-41CF-8FE9-D1C9BAFE29B9}"/>
    <cellStyle name="40% - Accent5 6 3 2 2 2" xfId="25112" xr:uid="{EE3831A3-F21E-4661-A522-9EF096F97234}"/>
    <cellStyle name="40% - Accent5 6 3 2 2 2 2" xfId="25113" xr:uid="{27379DEB-55CA-4178-AAD1-8A1AB5A4F70A}"/>
    <cellStyle name="40% - Accent5 6 3 2 2 3" xfId="25114" xr:uid="{6D58FBF5-9441-49E3-8982-B745C46D6B68}"/>
    <cellStyle name="40% - Accent5 6 3 2 2 3 2" xfId="25115" xr:uid="{E164B558-8CF8-46D1-B6EC-9C869D140A9F}"/>
    <cellStyle name="40% - Accent5 6 3 2 2 4" xfId="25116" xr:uid="{3652CF49-84BD-45BB-83E9-38B91CCA1B96}"/>
    <cellStyle name="40% - Accent5 6 3 2 3" xfId="25117" xr:uid="{1A222532-226F-4159-AC53-26650AD8E626}"/>
    <cellStyle name="40% - Accent5 6 3 2 3 2" xfId="25118" xr:uid="{6ABD0876-3447-4BA5-832E-D2782C66D495}"/>
    <cellStyle name="40% - Accent5 6 3 2 4" xfId="25119" xr:uid="{6D882EBF-0B2A-46B8-B2FE-8FF441DA723B}"/>
    <cellStyle name="40% - Accent5 6 3 2 4 2" xfId="25120" xr:uid="{C08917C2-50B8-434F-AE52-76B881FBA3E5}"/>
    <cellStyle name="40% - Accent5 6 3 2 5" xfId="25121" xr:uid="{129F443A-7FC8-4DDA-8D7C-65A63B6B76EC}"/>
    <cellStyle name="40% - Accent5 6 3 2 5 2" xfId="25122" xr:uid="{5FB8E2D6-4402-42EA-B494-7F7421EE7000}"/>
    <cellStyle name="40% - Accent5 6 3 2 6" xfId="25123" xr:uid="{429B0D14-DE92-4D14-96CF-C4B180ED829B}"/>
    <cellStyle name="40% - Accent5 6 3 2 6 2" xfId="25124" xr:uid="{053BF978-4D39-4FFA-A10A-5BA96E44E82E}"/>
    <cellStyle name="40% - Accent5 6 3 2 7" xfId="25125" xr:uid="{A4279943-C9C0-4B1A-9F12-5DBB6C5A03C1}"/>
    <cellStyle name="40% - Accent5 6 3 2 7 2" xfId="25126" xr:uid="{1865221D-3232-4A95-BF32-7EB58CAE3D8E}"/>
    <cellStyle name="40% - Accent5 6 3 2 8" xfId="25127" xr:uid="{3332B6C3-4291-4EA3-B020-89C156778D00}"/>
    <cellStyle name="40% - Accent5 6 3 3" xfId="25128" xr:uid="{A8CE04D5-A893-4F89-B509-5605D2B75EE9}"/>
    <cellStyle name="40% - Accent5 6 3 3 2" xfId="25129" xr:uid="{D3078FC5-1782-4026-A597-CFE4F30EB099}"/>
    <cellStyle name="40% - Accent5 6 3 3 2 2" xfId="25130" xr:uid="{D6A321E4-7949-4C0E-80E0-8DD295B80027}"/>
    <cellStyle name="40% - Accent5 6 3 3 2 2 2" xfId="25131" xr:uid="{9052B918-7512-4B8B-82EB-BED0FC452F05}"/>
    <cellStyle name="40% - Accent5 6 3 3 2 3" xfId="25132" xr:uid="{F8EE2015-F77F-4016-B0B0-32C7376FE30C}"/>
    <cellStyle name="40% - Accent5 6 3 3 2 3 2" xfId="25133" xr:uid="{9E9D22D4-DE00-4779-9EFA-CDB494521A79}"/>
    <cellStyle name="40% - Accent5 6 3 3 2 4" xfId="25134" xr:uid="{CCF56546-6B11-441D-A152-317D4712E828}"/>
    <cellStyle name="40% - Accent5 6 3 3 3" xfId="25135" xr:uid="{813D2CBC-8147-457F-AC8C-D11DB3ADB61B}"/>
    <cellStyle name="40% - Accent5 6 3 3 3 2" xfId="25136" xr:uid="{DD3AC49D-B494-487F-A951-6CDE3F4462F8}"/>
    <cellStyle name="40% - Accent5 6 3 3 4" xfId="25137" xr:uid="{37714A44-21A3-46B7-A2BC-F9460246063E}"/>
    <cellStyle name="40% - Accent5 6 3 3 4 2" xfId="25138" xr:uid="{FF410605-312D-40C0-A82B-F893665D9E65}"/>
    <cellStyle name="40% - Accent5 6 3 3 5" xfId="25139" xr:uid="{BC0DFE38-0714-431B-BEE5-9606C9CD1F77}"/>
    <cellStyle name="40% - Accent5 6 3 3 5 2" xfId="25140" xr:uid="{AE8C78C9-9C86-41A3-81D7-3CD3130D9E5F}"/>
    <cellStyle name="40% - Accent5 6 3 3 6" xfId="25141" xr:uid="{BE727E20-09B3-4F3B-BBC5-641F57AE58EA}"/>
    <cellStyle name="40% - Accent5 6 3 4" xfId="25142" xr:uid="{70CC643F-2809-4432-88F9-56677974822D}"/>
    <cellStyle name="40% - Accent5 6 3 4 2" xfId="25143" xr:uid="{D5074DD5-A093-4FD1-98C6-6B765A8D770A}"/>
    <cellStyle name="40% - Accent5 6 3 4 2 2" xfId="25144" xr:uid="{909CDD00-18DB-4664-988C-B328C3BFEDE8}"/>
    <cellStyle name="40% - Accent5 6 3 4 3" xfId="25145" xr:uid="{20F4CA38-B361-4E40-9BF5-CCAB333AD8BC}"/>
    <cellStyle name="40% - Accent5 6 3 4 3 2" xfId="25146" xr:uid="{8F9939CE-9A93-4B2B-A76A-CC42BB76B429}"/>
    <cellStyle name="40% - Accent5 6 3 4 4" xfId="25147" xr:uid="{6E07E735-D397-42CC-B7C5-54BECDD9A7B2}"/>
    <cellStyle name="40% - Accent5 6 3 5" xfId="25148" xr:uid="{FB1B9760-2E67-484C-91C8-F93CDEE9971B}"/>
    <cellStyle name="40% - Accent5 6 3 5 2" xfId="25149" xr:uid="{709B67C6-1016-4126-8BD2-612C8C10E25E}"/>
    <cellStyle name="40% - Accent5 6 3 6" xfId="25150" xr:uid="{D3D49EE4-7F6A-4BC1-B23B-85CC8173BE71}"/>
    <cellStyle name="40% - Accent5 6 3 6 2" xfId="25151" xr:uid="{CCD1198D-F57D-4BE2-9609-5C09EE7E3300}"/>
    <cellStyle name="40% - Accent5 6 3 7" xfId="25152" xr:uid="{059CB529-9B41-48FB-812E-8F72A63F5CE9}"/>
    <cellStyle name="40% - Accent5 6 3 7 2" xfId="25153" xr:uid="{1554A4A8-48F7-4F15-B204-F32870AB380F}"/>
    <cellStyle name="40% - Accent5 6 3 8" xfId="25154" xr:uid="{19621085-3CEB-4F17-84AA-4CA9C6FB0D75}"/>
    <cellStyle name="40% - Accent5 6 3 8 2" xfId="25155" xr:uid="{9B716074-85D5-4BCC-B242-4F816743CAE8}"/>
    <cellStyle name="40% - Accent5 6 3 9" xfId="25156" xr:uid="{ECF2C75E-5239-4A06-925E-8F8D2A7D6A32}"/>
    <cellStyle name="40% - Accent5 6 3 9 2" xfId="25157" xr:uid="{3C30AABB-5A9F-484B-AFD5-9068861B71FD}"/>
    <cellStyle name="40% - Accent5 6 4" xfId="25158" xr:uid="{A477571C-F591-48FE-8DBC-CB607EF6E0A2}"/>
    <cellStyle name="40% - Accent5 6 4 10" xfId="25159" xr:uid="{B8EF1EC4-1C89-420F-BD12-D12E6F8B06B4}"/>
    <cellStyle name="40% - Accent5 6 4 2" xfId="25160" xr:uid="{0A731EA5-56A6-400B-8106-9D85FA0C53E7}"/>
    <cellStyle name="40% - Accent5 6 4 2 2" xfId="25161" xr:uid="{1EDDF909-B642-4DC2-A3A3-FF16E7B265E1}"/>
    <cellStyle name="40% - Accent5 6 4 2 2 2" xfId="25162" xr:uid="{0E5493E7-E2A9-4CA4-A91C-E050C7646765}"/>
    <cellStyle name="40% - Accent5 6 4 2 2 2 2" xfId="25163" xr:uid="{63F4DF29-D598-4FED-8C0B-40BD68A9E8D4}"/>
    <cellStyle name="40% - Accent5 6 4 2 2 3" xfId="25164" xr:uid="{64D3A94A-C247-4FD3-A5C6-4A852034961F}"/>
    <cellStyle name="40% - Accent5 6 4 2 2 3 2" xfId="25165" xr:uid="{8BF2C7C9-D867-48B0-B2A8-400582BD8C7C}"/>
    <cellStyle name="40% - Accent5 6 4 2 2 4" xfId="25166" xr:uid="{060A9EEB-2CC2-4584-9178-06242A310126}"/>
    <cellStyle name="40% - Accent5 6 4 2 3" xfId="25167" xr:uid="{FEB4FF84-70EB-4C51-AB5B-3A4E2AA8D9AB}"/>
    <cellStyle name="40% - Accent5 6 4 2 3 2" xfId="25168" xr:uid="{FE89EE1E-6D4B-4B9F-ABD2-0529BF97BBDD}"/>
    <cellStyle name="40% - Accent5 6 4 2 4" xfId="25169" xr:uid="{6AAEAC7D-522C-423E-A153-74AE2B970321}"/>
    <cellStyle name="40% - Accent5 6 4 2 4 2" xfId="25170" xr:uid="{BFD7122B-AC27-45E2-8DB2-2B09CAC1EF3A}"/>
    <cellStyle name="40% - Accent5 6 4 2 5" xfId="25171" xr:uid="{CF1DD434-3EB1-4B76-99C2-70D8A13556E5}"/>
    <cellStyle name="40% - Accent5 6 4 2 5 2" xfId="25172" xr:uid="{AFE69FB0-FC4B-4061-AA08-F0E3979FB9BD}"/>
    <cellStyle name="40% - Accent5 6 4 2 6" xfId="25173" xr:uid="{D46141A6-61C6-469F-9C83-98F0C3A65CC8}"/>
    <cellStyle name="40% - Accent5 6 4 3" xfId="25174" xr:uid="{72B53C8A-7888-4BB4-BF87-33B2A8B04AA9}"/>
    <cellStyle name="40% - Accent5 6 4 3 2" xfId="25175" xr:uid="{85322BDB-D00F-41A9-9872-8D1AA7640A60}"/>
    <cellStyle name="40% - Accent5 6 4 3 2 2" xfId="25176" xr:uid="{9489ED0E-0C02-4F5F-BC9E-2DB9641564CE}"/>
    <cellStyle name="40% - Accent5 6 4 3 2 2 2" xfId="25177" xr:uid="{1D6437D7-3FA3-44FE-A6E0-5BCDD7D65C2E}"/>
    <cellStyle name="40% - Accent5 6 4 3 2 3" xfId="25178" xr:uid="{7139700E-61F0-48D3-9E3C-0FE36ED1CD20}"/>
    <cellStyle name="40% - Accent5 6 4 3 2 3 2" xfId="25179" xr:uid="{EBDDCADB-51ED-4165-AF8E-95C825EC0928}"/>
    <cellStyle name="40% - Accent5 6 4 3 2 4" xfId="25180" xr:uid="{5024E694-3077-4B6C-9D29-B8518A42E0C9}"/>
    <cellStyle name="40% - Accent5 6 4 3 3" xfId="25181" xr:uid="{7F4F067B-5D74-436C-88BA-4CA4DF661C2C}"/>
    <cellStyle name="40% - Accent5 6 4 3 3 2" xfId="25182" xr:uid="{7709DB40-8D36-4CB6-AF9D-F5B527E24AB8}"/>
    <cellStyle name="40% - Accent5 6 4 3 4" xfId="25183" xr:uid="{6C7EB6B5-FB98-4857-A1B3-406691127B19}"/>
    <cellStyle name="40% - Accent5 6 4 3 4 2" xfId="25184" xr:uid="{B6D26803-FD2D-4529-8716-207723DAB5FD}"/>
    <cellStyle name="40% - Accent5 6 4 3 5" xfId="25185" xr:uid="{029156EA-D068-45D1-A192-A51DA89AC75C}"/>
    <cellStyle name="40% - Accent5 6 4 3 5 2" xfId="25186" xr:uid="{060D34A6-3C42-44CC-95AC-A1C377F2409E}"/>
    <cellStyle name="40% - Accent5 6 4 3 6" xfId="25187" xr:uid="{2AEDBE3F-037E-41CE-814C-BD8919C945ED}"/>
    <cellStyle name="40% - Accent5 6 4 4" xfId="25188" xr:uid="{7E5A78F1-BE03-4282-BDF6-675583549C42}"/>
    <cellStyle name="40% - Accent5 6 4 4 2" xfId="25189" xr:uid="{7DD6F5B5-2139-42FC-AF43-A20CCD6E4743}"/>
    <cellStyle name="40% - Accent5 6 4 4 2 2" xfId="25190" xr:uid="{551950AC-6889-4949-B53E-4E3EBC2F7393}"/>
    <cellStyle name="40% - Accent5 6 4 4 3" xfId="25191" xr:uid="{474D3805-2D31-4CBB-BA57-D9276EBBDF15}"/>
    <cellStyle name="40% - Accent5 6 4 4 3 2" xfId="25192" xr:uid="{84B7E7F1-11D1-4B0D-BB59-F20AAB447CC5}"/>
    <cellStyle name="40% - Accent5 6 4 4 4" xfId="25193" xr:uid="{DB9E65D5-31FE-43E0-B102-0EFBC0E82511}"/>
    <cellStyle name="40% - Accent5 6 4 5" xfId="25194" xr:uid="{10DE0854-078F-4D6C-83A6-D98C1D020B8A}"/>
    <cellStyle name="40% - Accent5 6 4 5 2" xfId="25195" xr:uid="{73D5A43F-06C1-4556-A529-86D995A60AF4}"/>
    <cellStyle name="40% - Accent5 6 4 6" xfId="25196" xr:uid="{AB40D42A-D415-4730-B7C3-2159299930C6}"/>
    <cellStyle name="40% - Accent5 6 4 6 2" xfId="25197" xr:uid="{25DC65C9-E412-476E-9844-03C433D65340}"/>
    <cellStyle name="40% - Accent5 6 4 7" xfId="25198" xr:uid="{D1F3D7B0-E42D-4C0E-BCE8-81E394B82308}"/>
    <cellStyle name="40% - Accent5 6 4 7 2" xfId="25199" xr:uid="{217668C7-C84E-46C5-94AE-0BDDF7129F56}"/>
    <cellStyle name="40% - Accent5 6 4 8" xfId="25200" xr:uid="{F207EF55-E5DC-47F4-A294-32957EE9F4C9}"/>
    <cellStyle name="40% - Accent5 6 4 8 2" xfId="25201" xr:uid="{F3F7D697-71E8-45C9-8AB9-2E63C8839387}"/>
    <cellStyle name="40% - Accent5 6 4 9" xfId="25202" xr:uid="{9BB683D1-EF9E-4E52-8052-4EF65633B699}"/>
    <cellStyle name="40% - Accent5 6 4 9 2" xfId="25203" xr:uid="{8FD50D54-3E8B-435D-A800-B04377FC8E4C}"/>
    <cellStyle name="40% - Accent5 6 5" xfId="25204" xr:uid="{8202C272-9A1B-4800-8FB8-C338509AB1CA}"/>
    <cellStyle name="40% - Accent5 6 5 2" xfId="25205" xr:uid="{47F2D70A-7F3B-4637-AA22-2F4FA6D48904}"/>
    <cellStyle name="40% - Accent5 6 5 2 2" xfId="25206" xr:uid="{FBB37928-1154-4C6C-97C4-F9ACCCF0EE34}"/>
    <cellStyle name="40% - Accent5 6 5 2 2 2" xfId="25207" xr:uid="{74099DB0-9535-4D2D-BEA2-C2CCF9E46ED2}"/>
    <cellStyle name="40% - Accent5 6 5 2 3" xfId="25208" xr:uid="{3D1C3147-62C0-4212-BC11-A7FE7FE20251}"/>
    <cellStyle name="40% - Accent5 6 5 2 3 2" xfId="25209" xr:uid="{2C4FB42D-1CE0-4F38-818F-97022B58BCB5}"/>
    <cellStyle name="40% - Accent5 6 5 2 4" xfId="25210" xr:uid="{30D9E70A-0819-4876-84B1-05552032E2C9}"/>
    <cellStyle name="40% - Accent5 6 5 3" xfId="25211" xr:uid="{7DDD57B9-E1F1-46A5-BC37-4DCB164892BE}"/>
    <cellStyle name="40% - Accent5 6 5 3 2" xfId="25212" xr:uid="{AE23C6A8-93A0-4436-9E43-B329A97F2600}"/>
    <cellStyle name="40% - Accent5 6 5 4" xfId="25213" xr:uid="{32A67057-F656-41A1-86B6-F7F1F18C0110}"/>
    <cellStyle name="40% - Accent5 6 5 4 2" xfId="25214" xr:uid="{00641EC8-5A1F-4BAF-9044-7F92B5D075FF}"/>
    <cellStyle name="40% - Accent5 6 5 5" xfId="25215" xr:uid="{CF631155-89F9-4110-B008-03B90047E1E8}"/>
    <cellStyle name="40% - Accent5 6 5 5 2" xfId="25216" xr:uid="{E97287EB-64B9-4178-B88E-FC31F8B3AEB1}"/>
    <cellStyle name="40% - Accent5 6 5 6" xfId="25217" xr:uid="{B2258F8D-16AB-457B-9C8E-8B9E23035539}"/>
    <cellStyle name="40% - Accent5 6 6" xfId="25218" xr:uid="{1FED9B4C-B59A-42C7-8590-7D98F1B1876D}"/>
    <cellStyle name="40% - Accent5 6 6 2" xfId="25219" xr:uid="{7B156EF5-3BD3-4649-B17B-B5FC480F8E9A}"/>
    <cellStyle name="40% - Accent5 6 6 2 2" xfId="25220" xr:uid="{576BF54F-52B2-4B03-A1DF-987B6AB52814}"/>
    <cellStyle name="40% - Accent5 6 6 2 2 2" xfId="25221" xr:uid="{2DA03CDB-1B08-4366-A4A4-2F95634E57DB}"/>
    <cellStyle name="40% - Accent5 6 6 2 3" xfId="25222" xr:uid="{AD024F8B-304A-4C6A-873C-B7EB3308B542}"/>
    <cellStyle name="40% - Accent5 6 6 2 3 2" xfId="25223" xr:uid="{DD0B71DB-0FD5-4ADB-9D10-8660FB98F196}"/>
    <cellStyle name="40% - Accent5 6 6 2 4" xfId="25224" xr:uid="{2CED9706-65ED-4B0E-9FC1-371526EF6914}"/>
    <cellStyle name="40% - Accent5 6 6 3" xfId="25225" xr:uid="{8F224B8F-5143-47D3-AD74-1F66B99FE5B4}"/>
    <cellStyle name="40% - Accent5 6 6 3 2" xfId="25226" xr:uid="{901C69E4-441B-4804-A994-32058CE57A87}"/>
    <cellStyle name="40% - Accent5 6 6 4" xfId="25227" xr:uid="{47BC53BF-17D6-4A25-98EF-5FAA6A6D6CDE}"/>
    <cellStyle name="40% - Accent5 6 6 4 2" xfId="25228" xr:uid="{74F64A5F-69A2-4C37-B2C1-79FDA9C4736F}"/>
    <cellStyle name="40% - Accent5 6 6 5" xfId="25229" xr:uid="{F38D5DD6-D8C6-4026-BE0C-113B4B984DCC}"/>
    <cellStyle name="40% - Accent5 6 6 5 2" xfId="25230" xr:uid="{34E8BC44-56FD-4B42-9796-16F9F4B50941}"/>
    <cellStyle name="40% - Accent5 6 6 6" xfId="25231" xr:uid="{7E67C37B-40EC-42AD-A53A-EF1E379DA363}"/>
    <cellStyle name="40% - Accent5 6 7" xfId="25232" xr:uid="{4BFC406D-AFC1-45FF-BE10-2159DD191635}"/>
    <cellStyle name="40% - Accent5 6 7 2" xfId="25233" xr:uid="{B37BB707-6D74-47E1-B786-ADF51B55EFBA}"/>
    <cellStyle name="40% - Accent5 6 7 2 2" xfId="25234" xr:uid="{C49BE2AD-7F9C-42FD-B248-7C858E9A0049}"/>
    <cellStyle name="40% - Accent5 6 7 3" xfId="25235" xr:uid="{76244E20-6A7E-4269-8BA9-E0F67F508A45}"/>
    <cellStyle name="40% - Accent5 6 7 3 2" xfId="25236" xr:uid="{79882A82-81B6-4BC6-8522-4C69DC20AB98}"/>
    <cellStyle name="40% - Accent5 6 7 4" xfId="25237" xr:uid="{5144DF15-6713-4115-A25F-3A7A7C682AC7}"/>
    <cellStyle name="40% - Accent5 6 8" xfId="25238" xr:uid="{603BCBDA-A773-4CDF-8738-F42D164AEAB1}"/>
    <cellStyle name="40% - Accent5 6 8 2" xfId="25239" xr:uid="{4EE8201C-DE98-4144-8CC2-9ED8945EEC4D}"/>
    <cellStyle name="40% - Accent5 6 9" xfId="25240" xr:uid="{B97BC102-A86B-4A0C-A23E-AA8205E52096}"/>
    <cellStyle name="40% - Accent5 6 9 2" xfId="25241" xr:uid="{202A46A4-CE5E-4C52-916B-CC18705BB110}"/>
    <cellStyle name="40% - Accent5 7" xfId="461" xr:uid="{E589AC6A-4858-4BB5-90AB-5E2BCEEB7FCE}"/>
    <cellStyle name="40% - Accent5 7 10" xfId="25243" xr:uid="{B1C6D053-2E5E-4B68-9D21-421F71E9B60C}"/>
    <cellStyle name="40% - Accent5 7 10 2" xfId="25244" xr:uid="{26EDAAAF-65AA-401C-A4D1-5ACF29BF053C}"/>
    <cellStyle name="40% - Accent5 7 11" xfId="25245" xr:uid="{49342F45-7697-4925-A0B5-FACB0A1753D1}"/>
    <cellStyle name="40% - Accent5 7 11 2" xfId="25246" xr:uid="{EF208D92-8D14-4C73-A85A-075222CC25AD}"/>
    <cellStyle name="40% - Accent5 7 12" xfId="25247" xr:uid="{EFA1A964-9737-452B-BC18-FB0829976D8B}"/>
    <cellStyle name="40% - Accent5 7 13" xfId="25248" xr:uid="{24593EB8-8154-44BB-816E-899A5537D9AB}"/>
    <cellStyle name="40% - Accent5 7 14" xfId="25242" xr:uid="{D6583C96-57EC-4605-8759-67931B51E694}"/>
    <cellStyle name="40% - Accent5 7 2" xfId="462" xr:uid="{A8181C09-0DD5-4BE0-8F97-E2598B9CE11D}"/>
    <cellStyle name="40% - Accent5 7 2 10" xfId="25250" xr:uid="{18F10A89-3EF6-4241-8799-4C65001D86EB}"/>
    <cellStyle name="40% - Accent5 7 2 11" xfId="25249" xr:uid="{7475A6EA-EBED-4065-9539-9F09975DD7B5}"/>
    <cellStyle name="40% - Accent5 7 2 2" xfId="25251" xr:uid="{574E4778-AD32-47C5-BE42-9CBFA340F5E6}"/>
    <cellStyle name="40% - Accent5 7 2 2 2" xfId="25252" xr:uid="{BE19BE79-AD73-462E-B668-98B9BA329892}"/>
    <cellStyle name="40% - Accent5 7 2 2 2 2" xfId="25253" xr:uid="{AA106F62-CDC1-4D6C-8A90-11089651DB46}"/>
    <cellStyle name="40% - Accent5 7 2 2 2 2 2" xfId="25254" xr:uid="{3D377949-F922-4478-8EF6-DD9A25FE2E1E}"/>
    <cellStyle name="40% - Accent5 7 2 2 2 3" xfId="25255" xr:uid="{88166490-9AD7-4409-A3FD-D11F23BC05C4}"/>
    <cellStyle name="40% - Accent5 7 2 2 2 3 2" xfId="25256" xr:uid="{5CEFB80A-3F7F-4781-80DA-F889970EEBB3}"/>
    <cellStyle name="40% - Accent5 7 2 2 2 4" xfId="25257" xr:uid="{3F7FEDB1-1064-4029-9015-173C0150BFDE}"/>
    <cellStyle name="40% - Accent5 7 2 2 3" xfId="25258" xr:uid="{CAFD6A60-8760-4ED2-B118-985EB6B4DD1B}"/>
    <cellStyle name="40% - Accent5 7 2 2 3 2" xfId="25259" xr:uid="{73D4655F-CD4F-4A98-8BA0-C59E0F5C44B0}"/>
    <cellStyle name="40% - Accent5 7 2 2 4" xfId="25260" xr:uid="{3967E2AE-CF13-49DF-8B41-876737C332C3}"/>
    <cellStyle name="40% - Accent5 7 2 2 4 2" xfId="25261" xr:uid="{7136D7E3-0A99-48F0-800A-7439B00DC683}"/>
    <cellStyle name="40% - Accent5 7 2 2 5" xfId="25262" xr:uid="{79107466-F65B-4B56-8450-0C62C01F44A8}"/>
    <cellStyle name="40% - Accent5 7 2 2 5 2" xfId="25263" xr:uid="{A85E584B-C48B-402C-B4B4-04B54AC399CB}"/>
    <cellStyle name="40% - Accent5 7 2 2 6" xfId="25264" xr:uid="{0FA3CCA7-2123-486C-84EF-CDFEB2F9E970}"/>
    <cellStyle name="40% - Accent5 7 2 2 6 2" xfId="25265" xr:uid="{DA62F63E-6417-40D5-869D-786DF9E22811}"/>
    <cellStyle name="40% - Accent5 7 2 2 7" xfId="25266" xr:uid="{305B8A86-9BAC-46EA-9664-D2E1CAEB15F4}"/>
    <cellStyle name="40% - Accent5 7 2 2 7 2" xfId="25267" xr:uid="{F1EC33E3-8A3E-4341-BBF6-8C8E7DB04195}"/>
    <cellStyle name="40% - Accent5 7 2 2 8" xfId="25268" xr:uid="{73C1DD16-299B-476B-A2A2-74EDCC89BD88}"/>
    <cellStyle name="40% - Accent5 7 2 3" xfId="25269" xr:uid="{DB5F1878-FDED-4C3A-BEC1-349AFAB2D247}"/>
    <cellStyle name="40% - Accent5 7 2 3 2" xfId="25270" xr:uid="{8F45E78D-329F-4655-B429-DE8C45F8E2AA}"/>
    <cellStyle name="40% - Accent5 7 2 3 2 2" xfId="25271" xr:uid="{C8D8E30E-946E-4B9B-9BA1-21BE5E60FB39}"/>
    <cellStyle name="40% - Accent5 7 2 3 2 2 2" xfId="25272" xr:uid="{9D259F2B-93C7-4AB7-B335-88BAF6FD8B2A}"/>
    <cellStyle name="40% - Accent5 7 2 3 2 3" xfId="25273" xr:uid="{28BC9076-1A8D-455A-851E-9B16F103DEB6}"/>
    <cellStyle name="40% - Accent5 7 2 3 2 3 2" xfId="25274" xr:uid="{9B91409B-D0E1-467B-AA06-FC051F2330BE}"/>
    <cellStyle name="40% - Accent5 7 2 3 2 4" xfId="25275" xr:uid="{03CCBFF0-9F68-4A6E-BB71-0BDE3B225904}"/>
    <cellStyle name="40% - Accent5 7 2 3 3" xfId="25276" xr:uid="{C520D68C-CBC0-4FB5-AC4D-846A6F4D6182}"/>
    <cellStyle name="40% - Accent5 7 2 3 3 2" xfId="25277" xr:uid="{B1D82D06-740B-4868-AA53-64CC3DCAE501}"/>
    <cellStyle name="40% - Accent5 7 2 3 4" xfId="25278" xr:uid="{7C1C5C5B-3F80-40CE-BBAD-AEE7726FEF22}"/>
    <cellStyle name="40% - Accent5 7 2 3 4 2" xfId="25279" xr:uid="{7871401E-BDBA-473F-B160-96C4BC1D6EBC}"/>
    <cellStyle name="40% - Accent5 7 2 3 5" xfId="25280" xr:uid="{52F0D504-1530-4768-ABBD-18CC53F3D30A}"/>
    <cellStyle name="40% - Accent5 7 2 3 5 2" xfId="25281" xr:uid="{25113F66-B9EB-409B-BCFC-C5D628B98A26}"/>
    <cellStyle name="40% - Accent5 7 2 3 6" xfId="25282" xr:uid="{730B83DB-BC63-443C-8D2E-747B6BF88855}"/>
    <cellStyle name="40% - Accent5 7 2 4" xfId="25283" xr:uid="{D128EE41-19AE-43E5-B1E7-CFB40C732BE4}"/>
    <cellStyle name="40% - Accent5 7 2 4 2" xfId="25284" xr:uid="{499BD78C-A336-4A65-B317-82A2D4100B1C}"/>
    <cellStyle name="40% - Accent5 7 2 4 2 2" xfId="25285" xr:uid="{8AE68E4B-7671-4794-907E-1CCA7051D982}"/>
    <cellStyle name="40% - Accent5 7 2 4 3" xfId="25286" xr:uid="{185B0F8A-3847-414E-B18E-DAF6D3CCFA9D}"/>
    <cellStyle name="40% - Accent5 7 2 4 3 2" xfId="25287" xr:uid="{77858DF4-E484-4677-8936-DB837331A4CA}"/>
    <cellStyle name="40% - Accent5 7 2 4 4" xfId="25288" xr:uid="{18EEDC5E-DBC9-490A-BB91-224923CF5A2F}"/>
    <cellStyle name="40% - Accent5 7 2 5" xfId="25289" xr:uid="{BE6E9055-49C0-41D9-8D2A-CB37337D031A}"/>
    <cellStyle name="40% - Accent5 7 2 5 2" xfId="25290" xr:uid="{4D6D3D47-B07B-4485-A6F0-CB1AC4F4FF71}"/>
    <cellStyle name="40% - Accent5 7 2 6" xfId="25291" xr:uid="{90D10EA7-1429-4DA9-A4E1-8B015E34E579}"/>
    <cellStyle name="40% - Accent5 7 2 6 2" xfId="25292" xr:uid="{CFA90CD7-15D2-4105-A552-444924D9AF06}"/>
    <cellStyle name="40% - Accent5 7 2 7" xfId="25293" xr:uid="{2E814471-1771-4B43-8833-E6C641E3A886}"/>
    <cellStyle name="40% - Accent5 7 2 7 2" xfId="25294" xr:uid="{4477736E-AA63-469D-88ED-CAA89C1198AE}"/>
    <cellStyle name="40% - Accent5 7 2 8" xfId="25295" xr:uid="{B8AB355E-1E61-4A89-BEE7-394DE45CAD44}"/>
    <cellStyle name="40% - Accent5 7 2 8 2" xfId="25296" xr:uid="{6ED93C71-B438-4C7E-9953-FC8DE95EFE83}"/>
    <cellStyle name="40% - Accent5 7 2 9" xfId="25297" xr:uid="{D8E87E1B-09FD-483B-BC6F-7F505DEF7C40}"/>
    <cellStyle name="40% - Accent5 7 2 9 2" xfId="25298" xr:uid="{1B357B69-51E0-49B1-94E6-10D1254314C4}"/>
    <cellStyle name="40% - Accent5 7 3" xfId="25299" xr:uid="{4B70BBE5-EB8A-4F45-A867-9602F30D3097}"/>
    <cellStyle name="40% - Accent5 7 3 10" xfId="25300" xr:uid="{6A546E61-E9CA-4917-BD69-A9D978B7B19F}"/>
    <cellStyle name="40% - Accent5 7 3 2" xfId="25301" xr:uid="{9CEFFDA9-E28A-4C72-8279-4EC8487315BA}"/>
    <cellStyle name="40% - Accent5 7 3 2 2" xfId="25302" xr:uid="{6CC2EDC3-7E28-4DAB-AED1-4F3C6139C844}"/>
    <cellStyle name="40% - Accent5 7 3 2 2 2" xfId="25303" xr:uid="{CCD82AF9-5702-45EB-912B-E99EE009DCA3}"/>
    <cellStyle name="40% - Accent5 7 3 2 2 2 2" xfId="25304" xr:uid="{0A572C90-0BD5-421F-8B3B-CF85CD7FF0AC}"/>
    <cellStyle name="40% - Accent5 7 3 2 2 3" xfId="25305" xr:uid="{4C5B86F3-AB1C-4872-9BE8-EAB2C5CFB09A}"/>
    <cellStyle name="40% - Accent5 7 3 2 2 3 2" xfId="25306" xr:uid="{354C527B-FEC5-4632-89B3-151B5CD0AFD9}"/>
    <cellStyle name="40% - Accent5 7 3 2 2 4" xfId="25307" xr:uid="{DB774587-008B-4609-BBA0-7EF32FDC5962}"/>
    <cellStyle name="40% - Accent5 7 3 2 3" xfId="25308" xr:uid="{36B93FF2-234D-4C3D-B3B2-D0743466E187}"/>
    <cellStyle name="40% - Accent5 7 3 2 3 2" xfId="25309" xr:uid="{5467C8C1-78BF-4EE8-AD73-85F0F586B558}"/>
    <cellStyle name="40% - Accent5 7 3 2 4" xfId="25310" xr:uid="{04761C47-95FE-4D03-A0D8-B17A76ACA491}"/>
    <cellStyle name="40% - Accent5 7 3 2 4 2" xfId="25311" xr:uid="{D1F9D186-0DAB-47E6-9B92-84FF6A661144}"/>
    <cellStyle name="40% - Accent5 7 3 2 5" xfId="25312" xr:uid="{945A72B5-E303-489E-8449-A2B1EA6B4073}"/>
    <cellStyle name="40% - Accent5 7 3 2 5 2" xfId="25313" xr:uid="{B1C6CE7C-E556-442E-8ABE-EB8D92ABD876}"/>
    <cellStyle name="40% - Accent5 7 3 2 6" xfId="25314" xr:uid="{2860077A-C397-461B-AE1A-107BD11E4A43}"/>
    <cellStyle name="40% - Accent5 7 3 2 6 2" xfId="25315" xr:uid="{A94405C9-9095-4118-839D-8F3BF1807D56}"/>
    <cellStyle name="40% - Accent5 7 3 2 7" xfId="25316" xr:uid="{C53BEC74-027D-4D06-84D9-1C71A5420831}"/>
    <cellStyle name="40% - Accent5 7 3 2 7 2" xfId="25317" xr:uid="{84627623-19E6-4C1E-9779-17999959E097}"/>
    <cellStyle name="40% - Accent5 7 3 2 8" xfId="25318" xr:uid="{4241D1A1-C559-4B20-8D07-2C11BA334CDF}"/>
    <cellStyle name="40% - Accent5 7 3 3" xfId="25319" xr:uid="{AFADB03C-66A6-4315-8D25-AC4F2DB65E26}"/>
    <cellStyle name="40% - Accent5 7 3 3 2" xfId="25320" xr:uid="{33FBF93D-198E-4DB4-BE10-9705313984D2}"/>
    <cellStyle name="40% - Accent5 7 3 3 2 2" xfId="25321" xr:uid="{EEAF8029-3DE8-4DA8-A55C-2277F2C3D6C1}"/>
    <cellStyle name="40% - Accent5 7 3 3 2 2 2" xfId="25322" xr:uid="{F0602B01-329E-45EF-8EAE-2B19FA602287}"/>
    <cellStyle name="40% - Accent5 7 3 3 2 3" xfId="25323" xr:uid="{6DEA0754-BE7E-4216-8053-B4CF4268DC3E}"/>
    <cellStyle name="40% - Accent5 7 3 3 2 3 2" xfId="25324" xr:uid="{9A383D5A-4194-4A3A-9A58-FD2BC4B84B46}"/>
    <cellStyle name="40% - Accent5 7 3 3 2 4" xfId="25325" xr:uid="{FD9F5CDE-36D7-4F1D-9180-1AFEDA4E4686}"/>
    <cellStyle name="40% - Accent5 7 3 3 3" xfId="25326" xr:uid="{FB14D783-8DF8-4411-9D68-2F23A05D1094}"/>
    <cellStyle name="40% - Accent5 7 3 3 3 2" xfId="25327" xr:uid="{214AA80C-8F0E-451F-A091-F855BF2F12F5}"/>
    <cellStyle name="40% - Accent5 7 3 3 4" xfId="25328" xr:uid="{2C54EADB-81A9-4723-9D9E-A72950CDB15D}"/>
    <cellStyle name="40% - Accent5 7 3 3 4 2" xfId="25329" xr:uid="{036FFF18-8C95-4C59-AEAD-058EC79EF245}"/>
    <cellStyle name="40% - Accent5 7 3 3 5" xfId="25330" xr:uid="{08DA6C72-CC99-4C75-925E-FE4F9630040D}"/>
    <cellStyle name="40% - Accent5 7 3 3 5 2" xfId="25331" xr:uid="{D7E1AD9F-EC6A-4B4C-9A57-3A5C008179AF}"/>
    <cellStyle name="40% - Accent5 7 3 3 6" xfId="25332" xr:uid="{C451E7F7-8A63-4B7B-B007-045CB1FAB382}"/>
    <cellStyle name="40% - Accent5 7 3 4" xfId="25333" xr:uid="{159CBAD6-0AC1-4A58-90EB-F9E4741F31A4}"/>
    <cellStyle name="40% - Accent5 7 3 4 2" xfId="25334" xr:uid="{C56837E5-A7A2-464D-B4AA-304D1D913649}"/>
    <cellStyle name="40% - Accent5 7 3 4 2 2" xfId="25335" xr:uid="{D518A53D-9EDE-4B50-A0B0-83A7CD09FBBD}"/>
    <cellStyle name="40% - Accent5 7 3 4 3" xfId="25336" xr:uid="{2B5D0A61-CC62-4E90-A8AC-DCB94DA77096}"/>
    <cellStyle name="40% - Accent5 7 3 4 3 2" xfId="25337" xr:uid="{CACA382D-9738-4CF2-B661-4CA579543119}"/>
    <cellStyle name="40% - Accent5 7 3 4 4" xfId="25338" xr:uid="{3D03501B-4E83-471B-B740-E5EFBD510924}"/>
    <cellStyle name="40% - Accent5 7 3 5" xfId="25339" xr:uid="{D302FA3D-E032-4CF4-B7C3-1945801CC20E}"/>
    <cellStyle name="40% - Accent5 7 3 5 2" xfId="25340" xr:uid="{899368A0-9A2C-4017-BC66-B9A1A3D99461}"/>
    <cellStyle name="40% - Accent5 7 3 6" xfId="25341" xr:uid="{8254368E-CF0D-4CB6-B423-E89A324CB8BF}"/>
    <cellStyle name="40% - Accent5 7 3 6 2" xfId="25342" xr:uid="{D70E757C-2EBD-42AA-A16A-CCE541686663}"/>
    <cellStyle name="40% - Accent5 7 3 7" xfId="25343" xr:uid="{5826D65F-C9D1-4B81-B8A9-42D5D0F42ED1}"/>
    <cellStyle name="40% - Accent5 7 3 7 2" xfId="25344" xr:uid="{D226D27A-8EEC-45C8-8D14-453A4463A207}"/>
    <cellStyle name="40% - Accent5 7 3 8" xfId="25345" xr:uid="{559262BE-DF6E-45AB-8139-1B49E4E262D3}"/>
    <cellStyle name="40% - Accent5 7 3 8 2" xfId="25346" xr:uid="{A090B49F-67D1-401C-B9B1-574C057210F5}"/>
    <cellStyle name="40% - Accent5 7 3 9" xfId="25347" xr:uid="{17D9CD4C-E69C-4528-9770-D4CE80B7CB00}"/>
    <cellStyle name="40% - Accent5 7 3 9 2" xfId="25348" xr:uid="{1EDC8F95-02D7-4C1E-82B3-9B6AB69F43C3}"/>
    <cellStyle name="40% - Accent5 7 4" xfId="25349" xr:uid="{C22386AC-9C30-486C-8C67-674AC6E7430D}"/>
    <cellStyle name="40% - Accent5 7 4 2" xfId="25350" xr:uid="{365C512A-E5DB-43FD-98BF-68A7EE3EF2B1}"/>
    <cellStyle name="40% - Accent5 7 4 2 2" xfId="25351" xr:uid="{F8979AF3-BB10-4C6F-994E-1AF6658002D4}"/>
    <cellStyle name="40% - Accent5 7 4 2 2 2" xfId="25352" xr:uid="{CD62A0B7-8DD7-47F5-B1A3-5159DC268BA3}"/>
    <cellStyle name="40% - Accent5 7 4 2 3" xfId="25353" xr:uid="{4AE41240-6F0A-4EC5-8C81-570D1482A715}"/>
    <cellStyle name="40% - Accent5 7 4 2 3 2" xfId="25354" xr:uid="{7452D94A-6A41-4678-A748-A39489B8B5B4}"/>
    <cellStyle name="40% - Accent5 7 4 2 4" xfId="25355" xr:uid="{9772C89F-5305-4D71-86FF-28587684B364}"/>
    <cellStyle name="40% - Accent5 7 4 3" xfId="25356" xr:uid="{FE0897B0-054C-43C1-8300-3987C15F3546}"/>
    <cellStyle name="40% - Accent5 7 4 3 2" xfId="25357" xr:uid="{9FF0F694-6B19-4C08-9077-8CB9F3259C27}"/>
    <cellStyle name="40% - Accent5 7 4 4" xfId="25358" xr:uid="{1DC107A2-596D-4BFA-8BA7-F8454F2E449C}"/>
    <cellStyle name="40% - Accent5 7 4 4 2" xfId="25359" xr:uid="{9DDD09A3-0F8E-4C64-B9B2-C573C9DE4417}"/>
    <cellStyle name="40% - Accent5 7 4 5" xfId="25360" xr:uid="{F3A340D2-70CA-4933-996B-8F01ABFFA78B}"/>
    <cellStyle name="40% - Accent5 7 4 5 2" xfId="25361" xr:uid="{191A6F4E-A5AC-47AC-AC55-6B779C7EDE10}"/>
    <cellStyle name="40% - Accent5 7 4 6" xfId="25362" xr:uid="{2E52A1C4-3114-486B-A88A-8DFC80EFD47B}"/>
    <cellStyle name="40% - Accent5 7 4 6 2" xfId="25363" xr:uid="{F318A0C3-A5E0-45E5-9951-946B1732019F}"/>
    <cellStyle name="40% - Accent5 7 4 7" xfId="25364" xr:uid="{5F4C698A-59D1-46A2-B4E5-23D10537AD21}"/>
    <cellStyle name="40% - Accent5 7 4 7 2" xfId="25365" xr:uid="{B0026D3C-6971-45DB-8CB7-005ABD995D7C}"/>
    <cellStyle name="40% - Accent5 7 4 8" xfId="25366" xr:uid="{975C9D74-712F-4FB7-A8BB-64D65500CC9F}"/>
    <cellStyle name="40% - Accent5 7 5" xfId="25367" xr:uid="{CDCE4727-6B7D-451E-A419-82E4F3418698}"/>
    <cellStyle name="40% - Accent5 7 5 2" xfId="25368" xr:uid="{ADDF06A9-8BA3-4FF0-807D-8B8AA031BB34}"/>
    <cellStyle name="40% - Accent5 7 5 2 2" xfId="25369" xr:uid="{54A0FE96-A883-4903-8981-D5C72A5F24EA}"/>
    <cellStyle name="40% - Accent5 7 5 2 2 2" xfId="25370" xr:uid="{6FE3E28F-B7F3-42FA-8A68-AF4911E5CC4E}"/>
    <cellStyle name="40% - Accent5 7 5 2 3" xfId="25371" xr:uid="{CE7C8932-91F2-4CD0-A39D-7C34EEE36730}"/>
    <cellStyle name="40% - Accent5 7 5 2 3 2" xfId="25372" xr:uid="{DC03B472-38B7-46CE-BBB2-02E1ED869044}"/>
    <cellStyle name="40% - Accent5 7 5 2 4" xfId="25373" xr:uid="{F2187FFE-5C6C-4610-BE2E-2C9133780CDF}"/>
    <cellStyle name="40% - Accent5 7 5 3" xfId="25374" xr:uid="{F15305AA-FCC0-486B-9A89-0831F947B1D8}"/>
    <cellStyle name="40% - Accent5 7 5 3 2" xfId="25375" xr:uid="{C2AB5D5B-089F-4D7B-816E-9670F8AED66A}"/>
    <cellStyle name="40% - Accent5 7 5 4" xfId="25376" xr:uid="{20E71C8C-2FD0-4C36-8CC6-58BE1B5EF54F}"/>
    <cellStyle name="40% - Accent5 7 5 4 2" xfId="25377" xr:uid="{8584D9C4-24A0-48A9-9291-3F6350972AB1}"/>
    <cellStyle name="40% - Accent5 7 5 5" xfId="25378" xr:uid="{AE199E79-FB6A-442A-830F-5AE77397B57D}"/>
    <cellStyle name="40% - Accent5 7 5 5 2" xfId="25379" xr:uid="{0DCF04CF-7917-49C6-ACAE-BDF083754D9B}"/>
    <cellStyle name="40% - Accent5 7 5 6" xfId="25380" xr:uid="{B0601452-931B-4D61-931A-A94E8703E252}"/>
    <cellStyle name="40% - Accent5 7 6" xfId="25381" xr:uid="{0BFDD8D1-3E14-41EA-9445-213CDF4C7569}"/>
    <cellStyle name="40% - Accent5 7 6 2" xfId="25382" xr:uid="{1E643423-BA35-4490-878D-A00A566F7244}"/>
    <cellStyle name="40% - Accent5 7 6 2 2" xfId="25383" xr:uid="{B530F8F5-1C40-4852-B36E-70173D94083F}"/>
    <cellStyle name="40% - Accent5 7 6 3" xfId="25384" xr:uid="{1E58CE5D-9533-47A8-82A3-3853782A41E1}"/>
    <cellStyle name="40% - Accent5 7 6 3 2" xfId="25385" xr:uid="{B259F46B-E5F3-4594-B061-D7DBF3DADD6F}"/>
    <cellStyle name="40% - Accent5 7 6 4" xfId="25386" xr:uid="{2B0ED5DF-7965-49E9-B1E0-8D221F022673}"/>
    <cellStyle name="40% - Accent5 7 7" xfId="25387" xr:uid="{3960EC77-EFE8-42CB-9377-F5B8349D333C}"/>
    <cellStyle name="40% - Accent5 7 7 2" xfId="25388" xr:uid="{51D0A54C-831D-4F1B-AD33-708353D003AE}"/>
    <cellStyle name="40% - Accent5 7 8" xfId="25389" xr:uid="{8B2DBF94-61D9-4A90-9454-62DF5375BBD2}"/>
    <cellStyle name="40% - Accent5 7 8 2" xfId="25390" xr:uid="{B3A72A81-0A82-44E9-914F-1446584C8EA7}"/>
    <cellStyle name="40% - Accent5 7 9" xfId="25391" xr:uid="{17DA7550-111E-44F6-894D-8E82F74B4D21}"/>
    <cellStyle name="40% - Accent5 7 9 2" xfId="25392" xr:uid="{AFFA6FCB-D8E3-4A3F-9D03-37E0A2DA4486}"/>
    <cellStyle name="40% - Accent5 8" xfId="25393" xr:uid="{6F3BD424-32A4-4753-AF43-3D5464E52A20}"/>
    <cellStyle name="40% - Accent5 8 10" xfId="25394" xr:uid="{3ACF0CB7-901E-4C5A-B653-CAE17AC57B39}"/>
    <cellStyle name="40% - Accent5 8 11" xfId="25395" xr:uid="{342CF91B-BA42-4F64-B6F8-581A7CE0F6AE}"/>
    <cellStyle name="40% - Accent5 8 2" xfId="25396" xr:uid="{4870F079-F02A-4638-B8AE-6FF14221F506}"/>
    <cellStyle name="40% - Accent5 8 2 2" xfId="25397" xr:uid="{05DCAC0A-2DDF-47A1-90D1-AB622921A56B}"/>
    <cellStyle name="40% - Accent5 8 2 2 2" xfId="25398" xr:uid="{087B9B24-F84A-4CDD-A677-5F0643811A7E}"/>
    <cellStyle name="40% - Accent5 8 2 2 2 2" xfId="25399" xr:uid="{78BB4AB2-1FDB-46D8-BE35-C40884B36564}"/>
    <cellStyle name="40% - Accent5 8 2 2 3" xfId="25400" xr:uid="{C858B417-DCE1-4765-BD1C-9F15284598CE}"/>
    <cellStyle name="40% - Accent5 8 2 2 3 2" xfId="25401" xr:uid="{AE2B29D4-02EA-41A6-8244-008805D3FC46}"/>
    <cellStyle name="40% - Accent5 8 2 2 4" xfId="25402" xr:uid="{5F669119-B1BF-414F-A7A6-D05020941E5B}"/>
    <cellStyle name="40% - Accent5 8 2 2 4 2" xfId="25403" xr:uid="{7E67C02A-81AA-452D-8547-296FBA0D2501}"/>
    <cellStyle name="40% - Accent5 8 2 2 5" xfId="25404" xr:uid="{B7F565B7-08A5-47B2-9ABB-553D444422C7}"/>
    <cellStyle name="40% - Accent5 8 2 2 5 2" xfId="25405" xr:uid="{715CC255-910A-4958-B5BF-66F8BF71D448}"/>
    <cellStyle name="40% - Accent5 8 2 2 6" xfId="25406" xr:uid="{C188D9D3-97BB-4FD1-A556-199CBD5B2BD4}"/>
    <cellStyle name="40% - Accent5 8 2 3" xfId="25407" xr:uid="{9952C61E-A1AE-400F-B886-6A1874456DB2}"/>
    <cellStyle name="40% - Accent5 8 2 3 2" xfId="25408" xr:uid="{42255257-5545-4028-9999-CF032250AF98}"/>
    <cellStyle name="40% - Accent5 8 2 4" xfId="25409" xr:uid="{5955D053-E9CA-4462-B071-9706DECCD962}"/>
    <cellStyle name="40% - Accent5 8 2 4 2" xfId="25410" xr:uid="{FA4CD8F4-D961-435E-9BDA-17842DF72847}"/>
    <cellStyle name="40% - Accent5 8 2 5" xfId="25411" xr:uid="{EB2DE005-1673-4A0C-8DA1-FC391084B8D9}"/>
    <cellStyle name="40% - Accent5 8 2 5 2" xfId="25412" xr:uid="{2B06924B-D6FD-48B2-AAD6-3A2C0A8E678D}"/>
    <cellStyle name="40% - Accent5 8 2 6" xfId="25413" xr:uid="{9F8F2872-0EC5-4038-A209-5865041DBD62}"/>
    <cellStyle name="40% - Accent5 8 2 6 2" xfId="25414" xr:uid="{603DB0F8-E22A-4723-AE30-7BE282C85DF9}"/>
    <cellStyle name="40% - Accent5 8 2 7" xfId="25415" xr:uid="{9D158B58-DF9A-4C90-ADE5-BC8DF75C9FBD}"/>
    <cellStyle name="40% - Accent5 8 2 7 2" xfId="25416" xr:uid="{057F735E-C126-47E0-AF18-C58E5AD6762C}"/>
    <cellStyle name="40% - Accent5 8 2 8" xfId="25417" xr:uid="{FDEE09BE-FABF-4AA9-8AD2-C6EAA2B84DC7}"/>
    <cellStyle name="40% - Accent5 8 3" xfId="25418" xr:uid="{0B48B5DA-7E5C-434C-9F98-B0C6A2BC1BE4}"/>
    <cellStyle name="40% - Accent5 8 3 2" xfId="25419" xr:uid="{48A1E996-F4D8-4E2D-AC02-90B4395D547B}"/>
    <cellStyle name="40% - Accent5 8 3 2 2" xfId="25420" xr:uid="{456553BA-EC4E-4EF1-BEC6-2DAECEEF3C9B}"/>
    <cellStyle name="40% - Accent5 8 3 2 2 2" xfId="25421" xr:uid="{7361DC30-CCDE-42C0-BA40-919D8219AF05}"/>
    <cellStyle name="40% - Accent5 8 3 2 3" xfId="25422" xr:uid="{FE003329-49D7-4E72-9BE3-F9F30A3AB878}"/>
    <cellStyle name="40% - Accent5 8 3 2 3 2" xfId="25423" xr:uid="{8AB97D2E-F84D-4201-B1B2-6F43B4F71896}"/>
    <cellStyle name="40% - Accent5 8 3 2 4" xfId="25424" xr:uid="{BE4C80FA-B2F0-4D03-BA88-37732243238B}"/>
    <cellStyle name="40% - Accent5 8 3 2 4 2" xfId="25425" xr:uid="{51168213-A94B-4AB6-90E7-0BD18209108E}"/>
    <cellStyle name="40% - Accent5 8 3 2 5" xfId="25426" xr:uid="{81240D5B-1FB6-4892-A94E-6A606905D1FD}"/>
    <cellStyle name="40% - Accent5 8 3 2 5 2" xfId="25427" xr:uid="{B18276E8-2621-471F-B06B-9D81B248525F}"/>
    <cellStyle name="40% - Accent5 8 3 2 6" xfId="25428" xr:uid="{B21A3195-E359-44A8-BDD8-D911B1E9B62B}"/>
    <cellStyle name="40% - Accent5 8 3 3" xfId="25429" xr:uid="{792097BB-5071-47EB-8CDF-F26539EAAE95}"/>
    <cellStyle name="40% - Accent5 8 3 3 2" xfId="25430" xr:uid="{FDC4FC15-1C3F-4CF1-8A1E-DD824BE09EA8}"/>
    <cellStyle name="40% - Accent5 8 3 4" xfId="25431" xr:uid="{74D3C8F7-D36A-4DE2-8842-69B571382C0F}"/>
    <cellStyle name="40% - Accent5 8 3 4 2" xfId="25432" xr:uid="{C9B9FFC7-92DF-4061-82D7-88ADE2A320AB}"/>
    <cellStyle name="40% - Accent5 8 3 5" xfId="25433" xr:uid="{F9C9C567-6029-42CA-9641-A6973056463B}"/>
    <cellStyle name="40% - Accent5 8 3 5 2" xfId="25434" xr:uid="{8059EE83-2B67-42AC-A679-939260B3D62F}"/>
    <cellStyle name="40% - Accent5 8 3 6" xfId="25435" xr:uid="{286B5938-5B17-46A1-A978-F684C1E1EDDB}"/>
    <cellStyle name="40% - Accent5 8 3 6 2" xfId="25436" xr:uid="{88B94272-F2C7-4BDA-9086-B13A4D979ECE}"/>
    <cellStyle name="40% - Accent5 8 3 7" xfId="25437" xr:uid="{00A91DFF-E2AE-4E1B-8784-426647EA5405}"/>
    <cellStyle name="40% - Accent5 8 3 7 2" xfId="25438" xr:uid="{95EC78D3-68B3-4F53-B6BA-CD39D85768C0}"/>
    <cellStyle name="40% - Accent5 8 3 8" xfId="25439" xr:uid="{73E82454-90E2-4C7D-B154-A9CF3EB32928}"/>
    <cellStyle name="40% - Accent5 8 4" xfId="25440" xr:uid="{33C35D4A-F059-4B80-B27D-86277F075CF2}"/>
    <cellStyle name="40% - Accent5 8 4 2" xfId="25441" xr:uid="{B38D8671-35D0-44C9-9E7D-1AE8B7A894E1}"/>
    <cellStyle name="40% - Accent5 8 4 2 2" xfId="25442" xr:uid="{AECA3F5E-8E6F-4F6E-A709-980930587FF9}"/>
    <cellStyle name="40% - Accent5 8 4 3" xfId="25443" xr:uid="{C5C7507A-0830-4F75-90E9-227636007C34}"/>
    <cellStyle name="40% - Accent5 8 4 3 2" xfId="25444" xr:uid="{06ADA0D2-2B91-46ED-BB90-54107915D2BA}"/>
    <cellStyle name="40% - Accent5 8 4 4" xfId="25445" xr:uid="{7EA01857-C40E-4FD4-A16E-E6ACA7F7C5FF}"/>
    <cellStyle name="40% - Accent5 8 4 4 2" xfId="25446" xr:uid="{8F9E6BAB-93A0-44B1-8120-04DD22322757}"/>
    <cellStyle name="40% - Accent5 8 4 5" xfId="25447" xr:uid="{0BBA3AA1-9299-41F7-8EF8-F986B2D3C708}"/>
    <cellStyle name="40% - Accent5 8 4 5 2" xfId="25448" xr:uid="{4DAC8DEF-612B-49EF-B6D8-6BD041461B93}"/>
    <cellStyle name="40% - Accent5 8 4 6" xfId="25449" xr:uid="{DD12A17D-822D-434D-8E99-5C2A5A5FD967}"/>
    <cellStyle name="40% - Accent5 8 5" xfId="25450" xr:uid="{A03B43C3-A93F-4C09-BFAD-DB40258F9BCF}"/>
    <cellStyle name="40% - Accent5 8 5 2" xfId="25451" xr:uid="{FA342532-3369-46D3-A356-D1E2997E8F78}"/>
    <cellStyle name="40% - Accent5 8 6" xfId="25452" xr:uid="{9DE29658-E40F-46A3-A165-F5D92384FDCD}"/>
    <cellStyle name="40% - Accent5 8 6 2" xfId="25453" xr:uid="{785282B5-5B09-4C5B-8AA6-5470C939794E}"/>
    <cellStyle name="40% - Accent5 8 7" xfId="25454" xr:uid="{5E3E3EB0-095D-40B9-9A14-867FA23D63F7}"/>
    <cellStyle name="40% - Accent5 8 7 2" xfId="25455" xr:uid="{1E0230A1-9CCE-4EEE-B238-899A2E93F2B8}"/>
    <cellStyle name="40% - Accent5 8 8" xfId="25456" xr:uid="{D553A5F4-F586-4760-AEAB-1FFAA3B8FC41}"/>
    <cellStyle name="40% - Accent5 8 8 2" xfId="25457" xr:uid="{4321174A-A182-4C52-9CE7-556EBF1029E4}"/>
    <cellStyle name="40% - Accent5 8 9" xfId="25458" xr:uid="{825CED26-446C-4CF6-A947-0227CE704F87}"/>
    <cellStyle name="40% - Accent5 8 9 2" xfId="25459" xr:uid="{C7F260C3-77DC-4DE4-9D38-EE0C8AE37803}"/>
    <cellStyle name="40% - Accent5 9" xfId="25460" xr:uid="{65BD9AFE-AAFA-49E2-AAA1-DB643512F258}"/>
    <cellStyle name="40% - Accent5 9 10" xfId="25461" xr:uid="{080537C0-DC3F-44A2-B815-E08A52598C81}"/>
    <cellStyle name="40% - Accent5 9 2" xfId="25462" xr:uid="{316BE730-3BE0-4DBD-B472-87AEB2B7F570}"/>
    <cellStyle name="40% - Accent5 9 2 2" xfId="25463" xr:uid="{CE2B6275-EDCD-4722-80A8-59E8DF180691}"/>
    <cellStyle name="40% - Accent5 9 2 2 2" xfId="25464" xr:uid="{562671E7-324B-4CFB-9393-A9323FFA020E}"/>
    <cellStyle name="40% - Accent5 9 2 2 2 2" xfId="25465" xr:uid="{8DA61AAF-2976-4F05-8CB2-38ECE18FD7C0}"/>
    <cellStyle name="40% - Accent5 9 2 2 3" xfId="25466" xr:uid="{5A669EFD-72C6-4887-8340-B15D8A5985BE}"/>
    <cellStyle name="40% - Accent5 9 2 2 3 2" xfId="25467" xr:uid="{CC2F3B0A-677B-4628-A268-7969BD275339}"/>
    <cellStyle name="40% - Accent5 9 2 2 4" xfId="25468" xr:uid="{97CD1415-7868-4DC5-80A0-CE1C8AD0C0A5}"/>
    <cellStyle name="40% - Accent5 9 2 2 4 2" xfId="25469" xr:uid="{97639B83-19B3-4CA5-BE8F-54A3ABCE9B5F}"/>
    <cellStyle name="40% - Accent5 9 2 2 5" xfId="25470" xr:uid="{82E9F4CD-7E0B-48E8-8FC9-95FF3C97A76D}"/>
    <cellStyle name="40% - Accent5 9 2 2 5 2" xfId="25471" xr:uid="{36535A5D-EB1A-4312-BB6C-038CBDB060D2}"/>
    <cellStyle name="40% - Accent5 9 2 2 6" xfId="25472" xr:uid="{7D02EF96-3844-4D96-A1FD-DF56E8DDE7E6}"/>
    <cellStyle name="40% - Accent5 9 2 3" xfId="25473" xr:uid="{F15AF002-3B0C-46F0-929A-36E56388E7F2}"/>
    <cellStyle name="40% - Accent5 9 2 3 2" xfId="25474" xr:uid="{BE75F8D5-E599-4325-8A0E-EC99254777AB}"/>
    <cellStyle name="40% - Accent5 9 2 4" xfId="25475" xr:uid="{065EB7B0-19F5-4EC0-BBED-B7B8180EB007}"/>
    <cellStyle name="40% - Accent5 9 2 4 2" xfId="25476" xr:uid="{20334029-D37B-4088-88F6-8BE7238BCD1E}"/>
    <cellStyle name="40% - Accent5 9 2 5" xfId="25477" xr:uid="{F7E5A696-54E6-4279-A684-2B16E99EA56A}"/>
    <cellStyle name="40% - Accent5 9 2 5 2" xfId="25478" xr:uid="{59737F15-4EFB-4D21-B58E-4D3EA9CAC61E}"/>
    <cellStyle name="40% - Accent5 9 2 6" xfId="25479" xr:uid="{6300CF23-CC44-4700-A80F-608A3662E266}"/>
    <cellStyle name="40% - Accent5 9 2 6 2" xfId="25480" xr:uid="{C43D9CBE-8A22-4C76-87F4-6CDBED088455}"/>
    <cellStyle name="40% - Accent5 9 2 7" xfId="25481" xr:uid="{92AA2701-15E4-4917-9BAA-AA9359A338AB}"/>
    <cellStyle name="40% - Accent5 9 2 7 2" xfId="25482" xr:uid="{C282105A-5DD8-42DB-99BC-BB07EF895B9B}"/>
    <cellStyle name="40% - Accent5 9 2 8" xfId="25483" xr:uid="{8275E6FB-2EFE-4D0A-B9CE-9BDC102D3C66}"/>
    <cellStyle name="40% - Accent5 9 3" xfId="25484" xr:uid="{89EF23B2-E885-4351-B0D1-3CBCA49DC544}"/>
    <cellStyle name="40% - Accent5 9 3 2" xfId="25485" xr:uid="{3F5760C8-695C-439E-9BA4-794948669910}"/>
    <cellStyle name="40% - Accent5 9 3 2 2" xfId="25486" xr:uid="{968FDF7E-ABED-4D76-A774-9B0B858CEE8D}"/>
    <cellStyle name="40% - Accent5 9 3 2 2 2" xfId="25487" xr:uid="{25BE902F-D2BD-43B6-A3EB-023229B78B8C}"/>
    <cellStyle name="40% - Accent5 9 3 2 3" xfId="25488" xr:uid="{47603B09-27BD-4F9E-9694-64A2FEAEA3DE}"/>
    <cellStyle name="40% - Accent5 9 3 2 3 2" xfId="25489" xr:uid="{4C8712C4-4008-490B-8081-042769B2DB36}"/>
    <cellStyle name="40% - Accent5 9 3 2 4" xfId="25490" xr:uid="{5CBDDD94-9AF6-4821-A8A7-6C6C8FD8E428}"/>
    <cellStyle name="40% - Accent5 9 3 2 4 2" xfId="25491" xr:uid="{09D0AD95-1BA9-45CE-8DF1-0CAF3DC492C4}"/>
    <cellStyle name="40% - Accent5 9 3 2 5" xfId="25492" xr:uid="{43C8D566-0774-4674-801B-0BFB00AE243E}"/>
    <cellStyle name="40% - Accent5 9 3 2 5 2" xfId="25493" xr:uid="{63902004-B926-434A-A636-161EA981525E}"/>
    <cellStyle name="40% - Accent5 9 3 2 6" xfId="25494" xr:uid="{5344DE95-6843-493B-BDF5-60FA5A8C9367}"/>
    <cellStyle name="40% - Accent5 9 3 3" xfId="25495" xr:uid="{4A9E8970-AB3E-4FCC-92BB-77F5A6912DAE}"/>
    <cellStyle name="40% - Accent5 9 3 3 2" xfId="25496" xr:uid="{31B4ED1D-3681-4B9E-B89D-0562D049886D}"/>
    <cellStyle name="40% - Accent5 9 3 4" xfId="25497" xr:uid="{547CDAAD-7940-4581-BDA5-56CC8FD369B8}"/>
    <cellStyle name="40% - Accent5 9 3 4 2" xfId="25498" xr:uid="{11CB9C7F-191E-4B8F-B8E1-ED31782E9A6B}"/>
    <cellStyle name="40% - Accent5 9 3 5" xfId="25499" xr:uid="{57B798D8-4680-48B3-AA7A-8AC98E755662}"/>
    <cellStyle name="40% - Accent5 9 3 5 2" xfId="25500" xr:uid="{D10F3662-8410-451C-A89E-8876E28BECFB}"/>
    <cellStyle name="40% - Accent5 9 3 6" xfId="25501" xr:uid="{BF83E0D0-1378-4CFC-8762-DCA2443AAFDB}"/>
    <cellStyle name="40% - Accent5 9 3 6 2" xfId="25502" xr:uid="{BA3F7CAF-6173-4004-8399-1BEF7BD791E6}"/>
    <cellStyle name="40% - Accent5 9 3 7" xfId="25503" xr:uid="{5DE60ABD-2E11-4044-A032-A591B821C221}"/>
    <cellStyle name="40% - Accent5 9 3 7 2" xfId="25504" xr:uid="{CB638840-B0F7-4EEC-91B1-9914B7943282}"/>
    <cellStyle name="40% - Accent5 9 3 8" xfId="25505" xr:uid="{4FAB2383-EC8D-407F-B15C-9F98DCA9FD10}"/>
    <cellStyle name="40% - Accent5 9 4" xfId="25506" xr:uid="{407AB120-FFBD-46DB-8C32-8B8150C2E96D}"/>
    <cellStyle name="40% - Accent5 9 4 2" xfId="25507" xr:uid="{6EC95035-2418-4719-BEDC-4261DFBB10E3}"/>
    <cellStyle name="40% - Accent5 9 4 2 2" xfId="25508" xr:uid="{C34F55DC-4E67-46AB-8F96-CF609DBB66BB}"/>
    <cellStyle name="40% - Accent5 9 4 3" xfId="25509" xr:uid="{8317B709-5042-4627-8705-8D9FB4F1E5AA}"/>
    <cellStyle name="40% - Accent5 9 4 3 2" xfId="25510" xr:uid="{C702F544-4A4E-495C-83F2-5570829B2A67}"/>
    <cellStyle name="40% - Accent5 9 4 4" xfId="25511" xr:uid="{BAED609F-3304-4733-B47A-01E5583BE594}"/>
    <cellStyle name="40% - Accent5 9 4 4 2" xfId="25512" xr:uid="{FBED0424-056E-4BAA-A6AB-529E5CFA8DD1}"/>
    <cellStyle name="40% - Accent5 9 4 5" xfId="25513" xr:uid="{8411E157-E216-4DA0-86F0-7DF1AE8D183B}"/>
    <cellStyle name="40% - Accent5 9 4 5 2" xfId="25514" xr:uid="{593BEC85-5BC3-4FBF-8E4A-6CD1EE0E0ED7}"/>
    <cellStyle name="40% - Accent5 9 4 6" xfId="25515" xr:uid="{4E8A5309-BCD0-4612-8466-CD6FF1E873C2}"/>
    <cellStyle name="40% - Accent5 9 5" xfId="25516" xr:uid="{D076A164-210A-4B8C-937E-D296BBBE7A12}"/>
    <cellStyle name="40% - Accent5 9 5 2" xfId="25517" xr:uid="{4AE2D217-589A-444A-82F2-19F450E3CC1F}"/>
    <cellStyle name="40% - Accent5 9 6" xfId="25518" xr:uid="{7755C856-2E98-4D7A-966F-AA7665C7043D}"/>
    <cellStyle name="40% - Accent5 9 6 2" xfId="25519" xr:uid="{060E10BC-2FC5-47A4-8472-431FF21BC040}"/>
    <cellStyle name="40% - Accent5 9 7" xfId="25520" xr:uid="{3C289C25-A1D9-4D16-895A-77C72A47758C}"/>
    <cellStyle name="40% - Accent5 9 7 2" xfId="25521" xr:uid="{A80BE476-557C-4685-B578-984436F47E9D}"/>
    <cellStyle name="40% - Accent5 9 8" xfId="25522" xr:uid="{6FE20BC1-45AF-4F6B-A0A1-F66537CA37E6}"/>
    <cellStyle name="40% - Accent5 9 8 2" xfId="25523" xr:uid="{656DFEFF-B71A-4421-A1CB-68A4871E3CF0}"/>
    <cellStyle name="40% - Accent5 9 9" xfId="25524" xr:uid="{37222D14-1BEA-410E-9226-5F43F9461392}"/>
    <cellStyle name="40% - Accent5 9 9 2" xfId="25525" xr:uid="{5246ED17-8682-4A63-AB5B-2B7E92F19614}"/>
    <cellStyle name="40% - Accent6 10" xfId="25527" xr:uid="{92A181B3-5006-4420-85B2-BED7CEB87546}"/>
    <cellStyle name="40% - Accent6 10 10" xfId="25528" xr:uid="{824CD625-1B85-4C04-9EC7-B4350B6E298A}"/>
    <cellStyle name="40% - Accent6 10 2" xfId="25529" xr:uid="{D0C20930-DF5B-45E9-ABDC-7045DAFF375F}"/>
    <cellStyle name="40% - Accent6 10 2 2" xfId="25530" xr:uid="{3A0602C4-5134-40D1-8074-42294CAA1A23}"/>
    <cellStyle name="40% - Accent6 10 2 2 2" xfId="25531" xr:uid="{65C8A468-EE0A-4E56-97C1-FF08EE541C0B}"/>
    <cellStyle name="40% - Accent6 10 2 2 2 2" xfId="25532" xr:uid="{00C94A0E-90F9-41CB-9E8A-A984D56E91C5}"/>
    <cellStyle name="40% - Accent6 10 2 2 3" xfId="25533" xr:uid="{438DB08B-014C-4B94-A292-A1AB6BC689B8}"/>
    <cellStyle name="40% - Accent6 10 2 2 3 2" xfId="25534" xr:uid="{3BE45236-F39C-4732-A060-281E418C7148}"/>
    <cellStyle name="40% - Accent6 10 2 2 4" xfId="25535" xr:uid="{D7582017-54E0-4208-8762-78CFD3C6BB78}"/>
    <cellStyle name="40% - Accent6 10 2 3" xfId="25536" xr:uid="{E725A930-E008-45E0-94FA-C366EADA642B}"/>
    <cellStyle name="40% - Accent6 10 2 3 2" xfId="25537" xr:uid="{44163AA6-71A7-439F-BDDE-1952560B417E}"/>
    <cellStyle name="40% - Accent6 10 2 4" xfId="25538" xr:uid="{5F84CACB-2440-4EE1-B2A2-38E1A1E525E6}"/>
    <cellStyle name="40% - Accent6 10 2 4 2" xfId="25539" xr:uid="{BBEE0173-2932-4BFD-8D44-10A4A970FC8D}"/>
    <cellStyle name="40% - Accent6 10 2 5" xfId="25540" xr:uid="{42CC9291-3172-455F-8334-037F0A000AF9}"/>
    <cellStyle name="40% - Accent6 10 2 5 2" xfId="25541" xr:uid="{A1240D4A-BBFA-4419-943B-B8169483462B}"/>
    <cellStyle name="40% - Accent6 10 2 6" xfId="25542" xr:uid="{BEBB4087-67FA-41A5-BCB9-AB456F25C415}"/>
    <cellStyle name="40% - Accent6 10 2 6 2" xfId="25543" xr:uid="{9DBD8CEA-9AC6-485A-B92E-2BEEAB0B4FFD}"/>
    <cellStyle name="40% - Accent6 10 2 7" xfId="25544" xr:uid="{D99810AF-E67B-4F5F-8576-D3647AB27427}"/>
    <cellStyle name="40% - Accent6 10 2 7 2" xfId="25545" xr:uid="{4F7C7480-AB3A-4810-9795-4AF01AAB4214}"/>
    <cellStyle name="40% - Accent6 10 2 8" xfId="25546" xr:uid="{EF542BD8-6747-41F6-9E79-0EF9E1832130}"/>
    <cellStyle name="40% - Accent6 10 3" xfId="25547" xr:uid="{B1EBB3A8-D59C-43B2-B64F-523F48926AA4}"/>
    <cellStyle name="40% - Accent6 10 3 2" xfId="25548" xr:uid="{75CA1699-FF0A-492C-BC40-52CB3B9A2C23}"/>
    <cellStyle name="40% - Accent6 10 3 2 2" xfId="25549" xr:uid="{79146D10-18B5-4E1F-A262-46A65E570148}"/>
    <cellStyle name="40% - Accent6 10 3 2 2 2" xfId="25550" xr:uid="{CDB77AB1-E25F-4A7E-87D8-A083609AAB8B}"/>
    <cellStyle name="40% - Accent6 10 3 2 3" xfId="25551" xr:uid="{101B213B-240F-4714-A5E8-2EEB44F06D94}"/>
    <cellStyle name="40% - Accent6 10 3 2 3 2" xfId="25552" xr:uid="{C370379B-8039-4129-814D-2FDAF14C01BC}"/>
    <cellStyle name="40% - Accent6 10 3 2 4" xfId="25553" xr:uid="{ECF11A33-4A3C-47BC-927D-81029574F7A4}"/>
    <cellStyle name="40% - Accent6 10 3 3" xfId="25554" xr:uid="{C998BD2B-5282-46F6-825D-CE3E84CFBA3E}"/>
    <cellStyle name="40% - Accent6 10 3 3 2" xfId="25555" xr:uid="{0A8FE4BB-CC48-4E6D-A6A1-55373D9CE841}"/>
    <cellStyle name="40% - Accent6 10 3 4" xfId="25556" xr:uid="{18D22460-35B2-48A6-8F5C-7DE0E198CA30}"/>
    <cellStyle name="40% - Accent6 10 3 4 2" xfId="25557" xr:uid="{8CC90A46-929F-46D6-BDBF-97A02DE09C74}"/>
    <cellStyle name="40% - Accent6 10 3 5" xfId="25558" xr:uid="{09677316-EBEC-461C-BD8D-D2315BD91F8A}"/>
    <cellStyle name="40% - Accent6 10 3 5 2" xfId="25559" xr:uid="{77196FD3-C212-411A-BCB2-C5FA304044C6}"/>
    <cellStyle name="40% - Accent6 10 3 6" xfId="25560" xr:uid="{27C40719-09B6-4F2E-9B4F-14FAE7AD5C63}"/>
    <cellStyle name="40% - Accent6 10 4" xfId="25561" xr:uid="{D25DD940-B653-4FEE-A6B9-513DCB77183F}"/>
    <cellStyle name="40% - Accent6 10 4 2" xfId="25562" xr:uid="{E1DFF3D3-9789-469F-9A05-11551D02BB64}"/>
    <cellStyle name="40% - Accent6 10 4 2 2" xfId="25563" xr:uid="{4923037A-421D-4CD0-86C4-ED6DE17B9D2C}"/>
    <cellStyle name="40% - Accent6 10 4 3" xfId="25564" xr:uid="{6CDF41FE-D2E1-4317-B531-A128BE2E2AB5}"/>
    <cellStyle name="40% - Accent6 10 4 3 2" xfId="25565" xr:uid="{B3283855-964A-4C17-B981-0C14C19365B6}"/>
    <cellStyle name="40% - Accent6 10 4 4" xfId="25566" xr:uid="{9C25F6E7-32D2-4E07-BF58-9B0A8F3BC64A}"/>
    <cellStyle name="40% - Accent6 10 5" xfId="25567" xr:uid="{D33476CF-B281-4AAF-92CC-DCB62C4A14D7}"/>
    <cellStyle name="40% - Accent6 10 5 2" xfId="25568" xr:uid="{F558963A-BAEA-4B69-A132-3C7BA0D947BB}"/>
    <cellStyle name="40% - Accent6 10 6" xfId="25569" xr:uid="{B7BE962D-37DA-4FBA-ABF0-110F101C272E}"/>
    <cellStyle name="40% - Accent6 10 6 2" xfId="25570" xr:uid="{4346280B-D567-4E43-9C5F-23CDF3734D6C}"/>
    <cellStyle name="40% - Accent6 10 7" xfId="25571" xr:uid="{A9A2444A-A25E-49E3-BA43-FD89901F1C24}"/>
    <cellStyle name="40% - Accent6 10 7 2" xfId="25572" xr:uid="{EF64AFCD-E3D8-42E8-AA20-AB1E38ADE019}"/>
    <cellStyle name="40% - Accent6 10 8" xfId="25573" xr:uid="{29EE3816-1463-47BD-B9F5-4BBC046B19A6}"/>
    <cellStyle name="40% - Accent6 10 8 2" xfId="25574" xr:uid="{665C5847-9A82-466E-9A11-FCB93FBE2D6E}"/>
    <cellStyle name="40% - Accent6 10 9" xfId="25575" xr:uid="{728B5DE6-E593-491F-BB9B-ABEFE3161B71}"/>
    <cellStyle name="40% - Accent6 10 9 2" xfId="25576" xr:uid="{52246DA9-7F88-4DEE-9822-A1D95DC740CA}"/>
    <cellStyle name="40% - Accent6 11" xfId="25577" xr:uid="{0E04995A-BE32-4651-B47C-8AEA2B7CEC60}"/>
    <cellStyle name="40% - Accent6 11 10" xfId="25578" xr:uid="{CBA0A270-51AD-43AA-B427-ACDFBD770C67}"/>
    <cellStyle name="40% - Accent6 11 2" xfId="25579" xr:uid="{F109EAC5-C54D-4D98-9586-5E91EAEE1989}"/>
    <cellStyle name="40% - Accent6 11 2 2" xfId="25580" xr:uid="{57376DA3-4282-40BF-A4B8-28C0B1504628}"/>
    <cellStyle name="40% - Accent6 11 2 2 2" xfId="25581" xr:uid="{372B0EAB-F98A-4AA1-BEC3-D1EE959D8D70}"/>
    <cellStyle name="40% - Accent6 11 2 2 2 2" xfId="25582" xr:uid="{57997A7F-44AF-4557-A3B4-FC78F4F1342D}"/>
    <cellStyle name="40% - Accent6 11 2 2 3" xfId="25583" xr:uid="{1F1C8C29-F628-46FB-917B-E75AA123982A}"/>
    <cellStyle name="40% - Accent6 11 2 2 3 2" xfId="25584" xr:uid="{FED259F1-2FBD-4A4D-B4C7-863E9A81BC38}"/>
    <cellStyle name="40% - Accent6 11 2 2 4" xfId="25585" xr:uid="{CF02535B-8909-4401-AEF2-1B92D26153DB}"/>
    <cellStyle name="40% - Accent6 11 2 3" xfId="25586" xr:uid="{6632245C-A67D-4C13-973E-B8823C5CA5EE}"/>
    <cellStyle name="40% - Accent6 11 2 3 2" xfId="25587" xr:uid="{460DC8DC-F705-4D29-B0FF-C8A83017B769}"/>
    <cellStyle name="40% - Accent6 11 2 4" xfId="25588" xr:uid="{39EE7DE9-7B0C-437D-A0F3-0470470E6ACB}"/>
    <cellStyle name="40% - Accent6 11 2 4 2" xfId="25589" xr:uid="{53A8D445-6023-48D5-9D26-3667DB7F1037}"/>
    <cellStyle name="40% - Accent6 11 2 5" xfId="25590" xr:uid="{D5DD472F-6884-450E-B2A7-A545025A8C7E}"/>
    <cellStyle name="40% - Accent6 11 2 5 2" xfId="25591" xr:uid="{E3EF9F0A-BCEC-4643-BCA9-8C2F3DD4962C}"/>
    <cellStyle name="40% - Accent6 11 2 6" xfId="25592" xr:uid="{95FEAFDE-40A1-4CFF-8B81-6BF869AD9155}"/>
    <cellStyle name="40% - Accent6 11 2 6 2" xfId="25593" xr:uid="{5655711D-4EF8-4A2E-9347-F2109D35A355}"/>
    <cellStyle name="40% - Accent6 11 2 7" xfId="25594" xr:uid="{21DA1D3B-5ED7-4830-BF3E-5D39C9970CEB}"/>
    <cellStyle name="40% - Accent6 11 2 7 2" xfId="25595" xr:uid="{93F57095-F650-4375-AA64-59296B530E39}"/>
    <cellStyle name="40% - Accent6 11 2 8" xfId="25596" xr:uid="{0CBB04AA-83DA-47F0-BBE5-D99A28474373}"/>
    <cellStyle name="40% - Accent6 11 3" xfId="25597" xr:uid="{7E4EA584-14D6-4CE1-85F8-98E7D96B4407}"/>
    <cellStyle name="40% - Accent6 11 3 2" xfId="25598" xr:uid="{E0396149-6495-47E7-9A12-03D85D6BA44F}"/>
    <cellStyle name="40% - Accent6 11 3 2 2" xfId="25599" xr:uid="{380A7690-09F9-42CB-8C6F-4F4C1C5CD17A}"/>
    <cellStyle name="40% - Accent6 11 3 2 2 2" xfId="25600" xr:uid="{B2FCDEF4-0045-448A-9351-E0A924162AE7}"/>
    <cellStyle name="40% - Accent6 11 3 2 3" xfId="25601" xr:uid="{1C70F37A-EA40-489F-AD4C-9D2C259DB1DD}"/>
    <cellStyle name="40% - Accent6 11 3 2 3 2" xfId="25602" xr:uid="{D085BFF6-726C-457A-B494-73BF7918013F}"/>
    <cellStyle name="40% - Accent6 11 3 2 4" xfId="25603" xr:uid="{91ABBB78-9B30-421B-90E9-6070197A3AF8}"/>
    <cellStyle name="40% - Accent6 11 3 3" xfId="25604" xr:uid="{3A46B596-EBE1-4E30-B869-EBA9F1937D10}"/>
    <cellStyle name="40% - Accent6 11 3 3 2" xfId="25605" xr:uid="{BDD102EA-BE67-4C30-889F-7204F230A9BE}"/>
    <cellStyle name="40% - Accent6 11 3 4" xfId="25606" xr:uid="{83305D03-2BC3-4E87-870A-B5FD6578616A}"/>
    <cellStyle name="40% - Accent6 11 3 4 2" xfId="25607" xr:uid="{899AAC27-0466-4A36-A072-76CD9807A428}"/>
    <cellStyle name="40% - Accent6 11 3 5" xfId="25608" xr:uid="{441D614B-ABA3-4CD5-BBB0-D5EE5930B0CE}"/>
    <cellStyle name="40% - Accent6 11 3 5 2" xfId="25609" xr:uid="{7CBB436B-9846-4F04-801F-24F746C992BB}"/>
    <cellStyle name="40% - Accent6 11 3 6" xfId="25610" xr:uid="{BDE14B92-1D1A-4919-B8EE-7EAC3C4A665F}"/>
    <cellStyle name="40% - Accent6 11 4" xfId="25611" xr:uid="{F0826A62-8780-4CBA-993B-45FB78C6A800}"/>
    <cellStyle name="40% - Accent6 11 4 2" xfId="25612" xr:uid="{7868C417-888E-4734-BC26-4618BAA6FF14}"/>
    <cellStyle name="40% - Accent6 11 4 2 2" xfId="25613" xr:uid="{A77FA134-CD0B-469A-A3F8-47521F2736CF}"/>
    <cellStyle name="40% - Accent6 11 4 3" xfId="25614" xr:uid="{FBA84F9A-F27B-4475-981F-B656F73AA8C8}"/>
    <cellStyle name="40% - Accent6 11 4 3 2" xfId="25615" xr:uid="{ADBC2DAF-D4E4-487A-96E5-58481F8BD2B3}"/>
    <cellStyle name="40% - Accent6 11 4 4" xfId="25616" xr:uid="{6C195DAC-54E8-418B-B9E9-1879466E5E04}"/>
    <cellStyle name="40% - Accent6 11 5" xfId="25617" xr:uid="{2DE8D122-A288-4C32-AFF2-CBC6BDBB3AB1}"/>
    <cellStyle name="40% - Accent6 11 5 2" xfId="25618" xr:uid="{40F609C9-19EE-4A95-99FA-E5EC541CFB05}"/>
    <cellStyle name="40% - Accent6 11 6" xfId="25619" xr:uid="{7B51B533-1D26-4218-B11C-232329DF51EF}"/>
    <cellStyle name="40% - Accent6 11 6 2" xfId="25620" xr:uid="{3353170E-8177-4B0D-B1E0-4A5A11E749BA}"/>
    <cellStyle name="40% - Accent6 11 7" xfId="25621" xr:uid="{FC9013CC-6B91-4C49-B39D-519A64CFD3D7}"/>
    <cellStyle name="40% - Accent6 11 7 2" xfId="25622" xr:uid="{57634D4A-0D4A-4DBD-A266-8C5388F30D81}"/>
    <cellStyle name="40% - Accent6 11 8" xfId="25623" xr:uid="{4E520760-98DC-45AD-BEE6-9F51356D4E3B}"/>
    <cellStyle name="40% - Accent6 11 8 2" xfId="25624" xr:uid="{0E41ACF8-D3C6-47C5-96E5-40267D1D7158}"/>
    <cellStyle name="40% - Accent6 11 9" xfId="25625" xr:uid="{ABE8D6C5-7B79-4E6A-ACF7-22527C3EEE5E}"/>
    <cellStyle name="40% - Accent6 11 9 2" xfId="25626" xr:uid="{8CAA2E77-9CD0-4B18-B2D1-43536C90AE8F}"/>
    <cellStyle name="40% - Accent6 12" xfId="25627" xr:uid="{DE3753AB-BF1E-49FA-BC82-0C737B4E1C7C}"/>
    <cellStyle name="40% - Accent6 12 10" xfId="25628" xr:uid="{920B600E-AAB5-4488-9994-F5805DA1DA51}"/>
    <cellStyle name="40% - Accent6 12 2" xfId="25629" xr:uid="{5C8A6CEF-0624-4C49-9A08-FB8874EEAD18}"/>
    <cellStyle name="40% - Accent6 12 2 2" xfId="25630" xr:uid="{D40ECD6E-F913-438B-822E-6AFA656F7039}"/>
    <cellStyle name="40% - Accent6 12 2 2 2" xfId="25631" xr:uid="{D5DF5F31-E994-456B-AC12-C29F728BC89F}"/>
    <cellStyle name="40% - Accent6 12 2 2 2 2" xfId="25632" xr:uid="{7964B9BC-2615-4CC8-A0FD-104E818E7F17}"/>
    <cellStyle name="40% - Accent6 12 2 2 3" xfId="25633" xr:uid="{E71C853D-C75A-48E8-B1C0-219F595B2CF5}"/>
    <cellStyle name="40% - Accent6 12 2 2 3 2" xfId="25634" xr:uid="{C1D50DD4-BB3B-4658-A7A7-B65FC46169D5}"/>
    <cellStyle name="40% - Accent6 12 2 2 4" xfId="25635" xr:uid="{AAF42742-4EAC-4463-A423-6CA99922D88D}"/>
    <cellStyle name="40% - Accent6 12 2 3" xfId="25636" xr:uid="{FA6FD741-E8DA-4F81-9EE9-27935877422D}"/>
    <cellStyle name="40% - Accent6 12 2 3 2" xfId="25637" xr:uid="{A87E92D5-BB3C-49EA-9EBD-38843CDBA430}"/>
    <cellStyle name="40% - Accent6 12 2 4" xfId="25638" xr:uid="{28A9B288-93B9-42EB-802E-415A519AF54D}"/>
    <cellStyle name="40% - Accent6 12 2 4 2" xfId="25639" xr:uid="{05CC7514-8B92-4D19-8B91-42BC23A80CC1}"/>
    <cellStyle name="40% - Accent6 12 2 5" xfId="25640" xr:uid="{12291EF1-8A53-4CFB-A33D-4E8280E5889C}"/>
    <cellStyle name="40% - Accent6 12 2 5 2" xfId="25641" xr:uid="{E5131E15-8C4A-40F9-9245-1DB4843306FD}"/>
    <cellStyle name="40% - Accent6 12 2 6" xfId="25642" xr:uid="{61822390-FB72-4C5A-A5FE-49365E20E116}"/>
    <cellStyle name="40% - Accent6 12 2 6 2" xfId="25643" xr:uid="{B2037B1C-F171-480E-9586-FC591A2BB9A7}"/>
    <cellStyle name="40% - Accent6 12 2 7" xfId="25644" xr:uid="{9F34823C-8696-456C-A664-DA550E0A13D9}"/>
    <cellStyle name="40% - Accent6 12 2 7 2" xfId="25645" xr:uid="{EC0B3AD4-1B5A-45AE-AE37-7D78ED7EA9D3}"/>
    <cellStyle name="40% - Accent6 12 2 8" xfId="25646" xr:uid="{EA5CD47D-1CF5-4A8F-A41C-3C4715DFC6C8}"/>
    <cellStyle name="40% - Accent6 12 3" xfId="25647" xr:uid="{F0F23F15-D75A-4A80-AE09-D44B94ABC5E1}"/>
    <cellStyle name="40% - Accent6 12 3 2" xfId="25648" xr:uid="{5724AB66-7F26-4973-BA15-807C985F6227}"/>
    <cellStyle name="40% - Accent6 12 3 2 2" xfId="25649" xr:uid="{53A0E3AC-0927-4FD6-952C-2C2C2A0B707F}"/>
    <cellStyle name="40% - Accent6 12 3 2 2 2" xfId="25650" xr:uid="{5A1599EE-AD18-4573-9AD5-4892551297F5}"/>
    <cellStyle name="40% - Accent6 12 3 2 3" xfId="25651" xr:uid="{44094C7F-138D-4798-9C03-7B5CEB4DC69C}"/>
    <cellStyle name="40% - Accent6 12 3 2 3 2" xfId="25652" xr:uid="{E6521D4E-C137-4141-B5B6-C2BDDF62D80A}"/>
    <cellStyle name="40% - Accent6 12 3 2 4" xfId="25653" xr:uid="{1C8DA818-08F7-485C-A815-15233674E49F}"/>
    <cellStyle name="40% - Accent6 12 3 3" xfId="25654" xr:uid="{0F033CF3-D4C4-4BFF-86DF-ABE782989EEA}"/>
    <cellStyle name="40% - Accent6 12 3 3 2" xfId="25655" xr:uid="{7FD3B8F6-D219-4A27-B95F-8F950B8441D6}"/>
    <cellStyle name="40% - Accent6 12 3 4" xfId="25656" xr:uid="{C8DE1F49-EFF7-4977-8AB5-640DAFBDE822}"/>
    <cellStyle name="40% - Accent6 12 3 4 2" xfId="25657" xr:uid="{1BFACACD-92D2-4EF9-88F5-1B8FE49CFAA3}"/>
    <cellStyle name="40% - Accent6 12 3 5" xfId="25658" xr:uid="{6D21107A-781F-4607-992E-D7C72A18C90D}"/>
    <cellStyle name="40% - Accent6 12 3 5 2" xfId="25659" xr:uid="{EF2C5587-4D71-4037-AD14-23EEC2FE9E44}"/>
    <cellStyle name="40% - Accent6 12 3 6" xfId="25660" xr:uid="{41FF0D78-3BC8-4875-91C5-2319EF0A68E3}"/>
    <cellStyle name="40% - Accent6 12 4" xfId="25661" xr:uid="{A76594B9-1151-4177-9D7A-FF511201CED4}"/>
    <cellStyle name="40% - Accent6 12 4 2" xfId="25662" xr:uid="{659E713F-12BD-44F1-A1CB-00C3DC4A55A2}"/>
    <cellStyle name="40% - Accent6 12 4 2 2" xfId="25663" xr:uid="{303A190C-932A-4788-9104-9B41EE445B81}"/>
    <cellStyle name="40% - Accent6 12 4 3" xfId="25664" xr:uid="{0420405F-49E7-4C14-9A3D-E1B1EE72F038}"/>
    <cellStyle name="40% - Accent6 12 4 3 2" xfId="25665" xr:uid="{E82BA6F8-BEE0-4021-9069-BFF4900FC026}"/>
    <cellStyle name="40% - Accent6 12 4 4" xfId="25666" xr:uid="{378965A4-DE9B-4EE4-9946-31F86AF5BE11}"/>
    <cellStyle name="40% - Accent6 12 5" xfId="25667" xr:uid="{1C25DDEE-C5D1-4E73-B126-C5EEAA91E834}"/>
    <cellStyle name="40% - Accent6 12 5 2" xfId="25668" xr:uid="{7886FE02-7715-4DE3-8B03-F7396C320801}"/>
    <cellStyle name="40% - Accent6 12 6" xfId="25669" xr:uid="{2EF8B00D-ADA5-402E-9422-EEF479DA6F13}"/>
    <cellStyle name="40% - Accent6 12 6 2" xfId="25670" xr:uid="{916D1781-6BA8-48A9-B212-6B72EAB04862}"/>
    <cellStyle name="40% - Accent6 12 7" xfId="25671" xr:uid="{A356B0D2-1367-436C-9EF2-9B923543F948}"/>
    <cellStyle name="40% - Accent6 12 7 2" xfId="25672" xr:uid="{93909238-EF59-48B0-8741-18CEE3305030}"/>
    <cellStyle name="40% - Accent6 12 8" xfId="25673" xr:uid="{F133D12F-BF28-4E65-A037-271E3EFDF0A3}"/>
    <cellStyle name="40% - Accent6 12 8 2" xfId="25674" xr:uid="{924D1BCF-589B-4A06-93B0-E5AF2148F2D1}"/>
    <cellStyle name="40% - Accent6 12 9" xfId="25675" xr:uid="{E4942948-C20D-4EDF-BBDF-AEDDD6197A5B}"/>
    <cellStyle name="40% - Accent6 12 9 2" xfId="25676" xr:uid="{C2AE0BF6-0648-4C60-AD9D-CF94E5968409}"/>
    <cellStyle name="40% - Accent6 13" xfId="25677" xr:uid="{2835980B-23C3-4144-ACD5-9C85CEC7D4AD}"/>
    <cellStyle name="40% - Accent6 13 10" xfId="25678" xr:uid="{A668718A-60CF-4C7B-BB0A-E835884E34C5}"/>
    <cellStyle name="40% - Accent6 13 2" xfId="25679" xr:uid="{43637CE2-EB44-436A-802F-40BF4AE599BB}"/>
    <cellStyle name="40% - Accent6 13 2 2" xfId="25680" xr:uid="{2DF80364-65A1-4C65-8DE6-F3C53AF4910E}"/>
    <cellStyle name="40% - Accent6 13 2 2 2" xfId="25681" xr:uid="{F7E5B2E6-C332-4094-9EC3-56BB0630EA2B}"/>
    <cellStyle name="40% - Accent6 13 2 2 2 2" xfId="25682" xr:uid="{2DA18944-03AB-4D8E-9F6D-E8646A24699F}"/>
    <cellStyle name="40% - Accent6 13 2 2 3" xfId="25683" xr:uid="{6D4AF913-0355-493E-A82B-A7C09B1BD279}"/>
    <cellStyle name="40% - Accent6 13 2 2 3 2" xfId="25684" xr:uid="{F29A2D24-3EE6-44F8-B910-98B6198C1F1C}"/>
    <cellStyle name="40% - Accent6 13 2 2 4" xfId="25685" xr:uid="{B4467CE6-B071-48AC-938E-B78A785F8437}"/>
    <cellStyle name="40% - Accent6 13 2 3" xfId="25686" xr:uid="{D69D297D-9437-4AC3-908B-67C9D0919972}"/>
    <cellStyle name="40% - Accent6 13 2 3 2" xfId="25687" xr:uid="{8A19974A-26DF-4969-A2B4-2C917A164D86}"/>
    <cellStyle name="40% - Accent6 13 2 4" xfId="25688" xr:uid="{182ABF18-5EE9-4034-AE13-6949692F4422}"/>
    <cellStyle name="40% - Accent6 13 2 4 2" xfId="25689" xr:uid="{6C6A7931-47F6-4B69-B46D-1AF01603F799}"/>
    <cellStyle name="40% - Accent6 13 2 5" xfId="25690" xr:uid="{4CE895B8-8C46-4352-8493-3B89D38F6A34}"/>
    <cellStyle name="40% - Accent6 13 2 5 2" xfId="25691" xr:uid="{D0F828C1-82E1-4916-A568-A4AB2E119BFB}"/>
    <cellStyle name="40% - Accent6 13 2 6" xfId="25692" xr:uid="{0066F608-7C5F-4BD9-A262-017D26D4150C}"/>
    <cellStyle name="40% - Accent6 13 2 6 2" xfId="25693" xr:uid="{B75DAC1D-8E28-4827-8219-73CFE5088549}"/>
    <cellStyle name="40% - Accent6 13 2 7" xfId="25694" xr:uid="{2115A766-1590-411C-99A3-BF0EF3D0255D}"/>
    <cellStyle name="40% - Accent6 13 2 7 2" xfId="25695" xr:uid="{D33D7F52-6EE2-4667-9ABB-7F567096C603}"/>
    <cellStyle name="40% - Accent6 13 2 8" xfId="25696" xr:uid="{A8859669-D6AC-478B-8266-BC60F8D5E2B2}"/>
    <cellStyle name="40% - Accent6 13 3" xfId="25697" xr:uid="{9CF0626E-AFF9-4B8C-B6DD-B0F189D47896}"/>
    <cellStyle name="40% - Accent6 13 3 2" xfId="25698" xr:uid="{F986A41E-D1C0-4072-AEF4-5B5DDCB53B3D}"/>
    <cellStyle name="40% - Accent6 13 3 2 2" xfId="25699" xr:uid="{815B8466-71F5-466B-9249-F1E3E3AC46EC}"/>
    <cellStyle name="40% - Accent6 13 3 2 2 2" xfId="25700" xr:uid="{F8D2EC62-6AF8-48FA-87FF-A0398752169F}"/>
    <cellStyle name="40% - Accent6 13 3 2 3" xfId="25701" xr:uid="{FB9C2632-99B5-4FE1-B0DC-2AAA131CAFDB}"/>
    <cellStyle name="40% - Accent6 13 3 2 3 2" xfId="25702" xr:uid="{57C348E0-54DE-471E-AB46-D1A1A4E05C70}"/>
    <cellStyle name="40% - Accent6 13 3 2 4" xfId="25703" xr:uid="{55DD9242-C069-4389-96A8-1996E207873D}"/>
    <cellStyle name="40% - Accent6 13 3 3" xfId="25704" xr:uid="{B00287AF-77D6-4E8C-858B-D8F966BBDEB2}"/>
    <cellStyle name="40% - Accent6 13 3 3 2" xfId="25705" xr:uid="{FFC7C339-32EC-401D-971F-52DDFD707B98}"/>
    <cellStyle name="40% - Accent6 13 3 4" xfId="25706" xr:uid="{131C425A-C3CE-4254-809E-EB0383B4C9A4}"/>
    <cellStyle name="40% - Accent6 13 3 4 2" xfId="25707" xr:uid="{C2166569-E8A9-492E-9626-BDA466CE50FE}"/>
    <cellStyle name="40% - Accent6 13 3 5" xfId="25708" xr:uid="{9AA0B9AA-8912-4B8F-982B-8DE88258A674}"/>
    <cellStyle name="40% - Accent6 13 3 5 2" xfId="25709" xr:uid="{A6C000CC-3BF0-4377-AF0C-0B217546FF1A}"/>
    <cellStyle name="40% - Accent6 13 3 6" xfId="25710" xr:uid="{E2510F9C-9389-4030-A75D-BC7524CE9518}"/>
    <cellStyle name="40% - Accent6 13 4" xfId="25711" xr:uid="{89870AF7-9E10-414D-8871-407FB60B0BF7}"/>
    <cellStyle name="40% - Accent6 13 4 2" xfId="25712" xr:uid="{24E7338F-7C58-4974-8C4B-312382EAC7C9}"/>
    <cellStyle name="40% - Accent6 13 4 2 2" xfId="25713" xr:uid="{EDEC482E-9F8C-409C-904B-44B1CB7C1749}"/>
    <cellStyle name="40% - Accent6 13 4 3" xfId="25714" xr:uid="{36D869BF-5F46-464D-BC2F-21F114676314}"/>
    <cellStyle name="40% - Accent6 13 4 3 2" xfId="25715" xr:uid="{F75E5D51-A856-48FE-B1EF-518F39BE1050}"/>
    <cellStyle name="40% - Accent6 13 4 4" xfId="25716" xr:uid="{5E76E74F-1041-4031-A15B-A694AEC0A441}"/>
    <cellStyle name="40% - Accent6 13 5" xfId="25717" xr:uid="{24DD461F-3900-4E64-B9DA-D35D037B41D6}"/>
    <cellStyle name="40% - Accent6 13 5 2" xfId="25718" xr:uid="{A1DC003B-6E5C-4B51-8F82-53B5F5041366}"/>
    <cellStyle name="40% - Accent6 13 6" xfId="25719" xr:uid="{3FA27D17-DA93-4CCF-8B10-F1524B14ADA1}"/>
    <cellStyle name="40% - Accent6 13 6 2" xfId="25720" xr:uid="{99933D6B-A82B-4A0D-8114-52F2241897B8}"/>
    <cellStyle name="40% - Accent6 13 7" xfId="25721" xr:uid="{C4DC9CB4-F328-48C1-9D94-64C488045836}"/>
    <cellStyle name="40% - Accent6 13 7 2" xfId="25722" xr:uid="{DB0A3EDC-235F-4E44-86EE-9A739F3AFF2B}"/>
    <cellStyle name="40% - Accent6 13 8" xfId="25723" xr:uid="{E66AB084-7396-4A2A-A29C-7AA622ED72B6}"/>
    <cellStyle name="40% - Accent6 13 8 2" xfId="25724" xr:uid="{D2009B0B-7DBA-4FBC-84BC-1520648B4A2B}"/>
    <cellStyle name="40% - Accent6 13 9" xfId="25725" xr:uid="{14261C6C-623D-4D6E-9E0A-3CE186D9D7B1}"/>
    <cellStyle name="40% - Accent6 13 9 2" xfId="25726" xr:uid="{5F6F4A44-6FAD-4882-A4DA-EC27336588CF}"/>
    <cellStyle name="40% - Accent6 14" xfId="25727" xr:uid="{66CB395A-BA11-4847-A29B-27E5F738F94A}"/>
    <cellStyle name="40% - Accent6 14 10" xfId="25728" xr:uid="{0AB7C6ED-4397-497B-8ACD-FBA871ECCD09}"/>
    <cellStyle name="40% - Accent6 14 2" xfId="25729" xr:uid="{FD6F44FA-3DA0-432D-A10E-2AC9D2C901A5}"/>
    <cellStyle name="40% - Accent6 14 2 2" xfId="25730" xr:uid="{D2663178-ADEA-4771-A863-C7545784DB1B}"/>
    <cellStyle name="40% - Accent6 14 2 2 2" xfId="25731" xr:uid="{DE1B94A6-6C6E-40F9-9119-08D84AC90AF9}"/>
    <cellStyle name="40% - Accent6 14 2 2 2 2" xfId="25732" xr:uid="{79BF4308-87ED-4771-9F03-199499B3BB35}"/>
    <cellStyle name="40% - Accent6 14 2 2 3" xfId="25733" xr:uid="{935728BC-B689-4442-A7CC-FF53FB51D122}"/>
    <cellStyle name="40% - Accent6 14 2 2 3 2" xfId="25734" xr:uid="{45F47B28-DBD3-47D2-BADB-30BC365D9410}"/>
    <cellStyle name="40% - Accent6 14 2 2 4" xfId="25735" xr:uid="{3DD8E211-922E-438B-B081-32C11871FE2C}"/>
    <cellStyle name="40% - Accent6 14 2 3" xfId="25736" xr:uid="{48B21BEB-5039-4C10-B7E6-20985E2511E4}"/>
    <cellStyle name="40% - Accent6 14 2 3 2" xfId="25737" xr:uid="{A5FA9CC4-35CA-4A85-8D3C-9C959DA3CB96}"/>
    <cellStyle name="40% - Accent6 14 2 4" xfId="25738" xr:uid="{2CA17FA9-50F8-4CEC-8569-04375A665C0F}"/>
    <cellStyle name="40% - Accent6 14 2 4 2" xfId="25739" xr:uid="{BA2BA6A2-F24C-4364-8C69-B638F63F24B0}"/>
    <cellStyle name="40% - Accent6 14 2 5" xfId="25740" xr:uid="{C03C1B0D-C326-48CD-B0A4-161BEBDD8258}"/>
    <cellStyle name="40% - Accent6 14 2 5 2" xfId="25741" xr:uid="{170BA2B0-A11D-42D0-A047-926B18174862}"/>
    <cellStyle name="40% - Accent6 14 2 6" xfId="25742" xr:uid="{0513578E-2059-435C-B99D-22EB5081C818}"/>
    <cellStyle name="40% - Accent6 14 2 6 2" xfId="25743" xr:uid="{8A29605B-961C-4E0A-9B08-B28F0277E6ED}"/>
    <cellStyle name="40% - Accent6 14 2 7" xfId="25744" xr:uid="{2E0D1F44-40FD-43BF-8B28-BA2B5E487FBD}"/>
    <cellStyle name="40% - Accent6 14 2 7 2" xfId="25745" xr:uid="{EC7D78D2-2A28-44C5-8FF9-CC66DE2CF0DB}"/>
    <cellStyle name="40% - Accent6 14 2 8" xfId="25746" xr:uid="{849A3517-F6B3-4FF9-AF4B-8D1EC0C4C883}"/>
    <cellStyle name="40% - Accent6 14 3" xfId="25747" xr:uid="{19C22AAB-8D36-4E8F-809E-EDD5974B6589}"/>
    <cellStyle name="40% - Accent6 14 3 2" xfId="25748" xr:uid="{4E40ADEF-F66A-4FA9-B860-143EF5BF8EB0}"/>
    <cellStyle name="40% - Accent6 14 3 2 2" xfId="25749" xr:uid="{F57BC183-17C6-4076-8254-D0A4C453E84D}"/>
    <cellStyle name="40% - Accent6 14 3 2 2 2" xfId="25750" xr:uid="{9E682C1C-BEF4-4CE9-825D-1CDB9FD920BF}"/>
    <cellStyle name="40% - Accent6 14 3 2 3" xfId="25751" xr:uid="{51F6DE52-D2FF-4A3F-9E0F-FFDA6195DBC3}"/>
    <cellStyle name="40% - Accent6 14 3 2 3 2" xfId="25752" xr:uid="{51507A83-0458-40E2-970F-5F7AA2B77176}"/>
    <cellStyle name="40% - Accent6 14 3 2 4" xfId="25753" xr:uid="{4034A2B8-D3C8-482A-A7F7-24CA7E3ECF4D}"/>
    <cellStyle name="40% - Accent6 14 3 3" xfId="25754" xr:uid="{FBDA5A1D-A293-4ACE-BF2D-E551F32D2B28}"/>
    <cellStyle name="40% - Accent6 14 3 3 2" xfId="25755" xr:uid="{4A521B9C-B996-40D9-B525-5C1CBD8F7607}"/>
    <cellStyle name="40% - Accent6 14 3 4" xfId="25756" xr:uid="{26DC501B-C976-48E9-AB20-67D986854519}"/>
    <cellStyle name="40% - Accent6 14 3 4 2" xfId="25757" xr:uid="{5869C1D3-67EE-40D6-9F9A-A013576FFBEE}"/>
    <cellStyle name="40% - Accent6 14 3 5" xfId="25758" xr:uid="{EA0D882F-C6AC-477D-8DD3-11112EB3EFCF}"/>
    <cellStyle name="40% - Accent6 14 3 5 2" xfId="25759" xr:uid="{77CA239E-4CCF-425F-9C3A-9508061346AE}"/>
    <cellStyle name="40% - Accent6 14 3 6" xfId="25760" xr:uid="{B01DA1FC-8154-427E-8C6B-4E59438DAD88}"/>
    <cellStyle name="40% - Accent6 14 4" xfId="25761" xr:uid="{E0CF8485-E75E-4D27-8E74-C7376EE24275}"/>
    <cellStyle name="40% - Accent6 14 4 2" xfId="25762" xr:uid="{DD27CD7D-A095-4212-845A-BDB0B1CF5D87}"/>
    <cellStyle name="40% - Accent6 14 4 2 2" xfId="25763" xr:uid="{E0F8B58C-062B-44B4-8A3C-01821762BD3A}"/>
    <cellStyle name="40% - Accent6 14 4 3" xfId="25764" xr:uid="{CF1B5210-4598-4CFC-860D-E679BE7BFACE}"/>
    <cellStyle name="40% - Accent6 14 4 3 2" xfId="25765" xr:uid="{07A41D64-04BC-4883-AAF6-CC8946D8F9D0}"/>
    <cellStyle name="40% - Accent6 14 4 4" xfId="25766" xr:uid="{CE15ED15-70C1-410E-9CE7-5ABE89C42542}"/>
    <cellStyle name="40% - Accent6 14 5" xfId="25767" xr:uid="{D352EEAD-DD05-4124-ACFF-162B5775E179}"/>
    <cellStyle name="40% - Accent6 14 5 2" xfId="25768" xr:uid="{90CB9031-24EB-4D76-A937-C41E805F0AC3}"/>
    <cellStyle name="40% - Accent6 14 6" xfId="25769" xr:uid="{6E9CBA63-63D6-4572-BFCB-1AF52AF93C4D}"/>
    <cellStyle name="40% - Accent6 14 6 2" xfId="25770" xr:uid="{9D5DB14A-4AFA-47D4-940C-03B990573330}"/>
    <cellStyle name="40% - Accent6 14 7" xfId="25771" xr:uid="{95F6376D-A5D3-4E12-BAC3-F1091F93E9B6}"/>
    <cellStyle name="40% - Accent6 14 7 2" xfId="25772" xr:uid="{056C6A8A-0CCE-40C2-85FE-76ACBDF63B76}"/>
    <cellStyle name="40% - Accent6 14 8" xfId="25773" xr:uid="{6D4C5D9B-DF0A-492D-BA30-C7C30ED2BBB1}"/>
    <cellStyle name="40% - Accent6 14 8 2" xfId="25774" xr:uid="{E4F0F859-4828-47A5-B717-AEB68E333805}"/>
    <cellStyle name="40% - Accent6 14 9" xfId="25775" xr:uid="{96364BF6-4567-4C38-8C52-36DD3310EB6C}"/>
    <cellStyle name="40% - Accent6 14 9 2" xfId="25776" xr:uid="{A0D6EB61-12FB-4124-A9E3-3BA3CCF0847C}"/>
    <cellStyle name="40% - Accent6 15" xfId="25777" xr:uid="{15C3F6E9-0A40-4220-A277-22F4C1E7BF04}"/>
    <cellStyle name="40% - Accent6 15 10" xfId="25778" xr:uid="{90A1127A-AEEC-4646-BB04-9100CAC99520}"/>
    <cellStyle name="40% - Accent6 15 2" xfId="25779" xr:uid="{37C24CE4-B8F5-4A9B-B106-BAA83986A070}"/>
    <cellStyle name="40% - Accent6 15 2 2" xfId="25780" xr:uid="{069E9526-1400-48D2-8219-62BCDF9FC9FD}"/>
    <cellStyle name="40% - Accent6 15 2 2 2" xfId="25781" xr:uid="{E2E10011-0216-4751-B072-12A425C985BF}"/>
    <cellStyle name="40% - Accent6 15 2 2 2 2" xfId="25782" xr:uid="{CB394C09-BF80-418C-A9A4-B893D9D8B1ED}"/>
    <cellStyle name="40% - Accent6 15 2 2 3" xfId="25783" xr:uid="{F61C809D-6A65-4085-899D-EF25D715254A}"/>
    <cellStyle name="40% - Accent6 15 2 2 3 2" xfId="25784" xr:uid="{F95F83F2-3C8C-4EB0-945F-AE868EF0F679}"/>
    <cellStyle name="40% - Accent6 15 2 2 4" xfId="25785" xr:uid="{5CDD81F4-743B-4E42-BE26-BC016476E0B3}"/>
    <cellStyle name="40% - Accent6 15 2 3" xfId="25786" xr:uid="{DC97CD80-811F-4159-BFBD-DD8E4650E0B6}"/>
    <cellStyle name="40% - Accent6 15 2 3 2" xfId="25787" xr:uid="{4E4B7544-46A6-4B46-99EF-2F47BABEE8C3}"/>
    <cellStyle name="40% - Accent6 15 2 4" xfId="25788" xr:uid="{707FBC94-9DDE-4CCC-9F03-CB8DBB190C5E}"/>
    <cellStyle name="40% - Accent6 15 2 4 2" xfId="25789" xr:uid="{252E2935-A98D-44B9-8F30-E1F1E326146D}"/>
    <cellStyle name="40% - Accent6 15 2 5" xfId="25790" xr:uid="{05C48C92-AF09-461A-AB2D-A0AFE60A9A58}"/>
    <cellStyle name="40% - Accent6 15 2 5 2" xfId="25791" xr:uid="{DD4BEA8C-91AA-4A19-AFA7-DE78000DC0B3}"/>
    <cellStyle name="40% - Accent6 15 2 6" xfId="25792" xr:uid="{749A4A71-BBCC-4E72-AE55-AA2F0E21FBE6}"/>
    <cellStyle name="40% - Accent6 15 2 6 2" xfId="25793" xr:uid="{CD2C7655-9AEE-44C1-A8F1-158EABD0CFF6}"/>
    <cellStyle name="40% - Accent6 15 2 7" xfId="25794" xr:uid="{F1A2323D-FD44-4A96-9F91-12B999FD4777}"/>
    <cellStyle name="40% - Accent6 15 2 7 2" xfId="25795" xr:uid="{E5091887-15D3-466B-A2C1-DF37B8C7A6F9}"/>
    <cellStyle name="40% - Accent6 15 2 8" xfId="25796" xr:uid="{CDDD186F-CD18-4D2D-A142-36B6F7CD4A16}"/>
    <cellStyle name="40% - Accent6 15 3" xfId="25797" xr:uid="{63A6E014-F8E6-4B4C-8D0D-42008C6A29F3}"/>
    <cellStyle name="40% - Accent6 15 3 2" xfId="25798" xr:uid="{D258CE63-BAB4-42F5-9696-5DAAF79CDD9B}"/>
    <cellStyle name="40% - Accent6 15 3 2 2" xfId="25799" xr:uid="{12F472CD-11F4-4B5F-B6AC-7A24B57C3628}"/>
    <cellStyle name="40% - Accent6 15 3 2 2 2" xfId="25800" xr:uid="{4D31E52A-12C5-4474-AA12-7184CF282688}"/>
    <cellStyle name="40% - Accent6 15 3 2 3" xfId="25801" xr:uid="{75C24347-BA02-4AFA-9A24-CF51FEB76806}"/>
    <cellStyle name="40% - Accent6 15 3 2 3 2" xfId="25802" xr:uid="{FF231A33-7D60-4A04-B2A5-7876FFAC3051}"/>
    <cellStyle name="40% - Accent6 15 3 2 4" xfId="25803" xr:uid="{4CCA57A1-CD26-4B55-ABD3-EC381D789F84}"/>
    <cellStyle name="40% - Accent6 15 3 3" xfId="25804" xr:uid="{218B9E3E-28F2-4C2A-AF47-F2EE34FFF728}"/>
    <cellStyle name="40% - Accent6 15 3 3 2" xfId="25805" xr:uid="{B422C420-7965-4999-8F4C-6AAD95A7C655}"/>
    <cellStyle name="40% - Accent6 15 3 4" xfId="25806" xr:uid="{15D90A9E-773C-4474-99EE-EA099CB143F5}"/>
    <cellStyle name="40% - Accent6 15 3 4 2" xfId="25807" xr:uid="{EEC5923C-7B4E-407D-AAAE-D2316CD8B7D8}"/>
    <cellStyle name="40% - Accent6 15 3 5" xfId="25808" xr:uid="{D6111A65-C7A4-41C2-8A83-8D52B3D58AAD}"/>
    <cellStyle name="40% - Accent6 15 3 5 2" xfId="25809" xr:uid="{AA78D52C-9EFA-4AB1-8F5A-2D74CF95D78F}"/>
    <cellStyle name="40% - Accent6 15 3 6" xfId="25810" xr:uid="{BB2BF8D1-56F6-4593-86B5-67D62C3CB678}"/>
    <cellStyle name="40% - Accent6 15 4" xfId="25811" xr:uid="{8AD17641-3A2E-457F-AA15-87644EDBDA52}"/>
    <cellStyle name="40% - Accent6 15 4 2" xfId="25812" xr:uid="{20600D4B-24F0-4EDC-9A28-FB91B61008D1}"/>
    <cellStyle name="40% - Accent6 15 4 2 2" xfId="25813" xr:uid="{A5AD9599-89A0-4CF7-96E3-4C06A25D0842}"/>
    <cellStyle name="40% - Accent6 15 4 3" xfId="25814" xr:uid="{91F2A2E6-95A2-417E-A26C-D9E1E2207C97}"/>
    <cellStyle name="40% - Accent6 15 4 3 2" xfId="25815" xr:uid="{EC46BE0F-76C9-4CC1-B599-A4149555F0EA}"/>
    <cellStyle name="40% - Accent6 15 4 4" xfId="25816" xr:uid="{F21A4775-4100-4758-B975-E2622F61BEC3}"/>
    <cellStyle name="40% - Accent6 15 5" xfId="25817" xr:uid="{D28BD479-93A8-474E-8731-BCD7310AD978}"/>
    <cellStyle name="40% - Accent6 15 5 2" xfId="25818" xr:uid="{EBB126A0-14CA-465E-964F-186112892E74}"/>
    <cellStyle name="40% - Accent6 15 6" xfId="25819" xr:uid="{FCA1F68B-829A-428F-AC55-128ECB57C0DE}"/>
    <cellStyle name="40% - Accent6 15 6 2" xfId="25820" xr:uid="{BDFBE386-6554-403F-A18A-2BF0DF37D9EA}"/>
    <cellStyle name="40% - Accent6 15 7" xfId="25821" xr:uid="{956D619C-5807-47DA-BE0B-DE921367D37C}"/>
    <cellStyle name="40% - Accent6 15 7 2" xfId="25822" xr:uid="{E2D20867-50F8-4460-9258-880E44F72FBD}"/>
    <cellStyle name="40% - Accent6 15 8" xfId="25823" xr:uid="{FDCE4888-474F-4207-AF4A-E061D8899F21}"/>
    <cellStyle name="40% - Accent6 15 8 2" xfId="25824" xr:uid="{5277ABFE-C509-4161-BA2E-F0C7279101A9}"/>
    <cellStyle name="40% - Accent6 15 9" xfId="25825" xr:uid="{9A854814-E76B-4DF9-8B2C-8709FAA09717}"/>
    <cellStyle name="40% - Accent6 15 9 2" xfId="25826" xr:uid="{924638D1-7444-433C-A831-83A8732FA024}"/>
    <cellStyle name="40% - Accent6 16" xfId="25827" xr:uid="{586F54D8-D6BF-4CA5-9E99-4240D984C169}"/>
    <cellStyle name="40% - Accent6 16 10" xfId="25828" xr:uid="{E7A67746-CF93-4D46-9291-A1D9BD64A6A5}"/>
    <cellStyle name="40% - Accent6 16 2" xfId="25829" xr:uid="{87A3E43F-5F3B-4987-8354-BD6792D6E524}"/>
    <cellStyle name="40% - Accent6 16 2 2" xfId="25830" xr:uid="{C9668CDF-065A-484B-834B-E1FC310D08A3}"/>
    <cellStyle name="40% - Accent6 16 2 2 2" xfId="25831" xr:uid="{B717970C-8E97-4B96-8692-999579F40238}"/>
    <cellStyle name="40% - Accent6 16 2 2 2 2" xfId="25832" xr:uid="{5D14E830-4B6A-447D-ABC6-C07C45DF18FA}"/>
    <cellStyle name="40% - Accent6 16 2 2 3" xfId="25833" xr:uid="{7F6EC498-24E1-4978-93CB-AFAAFEA266EE}"/>
    <cellStyle name="40% - Accent6 16 2 2 3 2" xfId="25834" xr:uid="{4ABF9F4A-ECE3-4747-8DF6-6DF6FB044B9F}"/>
    <cellStyle name="40% - Accent6 16 2 2 4" xfId="25835" xr:uid="{4D0BAA94-A675-4F14-95C7-1B4304F32F99}"/>
    <cellStyle name="40% - Accent6 16 2 3" xfId="25836" xr:uid="{BEC5D36B-DA5C-4D76-9779-B191D5A00FCF}"/>
    <cellStyle name="40% - Accent6 16 2 3 2" xfId="25837" xr:uid="{56126E3B-A765-47E6-8E8E-5A924D359F18}"/>
    <cellStyle name="40% - Accent6 16 2 4" xfId="25838" xr:uid="{10BBE69F-A93C-41CB-B712-B962076D3E8B}"/>
    <cellStyle name="40% - Accent6 16 2 4 2" xfId="25839" xr:uid="{7C07F002-94A2-4E9A-BCE2-D97B3F1CA72F}"/>
    <cellStyle name="40% - Accent6 16 2 5" xfId="25840" xr:uid="{96FC2ACA-1415-44AC-860B-C34260146E6C}"/>
    <cellStyle name="40% - Accent6 16 2 5 2" xfId="25841" xr:uid="{5B73867E-AC56-4242-9D61-BB8387603473}"/>
    <cellStyle name="40% - Accent6 16 2 6" xfId="25842" xr:uid="{D7831AB5-DE68-4226-AAAB-90BBE6844614}"/>
    <cellStyle name="40% - Accent6 16 2 6 2" xfId="25843" xr:uid="{B7780F06-485F-4E67-ACCE-4E71F9E89BD9}"/>
    <cellStyle name="40% - Accent6 16 2 7" xfId="25844" xr:uid="{608EE391-09D2-41CE-8DFA-006A6699ACB6}"/>
    <cellStyle name="40% - Accent6 16 2 7 2" xfId="25845" xr:uid="{CDAECB5D-A566-4A2D-AA0F-E633808E4629}"/>
    <cellStyle name="40% - Accent6 16 2 8" xfId="25846" xr:uid="{25640421-F000-4315-A483-1A1977CB877D}"/>
    <cellStyle name="40% - Accent6 16 3" xfId="25847" xr:uid="{22E7F6C8-CA9B-4CF8-9F2E-F58D1CCC4D31}"/>
    <cellStyle name="40% - Accent6 16 3 2" xfId="25848" xr:uid="{CECC46EB-4F7D-476B-96D3-D7F9C43621FC}"/>
    <cellStyle name="40% - Accent6 16 3 2 2" xfId="25849" xr:uid="{38258C56-4AA0-4969-B3C7-58E6BD72C36B}"/>
    <cellStyle name="40% - Accent6 16 3 2 2 2" xfId="25850" xr:uid="{8EAF3032-1305-4F81-9F02-2E1DF68A008A}"/>
    <cellStyle name="40% - Accent6 16 3 2 3" xfId="25851" xr:uid="{9666048A-ED27-404C-B23F-A9C6EA8A1BA3}"/>
    <cellStyle name="40% - Accent6 16 3 2 3 2" xfId="25852" xr:uid="{714FCE8E-4176-4863-A637-CF398C9D6D50}"/>
    <cellStyle name="40% - Accent6 16 3 2 4" xfId="25853" xr:uid="{24E9D34F-8524-43A3-925E-6243FDC1F3F2}"/>
    <cellStyle name="40% - Accent6 16 3 3" xfId="25854" xr:uid="{EB6B7F96-6A65-4C07-A8CD-7A42D46F09CB}"/>
    <cellStyle name="40% - Accent6 16 3 3 2" xfId="25855" xr:uid="{06FC7797-07DC-4EAF-B108-1E20FC8D48EA}"/>
    <cellStyle name="40% - Accent6 16 3 4" xfId="25856" xr:uid="{F75A2DF0-5822-463E-B72B-DDBE631FBF36}"/>
    <cellStyle name="40% - Accent6 16 3 4 2" xfId="25857" xr:uid="{CEDD3CA0-3EC4-4BB5-9B52-36320E710BF3}"/>
    <cellStyle name="40% - Accent6 16 3 5" xfId="25858" xr:uid="{DD07E570-8893-4FE4-9608-23B496A52CA5}"/>
    <cellStyle name="40% - Accent6 16 3 5 2" xfId="25859" xr:uid="{92C1E2E1-4A81-4F8B-83A6-7E8385BB2376}"/>
    <cellStyle name="40% - Accent6 16 3 6" xfId="25860" xr:uid="{75D6F336-CB83-4A6D-BA6C-79A8B8EF987E}"/>
    <cellStyle name="40% - Accent6 16 4" xfId="25861" xr:uid="{971CA361-25C4-4CFA-93A2-4989036669DA}"/>
    <cellStyle name="40% - Accent6 16 4 2" xfId="25862" xr:uid="{40CF9EA1-517A-434B-AE8E-8AC0D6DECD19}"/>
    <cellStyle name="40% - Accent6 16 4 2 2" xfId="25863" xr:uid="{508EA21C-ADE2-41C6-B810-6D0FEB56F69F}"/>
    <cellStyle name="40% - Accent6 16 4 3" xfId="25864" xr:uid="{BDF9AF08-07A3-4228-8FF5-179D1D10C16A}"/>
    <cellStyle name="40% - Accent6 16 4 3 2" xfId="25865" xr:uid="{A5AA49F3-4D8E-4FFD-A01E-8C66D7AF7CAD}"/>
    <cellStyle name="40% - Accent6 16 4 4" xfId="25866" xr:uid="{C519CF8B-1340-4842-8A2E-33CC20589937}"/>
    <cellStyle name="40% - Accent6 16 5" xfId="25867" xr:uid="{8CCD0347-6369-425F-BF15-EAD445680F85}"/>
    <cellStyle name="40% - Accent6 16 5 2" xfId="25868" xr:uid="{BD704FEB-0CEB-4FF1-8A3A-70834DC409C6}"/>
    <cellStyle name="40% - Accent6 16 6" xfId="25869" xr:uid="{239BA09A-BCE4-44BA-B066-16A3AA9EE6F0}"/>
    <cellStyle name="40% - Accent6 16 6 2" xfId="25870" xr:uid="{1E6D8105-2009-42B7-BDCE-DFFF4A1FAEA5}"/>
    <cellStyle name="40% - Accent6 16 7" xfId="25871" xr:uid="{27DA567B-B9A4-4F3B-9087-B044ABA28722}"/>
    <cellStyle name="40% - Accent6 16 7 2" xfId="25872" xr:uid="{DB4A79BA-B2AB-4CDB-945C-2F548C4FF0E5}"/>
    <cellStyle name="40% - Accent6 16 8" xfId="25873" xr:uid="{C1FF558C-4711-4E0B-A72B-66BC6BC7B379}"/>
    <cellStyle name="40% - Accent6 16 8 2" xfId="25874" xr:uid="{3F3880A4-BD1D-43A3-BD34-C15341565F2F}"/>
    <cellStyle name="40% - Accent6 16 9" xfId="25875" xr:uid="{D0CFB7C4-F885-4C21-B60B-F6CE048311A5}"/>
    <cellStyle name="40% - Accent6 16 9 2" xfId="25876" xr:uid="{8A127626-0E3D-470C-BE72-75D2746CE342}"/>
    <cellStyle name="40% - Accent6 17" xfId="25877" xr:uid="{55CD0034-4E91-4CA0-9FD4-F11E28E89112}"/>
    <cellStyle name="40% - Accent6 17 2" xfId="25878" xr:uid="{CE4C4319-1822-46B2-831B-1D1F6D2B318E}"/>
    <cellStyle name="40% - Accent6 17 2 2" xfId="25879" xr:uid="{647A9ED7-AB33-4CB9-84CA-89E5D1E74319}"/>
    <cellStyle name="40% - Accent6 17 2 2 2" xfId="25880" xr:uid="{E0DE9CC1-9E55-4111-A029-E71B08F400EF}"/>
    <cellStyle name="40% - Accent6 17 2 3" xfId="25881" xr:uid="{F05BBE75-F8E9-452F-B3F3-13CE9DD9CDD8}"/>
    <cellStyle name="40% - Accent6 17 2 3 2" xfId="25882" xr:uid="{6596C92F-0D84-4697-AAD0-41F95184671B}"/>
    <cellStyle name="40% - Accent6 17 2 4" xfId="25883" xr:uid="{D7BC11FA-478F-4163-8699-5ECA3F6358E3}"/>
    <cellStyle name="40% - Accent6 17 2 4 2" xfId="25884" xr:uid="{3C1904FC-03A6-48C4-A239-236DE2A01A23}"/>
    <cellStyle name="40% - Accent6 17 2 5" xfId="25885" xr:uid="{23CBFE99-D49D-4058-8B6A-558B258D9185}"/>
    <cellStyle name="40% - Accent6 17 2 5 2" xfId="25886" xr:uid="{2EC2DDA5-7BB9-49EB-91AC-663506B0574D}"/>
    <cellStyle name="40% - Accent6 17 2 6" xfId="25887" xr:uid="{217A1270-29AC-4AFA-9C4B-096FDB664413}"/>
    <cellStyle name="40% - Accent6 17 3" xfId="25888" xr:uid="{92E5B683-9FAC-40E6-B212-B7042EC46CA6}"/>
    <cellStyle name="40% - Accent6 17 3 2" xfId="25889" xr:uid="{A21B85FE-8A4A-45F4-B5EB-DFC369475E43}"/>
    <cellStyle name="40% - Accent6 17 4" xfId="25890" xr:uid="{B936DF00-C4C0-42DE-BF93-9D1B3E3AD456}"/>
    <cellStyle name="40% - Accent6 17 4 2" xfId="25891" xr:uid="{AF9256DC-F179-41E3-9485-F6BD4AA5B1B8}"/>
    <cellStyle name="40% - Accent6 17 5" xfId="25892" xr:uid="{3E8C8153-5C3E-4586-9461-C531CCC70002}"/>
    <cellStyle name="40% - Accent6 17 5 2" xfId="25893" xr:uid="{616CCC11-E6EB-4B34-A65D-7338F0B2648C}"/>
    <cellStyle name="40% - Accent6 17 6" xfId="25894" xr:uid="{43ECE6F3-8A09-45BB-A3B7-13B216BA54C0}"/>
    <cellStyle name="40% - Accent6 17 6 2" xfId="25895" xr:uid="{E16C2C0C-8E54-465C-8B0E-39BCB838B212}"/>
    <cellStyle name="40% - Accent6 17 7" xfId="25896" xr:uid="{1EA773AA-D3C2-413B-AC18-18C280B58303}"/>
    <cellStyle name="40% - Accent6 17 7 2" xfId="25897" xr:uid="{3BE50429-0A74-4EFF-8CA8-F63E0828FD02}"/>
    <cellStyle name="40% - Accent6 17 8" xfId="25898" xr:uid="{33EF3F30-7F7E-46EA-BBC7-C9C265FD5F94}"/>
    <cellStyle name="40% - Accent6 18" xfId="25899" xr:uid="{F61B887C-0EAE-4DDF-9A18-5417FA4DF451}"/>
    <cellStyle name="40% - Accent6 18 2" xfId="25900" xr:uid="{E9495E85-9C31-4B9B-B175-DE1334BB619A}"/>
    <cellStyle name="40% - Accent6 18 2 2" xfId="25901" xr:uid="{8AE78C36-8C2C-461B-9CE8-1266E5D82B0A}"/>
    <cellStyle name="40% - Accent6 18 2 2 2" xfId="25902" xr:uid="{DF5073AE-1A92-4B8C-9C24-19552ADB953E}"/>
    <cellStyle name="40% - Accent6 18 2 3" xfId="25903" xr:uid="{5C5374BD-629C-492F-9E51-3876FADFD27C}"/>
    <cellStyle name="40% - Accent6 18 2 3 2" xfId="25904" xr:uid="{82CDBD6B-7481-455D-A3C8-894EACCBAC34}"/>
    <cellStyle name="40% - Accent6 18 2 4" xfId="25905" xr:uid="{D0A3FD3D-3803-4CDD-915F-45CDCFB156BF}"/>
    <cellStyle name="40% - Accent6 18 3" xfId="25906" xr:uid="{E74B8DC6-3142-4F60-B639-DEA756A43CE5}"/>
    <cellStyle name="40% - Accent6 18 3 2" xfId="25907" xr:uid="{6EC12D2C-17C0-4D1B-AD60-197A258A485F}"/>
    <cellStyle name="40% - Accent6 18 4" xfId="25908" xr:uid="{47893864-0985-4022-A368-B79755DD4EB4}"/>
    <cellStyle name="40% - Accent6 18 4 2" xfId="25909" xr:uid="{D6632C54-F579-428F-98F5-98C452EED2EF}"/>
    <cellStyle name="40% - Accent6 18 5" xfId="25910" xr:uid="{5A031144-D3B8-4950-B6B2-CF87AC2F8EB7}"/>
    <cellStyle name="40% - Accent6 18 5 2" xfId="25911" xr:uid="{72A0615F-BD9B-4C34-8114-7D3AC323DEAC}"/>
    <cellStyle name="40% - Accent6 18 6" xfId="25912" xr:uid="{E2DAF28D-A276-4D61-93E6-BEA6CF68E684}"/>
    <cellStyle name="40% - Accent6 18 6 2" xfId="25913" xr:uid="{3B85617D-7496-4F99-8BE4-9F1DAB9F1D33}"/>
    <cellStyle name="40% - Accent6 18 7" xfId="25914" xr:uid="{70312FD2-6743-4427-A770-CF17131A560A}"/>
    <cellStyle name="40% - Accent6 18 7 2" xfId="25915" xr:uid="{91667008-B2A2-4686-ABAD-C7371CFDD960}"/>
    <cellStyle name="40% - Accent6 18 8" xfId="25916" xr:uid="{E25505CD-59F9-4CF2-89EE-38B79AE290C0}"/>
    <cellStyle name="40% - Accent6 19" xfId="25917" xr:uid="{1AD3E014-1E1E-4D4C-992D-19396461649B}"/>
    <cellStyle name="40% - Accent6 19 2" xfId="25918" xr:uid="{CC644367-63BC-4326-BB30-185740C923B0}"/>
    <cellStyle name="40% - Accent6 19 2 2" xfId="25919" xr:uid="{787CC65C-8407-4D1E-B3C4-29DC5F040A71}"/>
    <cellStyle name="40% - Accent6 19 3" xfId="25920" xr:uid="{E0EC54A2-891B-43C3-B658-2DAE1F61CB0A}"/>
    <cellStyle name="40% - Accent6 19 3 2" xfId="25921" xr:uid="{56641970-CE79-4546-A50E-CCC8EF68C565}"/>
    <cellStyle name="40% - Accent6 19 4" xfId="25922" xr:uid="{BCD6B059-AC13-45AF-A0A6-C394F2820CAB}"/>
    <cellStyle name="40% - Accent6 19 4 2" xfId="25923" xr:uid="{A86B4D31-3A77-4B6C-B566-12CF9A05A1A7}"/>
    <cellStyle name="40% - Accent6 19 5" xfId="25924" xr:uid="{1B56AAD1-D67B-4707-9643-9EAF18B24DE0}"/>
    <cellStyle name="40% - Accent6 19 5 2" xfId="25925" xr:uid="{29F4D1A3-6C79-4B0F-BE2A-F61BC33749EB}"/>
    <cellStyle name="40% - Accent6 19 6" xfId="25926" xr:uid="{E3BD0149-3A39-419F-ADD4-50AFAA47BD0F}"/>
    <cellStyle name="40% - Accent6 19 6 2" xfId="25927" xr:uid="{AE00E5AB-094D-4763-B625-B8BCA63E993C}"/>
    <cellStyle name="40% - Accent6 19 7" xfId="25928" xr:uid="{28FA159B-3821-40CC-9BC7-427A52C6FB7A}"/>
    <cellStyle name="40% - Accent6 2" xfId="463" xr:uid="{BDDB586B-D0F4-4F39-9BB1-54AEB3490F7B}"/>
    <cellStyle name="40% - Accent6 2 10" xfId="25930" xr:uid="{B1A2AD96-BB73-4087-958F-FC2A71E4EE22}"/>
    <cellStyle name="40% - Accent6 2 10 2" xfId="25931" xr:uid="{6F4D8CB6-ADAB-4908-BE72-B5E83AA19CD1}"/>
    <cellStyle name="40% - Accent6 2 11" xfId="25932" xr:uid="{E0DB3AB9-CC53-4D35-8691-26B6BCFE561A}"/>
    <cellStyle name="40% - Accent6 2 11 2" xfId="25933" xr:uid="{815996E0-C8CD-4142-8A82-96D604D251CA}"/>
    <cellStyle name="40% - Accent6 2 12" xfId="25934" xr:uid="{429A3E8F-6C3A-45EC-86CE-00E4D47F1F2D}"/>
    <cellStyle name="40% - Accent6 2 12 2" xfId="25935" xr:uid="{44807337-A164-402A-8884-4B7D8D57D970}"/>
    <cellStyle name="40% - Accent6 2 13" xfId="25936" xr:uid="{9F131ED5-A4F1-45AB-A269-F251EF8D3C68}"/>
    <cellStyle name="40% - Accent6 2 13 2" xfId="25937" xr:uid="{1F2E368B-0B49-4E80-ADA2-12440E83FDDC}"/>
    <cellStyle name="40% - Accent6 2 14" xfId="25938" xr:uid="{DE6802DE-8307-4D5C-98EC-334FBA0767C5}"/>
    <cellStyle name="40% - Accent6 2 14 2" xfId="25939" xr:uid="{24D74FEA-7392-489C-885F-1BD2145EA171}"/>
    <cellStyle name="40% - Accent6 2 15" xfId="25940" xr:uid="{6E998DDD-A1C7-46C7-AED5-5E7F01D6C7B9}"/>
    <cellStyle name="40% - Accent6 2 15 2" xfId="25941" xr:uid="{42DC1942-CEB1-4B0B-933D-CC3EA5B4F165}"/>
    <cellStyle name="40% - Accent6 2 16" xfId="25942" xr:uid="{CE748377-5561-4C54-8D4F-98B31499657D}"/>
    <cellStyle name="40% - Accent6 2 17" xfId="25943" xr:uid="{957E4B93-7B6E-4890-8CC0-C8BF273C170A}"/>
    <cellStyle name="40% - Accent6 2 18" xfId="25929" xr:uid="{1B60F2C0-45D7-4CCB-9111-CBB52DD53F4D}"/>
    <cellStyle name="40% - Accent6 2 2" xfId="464" xr:uid="{D244546F-3DE8-4129-B275-77D2B71F5026}"/>
    <cellStyle name="40% - Accent6 2 2 10" xfId="25945" xr:uid="{BC7B4E6D-0E0D-4C3B-905C-891AF8103936}"/>
    <cellStyle name="40% - Accent6 2 2 10 2" xfId="25946" xr:uid="{69FD8407-E246-471D-B882-25D953C9B8A5}"/>
    <cellStyle name="40% - Accent6 2 2 11" xfId="25947" xr:uid="{16629BB6-8EA0-4CBE-85DD-F6D604649125}"/>
    <cellStyle name="40% - Accent6 2 2 11 2" xfId="25948" xr:uid="{EB47697F-57A1-40BD-B9F7-AA00861F1623}"/>
    <cellStyle name="40% - Accent6 2 2 12" xfId="25949" xr:uid="{9F243F66-0A82-435B-999E-FEC8D3454ADC}"/>
    <cellStyle name="40% - Accent6 2 2 13" xfId="25944" xr:uid="{4748742B-3CE2-484A-9E0D-E314D9065AC6}"/>
    <cellStyle name="40% - Accent6 2 2 2" xfId="465" xr:uid="{60AD005A-7233-4CD5-BDD4-781C12940D19}"/>
    <cellStyle name="40% - Accent6 2 2 2 10" xfId="25951" xr:uid="{C0CD195C-E8F8-4BDF-AAE9-9840E10812AC}"/>
    <cellStyle name="40% - Accent6 2 2 2 11" xfId="25950" xr:uid="{EA705A0F-0F99-4535-A342-F9F9CA73B31E}"/>
    <cellStyle name="40% - Accent6 2 2 2 2" xfId="466" xr:uid="{3E6557F4-0C3F-4CC1-9ADE-CDD8E85BF872}"/>
    <cellStyle name="40% - Accent6 2 2 2 2 2" xfId="467" xr:uid="{3FF39C32-F3A1-4D71-A8E1-737F2F4D1C68}"/>
    <cellStyle name="40% - Accent6 2 2 2 2 2 2" xfId="25954" xr:uid="{240393FF-A355-4806-A97A-47FB04269739}"/>
    <cellStyle name="40% - Accent6 2 2 2 2 2 2 2" xfId="25955" xr:uid="{5DDCD79D-DFEA-4827-8925-98E2DB0BC144}"/>
    <cellStyle name="40% - Accent6 2 2 2 2 2 3" xfId="25956" xr:uid="{2B378824-CCAF-4671-B3E2-897F46A217D2}"/>
    <cellStyle name="40% - Accent6 2 2 2 2 2 3 2" xfId="25957" xr:uid="{5D3B229F-57C1-4E94-BF6B-E229C8B7DA7F}"/>
    <cellStyle name="40% - Accent6 2 2 2 2 2 4" xfId="25958" xr:uid="{A0112AC6-2760-49DB-B0DB-6DEC9F72091E}"/>
    <cellStyle name="40% - Accent6 2 2 2 2 2 5" xfId="25953" xr:uid="{A8CE7166-7770-4F87-A9FE-FEFEE6A1D06B}"/>
    <cellStyle name="40% - Accent6 2 2 2 2 3" xfId="25959" xr:uid="{54138034-6626-48D4-B404-AB749F710C52}"/>
    <cellStyle name="40% - Accent6 2 2 2 2 3 2" xfId="25960" xr:uid="{26A74638-9541-4416-9E14-99956D22B371}"/>
    <cellStyle name="40% - Accent6 2 2 2 2 4" xfId="25961" xr:uid="{4F9A9F91-C81C-4F89-A545-B5BD4802B8BA}"/>
    <cellStyle name="40% - Accent6 2 2 2 2 4 2" xfId="25962" xr:uid="{79A4C4E1-9912-48F4-8462-818A5A4DDF77}"/>
    <cellStyle name="40% - Accent6 2 2 2 2 5" xfId="25963" xr:uid="{31B9BC38-50BF-429A-A2F1-9D6850EE23E5}"/>
    <cellStyle name="40% - Accent6 2 2 2 2 5 2" xfId="25964" xr:uid="{47AC90F9-9FFF-46C9-9E70-CD089DCA8C1B}"/>
    <cellStyle name="40% - Accent6 2 2 2 2 6" xfId="25965" xr:uid="{C5EAA69B-E143-4A77-9CD6-3844CF99ECA5}"/>
    <cellStyle name="40% - Accent6 2 2 2 2 7" xfId="25952" xr:uid="{EF773025-6E7E-45DC-8888-85D5E3A23C23}"/>
    <cellStyle name="40% - Accent6 2 2 2 3" xfId="468" xr:uid="{42B2959D-2CBF-4341-B206-568FDC471673}"/>
    <cellStyle name="40% - Accent6 2 2 2 3 2" xfId="25967" xr:uid="{C743BB6C-3DA7-4D9F-8698-A8E73A65A66A}"/>
    <cellStyle name="40% - Accent6 2 2 2 3 2 2" xfId="25968" xr:uid="{21CBE19E-4D1E-4D68-B52D-10CBC45A2167}"/>
    <cellStyle name="40% - Accent6 2 2 2 3 2 2 2" xfId="25969" xr:uid="{7CA4CD01-0D9B-4D5F-AF48-334B3B1F09F1}"/>
    <cellStyle name="40% - Accent6 2 2 2 3 2 3" xfId="25970" xr:uid="{8F9F16C2-30C6-4FE1-BFFA-380FC5094C34}"/>
    <cellStyle name="40% - Accent6 2 2 2 3 2 3 2" xfId="25971" xr:uid="{33CA822A-8C4F-4854-8BC4-2EB4FDE46798}"/>
    <cellStyle name="40% - Accent6 2 2 2 3 2 4" xfId="25972" xr:uid="{A546B54E-92BF-435B-97FF-5DFD569AE7B9}"/>
    <cellStyle name="40% - Accent6 2 2 2 3 3" xfId="25973" xr:uid="{7886D63B-B32D-452B-8689-5A544415D556}"/>
    <cellStyle name="40% - Accent6 2 2 2 3 3 2" xfId="25974" xr:uid="{4479D2FA-17CC-470E-ACCD-4544600B9C08}"/>
    <cellStyle name="40% - Accent6 2 2 2 3 4" xfId="25975" xr:uid="{B605440D-448F-4EE6-82AD-EB62DA47DED1}"/>
    <cellStyle name="40% - Accent6 2 2 2 3 4 2" xfId="25976" xr:uid="{E9D1CE0F-8C7D-454B-8790-7103E8303C42}"/>
    <cellStyle name="40% - Accent6 2 2 2 3 5" xfId="25977" xr:uid="{B3BBAA77-2F1C-48C3-928C-814F01B0AFEF}"/>
    <cellStyle name="40% - Accent6 2 2 2 3 5 2" xfId="25978" xr:uid="{742D16F7-BAFC-4D69-A832-A90EC588848F}"/>
    <cellStyle name="40% - Accent6 2 2 2 3 6" xfId="25979" xr:uid="{9779F1DC-4B8C-499F-BFFC-A8CC239ABE44}"/>
    <cellStyle name="40% - Accent6 2 2 2 3 7" xfId="25966" xr:uid="{78EBB8A3-0344-40C2-8327-AA8D497F49E6}"/>
    <cellStyle name="40% - Accent6 2 2 2 4" xfId="25980" xr:uid="{B71C6E7E-1581-49CB-9A78-46F1D8F85954}"/>
    <cellStyle name="40% - Accent6 2 2 2 4 2" xfId="25981" xr:uid="{E5BA21D9-E1A3-464E-8763-1D6641E7293E}"/>
    <cellStyle name="40% - Accent6 2 2 2 4 2 2" xfId="25982" xr:uid="{8A185404-07BA-45DC-9331-BFC1F4FBA6C8}"/>
    <cellStyle name="40% - Accent6 2 2 2 4 3" xfId="25983" xr:uid="{3F3083E3-7A25-4C4C-AA37-0EEEA2E7B645}"/>
    <cellStyle name="40% - Accent6 2 2 2 4 3 2" xfId="25984" xr:uid="{674A3BE6-A176-4A56-A1F5-08E06BFC211B}"/>
    <cellStyle name="40% - Accent6 2 2 2 4 4" xfId="25985" xr:uid="{B537F499-3760-4076-8883-B4E94F47CD83}"/>
    <cellStyle name="40% - Accent6 2 2 2 5" xfId="25986" xr:uid="{AD51FFE4-F205-4EB7-9808-1F972336F09E}"/>
    <cellStyle name="40% - Accent6 2 2 2 5 2" xfId="25987" xr:uid="{42200147-7834-4D2B-8432-E08640D9532B}"/>
    <cellStyle name="40% - Accent6 2 2 2 6" xfId="25988" xr:uid="{1C77108B-E991-4A93-A307-D06361E5207B}"/>
    <cellStyle name="40% - Accent6 2 2 2 6 2" xfId="25989" xr:uid="{1C2611B2-CE54-44C4-81FE-A620C75BB397}"/>
    <cellStyle name="40% - Accent6 2 2 2 7" xfId="25990" xr:uid="{4444D89F-0A7D-485B-8616-69A724898F9B}"/>
    <cellStyle name="40% - Accent6 2 2 2 7 2" xfId="25991" xr:uid="{3083068A-3E3E-4B95-BD3D-E94D22060556}"/>
    <cellStyle name="40% - Accent6 2 2 2 8" xfId="25992" xr:uid="{57B9152A-620F-4C06-864A-CA664A88B211}"/>
    <cellStyle name="40% - Accent6 2 2 2 8 2" xfId="25993" xr:uid="{98F10D88-1216-44DB-A839-D83588CD95DB}"/>
    <cellStyle name="40% - Accent6 2 2 2 9" xfId="25994" xr:uid="{9D44F38A-AC4F-46B4-BCB6-93887F616409}"/>
    <cellStyle name="40% - Accent6 2 2 2 9 2" xfId="25995" xr:uid="{F4477BD1-0596-46F7-BD97-CC29708DEE8F}"/>
    <cellStyle name="40% - Accent6 2 2 3" xfId="469" xr:uid="{E42D6270-4B32-48C9-9466-C312BE2C06AE}"/>
    <cellStyle name="40% - Accent6 2 2 3 2" xfId="470" xr:uid="{78CB20BC-069E-43F7-BEAE-42D90F13AD40}"/>
    <cellStyle name="40% - Accent6 2 2 3 2 2" xfId="25998" xr:uid="{4B55DDF0-3E0E-4570-B793-7B5BF4AAA250}"/>
    <cellStyle name="40% - Accent6 2 2 3 2 2 2" xfId="25999" xr:uid="{1ED683E7-C2FA-46FD-ACDE-62742364A63D}"/>
    <cellStyle name="40% - Accent6 2 2 3 2 2 2 2" xfId="26000" xr:uid="{2C2ACCA6-3BFF-48B3-A429-96A57ABC76DC}"/>
    <cellStyle name="40% - Accent6 2 2 3 2 2 3" xfId="26001" xr:uid="{982419BA-E33F-4F3E-962D-01784F5E5992}"/>
    <cellStyle name="40% - Accent6 2 2 3 2 2 3 2" xfId="26002" xr:uid="{32C1F0CD-095D-4A53-B6D3-841E4C31BF33}"/>
    <cellStyle name="40% - Accent6 2 2 3 2 2 4" xfId="26003" xr:uid="{7CB8FCF2-21A4-4E1C-A00D-7A987E71E4EF}"/>
    <cellStyle name="40% - Accent6 2 2 3 2 3" xfId="26004" xr:uid="{D7078389-2F00-427E-9921-98613BE12374}"/>
    <cellStyle name="40% - Accent6 2 2 3 2 3 2" xfId="26005" xr:uid="{2AD1DB4B-0D17-4739-96AA-3305B4973A45}"/>
    <cellStyle name="40% - Accent6 2 2 3 2 4" xfId="26006" xr:uid="{EB09423C-E831-40F6-947E-0771709BFC4F}"/>
    <cellStyle name="40% - Accent6 2 2 3 2 4 2" xfId="26007" xr:uid="{55195D8E-78CD-4DD0-A147-B020F60051B4}"/>
    <cellStyle name="40% - Accent6 2 2 3 2 5" xfId="26008" xr:uid="{36164E50-F811-472E-A5AE-FD8330F5E59F}"/>
    <cellStyle name="40% - Accent6 2 2 3 2 5 2" xfId="26009" xr:uid="{57F0D505-6383-4732-8517-46E5439563D5}"/>
    <cellStyle name="40% - Accent6 2 2 3 2 6" xfId="26010" xr:uid="{D775A172-F1AF-432E-AB1D-B36DCCD64EDF}"/>
    <cellStyle name="40% - Accent6 2 2 3 2 7" xfId="25997" xr:uid="{36FB2A91-ED73-433C-ACBD-C4C89A200C09}"/>
    <cellStyle name="40% - Accent6 2 2 3 3" xfId="26011" xr:uid="{201F9525-91F4-4AC2-BF55-C37AF75A5743}"/>
    <cellStyle name="40% - Accent6 2 2 3 3 2" xfId="26012" xr:uid="{CFDCCA90-F20C-47D8-B0ED-B760D5053221}"/>
    <cellStyle name="40% - Accent6 2 2 3 3 2 2" xfId="26013" xr:uid="{6A8D71D3-8E2B-46D7-9F60-EE82807C0676}"/>
    <cellStyle name="40% - Accent6 2 2 3 3 2 2 2" xfId="26014" xr:uid="{E79EB964-E750-4E23-A816-D6950FB5F9BA}"/>
    <cellStyle name="40% - Accent6 2 2 3 3 2 3" xfId="26015" xr:uid="{3B7746EF-402C-4972-8F11-971A81F592C4}"/>
    <cellStyle name="40% - Accent6 2 2 3 3 2 3 2" xfId="26016" xr:uid="{C605C3D6-D172-4CA3-AAD7-9060434679C3}"/>
    <cellStyle name="40% - Accent6 2 2 3 3 2 4" xfId="26017" xr:uid="{84626732-0FF7-4BD0-BBAB-6C70D708B68A}"/>
    <cellStyle name="40% - Accent6 2 2 3 3 3" xfId="26018" xr:uid="{03E418F2-9538-4748-8DEE-D2FBF0FFA739}"/>
    <cellStyle name="40% - Accent6 2 2 3 3 3 2" xfId="26019" xr:uid="{77B3426D-3A82-4CBB-9485-CDAF14464A42}"/>
    <cellStyle name="40% - Accent6 2 2 3 3 4" xfId="26020" xr:uid="{F2B903F6-334D-4287-AF0C-680AD02AE5F6}"/>
    <cellStyle name="40% - Accent6 2 2 3 3 4 2" xfId="26021" xr:uid="{905EE3DA-1B7D-4DAB-97B3-4306B4565C98}"/>
    <cellStyle name="40% - Accent6 2 2 3 3 5" xfId="26022" xr:uid="{97CFB81C-281A-4A8E-B74E-392C5FEBE348}"/>
    <cellStyle name="40% - Accent6 2 2 3 3 5 2" xfId="26023" xr:uid="{D6E3345B-180B-4B68-8BA0-0F1B51C43C52}"/>
    <cellStyle name="40% - Accent6 2 2 3 3 6" xfId="26024" xr:uid="{2CE13D83-F1B5-470B-8898-0D28AA7B695A}"/>
    <cellStyle name="40% - Accent6 2 2 3 4" xfId="26025" xr:uid="{C12635EB-60DF-4E6B-A739-0CBFD7E9A0C5}"/>
    <cellStyle name="40% - Accent6 2 2 3 4 2" xfId="26026" xr:uid="{97C61705-4EB6-4659-AE4E-AF74D1DAC9AB}"/>
    <cellStyle name="40% - Accent6 2 2 3 4 2 2" xfId="26027" xr:uid="{34F2737F-6209-43BD-B623-F7E2B6F6CAFD}"/>
    <cellStyle name="40% - Accent6 2 2 3 4 3" xfId="26028" xr:uid="{FB2FEEED-EB8C-4E75-9CE2-9B71FF644531}"/>
    <cellStyle name="40% - Accent6 2 2 3 4 3 2" xfId="26029" xr:uid="{C1F5B9A2-3851-47A2-97DC-A0C65C603FED}"/>
    <cellStyle name="40% - Accent6 2 2 3 4 4" xfId="26030" xr:uid="{0E9F2EA0-86B9-4945-A0F3-7828D8813DEE}"/>
    <cellStyle name="40% - Accent6 2 2 3 5" xfId="26031" xr:uid="{EFDFAC01-435C-4F34-AA18-AD293810F54B}"/>
    <cellStyle name="40% - Accent6 2 2 3 5 2" xfId="26032" xr:uid="{3E9CD402-38BF-4D28-9315-D0CAEB4D8DB1}"/>
    <cellStyle name="40% - Accent6 2 2 3 6" xfId="26033" xr:uid="{B544B6CB-EA65-4CC9-879E-0EB954C95522}"/>
    <cellStyle name="40% - Accent6 2 2 3 6 2" xfId="26034" xr:uid="{E9735885-1EC9-43B6-A458-68890283EC69}"/>
    <cellStyle name="40% - Accent6 2 2 3 7" xfId="26035" xr:uid="{761EA88C-0B39-4A63-BE2F-ECE03E5CB5D8}"/>
    <cellStyle name="40% - Accent6 2 2 3 7 2" xfId="26036" xr:uid="{6BA78FC8-21F1-4BFA-80E9-5E9A1C36BEB4}"/>
    <cellStyle name="40% - Accent6 2 2 3 8" xfId="26037" xr:uid="{6D0078C1-1D9A-4F0C-AF28-7DD27EC46B3C}"/>
    <cellStyle name="40% - Accent6 2 2 3 9" xfId="25996" xr:uid="{010BE962-85FD-48CA-B1A9-1C0202D08560}"/>
    <cellStyle name="40% - Accent6 2 2 4" xfId="471" xr:uid="{744165B7-93CC-41FA-8DF2-D60537C3529C}"/>
    <cellStyle name="40% - Accent6 2 2 4 2" xfId="26039" xr:uid="{B8B0B852-2A02-49CB-A493-C3001CB4C6A9}"/>
    <cellStyle name="40% - Accent6 2 2 4 2 2" xfId="26040" xr:uid="{EF7D0198-6446-4182-BFED-D972DDF073A0}"/>
    <cellStyle name="40% - Accent6 2 2 4 2 2 2" xfId="26041" xr:uid="{C3259EB1-34BB-451C-892C-0271330C044F}"/>
    <cellStyle name="40% - Accent6 2 2 4 2 3" xfId="26042" xr:uid="{BF4666EC-7D6E-482E-B5BB-73A1FAF46ECD}"/>
    <cellStyle name="40% - Accent6 2 2 4 2 3 2" xfId="26043" xr:uid="{D63A9635-EB1F-4D69-95FC-D7A0E8C2B7F2}"/>
    <cellStyle name="40% - Accent6 2 2 4 2 4" xfId="26044" xr:uid="{824A0139-327D-4EB6-811E-F8A3AD22D76D}"/>
    <cellStyle name="40% - Accent6 2 2 4 3" xfId="26045" xr:uid="{220DE5AA-ED88-4C02-AF67-9DF5B97C7475}"/>
    <cellStyle name="40% - Accent6 2 2 4 3 2" xfId="26046" xr:uid="{0618285A-6348-4CDB-B3A0-CA9DC4B7102E}"/>
    <cellStyle name="40% - Accent6 2 2 4 4" xfId="26047" xr:uid="{F2DE27F8-8369-4CF5-82D0-AE4B5DBDB60C}"/>
    <cellStyle name="40% - Accent6 2 2 4 4 2" xfId="26048" xr:uid="{4F61F150-BAAD-4060-9745-357A61335549}"/>
    <cellStyle name="40% - Accent6 2 2 4 5" xfId="26049" xr:uid="{5080E192-9D0F-4A89-B5F9-8712C726B864}"/>
    <cellStyle name="40% - Accent6 2 2 4 5 2" xfId="26050" xr:uid="{82F7FACD-6FC4-4CBA-A547-C67921E2175F}"/>
    <cellStyle name="40% - Accent6 2 2 4 6" xfId="26051" xr:uid="{C87F1768-8EE9-4FF9-8C57-B3A4F28C4DEF}"/>
    <cellStyle name="40% - Accent6 2 2 4 7" xfId="26038" xr:uid="{E4403481-4FDE-4251-B09A-A354F8806678}"/>
    <cellStyle name="40% - Accent6 2 2 5" xfId="26052" xr:uid="{0F54D087-00C6-44B1-922D-6E2BD1A70179}"/>
    <cellStyle name="40% - Accent6 2 2 5 2" xfId="26053" xr:uid="{A3C6EB09-A33F-4B35-AC5D-34DBC218F05E}"/>
    <cellStyle name="40% - Accent6 2 2 5 2 2" xfId="26054" xr:uid="{0F03F1F2-B2AE-4E52-B18E-97688F204870}"/>
    <cellStyle name="40% - Accent6 2 2 5 2 2 2" xfId="26055" xr:uid="{37C33714-DB74-4694-BC54-16A8386683F1}"/>
    <cellStyle name="40% - Accent6 2 2 5 2 3" xfId="26056" xr:uid="{C50EF87D-6EE5-464F-88B3-1689BD968D3F}"/>
    <cellStyle name="40% - Accent6 2 2 5 2 3 2" xfId="26057" xr:uid="{F6A9AF4A-D694-4273-92C6-C3A7DC51BD3D}"/>
    <cellStyle name="40% - Accent6 2 2 5 2 4" xfId="26058" xr:uid="{93B59AB7-74C5-49FC-B6C8-4E98260D9EF4}"/>
    <cellStyle name="40% - Accent6 2 2 5 3" xfId="26059" xr:uid="{31F53071-9BC3-41B5-AD18-6B63CA339162}"/>
    <cellStyle name="40% - Accent6 2 2 5 3 2" xfId="26060" xr:uid="{A26B0F68-D395-4493-A7B5-B0DFB09384C9}"/>
    <cellStyle name="40% - Accent6 2 2 5 4" xfId="26061" xr:uid="{6AD5D7AE-F3CF-4F9A-83A5-336397C1CB7F}"/>
    <cellStyle name="40% - Accent6 2 2 5 4 2" xfId="26062" xr:uid="{4A8FD0BD-9C55-49A4-A9C6-33E62331D389}"/>
    <cellStyle name="40% - Accent6 2 2 5 5" xfId="26063" xr:uid="{8D5BAD56-B845-4D54-AC6B-A88364B25927}"/>
    <cellStyle name="40% - Accent6 2 2 5 5 2" xfId="26064" xr:uid="{6DF42474-EC5B-4A13-9D71-350598F254D0}"/>
    <cellStyle name="40% - Accent6 2 2 5 6" xfId="26065" xr:uid="{60489A36-8ECF-4495-A3FD-49DE530545A5}"/>
    <cellStyle name="40% - Accent6 2 2 6" xfId="26066" xr:uid="{1A679332-0CB3-4DC8-980A-3CFB6B6F816A}"/>
    <cellStyle name="40% - Accent6 2 2 6 2" xfId="26067" xr:uid="{A04AA5D1-2E0F-4CE0-BF96-4FB349F8E3F4}"/>
    <cellStyle name="40% - Accent6 2 2 6 2 2" xfId="26068" xr:uid="{A9148B72-631C-49C6-9156-F7CDB6D2DD99}"/>
    <cellStyle name="40% - Accent6 2 2 6 3" xfId="26069" xr:uid="{D27CCE3E-6701-40A3-BBF5-B3D4DC6D2110}"/>
    <cellStyle name="40% - Accent6 2 2 6 3 2" xfId="26070" xr:uid="{965E70FB-542D-4A38-B5DE-A72B32D845E2}"/>
    <cellStyle name="40% - Accent6 2 2 6 4" xfId="26071" xr:uid="{F831DB28-AD44-4275-BF69-84A7BF880C6C}"/>
    <cellStyle name="40% - Accent6 2 2 7" xfId="26072" xr:uid="{8ACDCC5D-2460-437B-B3EF-32EA8604FB0E}"/>
    <cellStyle name="40% - Accent6 2 2 7 2" xfId="26073" xr:uid="{62042AEC-5EF2-40CF-B71D-85CF06FD2C0C}"/>
    <cellStyle name="40% - Accent6 2 2 8" xfId="26074" xr:uid="{2873863C-F9D7-465E-AF25-7C6FBF47FAF8}"/>
    <cellStyle name="40% - Accent6 2 2 8 2" xfId="26075" xr:uid="{BE5A425B-51B3-439C-BBE1-B09DAFCE22C9}"/>
    <cellStyle name="40% - Accent6 2 2 9" xfId="26076" xr:uid="{48E9935A-0DDB-46FD-ADC5-4D3660EF562D}"/>
    <cellStyle name="40% - Accent6 2 2 9 2" xfId="26077" xr:uid="{8E091FF6-273E-4C22-ABB5-AD55F55C5BD4}"/>
    <cellStyle name="40% - Accent6 2 3" xfId="472" xr:uid="{48D199F8-76B8-4E91-8A1F-20010D400104}"/>
    <cellStyle name="40% - Accent6 2 3 10" xfId="26079" xr:uid="{D6D402B1-03A1-4A0B-9A7C-25AB564AC571}"/>
    <cellStyle name="40% - Accent6 2 3 11" xfId="26078" xr:uid="{46D4D2E0-94F6-48A8-B48A-8C4D1F114CB9}"/>
    <cellStyle name="40% - Accent6 2 3 2" xfId="473" xr:uid="{B1EAB5D2-889C-4FFA-9171-5BE8D68E6F92}"/>
    <cellStyle name="40% - Accent6 2 3 2 2" xfId="474" xr:uid="{D5129242-50F8-4FCB-9858-088E7BEC95B4}"/>
    <cellStyle name="40% - Accent6 2 3 2 2 2" xfId="26082" xr:uid="{68ECF5BC-EA6C-41EE-B01F-400B785405BC}"/>
    <cellStyle name="40% - Accent6 2 3 2 2 2 2" xfId="26083" xr:uid="{32047261-1AD2-46BF-98B4-98209096ED56}"/>
    <cellStyle name="40% - Accent6 2 3 2 2 3" xfId="26084" xr:uid="{FB77FB2D-B2D7-41F3-A36B-FAAE53B8FDD3}"/>
    <cellStyle name="40% - Accent6 2 3 2 2 3 2" xfId="26085" xr:uid="{084A38BF-678E-4041-8074-628BDBB648E4}"/>
    <cellStyle name="40% - Accent6 2 3 2 2 4" xfId="26086" xr:uid="{08823E13-762C-4FAE-A6DF-1ACC041B4B02}"/>
    <cellStyle name="40% - Accent6 2 3 2 2 5" xfId="26081" xr:uid="{4EA4C0EA-4DAE-4602-8E65-DE191C90A3FA}"/>
    <cellStyle name="40% - Accent6 2 3 2 3" xfId="26087" xr:uid="{E5027A9F-0540-44DD-898C-5CC31CB70655}"/>
    <cellStyle name="40% - Accent6 2 3 2 3 2" xfId="26088" xr:uid="{71FAD4C0-65B7-44EB-ADFE-509EFAD55418}"/>
    <cellStyle name="40% - Accent6 2 3 2 4" xfId="26089" xr:uid="{BB433084-7E21-4D8E-98EE-A862DDFE8784}"/>
    <cellStyle name="40% - Accent6 2 3 2 4 2" xfId="26090" xr:uid="{4EC98706-F7EC-48A4-83BE-7F3E7731EB62}"/>
    <cellStyle name="40% - Accent6 2 3 2 5" xfId="26091" xr:uid="{BA04090D-4F85-418F-B16D-11E3C5B1EC75}"/>
    <cellStyle name="40% - Accent6 2 3 2 5 2" xfId="26092" xr:uid="{150B5063-D3A4-455E-9724-6EE9B30D44FF}"/>
    <cellStyle name="40% - Accent6 2 3 2 6" xfId="26093" xr:uid="{D9EA40B9-66DF-4152-A5E7-DED4F736B0D8}"/>
    <cellStyle name="40% - Accent6 2 3 2 6 2" xfId="26094" xr:uid="{C6B115E5-941E-4D48-B380-B9E30399A80F}"/>
    <cellStyle name="40% - Accent6 2 3 2 7" xfId="26095" xr:uid="{2ABB094C-A08A-4D49-95EF-7408661F1EDB}"/>
    <cellStyle name="40% - Accent6 2 3 2 7 2" xfId="26096" xr:uid="{F64BB816-8F7C-4D06-AC9D-44BE5933DFAC}"/>
    <cellStyle name="40% - Accent6 2 3 2 8" xfId="26097" xr:uid="{759C500F-8D9C-4026-B18D-5B356E93063A}"/>
    <cellStyle name="40% - Accent6 2 3 2 9" xfId="26080" xr:uid="{EAD02FEC-35C4-4C05-A32B-52D151217D7F}"/>
    <cellStyle name="40% - Accent6 2 3 3" xfId="475" xr:uid="{A7D655FF-C881-4AC4-960C-C4AC6A1C50F0}"/>
    <cellStyle name="40% - Accent6 2 3 3 2" xfId="26099" xr:uid="{7C2B427C-9509-4C59-8BD8-B1D60D964348}"/>
    <cellStyle name="40% - Accent6 2 3 3 2 2" xfId="26100" xr:uid="{2027D91A-516A-405B-BC32-7EDC2B623256}"/>
    <cellStyle name="40% - Accent6 2 3 3 2 2 2" xfId="26101" xr:uid="{9746B69A-2A1B-4C3B-BCFC-B7C6603C0D68}"/>
    <cellStyle name="40% - Accent6 2 3 3 2 3" xfId="26102" xr:uid="{BED66845-6F85-417E-8CB9-2C1C30A9C46D}"/>
    <cellStyle name="40% - Accent6 2 3 3 2 3 2" xfId="26103" xr:uid="{C6EDD5D3-1CB9-4BE9-9BEC-598A99E81C4B}"/>
    <cellStyle name="40% - Accent6 2 3 3 2 4" xfId="26104" xr:uid="{C57F30AB-CE73-452E-A3BC-E95537E7424F}"/>
    <cellStyle name="40% - Accent6 2 3 3 3" xfId="26105" xr:uid="{180FAAD5-2A00-4302-8D27-2EDF3B67C8AD}"/>
    <cellStyle name="40% - Accent6 2 3 3 3 2" xfId="26106" xr:uid="{91096F37-7FB7-4D8E-852C-414823E101F1}"/>
    <cellStyle name="40% - Accent6 2 3 3 4" xfId="26107" xr:uid="{74543929-B09C-40BB-89AF-B5CD09091BFA}"/>
    <cellStyle name="40% - Accent6 2 3 3 4 2" xfId="26108" xr:uid="{1214F4FA-A218-4E36-A297-1F1BBCAB6E42}"/>
    <cellStyle name="40% - Accent6 2 3 3 5" xfId="26109" xr:uid="{0508F020-C967-4B91-8F53-D39358D12E40}"/>
    <cellStyle name="40% - Accent6 2 3 3 5 2" xfId="26110" xr:uid="{0B0C8B8F-2A08-4CA5-B202-58137D93EB7D}"/>
    <cellStyle name="40% - Accent6 2 3 3 6" xfId="26111" xr:uid="{6A143BEE-09ED-4886-BE8A-9E228C1B2531}"/>
    <cellStyle name="40% - Accent6 2 3 3 7" xfId="26098" xr:uid="{C9ECCF28-3D6B-4263-BFEA-F9FF4258EE2F}"/>
    <cellStyle name="40% - Accent6 2 3 4" xfId="26112" xr:uid="{CEEB6FA5-F19B-46E3-89C4-F3C2AA299ECD}"/>
    <cellStyle name="40% - Accent6 2 3 4 2" xfId="26113" xr:uid="{25F10EFC-8EDA-46D4-A53E-18CB4F63490B}"/>
    <cellStyle name="40% - Accent6 2 3 4 2 2" xfId="26114" xr:uid="{95B0317B-3EA2-4539-AD69-669BD31E3F1C}"/>
    <cellStyle name="40% - Accent6 2 3 4 3" xfId="26115" xr:uid="{39631393-19E6-4A6C-BBD4-EBD75FB4F30E}"/>
    <cellStyle name="40% - Accent6 2 3 4 3 2" xfId="26116" xr:uid="{0B7E243A-AAAB-49EE-ABB2-8FFC439C6696}"/>
    <cellStyle name="40% - Accent6 2 3 4 4" xfId="26117" xr:uid="{4FBC535E-C61C-4F15-8DB2-75F17C29DF8F}"/>
    <cellStyle name="40% - Accent6 2 3 5" xfId="26118" xr:uid="{C0FA0831-1D48-457D-A48B-D28F02CCBC2E}"/>
    <cellStyle name="40% - Accent6 2 3 5 2" xfId="26119" xr:uid="{88DE16ED-BB4E-4841-9373-A7175A616DB9}"/>
    <cellStyle name="40% - Accent6 2 3 6" xfId="26120" xr:uid="{A630EE9A-116E-4BB5-A6C5-7B1A3D88859F}"/>
    <cellStyle name="40% - Accent6 2 3 6 2" xfId="26121" xr:uid="{7D57A593-8B6D-452C-A24B-0615E98D4B75}"/>
    <cellStyle name="40% - Accent6 2 3 7" xfId="26122" xr:uid="{FA3A5A4D-49A8-4FB6-9155-218FB4FE3A82}"/>
    <cellStyle name="40% - Accent6 2 3 7 2" xfId="26123" xr:uid="{DF6D594A-7AFB-4026-823D-BABCCC64112D}"/>
    <cellStyle name="40% - Accent6 2 3 8" xfId="26124" xr:uid="{1A63470A-E7C4-4E55-9488-A2102097497D}"/>
    <cellStyle name="40% - Accent6 2 3 8 2" xfId="26125" xr:uid="{6A4E1657-51A7-480E-A394-D9FD777E22A4}"/>
    <cellStyle name="40% - Accent6 2 3 9" xfId="26126" xr:uid="{9B97DC1E-509D-47E9-AF95-61481E23F754}"/>
    <cellStyle name="40% - Accent6 2 3 9 2" xfId="26127" xr:uid="{6A52D4D3-C35D-4D96-8542-3C49E193C1A3}"/>
    <cellStyle name="40% - Accent6 2 4" xfId="476" xr:uid="{A931F950-F3D8-4DF5-8039-675C08970039}"/>
    <cellStyle name="40% - Accent6 2 4 10" xfId="26129" xr:uid="{0B9E92C5-DE97-4105-82D7-312603EFD074}"/>
    <cellStyle name="40% - Accent6 2 4 11" xfId="26128" xr:uid="{6765CCD2-3E70-47BB-9AFD-9CBA63B047D3}"/>
    <cellStyle name="40% - Accent6 2 4 2" xfId="477" xr:uid="{3540FB2D-A8B4-424F-978D-6C192A51F832}"/>
    <cellStyle name="40% - Accent6 2 4 2 2" xfId="478" xr:uid="{2F897781-46A9-41E5-9F6E-1BDD9EF79585}"/>
    <cellStyle name="40% - Accent6 2 4 2 2 2" xfId="26132" xr:uid="{B7610FAF-DEEC-4231-8DB1-F43F7B60E391}"/>
    <cellStyle name="40% - Accent6 2 4 2 2 2 2" xfId="26133" xr:uid="{330400E4-7B6B-4A0A-8D19-87B7EB49BC36}"/>
    <cellStyle name="40% - Accent6 2 4 2 2 3" xfId="26134" xr:uid="{149058D9-22DB-4847-A220-6C235DDF7C40}"/>
    <cellStyle name="40% - Accent6 2 4 2 2 3 2" xfId="26135" xr:uid="{BF7D6461-A729-42FF-82CF-9F9ED230CF4A}"/>
    <cellStyle name="40% - Accent6 2 4 2 2 4" xfId="26136" xr:uid="{3A265EBD-E242-41B7-9883-24DA34230918}"/>
    <cellStyle name="40% - Accent6 2 4 2 2 5" xfId="26131" xr:uid="{0C910AD9-6B78-455E-8E9E-82AF548AE6BA}"/>
    <cellStyle name="40% - Accent6 2 4 2 3" xfId="26137" xr:uid="{5000C5E9-8B13-459E-B97A-1C45861E08AE}"/>
    <cellStyle name="40% - Accent6 2 4 2 3 2" xfId="26138" xr:uid="{1B2C7A86-88D4-419D-B471-E3716BB25BEA}"/>
    <cellStyle name="40% - Accent6 2 4 2 4" xfId="26139" xr:uid="{337D288D-76B5-4B3A-A5F3-3D2C0AF92D30}"/>
    <cellStyle name="40% - Accent6 2 4 2 4 2" xfId="26140" xr:uid="{B75320C2-2F4D-4183-A85E-ED5988E034E8}"/>
    <cellStyle name="40% - Accent6 2 4 2 5" xfId="26141" xr:uid="{30FFDFA0-4102-496D-BF3C-930C705AD243}"/>
    <cellStyle name="40% - Accent6 2 4 2 5 2" xfId="26142" xr:uid="{A1010DB2-9A0C-497B-9068-932CF14FB284}"/>
    <cellStyle name="40% - Accent6 2 4 2 6" xfId="26143" xr:uid="{286CFAD4-D040-41E9-A999-493C2D960573}"/>
    <cellStyle name="40% - Accent6 2 4 2 7" xfId="26130" xr:uid="{4705027E-B364-49C5-A144-C0F5D27A2BB6}"/>
    <cellStyle name="40% - Accent6 2 4 3" xfId="479" xr:uid="{E168F463-3097-44CB-8F94-6608E5663773}"/>
    <cellStyle name="40% - Accent6 2 4 3 2" xfId="26145" xr:uid="{4E103EB3-5CF7-420B-BBA7-A55730829D02}"/>
    <cellStyle name="40% - Accent6 2 4 3 2 2" xfId="26146" xr:uid="{44B56D81-C874-4332-A396-FB5BC9EEBA0F}"/>
    <cellStyle name="40% - Accent6 2 4 3 2 2 2" xfId="26147" xr:uid="{AFBE57E1-4E41-4FB7-A5CA-D846B23C686F}"/>
    <cellStyle name="40% - Accent6 2 4 3 2 3" xfId="26148" xr:uid="{06E9F4EA-B7C1-455F-A37A-5B996E7390B1}"/>
    <cellStyle name="40% - Accent6 2 4 3 2 3 2" xfId="26149" xr:uid="{2EDE1AAA-ED54-4175-B8DF-B7211C5D5D74}"/>
    <cellStyle name="40% - Accent6 2 4 3 2 4" xfId="26150" xr:uid="{7746737D-6B69-411C-9980-75A7D888D655}"/>
    <cellStyle name="40% - Accent6 2 4 3 3" xfId="26151" xr:uid="{118D9320-2E54-4270-9460-1D1DD87E184C}"/>
    <cellStyle name="40% - Accent6 2 4 3 3 2" xfId="26152" xr:uid="{FDE0A9CB-7225-4F9D-9DBB-EF25C470BD64}"/>
    <cellStyle name="40% - Accent6 2 4 3 4" xfId="26153" xr:uid="{D53C6DB8-0DF7-445E-9F8C-769A30F7DEDA}"/>
    <cellStyle name="40% - Accent6 2 4 3 4 2" xfId="26154" xr:uid="{B3A127FC-7AA9-4F37-81C2-6EA1AB079497}"/>
    <cellStyle name="40% - Accent6 2 4 3 5" xfId="26155" xr:uid="{3EFF62F7-0937-46FE-BF26-BCA8AB9E388D}"/>
    <cellStyle name="40% - Accent6 2 4 3 5 2" xfId="26156" xr:uid="{A542078D-080E-4951-A555-E9BEEB0F34A2}"/>
    <cellStyle name="40% - Accent6 2 4 3 6" xfId="26157" xr:uid="{401E2DB3-362F-460A-A964-2BE4D3A471F9}"/>
    <cellStyle name="40% - Accent6 2 4 3 7" xfId="26144" xr:uid="{73535CF0-C218-4A69-AF88-0EB893372112}"/>
    <cellStyle name="40% - Accent6 2 4 4" xfId="26158" xr:uid="{EE3FEFAD-A70C-48FC-B30D-2ECC221FFF34}"/>
    <cellStyle name="40% - Accent6 2 4 4 2" xfId="26159" xr:uid="{D1A55727-7AD4-4554-9689-E05B3B1568E6}"/>
    <cellStyle name="40% - Accent6 2 4 4 2 2" xfId="26160" xr:uid="{DAAAFED6-0E81-4E36-94C4-F2B0F9EB8C65}"/>
    <cellStyle name="40% - Accent6 2 4 4 3" xfId="26161" xr:uid="{AE5A790B-68E1-4688-8258-2FFB33A04C8A}"/>
    <cellStyle name="40% - Accent6 2 4 4 3 2" xfId="26162" xr:uid="{BEF55C9C-36CC-4336-BDB5-664F69BB0DB2}"/>
    <cellStyle name="40% - Accent6 2 4 4 4" xfId="26163" xr:uid="{B5B01E10-9352-4882-83B1-FEDD8FF7B561}"/>
    <cellStyle name="40% - Accent6 2 4 5" xfId="26164" xr:uid="{8AAC731C-11C3-4A7B-B39E-48942731A19E}"/>
    <cellStyle name="40% - Accent6 2 4 5 2" xfId="26165" xr:uid="{38AE5B05-215B-4DC5-8C8C-9554DE00E589}"/>
    <cellStyle name="40% - Accent6 2 4 6" xfId="26166" xr:uid="{EE92941B-D2DE-4118-ACE5-F265FEE1C4C4}"/>
    <cellStyle name="40% - Accent6 2 4 6 2" xfId="26167" xr:uid="{62E403ED-8B7E-46A6-8FAD-95FD0A531EE5}"/>
    <cellStyle name="40% - Accent6 2 4 7" xfId="26168" xr:uid="{CEF50338-BF32-4C57-A8DC-C6E7C77C8910}"/>
    <cellStyle name="40% - Accent6 2 4 7 2" xfId="26169" xr:uid="{3D644499-D264-4FDB-B5FB-3955DB680783}"/>
    <cellStyle name="40% - Accent6 2 4 8" xfId="26170" xr:uid="{79916B3E-4599-43C9-9F9F-63B117F43330}"/>
    <cellStyle name="40% - Accent6 2 4 8 2" xfId="26171" xr:uid="{5BADF23B-2366-43ED-880D-CDDCEAAD1257}"/>
    <cellStyle name="40% - Accent6 2 4 9" xfId="26172" xr:uid="{D924073B-1FBC-4690-B52B-409AC9D14950}"/>
    <cellStyle name="40% - Accent6 2 4 9 2" xfId="26173" xr:uid="{3E3E7565-9A0E-4887-AEEC-490FE4A28E1E}"/>
    <cellStyle name="40% - Accent6 2 5" xfId="480" xr:uid="{3915BDA4-F3B5-460A-831F-6D98A7E94543}"/>
    <cellStyle name="40% - Accent6 2 5 2" xfId="481" xr:uid="{FD2EAC76-C3C7-47C3-A047-6D9C0632D397}"/>
    <cellStyle name="40% - Accent6 2 5 2 2" xfId="26176" xr:uid="{C47CD2F3-DFC3-4020-82DC-E6713099A28D}"/>
    <cellStyle name="40% - Accent6 2 5 2 2 2" xfId="26177" xr:uid="{8239103D-803E-42AB-BCCD-469A3A3B09BC}"/>
    <cellStyle name="40% - Accent6 2 5 2 2 2 2" xfId="26178" xr:uid="{2E63A6D6-58E1-4409-999D-DCF35920520E}"/>
    <cellStyle name="40% - Accent6 2 5 2 2 3" xfId="26179" xr:uid="{91DEE951-CFAB-4D60-9213-FC37352D2BB2}"/>
    <cellStyle name="40% - Accent6 2 5 2 2 3 2" xfId="26180" xr:uid="{2EBB5D34-D91B-4CF5-89CF-932ACAF2F8EF}"/>
    <cellStyle name="40% - Accent6 2 5 2 2 4" xfId="26181" xr:uid="{6387CA7F-197A-45D5-9B54-E868B8C71C3B}"/>
    <cellStyle name="40% - Accent6 2 5 2 3" xfId="26182" xr:uid="{F31440EE-6804-4C16-9F0D-BAFFA9D4DF6A}"/>
    <cellStyle name="40% - Accent6 2 5 2 3 2" xfId="26183" xr:uid="{B5459ADB-0D55-451F-B0FE-9536537DF0FB}"/>
    <cellStyle name="40% - Accent6 2 5 2 4" xfId="26184" xr:uid="{8A16E5DE-2BBA-48E6-B999-BE9FB2C961EA}"/>
    <cellStyle name="40% - Accent6 2 5 2 4 2" xfId="26185" xr:uid="{DC402244-8EB8-43BB-A0E0-AF1A28C6932E}"/>
    <cellStyle name="40% - Accent6 2 5 2 5" xfId="26186" xr:uid="{E811D532-0106-4FDA-A5B8-4D039BBD6DCB}"/>
    <cellStyle name="40% - Accent6 2 5 2 5 2" xfId="26187" xr:uid="{73726DE0-25B2-462A-A3DE-F7298DD48F1E}"/>
    <cellStyle name="40% - Accent6 2 5 2 6" xfId="26188" xr:uid="{6AB553E1-071E-4401-81BD-D509033883AF}"/>
    <cellStyle name="40% - Accent6 2 5 2 7" xfId="26175" xr:uid="{526CF546-57B7-4F5C-97C9-DC83A0AC3745}"/>
    <cellStyle name="40% - Accent6 2 5 3" xfId="26189" xr:uid="{6242A376-33B4-451E-9350-AFD5B4308D8C}"/>
    <cellStyle name="40% - Accent6 2 5 3 2" xfId="26190" xr:uid="{707CBB90-18BF-4996-8A3F-3BBCF3A20E83}"/>
    <cellStyle name="40% - Accent6 2 5 3 2 2" xfId="26191" xr:uid="{A60FF6D9-FC50-43DE-9383-2FAB732CAE8B}"/>
    <cellStyle name="40% - Accent6 2 5 3 2 2 2" xfId="26192" xr:uid="{2B2E3B4B-B883-4215-B51B-8174007402C8}"/>
    <cellStyle name="40% - Accent6 2 5 3 2 3" xfId="26193" xr:uid="{EB68C90B-E14E-467B-B05F-06A005FF79C3}"/>
    <cellStyle name="40% - Accent6 2 5 3 2 3 2" xfId="26194" xr:uid="{52FDFE9D-6865-454E-A16A-90714D94E851}"/>
    <cellStyle name="40% - Accent6 2 5 3 2 4" xfId="26195" xr:uid="{35FFD802-B059-4177-A961-CBF2941BC4CA}"/>
    <cellStyle name="40% - Accent6 2 5 3 3" xfId="26196" xr:uid="{F0B0CB13-0838-48B3-A454-D42A4F6EA075}"/>
    <cellStyle name="40% - Accent6 2 5 3 3 2" xfId="26197" xr:uid="{EEC08C79-02EB-4D1E-B523-A77D2836B083}"/>
    <cellStyle name="40% - Accent6 2 5 3 4" xfId="26198" xr:uid="{7EC1BE08-3186-47CD-A1B2-18283B0021CE}"/>
    <cellStyle name="40% - Accent6 2 5 3 4 2" xfId="26199" xr:uid="{A7A704B5-ADA4-43A4-9ABB-D5804F0F1571}"/>
    <cellStyle name="40% - Accent6 2 5 3 5" xfId="26200" xr:uid="{B6D355D2-7CE5-47EF-A2B1-CF99C334822F}"/>
    <cellStyle name="40% - Accent6 2 5 3 5 2" xfId="26201" xr:uid="{8596DE39-DC1C-45AF-B292-6B7AD75F9724}"/>
    <cellStyle name="40% - Accent6 2 5 3 6" xfId="26202" xr:uid="{356D539D-5EB6-413B-BCCE-18C0635611BF}"/>
    <cellStyle name="40% - Accent6 2 5 4" xfId="26203" xr:uid="{9A80102A-FD34-4221-9AA9-CD331BAACFB8}"/>
    <cellStyle name="40% - Accent6 2 5 4 2" xfId="26204" xr:uid="{D1569BA3-4D43-448D-A939-F8D95857F1E6}"/>
    <cellStyle name="40% - Accent6 2 5 4 2 2" xfId="26205" xr:uid="{9C31239E-2B4A-42B6-A965-AC4DC597E0E1}"/>
    <cellStyle name="40% - Accent6 2 5 4 3" xfId="26206" xr:uid="{EE3092C7-C005-4241-966F-468ABA4D3000}"/>
    <cellStyle name="40% - Accent6 2 5 4 3 2" xfId="26207" xr:uid="{A54A3663-3668-41A2-91EF-ED5C45101D9B}"/>
    <cellStyle name="40% - Accent6 2 5 4 4" xfId="26208" xr:uid="{B3A245BA-C101-4C88-B017-C2D4C735050B}"/>
    <cellStyle name="40% - Accent6 2 5 5" xfId="26209" xr:uid="{4F1CE242-0D48-4B28-BE2D-A4B6F484030B}"/>
    <cellStyle name="40% - Accent6 2 5 5 2" xfId="26210" xr:uid="{482864E8-4E98-4828-83E5-6B31ED526ABE}"/>
    <cellStyle name="40% - Accent6 2 5 6" xfId="26211" xr:uid="{A964C372-3F2A-44E7-92DD-A462DF8E5B00}"/>
    <cellStyle name="40% - Accent6 2 5 6 2" xfId="26212" xr:uid="{DA100F6F-5503-484F-BE13-CF83A9347843}"/>
    <cellStyle name="40% - Accent6 2 5 7" xfId="26213" xr:uid="{97F37B47-AA46-499C-999A-8BB14EA26D58}"/>
    <cellStyle name="40% - Accent6 2 5 7 2" xfId="26214" xr:uid="{32C6FC3B-AB35-4305-AF50-09738BA22F28}"/>
    <cellStyle name="40% - Accent6 2 5 8" xfId="26215" xr:uid="{AC9FFF3D-EE71-4D02-8A7F-67CDFCE93B59}"/>
    <cellStyle name="40% - Accent6 2 5 9" xfId="26174" xr:uid="{839E084E-C4A4-4235-871B-E07663B099D2}"/>
    <cellStyle name="40% - Accent6 2 6" xfId="482" xr:uid="{85A04089-C0DC-4F89-929D-BFD5527C6DEC}"/>
    <cellStyle name="40% - Accent6 2 6 2" xfId="483" xr:uid="{8E197106-BC11-4844-99E7-A6C6AF8653AE}"/>
    <cellStyle name="40% - Accent6 2 6 2 2" xfId="26218" xr:uid="{D2E3D554-E931-498B-8F17-468C3CF02EDE}"/>
    <cellStyle name="40% - Accent6 2 6 2 2 2" xfId="26219" xr:uid="{4C4149F3-601A-4D74-B9D6-F5D074E2F93F}"/>
    <cellStyle name="40% - Accent6 2 6 2 3" xfId="26220" xr:uid="{F0687C6A-495D-49C9-8962-24ABEC9F52AD}"/>
    <cellStyle name="40% - Accent6 2 6 2 3 2" xfId="26221" xr:uid="{882CCB3D-3335-4525-9147-B1F5E0DC3A14}"/>
    <cellStyle name="40% - Accent6 2 6 2 4" xfId="26222" xr:uid="{396FFDE5-E543-48C6-89E3-3B261D1B1140}"/>
    <cellStyle name="40% - Accent6 2 6 2 5" xfId="26217" xr:uid="{558D436E-3384-4257-A381-158EC61E9901}"/>
    <cellStyle name="40% - Accent6 2 6 3" xfId="26223" xr:uid="{2EF21200-BE2A-4F2E-81A9-BDBA36C88B4B}"/>
    <cellStyle name="40% - Accent6 2 6 3 2" xfId="26224" xr:uid="{7065DD2B-228B-4FB4-B14A-C1A21732C012}"/>
    <cellStyle name="40% - Accent6 2 6 4" xfId="26225" xr:uid="{44F22533-8986-4C2C-8B7A-210278F24982}"/>
    <cellStyle name="40% - Accent6 2 6 4 2" xfId="26226" xr:uid="{D81C2712-EDF6-40F5-90DB-69EACCF4694E}"/>
    <cellStyle name="40% - Accent6 2 6 5" xfId="26227" xr:uid="{198EED26-1279-4B30-A36D-E5CC29FB6F43}"/>
    <cellStyle name="40% - Accent6 2 6 5 2" xfId="26228" xr:uid="{420D2F27-E873-4BC3-AD29-02770D963C4F}"/>
    <cellStyle name="40% - Accent6 2 6 6" xfId="26229" xr:uid="{9D43D23E-7BCD-4D80-A749-0A2C753DE229}"/>
    <cellStyle name="40% - Accent6 2 6 7" xfId="26216" xr:uid="{FBA5ABDE-AD0B-41BA-B46F-D120D7A6CB6E}"/>
    <cellStyle name="40% - Accent6 2 7" xfId="484" xr:uid="{4C071D00-8E6E-4A1A-AD7B-5A0C79027D12}"/>
    <cellStyle name="40% - Accent6 2 7 2" xfId="26231" xr:uid="{C5F2212D-C005-423B-B0E1-A72847FCACDC}"/>
    <cellStyle name="40% - Accent6 2 7 2 2" xfId="26232" xr:uid="{C75C70AE-D1BD-4D6E-B925-C030106CAC1C}"/>
    <cellStyle name="40% - Accent6 2 7 2 2 2" xfId="26233" xr:uid="{92A740CE-3AE6-49E7-8F56-E27C66BD4EAB}"/>
    <cellStyle name="40% - Accent6 2 7 2 3" xfId="26234" xr:uid="{D6F0A861-06CA-486C-9A6B-A2232EEDCFFA}"/>
    <cellStyle name="40% - Accent6 2 7 2 3 2" xfId="26235" xr:uid="{D0447FF9-2391-47B7-8F44-CCEF680C4215}"/>
    <cellStyle name="40% - Accent6 2 7 2 4" xfId="26236" xr:uid="{9BE6BFB1-CEB0-45FD-A81E-D52892CC74E9}"/>
    <cellStyle name="40% - Accent6 2 7 3" xfId="26237" xr:uid="{A37FD04D-9FA1-48D6-9201-47FE76C2C6C8}"/>
    <cellStyle name="40% - Accent6 2 7 3 2" xfId="26238" xr:uid="{C2EF77CE-E89D-4450-B699-6935A1D9A04A}"/>
    <cellStyle name="40% - Accent6 2 7 4" xfId="26239" xr:uid="{B4292C09-39C2-43C0-8336-2E84DD304191}"/>
    <cellStyle name="40% - Accent6 2 7 4 2" xfId="26240" xr:uid="{F88D85B9-587F-49F9-84CE-B37F67FC1633}"/>
    <cellStyle name="40% - Accent6 2 7 5" xfId="26241" xr:uid="{981DC669-9D9C-43E9-B0BD-638CE8A72D52}"/>
    <cellStyle name="40% - Accent6 2 7 5 2" xfId="26242" xr:uid="{280C98D6-F0EE-4547-A97F-863349CAA5E6}"/>
    <cellStyle name="40% - Accent6 2 7 6" xfId="26243" xr:uid="{DAE642EC-6DBD-4B27-B4C3-914661811719}"/>
    <cellStyle name="40% - Accent6 2 7 7" xfId="26230" xr:uid="{F6F1B6B4-7679-4E37-88AF-632C34AD3D0F}"/>
    <cellStyle name="40% - Accent6 2 8" xfId="26244" xr:uid="{7D66B399-E263-4626-88EB-D3487BAEE0E3}"/>
    <cellStyle name="40% - Accent6 2 8 2" xfId="26245" xr:uid="{114899B3-A5D7-4C42-A3E3-B3485B62DF1B}"/>
    <cellStyle name="40% - Accent6 2 8 2 2" xfId="26246" xr:uid="{D3E3DD09-DEE0-491D-82AF-E99E111862E1}"/>
    <cellStyle name="40% - Accent6 2 8 3" xfId="26247" xr:uid="{02030FB2-53BD-4BC8-A80A-1AFABFD78441}"/>
    <cellStyle name="40% - Accent6 2 8 3 2" xfId="26248" xr:uid="{C58C90C5-01CB-4E9B-A171-F99CD4550E3D}"/>
    <cellStyle name="40% - Accent6 2 8 4" xfId="26249" xr:uid="{B0D84B24-2423-4191-B1C0-5FB3EE27E0B4}"/>
    <cellStyle name="40% - Accent6 2 9" xfId="26250" xr:uid="{F7D48969-6FC5-4E12-9FBD-E6CABAABEB02}"/>
    <cellStyle name="40% - Accent6 2 9 2" xfId="26251" xr:uid="{1707967A-3863-4FF8-A097-FEDC547CB6E8}"/>
    <cellStyle name="40% - Accent6 20" xfId="26252" xr:uid="{F4F64081-4EE7-4634-88F0-40A52B7E9FBB}"/>
    <cellStyle name="40% - Accent6 20 2" xfId="26253" xr:uid="{A23F4BEA-B97D-4904-9E24-F4C51B9BDDC4}"/>
    <cellStyle name="40% - Accent6 20 2 2" xfId="26254" xr:uid="{343D9CE5-0A75-45F0-B921-764B6F1C49B9}"/>
    <cellStyle name="40% - Accent6 20 3" xfId="26255" xr:uid="{3825C950-B52B-48A4-A8CE-EE025B47D4DC}"/>
    <cellStyle name="40% - Accent6 20 3 2" xfId="26256" xr:uid="{F44977E5-FF3F-4A74-B277-F96256A2FD67}"/>
    <cellStyle name="40% - Accent6 20 4" xfId="26257" xr:uid="{38A0C2FF-7042-4D85-81F6-45286DD427C5}"/>
    <cellStyle name="40% - Accent6 21" xfId="26258" xr:uid="{57F79EB1-64F1-439A-A49B-6D2089928961}"/>
    <cellStyle name="40% - Accent6 21 2" xfId="26259" xr:uid="{49A6CAA7-6439-46D0-9D33-E55511BD2A4B}"/>
    <cellStyle name="40% - Accent6 21 2 2" xfId="26260" xr:uid="{0DA3BE01-2454-494F-9E93-0415EA62B76B}"/>
    <cellStyle name="40% - Accent6 21 3" xfId="26261" xr:uid="{CDF9902F-7AF6-45A7-9A5A-01E992537C75}"/>
    <cellStyle name="40% - Accent6 21 3 2" xfId="26262" xr:uid="{DEE9CECA-6C8D-4FA3-92D3-AFAA897AA737}"/>
    <cellStyle name="40% - Accent6 21 4" xfId="26263" xr:uid="{38BA3B98-5BBC-4A71-948F-A2DAE7E51A7A}"/>
    <cellStyle name="40% - Accent6 22" xfId="26264" xr:uid="{B2422B0C-2E78-406F-B190-A7AF6143647C}"/>
    <cellStyle name="40% - Accent6 22 2" xfId="26265" xr:uid="{B72FC960-2070-4B95-8C89-55897918419A}"/>
    <cellStyle name="40% - Accent6 22 2 2" xfId="26266" xr:uid="{5E1CA452-FBBE-4363-A033-6F71AC4CA07B}"/>
    <cellStyle name="40% - Accent6 22 3" xfId="26267" xr:uid="{3EC9DF2D-D22E-4DDE-A26A-084D633FB925}"/>
    <cellStyle name="40% - Accent6 22 3 2" xfId="26268" xr:uid="{86DC3271-3E3A-490A-848B-AE0A5B95F0EE}"/>
    <cellStyle name="40% - Accent6 22 4" xfId="26269" xr:uid="{87936191-730B-4ED4-BCEB-8E2AA2D96E0C}"/>
    <cellStyle name="40% - Accent6 23" xfId="26270" xr:uid="{3ECA9907-CF73-41F8-9414-9BAB2C2E46C7}"/>
    <cellStyle name="40% - Accent6 23 2" xfId="26271" xr:uid="{523F7373-410D-43B0-9F0E-5CEBB761238D}"/>
    <cellStyle name="40% - Accent6 23 3" xfId="26272" xr:uid="{D5B320F3-F1F6-45D0-8DF9-6D4D392827B1}"/>
    <cellStyle name="40% - Accent6 24" xfId="26273" xr:uid="{5D21E194-E657-4B46-8462-FDABCE92B1B5}"/>
    <cellStyle name="40% - Accent6 24 2" xfId="26274" xr:uid="{AAD73A96-8064-4E06-86FE-EF9284845D4E}"/>
    <cellStyle name="40% - Accent6 25" xfId="26275" xr:uid="{2E069FAC-E7C4-4245-9FC9-2994E11A9EDD}"/>
    <cellStyle name="40% - Accent6 25 2" xfId="26276" xr:uid="{6D086533-C713-45DD-8871-75426E12D849}"/>
    <cellStyle name="40% - Accent6 26" xfId="26277" xr:uid="{F1F60D99-F55E-4C2B-A4E1-F6F5BF37D412}"/>
    <cellStyle name="40% - Accent6 26 2" xfId="26278" xr:uid="{7A87D461-F02B-4FF3-8F38-50976CDEB279}"/>
    <cellStyle name="40% - Accent6 27" xfId="26279" xr:uid="{DFAF906F-AD24-4A4D-AC74-79CF8192DA01}"/>
    <cellStyle name="40% - Accent6 27 2" xfId="26280" xr:uid="{45C13E07-B246-4AC9-BCBC-A7D879E87068}"/>
    <cellStyle name="40% - Accent6 28" xfId="26281" xr:uid="{74640D72-EE87-4BF3-8DF7-DA4C9250B10D}"/>
    <cellStyle name="40% - Accent6 28 2" xfId="26282" xr:uid="{E6F679AD-A147-4981-A575-7AA72EEA10CD}"/>
    <cellStyle name="40% - Accent6 29" xfId="26283" xr:uid="{C09F4E28-E94F-4DC3-BE57-10AC9FC71B52}"/>
    <cellStyle name="40% - Accent6 29 2" xfId="26284" xr:uid="{178744B0-485D-446D-BD9C-D9EA41B17F00}"/>
    <cellStyle name="40% - Accent6 3" xfId="485" xr:uid="{F4E2CDA3-A633-48FC-98C3-8C46980C5CEA}"/>
    <cellStyle name="40% - Accent6 3 10" xfId="26286" xr:uid="{AA986C15-4ED0-4E81-9575-4C4677F89E8D}"/>
    <cellStyle name="40% - Accent6 3 10 2" xfId="26287" xr:uid="{173C18EE-E141-4816-9400-89BA5B44CE1D}"/>
    <cellStyle name="40% - Accent6 3 11" xfId="26288" xr:uid="{60A90D32-BB36-42FA-8555-6363F16552F1}"/>
    <cellStyle name="40% - Accent6 3 11 2" xfId="26289" xr:uid="{C633930B-A261-4383-87D5-9B26146626C4}"/>
    <cellStyle name="40% - Accent6 3 12" xfId="26290" xr:uid="{FEAC386E-51A5-4796-9EB3-75643AA5C742}"/>
    <cellStyle name="40% - Accent6 3 13" xfId="26291" xr:uid="{D614D686-A7B7-40EC-BB92-6A1C5BAE2EBD}"/>
    <cellStyle name="40% - Accent6 3 13 2" xfId="26292" xr:uid="{7398BFFB-745B-4A21-A9A6-71EFD5CD3299}"/>
    <cellStyle name="40% - Accent6 3 14" xfId="26293" xr:uid="{D813F99E-F718-4642-BD70-0F48CC8DF196}"/>
    <cellStyle name="40% - Accent6 3 14 2" xfId="26294" xr:uid="{13194F59-AEE6-49FF-8F58-ED4D5DB776CB}"/>
    <cellStyle name="40% - Accent6 3 15" xfId="26295" xr:uid="{EBA6C6FC-209D-49D5-8EA6-B17A1FDBAEC6}"/>
    <cellStyle name="40% - Accent6 3 16" xfId="26296" xr:uid="{75B451EC-B93E-453F-ABDB-429E39261A4A}"/>
    <cellStyle name="40% - Accent6 3 17" xfId="26297" xr:uid="{313757C5-13A7-4C07-8F45-93A0814966A9}"/>
    <cellStyle name="40% - Accent6 3 18" xfId="26298" xr:uid="{2E103E34-3434-4F81-B15F-9CFC836FAB7A}"/>
    <cellStyle name="40% - Accent6 3 19" xfId="26285" xr:uid="{D9A0E9F7-2523-47AB-A917-5B5508E87D90}"/>
    <cellStyle name="40% - Accent6 3 2" xfId="486" xr:uid="{9FA6C374-63CA-40D4-8EA9-ED19F8F73F52}"/>
    <cellStyle name="40% - Accent6 3 2 10" xfId="26300" xr:uid="{75351B8C-EE10-4042-928B-F0B95AD5CEDE}"/>
    <cellStyle name="40% - Accent6 3 2 10 2" xfId="26301" xr:uid="{4CEFD357-61DB-469C-A5C3-A735B08DB5FC}"/>
    <cellStyle name="40% - Accent6 3 2 11" xfId="26302" xr:uid="{DED94BEB-8264-4D64-9FD9-0E75BE912746}"/>
    <cellStyle name="40% - Accent6 3 2 11 2" xfId="26303" xr:uid="{5E6B706D-0A93-486E-8074-41E10ABA9921}"/>
    <cellStyle name="40% - Accent6 3 2 12" xfId="26304" xr:uid="{B1D2DA42-5F36-49C0-9908-587102EEF649}"/>
    <cellStyle name="40% - Accent6 3 2 13" xfId="26305" xr:uid="{08AF1755-A927-4656-A0FA-3D553D06E9F4}"/>
    <cellStyle name="40% - Accent6 3 2 14" xfId="26306" xr:uid="{CD83C678-00A2-4AF9-BFE3-61FB3F89DF44}"/>
    <cellStyle name="40% - Accent6 3 2 15" xfId="26299" xr:uid="{351ADBD6-DFDD-44E9-BDE7-A3753B8DDECB}"/>
    <cellStyle name="40% - Accent6 3 2 2" xfId="487" xr:uid="{9A089441-656A-442E-A53A-C79A0A0B548E}"/>
    <cellStyle name="40% - Accent6 3 2 2 10" xfId="26308" xr:uid="{F9717356-F967-40C5-8D75-26498EC377BB}"/>
    <cellStyle name="40% - Accent6 3 2 2 11" xfId="26309" xr:uid="{E93BCEEB-31FD-4129-A819-F8A48B552B44}"/>
    <cellStyle name="40% - Accent6 3 2 2 12" xfId="26307" xr:uid="{44242682-F37D-4B0E-A154-34ABA0F4BFEB}"/>
    <cellStyle name="40% - Accent6 3 2 2 2" xfId="488" xr:uid="{8320530C-B313-40E3-BDFA-6C39248CA0A2}"/>
    <cellStyle name="40% - Accent6 3 2 2 2 2" xfId="26311" xr:uid="{7595F5FB-881E-4DD5-A258-78AB393AD3FF}"/>
    <cellStyle name="40% - Accent6 3 2 2 2 2 2" xfId="26312" xr:uid="{3C5F7BD1-AF90-4228-9F7C-83DDD0536589}"/>
    <cellStyle name="40% - Accent6 3 2 2 2 2 2 2" xfId="26313" xr:uid="{6C101B50-A26C-498B-951D-4AD47D821544}"/>
    <cellStyle name="40% - Accent6 3 2 2 2 2 3" xfId="26314" xr:uid="{888BB145-BAC0-458A-A423-85EF9AB2D519}"/>
    <cellStyle name="40% - Accent6 3 2 2 2 2 3 2" xfId="26315" xr:uid="{5BAC8CC9-6C09-4AA3-9176-1DDCBCBBDF0C}"/>
    <cellStyle name="40% - Accent6 3 2 2 2 2 4" xfId="26316" xr:uid="{00F43739-861C-4DCB-B650-6220D4B0494E}"/>
    <cellStyle name="40% - Accent6 3 2 2 2 3" xfId="26317" xr:uid="{9E549F24-2F9E-4DFE-8535-BBCFFA38D917}"/>
    <cellStyle name="40% - Accent6 3 2 2 2 3 2" xfId="26318" xr:uid="{74F23580-DF9D-4323-9FAB-6B1182CAC49A}"/>
    <cellStyle name="40% - Accent6 3 2 2 2 4" xfId="26319" xr:uid="{7F739051-F2E8-47C7-9233-005CDA10D0CB}"/>
    <cellStyle name="40% - Accent6 3 2 2 2 4 2" xfId="26320" xr:uid="{1A22F828-2895-41F1-B687-DD57CD6A3693}"/>
    <cellStyle name="40% - Accent6 3 2 2 2 5" xfId="26321" xr:uid="{9B52B034-9D08-4F8D-9CDE-1EEB6706E464}"/>
    <cellStyle name="40% - Accent6 3 2 2 2 5 2" xfId="26322" xr:uid="{28DF5B47-3783-45A1-8EAE-FABBA3B2FD72}"/>
    <cellStyle name="40% - Accent6 3 2 2 2 6" xfId="26323" xr:uid="{70732A54-C981-48A3-A7CD-4A351EB88F33}"/>
    <cellStyle name="40% - Accent6 3 2 2 2 7" xfId="26324" xr:uid="{5FEB4207-F11B-4EC6-A017-17287CE7FE76}"/>
    <cellStyle name="40% - Accent6 3 2 2 2 8" xfId="26310" xr:uid="{D7DA251D-1303-47AC-AB04-369CEEEBCA6B}"/>
    <cellStyle name="40% - Accent6 3 2 2 3" xfId="26325" xr:uid="{C15409F7-5F30-4CB6-B7E8-447BF7473A98}"/>
    <cellStyle name="40% - Accent6 3 2 2 3 2" xfId="26326" xr:uid="{1D928540-09A0-4E6D-BA3D-3A6140CA1583}"/>
    <cellStyle name="40% - Accent6 3 2 2 3 2 2" xfId="26327" xr:uid="{CB5AE507-6A57-4E49-94B9-33BB946CC511}"/>
    <cellStyle name="40% - Accent6 3 2 2 3 2 2 2" xfId="26328" xr:uid="{90BABD8E-A3E3-49E7-8CB5-712B15A58738}"/>
    <cellStyle name="40% - Accent6 3 2 2 3 2 3" xfId="26329" xr:uid="{34EE1A11-732C-4CE1-963B-77DAA409169E}"/>
    <cellStyle name="40% - Accent6 3 2 2 3 2 3 2" xfId="26330" xr:uid="{D4946C4A-3716-486D-A3A7-BE1769FA6BE6}"/>
    <cellStyle name="40% - Accent6 3 2 2 3 2 4" xfId="26331" xr:uid="{EABA01B0-9F56-4EEB-AAEA-21391C06A22B}"/>
    <cellStyle name="40% - Accent6 3 2 2 3 3" xfId="26332" xr:uid="{E300D71C-EDA3-4422-8C12-F73B9A54487E}"/>
    <cellStyle name="40% - Accent6 3 2 2 3 3 2" xfId="26333" xr:uid="{B4E0F6E4-622A-4408-B5D9-72684DCC0DF7}"/>
    <cellStyle name="40% - Accent6 3 2 2 3 4" xfId="26334" xr:uid="{D2F22E86-C711-4F13-B47E-1E2038127224}"/>
    <cellStyle name="40% - Accent6 3 2 2 3 4 2" xfId="26335" xr:uid="{B396E2FC-09AC-4CD9-8766-A4216D371C6E}"/>
    <cellStyle name="40% - Accent6 3 2 2 3 5" xfId="26336" xr:uid="{5BB9AFA3-E131-410F-BEF7-CAFBD70731FB}"/>
    <cellStyle name="40% - Accent6 3 2 2 3 5 2" xfId="26337" xr:uid="{13C391A1-D03B-49DF-8AF5-E819D9C6081B}"/>
    <cellStyle name="40% - Accent6 3 2 2 3 6" xfId="26338" xr:uid="{67E0E890-5EBC-41E2-9C4F-D6E4D18C4298}"/>
    <cellStyle name="40% - Accent6 3 2 2 4" xfId="26339" xr:uid="{23E052FF-BC0F-4579-BA73-0FA4230F0403}"/>
    <cellStyle name="40% - Accent6 3 2 2 4 2" xfId="26340" xr:uid="{C63E39AB-B6A5-4238-B171-3E1D86FED82B}"/>
    <cellStyle name="40% - Accent6 3 2 2 4 2 2" xfId="26341" xr:uid="{3716656E-9728-48C7-91C5-AD9452C37E84}"/>
    <cellStyle name="40% - Accent6 3 2 2 4 3" xfId="26342" xr:uid="{5B42DFA3-CF24-4287-B31D-416A8FB947F8}"/>
    <cellStyle name="40% - Accent6 3 2 2 4 3 2" xfId="26343" xr:uid="{B7408D82-6B91-4BC5-A5D3-08DCF9866A93}"/>
    <cellStyle name="40% - Accent6 3 2 2 4 4" xfId="26344" xr:uid="{7D89200F-2F58-4BD0-B506-2DF36013A954}"/>
    <cellStyle name="40% - Accent6 3 2 2 5" xfId="26345" xr:uid="{7FA9557B-EC04-42A0-AC42-C6655C284A69}"/>
    <cellStyle name="40% - Accent6 3 2 2 5 2" xfId="26346" xr:uid="{C25951ED-92CD-4060-9E26-9AB92B13AAA6}"/>
    <cellStyle name="40% - Accent6 3 2 2 6" xfId="26347" xr:uid="{503AD8FF-2860-4BC0-9046-16CFB505CA54}"/>
    <cellStyle name="40% - Accent6 3 2 2 6 2" xfId="26348" xr:uid="{1F8D6A52-F4CD-4F63-BD9A-8BB3A11BB741}"/>
    <cellStyle name="40% - Accent6 3 2 2 7" xfId="26349" xr:uid="{8DE0EB1A-C17C-4327-A9EB-F3154018DED0}"/>
    <cellStyle name="40% - Accent6 3 2 2 7 2" xfId="26350" xr:uid="{0426E4A5-0782-438A-8B49-F5261A9B250F}"/>
    <cellStyle name="40% - Accent6 3 2 2 8" xfId="26351" xr:uid="{CD0B2C3F-9C38-4ADA-99DA-730F74E460AB}"/>
    <cellStyle name="40% - Accent6 3 2 2 8 2" xfId="26352" xr:uid="{E06DF82C-C2C1-4E57-B6B7-929E864E5E0C}"/>
    <cellStyle name="40% - Accent6 3 2 2 9" xfId="26353" xr:uid="{A288B15C-ADDC-4754-84F8-79B4C2A72CE5}"/>
    <cellStyle name="40% - Accent6 3 2 2 9 2" xfId="26354" xr:uid="{75A48224-2307-417F-9E53-94E08CD967B1}"/>
    <cellStyle name="40% - Accent6 3 2 3" xfId="489" xr:uid="{F8FF69A4-9AD3-4E9F-B365-CA742F37F1C3}"/>
    <cellStyle name="40% - Accent6 3 2 3 10" xfId="26355" xr:uid="{6D64BEAB-C833-4B29-9358-9F71B127A249}"/>
    <cellStyle name="40% - Accent6 3 2 3 2" xfId="26356" xr:uid="{67C002A9-634E-4BCD-AB85-D44601726FDD}"/>
    <cellStyle name="40% - Accent6 3 2 3 2 2" xfId="26357" xr:uid="{0D2B04AC-655B-4AFA-A062-4E68A4A0AE2B}"/>
    <cellStyle name="40% - Accent6 3 2 3 2 2 2" xfId="26358" xr:uid="{5281394B-1EE6-4A0F-84D0-B961253A855B}"/>
    <cellStyle name="40% - Accent6 3 2 3 2 2 2 2" xfId="26359" xr:uid="{5A37BA47-E3D3-49A6-B59F-B0B7DC8A4AB2}"/>
    <cellStyle name="40% - Accent6 3 2 3 2 2 3" xfId="26360" xr:uid="{47C57685-B920-4630-8D48-A0D7D22D05B2}"/>
    <cellStyle name="40% - Accent6 3 2 3 2 2 3 2" xfId="26361" xr:uid="{705A1E34-6596-437D-9F71-16D98F9E3103}"/>
    <cellStyle name="40% - Accent6 3 2 3 2 2 4" xfId="26362" xr:uid="{125171FB-8FB9-4BA5-A1B0-3BC5C771A93D}"/>
    <cellStyle name="40% - Accent6 3 2 3 2 3" xfId="26363" xr:uid="{3E3C62D8-7FC9-45D1-B321-079736D2D7B5}"/>
    <cellStyle name="40% - Accent6 3 2 3 2 3 2" xfId="26364" xr:uid="{215C97F1-F1D5-4E7D-8F27-A1656560BD22}"/>
    <cellStyle name="40% - Accent6 3 2 3 2 4" xfId="26365" xr:uid="{2C0ABF36-1DAD-45C4-BBD9-79B0E4B42256}"/>
    <cellStyle name="40% - Accent6 3 2 3 2 4 2" xfId="26366" xr:uid="{7BAF356A-3475-400A-9DEB-E8903E3CBC90}"/>
    <cellStyle name="40% - Accent6 3 2 3 2 5" xfId="26367" xr:uid="{6F03D584-AF3C-4F88-B037-2C3DABFE4A20}"/>
    <cellStyle name="40% - Accent6 3 2 3 2 5 2" xfId="26368" xr:uid="{525F6A56-629C-4173-8EC1-C7933A42DADE}"/>
    <cellStyle name="40% - Accent6 3 2 3 2 6" xfId="26369" xr:uid="{151789B5-F7E3-48C1-91E7-898D59C5CA81}"/>
    <cellStyle name="40% - Accent6 3 2 3 3" xfId="26370" xr:uid="{2E8D1C95-5688-4FEC-A372-3399618FE2E6}"/>
    <cellStyle name="40% - Accent6 3 2 3 3 2" xfId="26371" xr:uid="{DCE9C626-911B-4521-B2D8-56780DC1D3CA}"/>
    <cellStyle name="40% - Accent6 3 2 3 3 2 2" xfId="26372" xr:uid="{9622D78D-E1B8-4726-B8C5-CCC37DF1E8CD}"/>
    <cellStyle name="40% - Accent6 3 2 3 3 2 2 2" xfId="26373" xr:uid="{0D469BB5-E755-415C-8714-EF2274C0233B}"/>
    <cellStyle name="40% - Accent6 3 2 3 3 2 3" xfId="26374" xr:uid="{AE96A63A-FA4D-4C88-8B42-A87B5D8CA90F}"/>
    <cellStyle name="40% - Accent6 3 2 3 3 2 3 2" xfId="26375" xr:uid="{617A7CD6-06A9-4622-8EE9-F854004D86D7}"/>
    <cellStyle name="40% - Accent6 3 2 3 3 2 4" xfId="26376" xr:uid="{0BAAEA6E-C864-487E-8C6B-82332897C56A}"/>
    <cellStyle name="40% - Accent6 3 2 3 3 3" xfId="26377" xr:uid="{4E2F32EE-951D-4709-A897-67766C6360F9}"/>
    <cellStyle name="40% - Accent6 3 2 3 3 3 2" xfId="26378" xr:uid="{1DD9C024-287E-4453-9388-AB88B1B1EA0B}"/>
    <cellStyle name="40% - Accent6 3 2 3 3 4" xfId="26379" xr:uid="{34470077-BAD6-48EA-AB56-FD10AC2292DE}"/>
    <cellStyle name="40% - Accent6 3 2 3 3 4 2" xfId="26380" xr:uid="{D73C94AB-FA4C-4BAC-8C57-546F24EC4A48}"/>
    <cellStyle name="40% - Accent6 3 2 3 3 5" xfId="26381" xr:uid="{8279CEEE-BF6B-46B6-B5D7-03A6547F36E5}"/>
    <cellStyle name="40% - Accent6 3 2 3 3 5 2" xfId="26382" xr:uid="{3F249084-4E2B-432A-9882-4BACD12FB76B}"/>
    <cellStyle name="40% - Accent6 3 2 3 3 6" xfId="26383" xr:uid="{F830839F-4E41-4541-A3AA-494E2E14E247}"/>
    <cellStyle name="40% - Accent6 3 2 3 4" xfId="26384" xr:uid="{89094C02-F479-41A2-8849-E75D3ACD11EF}"/>
    <cellStyle name="40% - Accent6 3 2 3 4 2" xfId="26385" xr:uid="{53F20AD9-1925-4F07-B738-652AA7F89AD6}"/>
    <cellStyle name="40% - Accent6 3 2 3 4 2 2" xfId="26386" xr:uid="{07581A24-1907-497A-9B3B-203E0E0A958E}"/>
    <cellStyle name="40% - Accent6 3 2 3 4 3" xfId="26387" xr:uid="{EC086BF9-15FB-4C5F-A71B-5C1048ACA769}"/>
    <cellStyle name="40% - Accent6 3 2 3 4 3 2" xfId="26388" xr:uid="{263DBF70-E380-4102-870C-19FBC4BFD30B}"/>
    <cellStyle name="40% - Accent6 3 2 3 4 4" xfId="26389" xr:uid="{7E3951E0-8E06-42EC-AB66-9EB4421BA83A}"/>
    <cellStyle name="40% - Accent6 3 2 3 5" xfId="26390" xr:uid="{824EDD91-7F7C-4AB7-975C-62C75EC7E2A8}"/>
    <cellStyle name="40% - Accent6 3 2 3 5 2" xfId="26391" xr:uid="{38939D1C-BFF2-4FFB-ABFE-9C35D61C353F}"/>
    <cellStyle name="40% - Accent6 3 2 3 6" xfId="26392" xr:uid="{95507738-FFF0-4334-96BD-09ECFB6F64DD}"/>
    <cellStyle name="40% - Accent6 3 2 3 6 2" xfId="26393" xr:uid="{8B3172D0-E09E-4302-BE2C-79D0478973AC}"/>
    <cellStyle name="40% - Accent6 3 2 3 7" xfId="26394" xr:uid="{855BA393-DEA3-4177-9D78-77C3B457304A}"/>
    <cellStyle name="40% - Accent6 3 2 3 7 2" xfId="26395" xr:uid="{00B86C29-63D3-4D52-82AD-7AFC9BBC2520}"/>
    <cellStyle name="40% - Accent6 3 2 3 8" xfId="26396" xr:uid="{41809D82-0B8D-47FD-A1D1-328E81554DEA}"/>
    <cellStyle name="40% - Accent6 3 2 3 9" xfId="26397" xr:uid="{66D951C5-86A3-42DC-A207-D1486A825F16}"/>
    <cellStyle name="40% - Accent6 3 2 4" xfId="26398" xr:uid="{D7FE8C45-E1E3-481A-8F96-20D4016D005E}"/>
    <cellStyle name="40% - Accent6 3 2 4 2" xfId="26399" xr:uid="{3EF27A4F-907B-48F3-AE79-9126877BD4CC}"/>
    <cellStyle name="40% - Accent6 3 2 4 2 2" xfId="26400" xr:uid="{453925DA-9E3B-419C-B878-4531F51F5F33}"/>
    <cellStyle name="40% - Accent6 3 2 4 2 2 2" xfId="26401" xr:uid="{6B07758F-9135-4DB4-9D14-AA16BEC25457}"/>
    <cellStyle name="40% - Accent6 3 2 4 2 3" xfId="26402" xr:uid="{2B4BB025-E360-45DC-BB90-E22D0A6140ED}"/>
    <cellStyle name="40% - Accent6 3 2 4 2 3 2" xfId="26403" xr:uid="{00F63418-4403-42CB-BAC2-E3F769FAF552}"/>
    <cellStyle name="40% - Accent6 3 2 4 2 4" xfId="26404" xr:uid="{E4299D2C-2F7A-4157-9E5C-5820DDD79A8D}"/>
    <cellStyle name="40% - Accent6 3 2 4 3" xfId="26405" xr:uid="{D891FBEA-B349-4A37-9D83-C2571439BBF0}"/>
    <cellStyle name="40% - Accent6 3 2 4 3 2" xfId="26406" xr:uid="{4A959D5F-DEF8-4BA3-8961-E6176CE4A5CB}"/>
    <cellStyle name="40% - Accent6 3 2 4 4" xfId="26407" xr:uid="{FE4BC8EC-3DB2-42BA-993F-9BA20D08EDA8}"/>
    <cellStyle name="40% - Accent6 3 2 4 4 2" xfId="26408" xr:uid="{DE8A7396-FC08-41B6-8E38-1603A8B30B44}"/>
    <cellStyle name="40% - Accent6 3 2 4 5" xfId="26409" xr:uid="{C9D60FDD-A31E-4841-AAE6-CB0A3FA81123}"/>
    <cellStyle name="40% - Accent6 3 2 4 5 2" xfId="26410" xr:uid="{6A368CE4-52AF-4F7A-A17A-507B8549DBEC}"/>
    <cellStyle name="40% - Accent6 3 2 4 6" xfId="26411" xr:uid="{920E5000-CF59-42BC-A5FF-4ED1DFFDA49C}"/>
    <cellStyle name="40% - Accent6 3 2 5" xfId="26412" xr:uid="{0E567DDE-ADBF-4F84-BF06-8BCFA77A8D21}"/>
    <cellStyle name="40% - Accent6 3 2 5 2" xfId="26413" xr:uid="{92E2CF44-DC0D-4B20-8D3D-DC53184B6B22}"/>
    <cellStyle name="40% - Accent6 3 2 5 2 2" xfId="26414" xr:uid="{2CCFE8D8-E405-4260-A5A3-AF0A636FDBD4}"/>
    <cellStyle name="40% - Accent6 3 2 5 2 2 2" xfId="26415" xr:uid="{455224B4-C3A9-47D5-8547-5086632505CC}"/>
    <cellStyle name="40% - Accent6 3 2 5 2 3" xfId="26416" xr:uid="{4C506999-252E-42B4-9887-5CF90C260D43}"/>
    <cellStyle name="40% - Accent6 3 2 5 2 3 2" xfId="26417" xr:uid="{7E2890B3-DE8C-4122-8CF2-614E9F5CDAAC}"/>
    <cellStyle name="40% - Accent6 3 2 5 2 4" xfId="26418" xr:uid="{AD8B2D25-F6A5-45A1-911E-449BF344B41A}"/>
    <cellStyle name="40% - Accent6 3 2 5 3" xfId="26419" xr:uid="{D0CF5257-E9F7-42F0-994C-AC87C2291CFF}"/>
    <cellStyle name="40% - Accent6 3 2 5 3 2" xfId="26420" xr:uid="{4964A08E-F2A4-4675-9154-7F9BB8F872A5}"/>
    <cellStyle name="40% - Accent6 3 2 5 4" xfId="26421" xr:uid="{83FB6D2F-5298-4794-993C-01A44C362FBC}"/>
    <cellStyle name="40% - Accent6 3 2 5 4 2" xfId="26422" xr:uid="{CC9E606D-4B71-4462-A730-CA0A97555436}"/>
    <cellStyle name="40% - Accent6 3 2 5 5" xfId="26423" xr:uid="{F2317B49-739A-4697-A186-4FC0E1579F0E}"/>
    <cellStyle name="40% - Accent6 3 2 5 5 2" xfId="26424" xr:uid="{9B26CEF2-0B45-4073-BC2D-0F49406608AF}"/>
    <cellStyle name="40% - Accent6 3 2 5 6" xfId="26425" xr:uid="{BF33F2D5-8027-4047-A8C5-28E8B2AB73DB}"/>
    <cellStyle name="40% - Accent6 3 2 6" xfId="26426" xr:uid="{80F557EC-11C7-488C-AF19-A865D69EA972}"/>
    <cellStyle name="40% - Accent6 3 2 6 2" xfId="26427" xr:uid="{E2A9E005-3138-4C72-9201-C54B3CEA9A78}"/>
    <cellStyle name="40% - Accent6 3 2 6 2 2" xfId="26428" xr:uid="{A2524DAF-A022-4C62-BD74-3D67FE9251AF}"/>
    <cellStyle name="40% - Accent6 3 2 6 3" xfId="26429" xr:uid="{37369DB2-3403-47C2-8140-87CFA00DD0EF}"/>
    <cellStyle name="40% - Accent6 3 2 6 3 2" xfId="26430" xr:uid="{F7AC9529-C671-4AC3-B147-FF85BD1E42A4}"/>
    <cellStyle name="40% - Accent6 3 2 6 4" xfId="26431" xr:uid="{56DA6B42-5566-4173-A812-7C6F7B48602F}"/>
    <cellStyle name="40% - Accent6 3 2 7" xfId="26432" xr:uid="{D2AEF503-39FA-4FC5-9FD3-9F72DD80E33E}"/>
    <cellStyle name="40% - Accent6 3 2 7 2" xfId="26433" xr:uid="{25C9F7DF-946C-4908-A848-E1E838DC8AB5}"/>
    <cellStyle name="40% - Accent6 3 2 8" xfId="26434" xr:uid="{6AC32CA8-2A06-4BCC-BB0F-AE73A64D9E94}"/>
    <cellStyle name="40% - Accent6 3 2 8 2" xfId="26435" xr:uid="{3523436D-396A-4F0F-BEE4-4156BDBDD869}"/>
    <cellStyle name="40% - Accent6 3 2 9" xfId="26436" xr:uid="{37873561-1202-42E6-A506-46CD0BFF6BD0}"/>
    <cellStyle name="40% - Accent6 3 2 9 2" xfId="26437" xr:uid="{3D257917-1411-43E3-8428-A257686E9AE2}"/>
    <cellStyle name="40% - Accent6 3 3" xfId="490" xr:uid="{BD5EEFA9-417B-4383-8B7D-39FF211C8634}"/>
    <cellStyle name="40% - Accent6 3 3 10" xfId="26439" xr:uid="{2B56DCD2-AEAC-4DDE-B9A5-ED386A3A83F8}"/>
    <cellStyle name="40% - Accent6 3 3 11" xfId="26440" xr:uid="{E6F40959-5BD4-40B2-A063-0139F9BD19DC}"/>
    <cellStyle name="40% - Accent6 3 3 12" xfId="26441" xr:uid="{7E5A857A-B68E-44D2-8672-1ECE2256663D}"/>
    <cellStyle name="40% - Accent6 3 3 13" xfId="26438" xr:uid="{7F786112-DF5E-4D35-AD55-2C9B5B10B910}"/>
    <cellStyle name="40% - Accent6 3 3 2" xfId="491" xr:uid="{AAA6DC21-1676-434C-9B53-62D9C509B8AA}"/>
    <cellStyle name="40% - Accent6 3 3 2 10" xfId="26442" xr:uid="{B4A68CED-A355-4782-A7C3-40663AFD6995}"/>
    <cellStyle name="40% - Accent6 3 3 2 2" xfId="26443" xr:uid="{FE1643FF-DADA-4D70-B584-0A5EC0D23FF1}"/>
    <cellStyle name="40% - Accent6 3 3 2 2 2" xfId="26444" xr:uid="{21902E82-6584-4605-9167-866F3BABDF63}"/>
    <cellStyle name="40% - Accent6 3 3 2 2 2 2" xfId="26445" xr:uid="{68EA1430-D102-4975-9A67-C7202E91F709}"/>
    <cellStyle name="40% - Accent6 3 3 2 2 3" xfId="26446" xr:uid="{93FFBF0D-E7E3-46D3-9113-60891F150578}"/>
    <cellStyle name="40% - Accent6 3 3 2 2 3 2" xfId="26447" xr:uid="{04DFF500-F602-4877-8AD2-92B1BD041BCA}"/>
    <cellStyle name="40% - Accent6 3 3 2 2 4" xfId="26448" xr:uid="{58D4711F-D87C-4C36-87C3-03ECA8B02DD6}"/>
    <cellStyle name="40% - Accent6 3 3 2 3" xfId="26449" xr:uid="{4D4A24B5-E83F-45FB-9337-405AEB24B360}"/>
    <cellStyle name="40% - Accent6 3 3 2 3 2" xfId="26450" xr:uid="{B4363642-09D0-45C1-939E-1C3C7B9B015A}"/>
    <cellStyle name="40% - Accent6 3 3 2 4" xfId="26451" xr:uid="{4A354D81-D8BD-4668-B08D-B52F050DD81E}"/>
    <cellStyle name="40% - Accent6 3 3 2 4 2" xfId="26452" xr:uid="{42F93D8A-1063-4A0B-A070-5E61DEF3DA7C}"/>
    <cellStyle name="40% - Accent6 3 3 2 5" xfId="26453" xr:uid="{A66652A8-9F62-4A2E-9C95-1B42A527D592}"/>
    <cellStyle name="40% - Accent6 3 3 2 5 2" xfId="26454" xr:uid="{3B3079D1-FFB7-4493-9846-9C278BAF88FF}"/>
    <cellStyle name="40% - Accent6 3 3 2 6" xfId="26455" xr:uid="{86825F83-FC1D-41EF-9FB5-AF111D7E2F14}"/>
    <cellStyle name="40% - Accent6 3 3 2 6 2" xfId="26456" xr:uid="{D969E50A-0149-4FD8-A4C8-93B9A2255C8D}"/>
    <cellStyle name="40% - Accent6 3 3 2 7" xfId="26457" xr:uid="{3DE08592-FC24-4256-A364-3A0A1A4431D2}"/>
    <cellStyle name="40% - Accent6 3 3 2 7 2" xfId="26458" xr:uid="{42A5B2FD-7FE5-4460-8DB4-10823A615496}"/>
    <cellStyle name="40% - Accent6 3 3 2 8" xfId="26459" xr:uid="{B5BD3A73-022F-4EE4-9377-BAA5C88C47D8}"/>
    <cellStyle name="40% - Accent6 3 3 2 9" xfId="26460" xr:uid="{7E894269-FBE3-497B-9146-CB4EA92707F8}"/>
    <cellStyle name="40% - Accent6 3 3 3" xfId="26461" xr:uid="{40E63139-5E8F-489A-9948-315A5C98DB4B}"/>
    <cellStyle name="40% - Accent6 3 3 3 2" xfId="26462" xr:uid="{A32D7C04-1C4A-4AA6-9540-AD06EAA21BF3}"/>
    <cellStyle name="40% - Accent6 3 3 3 2 2" xfId="26463" xr:uid="{49940F97-FE50-4E8E-BCAA-AD9FE90D59F1}"/>
    <cellStyle name="40% - Accent6 3 3 3 2 2 2" xfId="26464" xr:uid="{D4FE096E-98A9-4D29-95DB-16979C2D48F1}"/>
    <cellStyle name="40% - Accent6 3 3 3 2 3" xfId="26465" xr:uid="{18AB6744-DB85-45AF-BD23-D36657792B05}"/>
    <cellStyle name="40% - Accent6 3 3 3 2 3 2" xfId="26466" xr:uid="{F1AF0323-BE67-4C4F-83D0-08975987A01A}"/>
    <cellStyle name="40% - Accent6 3 3 3 2 4" xfId="26467" xr:uid="{E7B4890C-8DD0-4A36-B9F5-58F5D6BA46CA}"/>
    <cellStyle name="40% - Accent6 3 3 3 3" xfId="26468" xr:uid="{4833609B-E2BA-4F3B-95F1-BB52E9442D3D}"/>
    <cellStyle name="40% - Accent6 3 3 3 3 2" xfId="26469" xr:uid="{73F95B97-4153-4272-9712-132AE3627601}"/>
    <cellStyle name="40% - Accent6 3 3 3 4" xfId="26470" xr:uid="{2B4DA1E2-2030-4D51-905A-A33059F3E1BD}"/>
    <cellStyle name="40% - Accent6 3 3 3 4 2" xfId="26471" xr:uid="{68B2754F-D59D-4C1F-9DA2-F8270B450734}"/>
    <cellStyle name="40% - Accent6 3 3 3 5" xfId="26472" xr:uid="{D000A62E-BBF7-482E-8870-0358E3C5D65D}"/>
    <cellStyle name="40% - Accent6 3 3 3 5 2" xfId="26473" xr:uid="{97500459-9F80-421B-ACCE-46D8A8E2E667}"/>
    <cellStyle name="40% - Accent6 3 3 3 6" xfId="26474" xr:uid="{0ECDFA9E-D09F-408A-A80F-50B5BBBC1761}"/>
    <cellStyle name="40% - Accent6 3 3 4" xfId="26475" xr:uid="{BBFDACD9-7B3B-4087-90DC-62C09FE69368}"/>
    <cellStyle name="40% - Accent6 3 3 4 2" xfId="26476" xr:uid="{E615FB5E-F290-4A4D-B98F-7F69643986B1}"/>
    <cellStyle name="40% - Accent6 3 3 4 2 2" xfId="26477" xr:uid="{3D375331-E6CC-4896-957E-58CA628659B0}"/>
    <cellStyle name="40% - Accent6 3 3 4 3" xfId="26478" xr:uid="{D9FB6FBB-D83F-43E1-9CC1-02C8DF73887A}"/>
    <cellStyle name="40% - Accent6 3 3 4 3 2" xfId="26479" xr:uid="{C33EC78D-F815-4446-8C75-206E7418F143}"/>
    <cellStyle name="40% - Accent6 3 3 4 4" xfId="26480" xr:uid="{933B621C-6546-43D2-B672-291C794C376F}"/>
    <cellStyle name="40% - Accent6 3 3 5" xfId="26481" xr:uid="{F96040F5-419F-41F5-AE61-9A6224303EC0}"/>
    <cellStyle name="40% - Accent6 3 3 5 2" xfId="26482" xr:uid="{ED91ACE9-696A-4C9A-9610-65A636560E90}"/>
    <cellStyle name="40% - Accent6 3 3 6" xfId="26483" xr:uid="{0CCC2517-A5C5-41D7-96D4-91B10C052C0E}"/>
    <cellStyle name="40% - Accent6 3 3 6 2" xfId="26484" xr:uid="{D73DEC55-7439-4AE1-931C-9CE9C1914F36}"/>
    <cellStyle name="40% - Accent6 3 3 7" xfId="26485" xr:uid="{28FFD351-9FC7-48C5-9FE6-C29FFBC93609}"/>
    <cellStyle name="40% - Accent6 3 3 7 2" xfId="26486" xr:uid="{1C5097D8-7DF4-4EA5-B529-35E79CAE4FFE}"/>
    <cellStyle name="40% - Accent6 3 3 8" xfId="26487" xr:uid="{E5967289-AA1D-49EB-B75F-B452261C2E58}"/>
    <cellStyle name="40% - Accent6 3 3 8 2" xfId="26488" xr:uid="{0DC3B151-7D8C-4015-80C0-34CACF96D054}"/>
    <cellStyle name="40% - Accent6 3 3 9" xfId="26489" xr:uid="{ED27DA0B-D52D-4415-8296-C2BB3F26B83C}"/>
    <cellStyle name="40% - Accent6 3 3 9 2" xfId="26490" xr:uid="{55B02102-4B16-49F2-A4EB-34ED0E3C5851}"/>
    <cellStyle name="40% - Accent6 3 4" xfId="492" xr:uid="{A36A28A4-02C1-4017-A0AA-767571F6ADF0}"/>
    <cellStyle name="40% - Accent6 3 4 10" xfId="26492" xr:uid="{B09A71FC-AB66-4FCD-9195-F65B61F711E3}"/>
    <cellStyle name="40% - Accent6 3 4 11" xfId="26493" xr:uid="{049BCF70-55DC-423D-AD92-3E171A829585}"/>
    <cellStyle name="40% - Accent6 3 4 12" xfId="26494" xr:uid="{F68C80D4-AD43-48C6-8844-BA5F4B846551}"/>
    <cellStyle name="40% - Accent6 3 4 13" xfId="26491" xr:uid="{6013376A-608F-408E-9795-325745E341B5}"/>
    <cellStyle name="40% - Accent6 3 4 2" xfId="26495" xr:uid="{72BD5F83-2DF3-4D1A-B3B7-5D74E5126DE8}"/>
    <cellStyle name="40% - Accent6 3 4 2 2" xfId="26496" xr:uid="{10D029D9-AB15-4F48-907D-8D0022903C09}"/>
    <cellStyle name="40% - Accent6 3 4 2 2 2" xfId="26497" xr:uid="{A46C9658-1E11-4698-9C05-DB555CFED51A}"/>
    <cellStyle name="40% - Accent6 3 4 2 2 2 2" xfId="26498" xr:uid="{6B8BB10B-5611-44A9-BB00-1CB58E9967EC}"/>
    <cellStyle name="40% - Accent6 3 4 2 2 3" xfId="26499" xr:uid="{4C1D61EB-742D-41EF-A71E-1746A4104D50}"/>
    <cellStyle name="40% - Accent6 3 4 2 2 3 2" xfId="26500" xr:uid="{25F86104-EBA7-4E45-9D7F-8B5C21E985BE}"/>
    <cellStyle name="40% - Accent6 3 4 2 2 4" xfId="26501" xr:uid="{EB68B13D-3294-4C8E-9650-18A6E0B5A0D8}"/>
    <cellStyle name="40% - Accent6 3 4 2 3" xfId="26502" xr:uid="{E2E95E33-6477-41C1-831E-0802E23BBD58}"/>
    <cellStyle name="40% - Accent6 3 4 2 3 2" xfId="26503" xr:uid="{3ADF1ECA-B2BC-45E2-9035-410DBA1CA0D8}"/>
    <cellStyle name="40% - Accent6 3 4 2 4" xfId="26504" xr:uid="{89AA2B1F-9525-40F2-B43A-0605D9972CF5}"/>
    <cellStyle name="40% - Accent6 3 4 2 4 2" xfId="26505" xr:uid="{079C4567-08F7-4FE3-9D91-170CEC182528}"/>
    <cellStyle name="40% - Accent6 3 4 2 5" xfId="26506" xr:uid="{1EF78483-B713-43A5-A235-0BD488C9F60F}"/>
    <cellStyle name="40% - Accent6 3 4 2 5 2" xfId="26507" xr:uid="{1A0D6CC0-B12D-4CBA-97D7-5500357A2FAF}"/>
    <cellStyle name="40% - Accent6 3 4 2 6" xfId="26508" xr:uid="{3F77980B-C888-4B46-BA20-AC118AED3EA5}"/>
    <cellStyle name="40% - Accent6 3 4 3" xfId="26509" xr:uid="{2226F8D6-9344-4769-A25D-56B90FEA6124}"/>
    <cellStyle name="40% - Accent6 3 4 3 2" xfId="26510" xr:uid="{0BDFE495-C60C-4CE5-8A78-043EF9959AA4}"/>
    <cellStyle name="40% - Accent6 3 4 3 2 2" xfId="26511" xr:uid="{2AF60F16-665D-478B-B6AB-823273E2BFEB}"/>
    <cellStyle name="40% - Accent6 3 4 3 2 2 2" xfId="26512" xr:uid="{3D550769-0B17-4CA6-B90B-68A76C1C2A5E}"/>
    <cellStyle name="40% - Accent6 3 4 3 2 3" xfId="26513" xr:uid="{9BBF94AF-F96A-41A2-A286-D80B0B974DBE}"/>
    <cellStyle name="40% - Accent6 3 4 3 2 3 2" xfId="26514" xr:uid="{CE3D8B13-A435-4C4E-859C-506F7940F211}"/>
    <cellStyle name="40% - Accent6 3 4 3 2 4" xfId="26515" xr:uid="{6271D2CF-455A-4A9A-B13C-6CF357178A20}"/>
    <cellStyle name="40% - Accent6 3 4 3 3" xfId="26516" xr:uid="{65B2CAFD-8264-49BF-A800-ABFC874F99A0}"/>
    <cellStyle name="40% - Accent6 3 4 3 3 2" xfId="26517" xr:uid="{CB6FD324-D1CE-46A7-85ED-424E3E4D02C8}"/>
    <cellStyle name="40% - Accent6 3 4 3 4" xfId="26518" xr:uid="{1833458A-6CBB-4E04-8947-2A71FEFCEAD9}"/>
    <cellStyle name="40% - Accent6 3 4 3 4 2" xfId="26519" xr:uid="{2FD3257C-15C1-498E-AFAB-6CF4F1E8B265}"/>
    <cellStyle name="40% - Accent6 3 4 3 5" xfId="26520" xr:uid="{4A04F52D-0391-4279-A092-0F0C10E731D8}"/>
    <cellStyle name="40% - Accent6 3 4 3 5 2" xfId="26521" xr:uid="{7C9CC2E2-9A89-4148-A2D5-D968B1BA281E}"/>
    <cellStyle name="40% - Accent6 3 4 3 6" xfId="26522" xr:uid="{ADB9F608-9226-4AD5-B4DC-972336DEB84A}"/>
    <cellStyle name="40% - Accent6 3 4 4" xfId="26523" xr:uid="{7F19560F-1F86-4C56-AA0B-4C2A14B7DD68}"/>
    <cellStyle name="40% - Accent6 3 4 4 2" xfId="26524" xr:uid="{D5DA3168-BCBA-4DDF-B8E6-7BE6353BC522}"/>
    <cellStyle name="40% - Accent6 3 4 4 2 2" xfId="26525" xr:uid="{EA49C0F0-45FF-4A06-B557-AD6DF0D769B1}"/>
    <cellStyle name="40% - Accent6 3 4 4 3" xfId="26526" xr:uid="{7F21EDE6-1F5A-4E0A-B8BB-DBF08E2B0D0B}"/>
    <cellStyle name="40% - Accent6 3 4 4 3 2" xfId="26527" xr:uid="{344ABB04-DC13-490E-A3DD-532F8FE0EA39}"/>
    <cellStyle name="40% - Accent6 3 4 4 4" xfId="26528" xr:uid="{43DC10BA-51C3-4876-BC1B-17588E19B13F}"/>
    <cellStyle name="40% - Accent6 3 4 5" xfId="26529" xr:uid="{2437F9CF-E58E-4D08-B0F4-0D3770FB7229}"/>
    <cellStyle name="40% - Accent6 3 4 5 2" xfId="26530" xr:uid="{5EB6FBDB-FD8C-4CC6-8A5E-0A1A88FCDCBD}"/>
    <cellStyle name="40% - Accent6 3 4 6" xfId="26531" xr:uid="{F764184A-183D-44AA-8EBB-F26224DFE89A}"/>
    <cellStyle name="40% - Accent6 3 4 6 2" xfId="26532" xr:uid="{1E15275B-D866-4142-872E-3FEAB71648E7}"/>
    <cellStyle name="40% - Accent6 3 4 7" xfId="26533" xr:uid="{ECA46238-0CF8-4BB1-B240-BA03FB2139DA}"/>
    <cellStyle name="40% - Accent6 3 4 7 2" xfId="26534" xr:uid="{0BF93D5F-178B-45D4-BE62-16F8DA9BCA02}"/>
    <cellStyle name="40% - Accent6 3 4 8" xfId="26535" xr:uid="{3B17F407-819D-4187-93E9-A89DBBFFB509}"/>
    <cellStyle name="40% - Accent6 3 4 8 2" xfId="26536" xr:uid="{2EB56DAE-1041-4C62-AD7F-E73E73F268E9}"/>
    <cellStyle name="40% - Accent6 3 4 9" xfId="26537" xr:uid="{9633363C-F8CC-4FD4-B976-8CF2D003DE28}"/>
    <cellStyle name="40% - Accent6 3 4 9 2" xfId="26538" xr:uid="{F5D7FA4B-10AD-4291-9704-DFA9E4F8E528}"/>
    <cellStyle name="40% - Accent6 3 5" xfId="26539" xr:uid="{CBF4647F-B8A8-4BAA-A5BF-E3E58770AD84}"/>
    <cellStyle name="40% - Accent6 3 5 10" xfId="26540" xr:uid="{E0868EE7-722B-4494-BDAE-090C0A38BB6A}"/>
    <cellStyle name="40% - Accent6 3 5 2" xfId="26541" xr:uid="{5F776B17-713C-41BA-8647-F387BF9EC804}"/>
    <cellStyle name="40% - Accent6 3 5 2 2" xfId="26542" xr:uid="{A6E8BBC8-93BE-4DEE-B3F1-C5C62098DB52}"/>
    <cellStyle name="40% - Accent6 3 5 2 2 2" xfId="26543" xr:uid="{8EC02633-89C6-4774-A019-1B9C944D627C}"/>
    <cellStyle name="40% - Accent6 3 5 2 2 2 2" xfId="26544" xr:uid="{94BBD248-6227-4DBC-BB0A-2C7B963A5E05}"/>
    <cellStyle name="40% - Accent6 3 5 2 2 3" xfId="26545" xr:uid="{E62989D8-4950-40B1-9CC2-6F8275E08DC5}"/>
    <cellStyle name="40% - Accent6 3 5 2 2 3 2" xfId="26546" xr:uid="{8C37D93E-B2DC-496D-AC90-52F4008245C6}"/>
    <cellStyle name="40% - Accent6 3 5 2 2 4" xfId="26547" xr:uid="{5BA9C5EF-18A6-4B43-97C8-203920F5318F}"/>
    <cellStyle name="40% - Accent6 3 5 2 3" xfId="26548" xr:uid="{A05054D0-A9B3-46D8-BBEF-B94B5C99B4F6}"/>
    <cellStyle name="40% - Accent6 3 5 2 3 2" xfId="26549" xr:uid="{4B57AB3A-9687-4AC3-907A-81FB1B878143}"/>
    <cellStyle name="40% - Accent6 3 5 2 4" xfId="26550" xr:uid="{46BCB174-D9FF-4ADC-B6AF-D5D5F6E439C8}"/>
    <cellStyle name="40% - Accent6 3 5 2 4 2" xfId="26551" xr:uid="{14CEB67F-A6A2-4A44-90C7-1D019359B6C1}"/>
    <cellStyle name="40% - Accent6 3 5 2 5" xfId="26552" xr:uid="{9907E260-C743-49A9-9283-CC48C63BA2FA}"/>
    <cellStyle name="40% - Accent6 3 5 2 5 2" xfId="26553" xr:uid="{26069B76-B08E-4880-896B-AA6DF20EB214}"/>
    <cellStyle name="40% - Accent6 3 5 2 6" xfId="26554" xr:uid="{B0470D24-B1B7-45BE-A7F9-506C72358269}"/>
    <cellStyle name="40% - Accent6 3 5 3" xfId="26555" xr:uid="{43930B8A-F363-45FE-B3B2-BB2F3A0E9567}"/>
    <cellStyle name="40% - Accent6 3 5 3 2" xfId="26556" xr:uid="{9A268333-2F1E-4273-BA46-C271EAD7471B}"/>
    <cellStyle name="40% - Accent6 3 5 3 2 2" xfId="26557" xr:uid="{ACD1940F-DE04-4A76-B4E9-2733EB434C7D}"/>
    <cellStyle name="40% - Accent6 3 5 3 2 2 2" xfId="26558" xr:uid="{68C4D665-1657-4F9D-A214-2E6C57383643}"/>
    <cellStyle name="40% - Accent6 3 5 3 2 3" xfId="26559" xr:uid="{0B51815E-B35D-4140-94C4-5393B87976D6}"/>
    <cellStyle name="40% - Accent6 3 5 3 2 3 2" xfId="26560" xr:uid="{127F0A8B-007A-4AFE-B2F9-A4A01455F320}"/>
    <cellStyle name="40% - Accent6 3 5 3 2 4" xfId="26561" xr:uid="{F6BA3146-F6D9-4E1D-8502-3AFEAA7B636C}"/>
    <cellStyle name="40% - Accent6 3 5 3 3" xfId="26562" xr:uid="{ECE56D40-550E-4542-A7D0-FAF50C338536}"/>
    <cellStyle name="40% - Accent6 3 5 3 3 2" xfId="26563" xr:uid="{D44E00FB-952D-44F1-B232-7DFB9A8B7F75}"/>
    <cellStyle name="40% - Accent6 3 5 3 4" xfId="26564" xr:uid="{FD230DDD-585F-4060-AEAC-60BFF6730E54}"/>
    <cellStyle name="40% - Accent6 3 5 3 4 2" xfId="26565" xr:uid="{7388E183-1804-4072-9D42-557BAB718B19}"/>
    <cellStyle name="40% - Accent6 3 5 3 5" xfId="26566" xr:uid="{DB164EDE-38D8-474A-8037-4D31E84C7DB7}"/>
    <cellStyle name="40% - Accent6 3 5 3 5 2" xfId="26567" xr:uid="{4F76E1C6-CAD9-43DB-B7A0-562B649624C5}"/>
    <cellStyle name="40% - Accent6 3 5 3 6" xfId="26568" xr:uid="{EB95DE5D-604E-4EDF-93F8-EBC929CDA715}"/>
    <cellStyle name="40% - Accent6 3 5 4" xfId="26569" xr:uid="{4088354E-F606-4F79-8FCA-978686404160}"/>
    <cellStyle name="40% - Accent6 3 5 4 2" xfId="26570" xr:uid="{97AB80CD-F3DB-4EA0-944F-034DB373A831}"/>
    <cellStyle name="40% - Accent6 3 5 4 2 2" xfId="26571" xr:uid="{3A20ED0F-ECD0-4BFC-B92A-E9AE8AF03589}"/>
    <cellStyle name="40% - Accent6 3 5 4 3" xfId="26572" xr:uid="{EEE7C704-07B4-4F37-BFFB-9CC220E7719F}"/>
    <cellStyle name="40% - Accent6 3 5 4 3 2" xfId="26573" xr:uid="{437967DE-6909-4B79-8100-3A363BD8DE86}"/>
    <cellStyle name="40% - Accent6 3 5 4 4" xfId="26574" xr:uid="{013CE7F9-FB23-4D50-99E4-047AC0131864}"/>
    <cellStyle name="40% - Accent6 3 5 5" xfId="26575" xr:uid="{0438808D-927F-4BC2-9890-890B96B4B9C8}"/>
    <cellStyle name="40% - Accent6 3 5 5 2" xfId="26576" xr:uid="{2BBF9434-CC34-4B53-BD75-D534C5FBBBB7}"/>
    <cellStyle name="40% - Accent6 3 5 6" xfId="26577" xr:uid="{F462C8C3-F9FA-4DF2-8F07-DD2F9803EC55}"/>
    <cellStyle name="40% - Accent6 3 5 6 2" xfId="26578" xr:uid="{42BE93ED-D865-412B-AE0F-6E0E2BB85930}"/>
    <cellStyle name="40% - Accent6 3 5 7" xfId="26579" xr:uid="{C4F98D18-C42B-42D5-9743-11BB79C444DD}"/>
    <cellStyle name="40% - Accent6 3 5 7 2" xfId="26580" xr:uid="{9B625656-01F9-4BF8-8729-BF9693B089BD}"/>
    <cellStyle name="40% - Accent6 3 5 8" xfId="26581" xr:uid="{C2E4168C-1D8D-4E91-A47B-AE0B1FB19932}"/>
    <cellStyle name="40% - Accent6 3 5 9" xfId="26582" xr:uid="{482CE9BD-807B-4816-9078-7B33334D4DA4}"/>
    <cellStyle name="40% - Accent6 3 6" xfId="26583" xr:uid="{DC354326-8700-41A8-9657-B6562381F278}"/>
    <cellStyle name="40% - Accent6 3 6 2" xfId="26584" xr:uid="{A6C89211-E35B-4BCF-AF2F-EA39E0F96F50}"/>
    <cellStyle name="40% - Accent6 3 6 2 2" xfId="26585" xr:uid="{CF051A6E-C75B-4598-8E49-69B8F8D001DF}"/>
    <cellStyle name="40% - Accent6 3 6 2 2 2" xfId="26586" xr:uid="{42DD6DD5-3C7E-4D1A-BF62-C1CE0FA66678}"/>
    <cellStyle name="40% - Accent6 3 6 2 3" xfId="26587" xr:uid="{BB20EA6B-2294-4D02-A53D-73B44898159D}"/>
    <cellStyle name="40% - Accent6 3 6 2 3 2" xfId="26588" xr:uid="{F908B5FB-BC4B-4B15-AA39-ECF48DA2DF31}"/>
    <cellStyle name="40% - Accent6 3 6 2 4" xfId="26589" xr:uid="{14DF0A1D-4FC9-47D2-AFC1-0E2C245C16DA}"/>
    <cellStyle name="40% - Accent6 3 6 3" xfId="26590" xr:uid="{6AA9603C-3624-4B47-B6D7-C62E0010ED62}"/>
    <cellStyle name="40% - Accent6 3 6 3 2" xfId="26591" xr:uid="{B22FCFB1-1073-4730-A775-2EA28329DFCD}"/>
    <cellStyle name="40% - Accent6 3 6 4" xfId="26592" xr:uid="{06549EEB-6FE8-4D77-880B-0EE52B9361DA}"/>
    <cellStyle name="40% - Accent6 3 6 4 2" xfId="26593" xr:uid="{D11D3A97-EF14-4DAB-A769-A6E3EAD320C6}"/>
    <cellStyle name="40% - Accent6 3 6 5" xfId="26594" xr:uid="{74137210-0CEF-40AC-B2AE-F16030CD5FCE}"/>
    <cellStyle name="40% - Accent6 3 6 5 2" xfId="26595" xr:uid="{09AEE532-1358-484B-BC02-E135A44E6429}"/>
    <cellStyle name="40% - Accent6 3 6 6" xfId="26596" xr:uid="{9B1DBF74-275D-49B6-9632-C6678C6957AD}"/>
    <cellStyle name="40% - Accent6 3 6 6 2" xfId="26597" xr:uid="{A51587F3-DA93-43AE-918F-A9B472282F73}"/>
    <cellStyle name="40% - Accent6 3 7" xfId="26598" xr:uid="{CF14340E-77F9-4450-8F8D-FEDE00D60675}"/>
    <cellStyle name="40% - Accent6 3 7 2" xfId="26599" xr:uid="{3BEA36CC-BA73-4F44-B9B7-66E2A01D6AC0}"/>
    <cellStyle name="40% - Accent6 3 7 2 2" xfId="26600" xr:uid="{02E5F0CC-A6E8-4228-B5DC-4DC776614037}"/>
    <cellStyle name="40% - Accent6 3 7 2 2 2" xfId="26601" xr:uid="{65ACFC65-96EB-4441-82A2-B0C8505F2179}"/>
    <cellStyle name="40% - Accent6 3 7 2 3" xfId="26602" xr:uid="{FCDDB262-7A14-4B35-9C78-5E82B63E1CE0}"/>
    <cellStyle name="40% - Accent6 3 7 2 3 2" xfId="26603" xr:uid="{202C2270-BC4F-4046-BC28-E718E4BFCAE6}"/>
    <cellStyle name="40% - Accent6 3 7 2 4" xfId="26604" xr:uid="{6F3D35E0-6582-4691-9390-774566F693E7}"/>
    <cellStyle name="40% - Accent6 3 7 3" xfId="26605" xr:uid="{781CC902-057D-45D8-AF17-8EEAEADB463B}"/>
    <cellStyle name="40% - Accent6 3 7 3 2" xfId="26606" xr:uid="{B54B6EAE-6B3F-4C71-94CC-BA2A8CB69183}"/>
    <cellStyle name="40% - Accent6 3 7 4" xfId="26607" xr:uid="{DD9B7974-1087-457E-AA77-BB7E7D276EE8}"/>
    <cellStyle name="40% - Accent6 3 7 4 2" xfId="26608" xr:uid="{82F97170-62C6-487A-BA7D-2C4ABB882365}"/>
    <cellStyle name="40% - Accent6 3 7 5" xfId="26609" xr:uid="{18DA8776-EC81-4D92-8093-F75651DC4346}"/>
    <cellStyle name="40% - Accent6 3 7 5 2" xfId="26610" xr:uid="{EF112E0B-EA56-4E3B-AF3A-5021BB2CDB75}"/>
    <cellStyle name="40% - Accent6 3 7 6" xfId="26611" xr:uid="{5851F6DB-5DB3-44BC-8238-2BF36E63514E}"/>
    <cellStyle name="40% - Accent6 3 8" xfId="26612" xr:uid="{9EA58990-80C8-4F39-A7D4-7D777287B526}"/>
    <cellStyle name="40% - Accent6 3 8 2" xfId="26613" xr:uid="{3A926EB3-699D-412F-9227-04AF503AE0F5}"/>
    <cellStyle name="40% - Accent6 3 8 2 2" xfId="26614" xr:uid="{939B2EB0-E953-46A0-AE70-5F0814AF9EC1}"/>
    <cellStyle name="40% - Accent6 3 8 3" xfId="26615" xr:uid="{C7A0771D-ADB4-4C4C-8624-0C5672BFA2E3}"/>
    <cellStyle name="40% - Accent6 3 8 3 2" xfId="26616" xr:uid="{3BF96DB2-BF32-4B06-87CC-70B9CE144241}"/>
    <cellStyle name="40% - Accent6 3 8 4" xfId="26617" xr:uid="{5BF6F3A6-5153-400A-A01A-BC5916FCCB1F}"/>
    <cellStyle name="40% - Accent6 3 9" xfId="26618" xr:uid="{127B9090-0DD4-4F8D-96FE-F82727263FF6}"/>
    <cellStyle name="40% - Accent6 3 9 2" xfId="26619" xr:uid="{D2244FF2-CCCD-40BD-9640-80011FB574A3}"/>
    <cellStyle name="40% - Accent6 30" xfId="26620" xr:uid="{9151CB26-77FC-4455-BE4D-1EBFF4113821}"/>
    <cellStyle name="40% - Accent6 30 2" xfId="26621" xr:uid="{A969A94C-5914-488C-8223-3EEEFC8B8316}"/>
    <cellStyle name="40% - Accent6 31" xfId="26622" xr:uid="{9F0310C6-2FEE-4DA4-944F-0782FE2E4D3B}"/>
    <cellStyle name="40% - Accent6 31 2" xfId="26623" xr:uid="{8200E61A-B1AC-4F5F-AA36-E7559613AE35}"/>
    <cellStyle name="40% - Accent6 32" xfId="26624" xr:uid="{641D1553-0E0F-4DDE-98F7-5C947A197ADD}"/>
    <cellStyle name="40% - Accent6 32 2" xfId="26625" xr:uid="{C7A37AB6-2B4E-4418-8F28-F4158BD1A27C}"/>
    <cellStyle name="40% - Accent6 33" xfId="26626" xr:uid="{BA8AC917-2058-426E-BAF3-437B88F28C31}"/>
    <cellStyle name="40% - Accent6 33 2" xfId="26627" xr:uid="{EE424061-BE63-4A12-A1B7-7CC3C9F3979D}"/>
    <cellStyle name="40% - Accent6 34" xfId="26628" xr:uid="{EA104E01-5A36-490A-8367-90A4D6828100}"/>
    <cellStyle name="40% - Accent6 34 2" xfId="26629" xr:uid="{C9C22CF1-F451-4737-9406-0560A0DE8828}"/>
    <cellStyle name="40% - Accent6 35" xfId="26630" xr:uid="{1C9C2F0A-0727-4B40-928B-20A736F942EF}"/>
    <cellStyle name="40% - Accent6 35 2" xfId="26631" xr:uid="{88DC723B-665F-40A1-9AD8-CA9547619FC5}"/>
    <cellStyle name="40% - Accent6 36" xfId="26632" xr:uid="{2A6530D6-234B-4788-8611-1C86582ADB41}"/>
    <cellStyle name="40% - Accent6 36 2" xfId="26633" xr:uid="{FC5EF604-4A2A-4C42-A6FB-237FB9207BC4}"/>
    <cellStyle name="40% - Accent6 37" xfId="26634" xr:uid="{5311F8D3-7535-468D-9600-3A865D79B742}"/>
    <cellStyle name="40% - Accent6 37 2" xfId="26635" xr:uid="{709270E8-3FCD-4FE7-A9B0-881BA15D7C08}"/>
    <cellStyle name="40% - Accent6 38" xfId="26636" xr:uid="{4A6720EF-E6EB-46C2-941A-F40C2C5CD758}"/>
    <cellStyle name="40% - Accent6 39" xfId="26637" xr:uid="{7224B2DB-9CCF-4FD3-A3EF-8DC1E4704184}"/>
    <cellStyle name="40% - Accent6 4" xfId="493" xr:uid="{D5CC99B7-BB06-4CFF-9EA8-F3B4299C6B43}"/>
    <cellStyle name="40% - Accent6 4 10" xfId="26639" xr:uid="{17E185C9-24DC-46B5-A483-1D1E3B121953}"/>
    <cellStyle name="40% - Accent6 4 10 2" xfId="26640" xr:uid="{4157ADFD-F211-419B-B465-2CF1C0129781}"/>
    <cellStyle name="40% - Accent6 4 11" xfId="26641" xr:uid="{3ACCEF85-3AD7-4DD6-99A1-75C5A61DC6D9}"/>
    <cellStyle name="40% - Accent6 4 11 2" xfId="26642" xr:uid="{6D259835-0444-416E-B363-0BDA5165383C}"/>
    <cellStyle name="40% - Accent6 4 12" xfId="26643" xr:uid="{2FB8F5B7-5B1C-4609-9513-6E2C088D420D}"/>
    <cellStyle name="40% - Accent6 4 12 2" xfId="26644" xr:uid="{8882046D-08F6-4521-88B5-103975FC1E1C}"/>
    <cellStyle name="40% - Accent6 4 13" xfId="26645" xr:uid="{32346B5D-4E23-4801-80FA-DA12B3C2442D}"/>
    <cellStyle name="40% - Accent6 4 13 2" xfId="26646" xr:uid="{6D730D5C-02D0-4813-949B-4113529612DB}"/>
    <cellStyle name="40% - Accent6 4 14" xfId="26647" xr:uid="{5F38A442-C676-40F6-AFB8-1F4DEC28511D}"/>
    <cellStyle name="40% - Accent6 4 15" xfId="26648" xr:uid="{4CD0DC1E-3404-4C16-9174-9D9550D733F5}"/>
    <cellStyle name="40% - Accent6 4 16" xfId="26638" xr:uid="{523E0B8F-2C16-4201-9223-D8E06DE16D51}"/>
    <cellStyle name="40% - Accent6 4 2" xfId="494" xr:uid="{1C16A4A4-172E-45C7-9120-37010491729D}"/>
    <cellStyle name="40% - Accent6 4 2 10" xfId="26650" xr:uid="{EA020D36-224F-4254-8F47-81B56B263952}"/>
    <cellStyle name="40% - Accent6 4 2 10 2" xfId="26651" xr:uid="{4671D54E-691F-40D6-8824-581491359D6A}"/>
    <cellStyle name="40% - Accent6 4 2 11" xfId="26652" xr:uid="{FD5CA41D-F4F8-481D-A689-E7ED521EA389}"/>
    <cellStyle name="40% - Accent6 4 2 11 2" xfId="26653" xr:uid="{1BBA6BDD-FE14-460C-83FF-4E44AD386FD3}"/>
    <cellStyle name="40% - Accent6 4 2 12" xfId="26654" xr:uid="{A602978E-51BA-4E80-B762-2FDA0A0D995E}"/>
    <cellStyle name="40% - Accent6 4 2 13" xfId="26655" xr:uid="{3E78BEFE-CED9-4CCD-9A92-D3D99BAC8135}"/>
    <cellStyle name="40% - Accent6 4 2 14" xfId="26649" xr:uid="{F9DBE1B4-1BE0-45A7-8D5D-5845678DD3C7}"/>
    <cellStyle name="40% - Accent6 4 2 2" xfId="495" xr:uid="{1687F355-AD87-4553-B2AC-739A9EDE34E0}"/>
    <cellStyle name="40% - Accent6 4 2 2 10" xfId="26657" xr:uid="{8FE0CA08-E1D4-4B20-8CE4-DA3DB8492819}"/>
    <cellStyle name="40% - Accent6 4 2 2 11" xfId="26658" xr:uid="{475AF6EA-983D-4F2C-82EE-C1F3968CA6D4}"/>
    <cellStyle name="40% - Accent6 4 2 2 12" xfId="26656" xr:uid="{E48A3BFF-3574-47C4-9EEE-070847A3DD9F}"/>
    <cellStyle name="40% - Accent6 4 2 2 2" xfId="26659" xr:uid="{65254509-097D-4483-8200-FD8B7E47EFA6}"/>
    <cellStyle name="40% - Accent6 4 2 2 2 2" xfId="26660" xr:uid="{47B313C6-5E98-41AC-8E77-E1EF68913419}"/>
    <cellStyle name="40% - Accent6 4 2 2 2 2 2" xfId="26661" xr:uid="{739D57C6-23CB-4E00-9744-45A5BCD72828}"/>
    <cellStyle name="40% - Accent6 4 2 2 2 2 2 2" xfId="26662" xr:uid="{5559F522-81C0-4338-B1C4-89172D31F216}"/>
    <cellStyle name="40% - Accent6 4 2 2 2 2 3" xfId="26663" xr:uid="{905FD5E5-F5E0-43BA-8277-3247F2F39271}"/>
    <cellStyle name="40% - Accent6 4 2 2 2 2 3 2" xfId="26664" xr:uid="{19B9AE3E-D820-4E0C-BB02-0B6AC17E7F89}"/>
    <cellStyle name="40% - Accent6 4 2 2 2 2 4" xfId="26665" xr:uid="{1CC4C3F0-F3FA-43D3-9767-2E8578F58FAE}"/>
    <cellStyle name="40% - Accent6 4 2 2 2 3" xfId="26666" xr:uid="{D0B97DE7-C4A2-41C5-AD25-C126B34BDA42}"/>
    <cellStyle name="40% - Accent6 4 2 2 2 3 2" xfId="26667" xr:uid="{005EE749-470D-45ED-BCF5-027833048D99}"/>
    <cellStyle name="40% - Accent6 4 2 2 2 4" xfId="26668" xr:uid="{9A0AF98E-E7E3-498F-A842-1E3C031102F3}"/>
    <cellStyle name="40% - Accent6 4 2 2 2 4 2" xfId="26669" xr:uid="{38E89AB1-1023-4C9C-BDFD-0FA460BBE061}"/>
    <cellStyle name="40% - Accent6 4 2 2 2 5" xfId="26670" xr:uid="{BDA7B0E5-DCB5-40DC-AE99-96C60DE6C183}"/>
    <cellStyle name="40% - Accent6 4 2 2 2 5 2" xfId="26671" xr:uid="{3B2DB46A-C257-4CB7-9955-174CFD7CA05E}"/>
    <cellStyle name="40% - Accent6 4 2 2 2 6" xfId="26672" xr:uid="{21E46535-F7C2-4F4C-8380-85F5DA1E9E2F}"/>
    <cellStyle name="40% - Accent6 4 2 2 3" xfId="26673" xr:uid="{82E73B4A-1FBF-4204-B172-0F956A5D3FDB}"/>
    <cellStyle name="40% - Accent6 4 2 2 3 2" xfId="26674" xr:uid="{D9FEC3CE-3A50-4B53-B956-9F482EAE09D3}"/>
    <cellStyle name="40% - Accent6 4 2 2 3 2 2" xfId="26675" xr:uid="{699F6D72-8C23-49F5-969C-630514B259F2}"/>
    <cellStyle name="40% - Accent6 4 2 2 3 2 2 2" xfId="26676" xr:uid="{54CAB705-1C7F-4017-A3DE-9B557CECA389}"/>
    <cellStyle name="40% - Accent6 4 2 2 3 2 3" xfId="26677" xr:uid="{2A8E208A-267A-4F36-8164-4BEB5C187D50}"/>
    <cellStyle name="40% - Accent6 4 2 2 3 2 3 2" xfId="26678" xr:uid="{76C15ACC-E61F-43F1-A274-4866D9AA2F94}"/>
    <cellStyle name="40% - Accent6 4 2 2 3 2 4" xfId="26679" xr:uid="{6F336A81-BC08-489F-84CC-5E2FE8B6D550}"/>
    <cellStyle name="40% - Accent6 4 2 2 3 3" xfId="26680" xr:uid="{31B4EBE3-7041-4ECB-B86C-F44F03F1358B}"/>
    <cellStyle name="40% - Accent6 4 2 2 3 3 2" xfId="26681" xr:uid="{EDA1955D-D794-457B-9E5E-AEB900039BAA}"/>
    <cellStyle name="40% - Accent6 4 2 2 3 4" xfId="26682" xr:uid="{A4062E2B-090F-4CE2-ADC9-C986D0E89D34}"/>
    <cellStyle name="40% - Accent6 4 2 2 3 4 2" xfId="26683" xr:uid="{76F7ABC9-48DD-4390-B8F4-991D55456187}"/>
    <cellStyle name="40% - Accent6 4 2 2 3 5" xfId="26684" xr:uid="{FEA64E18-F6A3-4877-836D-0E451DB6CDE7}"/>
    <cellStyle name="40% - Accent6 4 2 2 3 5 2" xfId="26685" xr:uid="{F30B0E9A-4478-47F9-9A0F-18F467BD13F4}"/>
    <cellStyle name="40% - Accent6 4 2 2 3 6" xfId="26686" xr:uid="{4D725E68-CD10-4B3E-B380-A2126B7DFAC4}"/>
    <cellStyle name="40% - Accent6 4 2 2 4" xfId="26687" xr:uid="{F3FCDF21-9F23-48FC-8212-43E9538C7216}"/>
    <cellStyle name="40% - Accent6 4 2 2 4 2" xfId="26688" xr:uid="{72E32413-BA38-40C4-9E1B-633B26399CF5}"/>
    <cellStyle name="40% - Accent6 4 2 2 4 2 2" xfId="26689" xr:uid="{8B1482F2-13D2-470E-BEE5-F21572E9A8AF}"/>
    <cellStyle name="40% - Accent6 4 2 2 4 3" xfId="26690" xr:uid="{178FB836-AC3F-4C9C-9D6B-32D366934A57}"/>
    <cellStyle name="40% - Accent6 4 2 2 4 3 2" xfId="26691" xr:uid="{E068D798-0837-4A2E-8E71-C7EBCA7C65B0}"/>
    <cellStyle name="40% - Accent6 4 2 2 4 4" xfId="26692" xr:uid="{08E5B6AF-3C61-4215-90FB-40EFD815A24D}"/>
    <cellStyle name="40% - Accent6 4 2 2 5" xfId="26693" xr:uid="{0B594A92-4063-49A3-90B5-676ED8C14E93}"/>
    <cellStyle name="40% - Accent6 4 2 2 5 2" xfId="26694" xr:uid="{C06F5DF5-95E0-4330-AABA-6190B462D06A}"/>
    <cellStyle name="40% - Accent6 4 2 2 6" xfId="26695" xr:uid="{EAF7C2E8-CB57-4738-B275-BB2251AC60DC}"/>
    <cellStyle name="40% - Accent6 4 2 2 6 2" xfId="26696" xr:uid="{A64768DC-D787-404E-8136-95B207DB926C}"/>
    <cellStyle name="40% - Accent6 4 2 2 7" xfId="26697" xr:uid="{910E365F-851B-498A-9CA1-CC81D990621A}"/>
    <cellStyle name="40% - Accent6 4 2 2 7 2" xfId="26698" xr:uid="{722EC725-570A-468D-9D2D-5D03D9089080}"/>
    <cellStyle name="40% - Accent6 4 2 2 8" xfId="26699" xr:uid="{14F33EBA-D7A5-4850-8E08-4CE76682C764}"/>
    <cellStyle name="40% - Accent6 4 2 2 8 2" xfId="26700" xr:uid="{EC153C34-DD98-4C3A-BB4E-125F2AE32409}"/>
    <cellStyle name="40% - Accent6 4 2 2 9" xfId="26701" xr:uid="{2DC37C7A-591B-439C-AF77-7D775E581415}"/>
    <cellStyle name="40% - Accent6 4 2 2 9 2" xfId="26702" xr:uid="{A2B9DD7F-D920-469D-8069-A7C7FCA4065D}"/>
    <cellStyle name="40% - Accent6 4 2 3" xfId="26703" xr:uid="{D5CB4E60-987B-4D91-9AAD-D4445D75DD0C}"/>
    <cellStyle name="40% - Accent6 4 2 3 2" xfId="26704" xr:uid="{135142C6-6B0A-4945-9447-F8A66107E547}"/>
    <cellStyle name="40% - Accent6 4 2 3 2 2" xfId="26705" xr:uid="{D503D38A-824D-4B1E-B806-8AE641C308BE}"/>
    <cellStyle name="40% - Accent6 4 2 3 2 2 2" xfId="26706" xr:uid="{B428EC15-C6DD-4972-9B67-BED5FB8E42AB}"/>
    <cellStyle name="40% - Accent6 4 2 3 2 2 2 2" xfId="26707" xr:uid="{FB44A303-819E-4CCC-A6A1-A3822BD4B3D7}"/>
    <cellStyle name="40% - Accent6 4 2 3 2 2 3" xfId="26708" xr:uid="{471BDD17-3536-487B-8AD2-2347BC5B8BBA}"/>
    <cellStyle name="40% - Accent6 4 2 3 2 2 3 2" xfId="26709" xr:uid="{B8805253-EFB4-4565-86C6-68B39CDA18BD}"/>
    <cellStyle name="40% - Accent6 4 2 3 2 2 4" xfId="26710" xr:uid="{25F25D7F-88E4-4F38-8037-4E2B1D5DFA39}"/>
    <cellStyle name="40% - Accent6 4 2 3 2 3" xfId="26711" xr:uid="{ED3419FD-70A0-44C1-B914-2B908051341E}"/>
    <cellStyle name="40% - Accent6 4 2 3 2 3 2" xfId="26712" xr:uid="{6B3FF1CB-0F45-41F8-A129-ADA67190C502}"/>
    <cellStyle name="40% - Accent6 4 2 3 2 4" xfId="26713" xr:uid="{B244565B-DACD-473C-B447-CA22451422AD}"/>
    <cellStyle name="40% - Accent6 4 2 3 2 4 2" xfId="26714" xr:uid="{082C657A-C1FC-4DBF-8F10-24DF9C063C03}"/>
    <cellStyle name="40% - Accent6 4 2 3 2 5" xfId="26715" xr:uid="{924696AE-C06B-4E75-BA07-8E76DB463440}"/>
    <cellStyle name="40% - Accent6 4 2 3 2 5 2" xfId="26716" xr:uid="{A6A6ADA9-8FBA-4395-A2BB-FA10EC98F7DC}"/>
    <cellStyle name="40% - Accent6 4 2 3 2 6" xfId="26717" xr:uid="{F682D375-5C1F-4AD1-AE8B-9ABADF3C4C92}"/>
    <cellStyle name="40% - Accent6 4 2 3 3" xfId="26718" xr:uid="{AC13C072-F2C8-4E08-B890-F05C29D1E31E}"/>
    <cellStyle name="40% - Accent6 4 2 3 3 2" xfId="26719" xr:uid="{8478A96A-28CA-4458-9426-AD7F9DCD8162}"/>
    <cellStyle name="40% - Accent6 4 2 3 3 2 2" xfId="26720" xr:uid="{84DE8AD2-C6A6-4B8F-98B8-F2D3249FD800}"/>
    <cellStyle name="40% - Accent6 4 2 3 3 2 2 2" xfId="26721" xr:uid="{617EE517-E744-42FC-B413-E72324E9341F}"/>
    <cellStyle name="40% - Accent6 4 2 3 3 2 3" xfId="26722" xr:uid="{9A03B1BE-B67C-405A-A7EA-94F058DA9243}"/>
    <cellStyle name="40% - Accent6 4 2 3 3 2 3 2" xfId="26723" xr:uid="{CEE6A334-BCB7-4785-BB7A-0AC989B5E81B}"/>
    <cellStyle name="40% - Accent6 4 2 3 3 2 4" xfId="26724" xr:uid="{019BF1DE-B86C-4D78-9637-CE5C808C26E0}"/>
    <cellStyle name="40% - Accent6 4 2 3 3 3" xfId="26725" xr:uid="{A4398110-464A-44EF-A816-4655D8D955A6}"/>
    <cellStyle name="40% - Accent6 4 2 3 3 3 2" xfId="26726" xr:uid="{EF7FDD51-5971-45BD-829B-B1799A22FD23}"/>
    <cellStyle name="40% - Accent6 4 2 3 3 4" xfId="26727" xr:uid="{C07867AD-0376-4CC9-91C9-B970E1BADF6F}"/>
    <cellStyle name="40% - Accent6 4 2 3 3 4 2" xfId="26728" xr:uid="{F0D4E1E8-AEDE-4829-A38E-FAA7A437C851}"/>
    <cellStyle name="40% - Accent6 4 2 3 3 5" xfId="26729" xr:uid="{62FE06B1-B255-4780-801C-9F3BC1B07405}"/>
    <cellStyle name="40% - Accent6 4 2 3 3 5 2" xfId="26730" xr:uid="{E7BE433D-3F78-4710-B9FD-16989F05E2F1}"/>
    <cellStyle name="40% - Accent6 4 2 3 3 6" xfId="26731" xr:uid="{7F7118BC-D605-4190-8348-9A722B8DDAAB}"/>
    <cellStyle name="40% - Accent6 4 2 3 4" xfId="26732" xr:uid="{0A547F35-06C5-4041-B244-B577B62DC38F}"/>
    <cellStyle name="40% - Accent6 4 2 3 4 2" xfId="26733" xr:uid="{EED41C03-3CA4-40FB-974D-A69F6D480742}"/>
    <cellStyle name="40% - Accent6 4 2 3 4 2 2" xfId="26734" xr:uid="{7DB7E123-13DE-4AC4-8C75-649588D95DC8}"/>
    <cellStyle name="40% - Accent6 4 2 3 4 3" xfId="26735" xr:uid="{00AC40BF-B550-4B46-BC64-61312327F6DA}"/>
    <cellStyle name="40% - Accent6 4 2 3 4 3 2" xfId="26736" xr:uid="{CCC529F8-4CB0-4683-9873-4B141D739F86}"/>
    <cellStyle name="40% - Accent6 4 2 3 4 4" xfId="26737" xr:uid="{4933CE12-21D1-4D58-975C-C5483EDED4DC}"/>
    <cellStyle name="40% - Accent6 4 2 3 5" xfId="26738" xr:uid="{15CAD61D-92F1-4CB2-9F35-129D005CFDF5}"/>
    <cellStyle name="40% - Accent6 4 2 3 5 2" xfId="26739" xr:uid="{09636842-7AB7-475F-9FD7-75B3C16951E0}"/>
    <cellStyle name="40% - Accent6 4 2 3 6" xfId="26740" xr:uid="{ACF773E1-13E0-4147-9EDA-72B401C18B9B}"/>
    <cellStyle name="40% - Accent6 4 2 3 6 2" xfId="26741" xr:uid="{BADA4290-4F8C-4559-9B79-EDA84526A89C}"/>
    <cellStyle name="40% - Accent6 4 2 3 7" xfId="26742" xr:uid="{215B66B0-8D3C-4257-AC5B-D7D30484530F}"/>
    <cellStyle name="40% - Accent6 4 2 3 7 2" xfId="26743" xr:uid="{04B0AAA9-C973-45BE-A0FB-C68A89505176}"/>
    <cellStyle name="40% - Accent6 4 2 3 8" xfId="26744" xr:uid="{045FF567-5E06-4423-8F25-36108D01ECF1}"/>
    <cellStyle name="40% - Accent6 4 2 4" xfId="26745" xr:uid="{B10BD185-F313-44B2-BBDD-1BFFD2C0B0CE}"/>
    <cellStyle name="40% - Accent6 4 2 4 2" xfId="26746" xr:uid="{409831A4-371E-4C95-B74D-1426295E196A}"/>
    <cellStyle name="40% - Accent6 4 2 4 2 2" xfId="26747" xr:uid="{465D026B-C351-440D-BCA4-45C222608470}"/>
    <cellStyle name="40% - Accent6 4 2 4 2 2 2" xfId="26748" xr:uid="{71E4E374-B897-48C5-9D60-868220AF0F57}"/>
    <cellStyle name="40% - Accent6 4 2 4 2 3" xfId="26749" xr:uid="{D3C20C47-B840-4EC4-A7B3-35C9E33D6B83}"/>
    <cellStyle name="40% - Accent6 4 2 4 2 3 2" xfId="26750" xr:uid="{E66A993D-6266-4235-AC27-E303FDD9ADBD}"/>
    <cellStyle name="40% - Accent6 4 2 4 2 4" xfId="26751" xr:uid="{53170879-8C61-4858-AA53-AB7DFEB77E05}"/>
    <cellStyle name="40% - Accent6 4 2 4 3" xfId="26752" xr:uid="{30CA451F-53BD-4836-BC07-AAF6A37F7DB8}"/>
    <cellStyle name="40% - Accent6 4 2 4 3 2" xfId="26753" xr:uid="{A64A9845-7797-444D-8810-5D531ABD2A0D}"/>
    <cellStyle name="40% - Accent6 4 2 4 4" xfId="26754" xr:uid="{5E93E8F3-27E7-47FF-8D3D-66F90A77B898}"/>
    <cellStyle name="40% - Accent6 4 2 4 4 2" xfId="26755" xr:uid="{BBF0295A-0D33-488D-80A8-FCA632093E7E}"/>
    <cellStyle name="40% - Accent6 4 2 4 5" xfId="26756" xr:uid="{933516E8-D594-41F1-A9AB-B3A62B0C9853}"/>
    <cellStyle name="40% - Accent6 4 2 4 5 2" xfId="26757" xr:uid="{C07387BF-29B4-4564-A8F4-19AA3DAE0999}"/>
    <cellStyle name="40% - Accent6 4 2 4 6" xfId="26758" xr:uid="{3DBF09EA-E3B5-4C04-A772-956B95604813}"/>
    <cellStyle name="40% - Accent6 4 2 5" xfId="26759" xr:uid="{EEF28B9D-47FC-47EA-BEB7-F8B48BE91270}"/>
    <cellStyle name="40% - Accent6 4 2 5 2" xfId="26760" xr:uid="{84940ADC-678E-4180-A1A9-B09AEFAFC2EA}"/>
    <cellStyle name="40% - Accent6 4 2 5 2 2" xfId="26761" xr:uid="{37A06F62-4FF8-4771-BD78-5EFE4B3967F0}"/>
    <cellStyle name="40% - Accent6 4 2 5 2 2 2" xfId="26762" xr:uid="{3BEBDC5A-3937-4EF5-AC6C-5978C9C62195}"/>
    <cellStyle name="40% - Accent6 4 2 5 2 3" xfId="26763" xr:uid="{B286327A-3FAD-4CE1-B610-070570B896FE}"/>
    <cellStyle name="40% - Accent6 4 2 5 2 3 2" xfId="26764" xr:uid="{1B3892BF-FB77-4DCA-915D-C1A04DC3A30D}"/>
    <cellStyle name="40% - Accent6 4 2 5 2 4" xfId="26765" xr:uid="{0C7A00A4-6FDC-49A6-B158-0D19C3BC0309}"/>
    <cellStyle name="40% - Accent6 4 2 5 3" xfId="26766" xr:uid="{85DE972F-0A06-4E65-AB78-68139A2DE39B}"/>
    <cellStyle name="40% - Accent6 4 2 5 3 2" xfId="26767" xr:uid="{3BAD0A9C-B071-414B-AEA2-2A628A3444DE}"/>
    <cellStyle name="40% - Accent6 4 2 5 4" xfId="26768" xr:uid="{03823688-32A8-472D-A6D2-867422C334A0}"/>
    <cellStyle name="40% - Accent6 4 2 5 4 2" xfId="26769" xr:uid="{190B31DC-989B-4668-BB06-658CD3B9DC11}"/>
    <cellStyle name="40% - Accent6 4 2 5 5" xfId="26770" xr:uid="{428845A8-7B17-4F51-95C8-EB976334F67D}"/>
    <cellStyle name="40% - Accent6 4 2 5 5 2" xfId="26771" xr:uid="{3CDB1C35-62B8-46C9-930F-F2464800483A}"/>
    <cellStyle name="40% - Accent6 4 2 5 6" xfId="26772" xr:uid="{B9BB500D-0B15-48FE-B1AD-6A507E0D88C4}"/>
    <cellStyle name="40% - Accent6 4 2 6" xfId="26773" xr:uid="{89A60564-2401-4B7B-B24E-F3A9BC6157AB}"/>
    <cellStyle name="40% - Accent6 4 2 6 2" xfId="26774" xr:uid="{903F0A29-2471-47D7-9A6B-A1F469884164}"/>
    <cellStyle name="40% - Accent6 4 2 6 2 2" xfId="26775" xr:uid="{E463BBEE-8A72-48C4-841E-3C37521D3455}"/>
    <cellStyle name="40% - Accent6 4 2 6 3" xfId="26776" xr:uid="{E9278CD6-B5AF-45B9-BAF7-63AFC4609071}"/>
    <cellStyle name="40% - Accent6 4 2 6 3 2" xfId="26777" xr:uid="{28A2BFB5-0A10-42A5-84F8-C1AF2A012CAD}"/>
    <cellStyle name="40% - Accent6 4 2 6 4" xfId="26778" xr:uid="{5DD501BF-B907-4200-A604-FDE5A30FC504}"/>
    <cellStyle name="40% - Accent6 4 2 7" xfId="26779" xr:uid="{14F35572-054F-47D1-8715-77E8235DB21E}"/>
    <cellStyle name="40% - Accent6 4 2 7 2" xfId="26780" xr:uid="{D26A9B25-D275-43D5-A570-3EDDCFFE593E}"/>
    <cellStyle name="40% - Accent6 4 2 8" xfId="26781" xr:uid="{DEAECF9F-399E-4748-A1F9-D621C079CF59}"/>
    <cellStyle name="40% - Accent6 4 2 8 2" xfId="26782" xr:uid="{EB464917-906B-4F62-A844-F2ED90C5FA6D}"/>
    <cellStyle name="40% - Accent6 4 2 9" xfId="26783" xr:uid="{BEC7C478-71E9-4B69-9A65-496538841EB8}"/>
    <cellStyle name="40% - Accent6 4 2 9 2" xfId="26784" xr:uid="{920A068D-FEE9-4A59-976B-862E97571952}"/>
    <cellStyle name="40% - Accent6 4 3" xfId="496" xr:uid="{2F085BD0-F79D-46D2-B909-DA1E0EC01691}"/>
    <cellStyle name="40% - Accent6 4 3 10" xfId="26786" xr:uid="{951949A3-9EE9-40EA-B6E3-013D4409D8B6}"/>
    <cellStyle name="40% - Accent6 4 3 11" xfId="26787" xr:uid="{65D8216E-D8AF-41F7-8693-31C7A2222FF7}"/>
    <cellStyle name="40% - Accent6 4 3 12" xfId="26785" xr:uid="{4434954F-D4E8-44BA-8D72-81F11C65C362}"/>
    <cellStyle name="40% - Accent6 4 3 2" xfId="26788" xr:uid="{1AE1FABF-FEFB-4DD8-863B-54EAC8882E45}"/>
    <cellStyle name="40% - Accent6 4 3 2 2" xfId="26789" xr:uid="{96460874-8E7A-4B40-B0C5-811FC1BC25D2}"/>
    <cellStyle name="40% - Accent6 4 3 2 2 2" xfId="26790" xr:uid="{2C2D983E-07ED-401D-AEBD-26EF6142B6D5}"/>
    <cellStyle name="40% - Accent6 4 3 2 2 2 2" xfId="26791" xr:uid="{71495DE9-112A-4302-BA06-E5C9DA879BBC}"/>
    <cellStyle name="40% - Accent6 4 3 2 2 3" xfId="26792" xr:uid="{5E80D621-F9D3-44C0-8302-05E91D650CFD}"/>
    <cellStyle name="40% - Accent6 4 3 2 2 3 2" xfId="26793" xr:uid="{6F3ED0DE-29D4-409C-902F-59799C65DFEE}"/>
    <cellStyle name="40% - Accent6 4 3 2 2 4" xfId="26794" xr:uid="{AEA124B9-60BB-483D-84FA-5A8FA93518B2}"/>
    <cellStyle name="40% - Accent6 4 3 2 3" xfId="26795" xr:uid="{58658683-3CB9-43CF-880B-876760E09331}"/>
    <cellStyle name="40% - Accent6 4 3 2 3 2" xfId="26796" xr:uid="{82DE3016-C80D-4C9A-8DD4-56B89DEF8B6C}"/>
    <cellStyle name="40% - Accent6 4 3 2 4" xfId="26797" xr:uid="{C58E8DA0-D96C-4C81-91AE-92702F1FD3B0}"/>
    <cellStyle name="40% - Accent6 4 3 2 4 2" xfId="26798" xr:uid="{98667D13-F60E-4743-87F0-8187EEBE6192}"/>
    <cellStyle name="40% - Accent6 4 3 2 5" xfId="26799" xr:uid="{3B3A7EFC-F1EA-44AB-97F0-8DDCFABE427E}"/>
    <cellStyle name="40% - Accent6 4 3 2 5 2" xfId="26800" xr:uid="{5C7DF702-D224-4136-B267-E25F5C715A47}"/>
    <cellStyle name="40% - Accent6 4 3 2 6" xfId="26801" xr:uid="{E123C370-37E9-4BDB-B51F-786756668197}"/>
    <cellStyle name="40% - Accent6 4 3 2 6 2" xfId="26802" xr:uid="{A2D83708-3A6F-42F9-A78B-06A83671FC68}"/>
    <cellStyle name="40% - Accent6 4 3 2 7" xfId="26803" xr:uid="{1D4D8BA6-0EA3-4EBF-8FF6-70C87C98F15E}"/>
    <cellStyle name="40% - Accent6 4 3 2 7 2" xfId="26804" xr:uid="{A507F8B5-4D5C-4972-B043-1BA489B7ABD5}"/>
    <cellStyle name="40% - Accent6 4 3 2 8" xfId="26805" xr:uid="{E8E23A25-80BB-4EF4-ADC8-78099C29896E}"/>
    <cellStyle name="40% - Accent6 4 3 3" xfId="26806" xr:uid="{DB0C2A3F-188B-4CA0-A5B4-196BCE14F45C}"/>
    <cellStyle name="40% - Accent6 4 3 3 2" xfId="26807" xr:uid="{10353210-42A0-4009-B5ED-581DC7E27357}"/>
    <cellStyle name="40% - Accent6 4 3 3 2 2" xfId="26808" xr:uid="{1D8452A2-DC7A-486E-8816-BBCF598D3E02}"/>
    <cellStyle name="40% - Accent6 4 3 3 2 2 2" xfId="26809" xr:uid="{9948AF93-A09E-4EA8-8082-BFB92A68001B}"/>
    <cellStyle name="40% - Accent6 4 3 3 2 3" xfId="26810" xr:uid="{C9A87EC6-85FB-4708-906F-0642F2FCC620}"/>
    <cellStyle name="40% - Accent6 4 3 3 2 3 2" xfId="26811" xr:uid="{020ED60C-D673-412C-83A3-001685D0F387}"/>
    <cellStyle name="40% - Accent6 4 3 3 2 4" xfId="26812" xr:uid="{B8BADFAF-38E0-4FE4-9103-E1C6F3563FFD}"/>
    <cellStyle name="40% - Accent6 4 3 3 3" xfId="26813" xr:uid="{DA78EC25-8F08-44DB-98C8-2B0E4609543E}"/>
    <cellStyle name="40% - Accent6 4 3 3 3 2" xfId="26814" xr:uid="{AC73F074-8B71-4283-993B-81437BF08122}"/>
    <cellStyle name="40% - Accent6 4 3 3 4" xfId="26815" xr:uid="{E3B232E7-2CEF-426E-A781-C49EA850AACE}"/>
    <cellStyle name="40% - Accent6 4 3 3 4 2" xfId="26816" xr:uid="{39ED49B2-30FA-4C00-9684-ECC1323C505A}"/>
    <cellStyle name="40% - Accent6 4 3 3 5" xfId="26817" xr:uid="{E2BB973F-5119-4E0C-AAC7-DE03DE653ECF}"/>
    <cellStyle name="40% - Accent6 4 3 3 5 2" xfId="26818" xr:uid="{A813BCA6-3AA9-48C6-8940-9DBBCBB23D03}"/>
    <cellStyle name="40% - Accent6 4 3 3 6" xfId="26819" xr:uid="{8C9B3431-6B6C-431F-A782-F7B69F1303AF}"/>
    <cellStyle name="40% - Accent6 4 3 4" xfId="26820" xr:uid="{EEFC1B90-9EF1-46CC-A13E-A9CF99A1B972}"/>
    <cellStyle name="40% - Accent6 4 3 4 2" xfId="26821" xr:uid="{2838C615-8604-4052-97B5-0525A839639F}"/>
    <cellStyle name="40% - Accent6 4 3 4 2 2" xfId="26822" xr:uid="{18166508-025D-486E-865B-EE0CDD703025}"/>
    <cellStyle name="40% - Accent6 4 3 4 3" xfId="26823" xr:uid="{442DB416-8393-4657-8C97-CF00AD23464B}"/>
    <cellStyle name="40% - Accent6 4 3 4 3 2" xfId="26824" xr:uid="{FCE9E426-1CE6-4E34-8A45-4E034C6FDA87}"/>
    <cellStyle name="40% - Accent6 4 3 4 4" xfId="26825" xr:uid="{1D2B5515-2C8F-4E72-87B9-81B251F3BA6F}"/>
    <cellStyle name="40% - Accent6 4 3 5" xfId="26826" xr:uid="{76A8F6EF-ECC9-48B8-903A-62624344EAD2}"/>
    <cellStyle name="40% - Accent6 4 3 5 2" xfId="26827" xr:uid="{95BF53BB-E206-4F04-96F7-EFD1647B5FB9}"/>
    <cellStyle name="40% - Accent6 4 3 6" xfId="26828" xr:uid="{B113FD40-3AE0-4701-99AD-1D026C1864A0}"/>
    <cellStyle name="40% - Accent6 4 3 6 2" xfId="26829" xr:uid="{16F6EDCD-0F5D-4751-91D0-18E1F1F78286}"/>
    <cellStyle name="40% - Accent6 4 3 7" xfId="26830" xr:uid="{14D3BDC2-532B-454C-98FE-9B3E4772CC46}"/>
    <cellStyle name="40% - Accent6 4 3 7 2" xfId="26831" xr:uid="{A2226CCA-9817-4B5A-80E1-9719CD969EB6}"/>
    <cellStyle name="40% - Accent6 4 3 8" xfId="26832" xr:uid="{CC6EBD70-100E-48BD-9BD1-E3CF8273DB57}"/>
    <cellStyle name="40% - Accent6 4 3 8 2" xfId="26833" xr:uid="{674CF46D-DD1B-412D-9B32-1256DD8D8994}"/>
    <cellStyle name="40% - Accent6 4 3 9" xfId="26834" xr:uid="{49A47844-25F1-4ADE-829C-64E2EBE7A384}"/>
    <cellStyle name="40% - Accent6 4 3 9 2" xfId="26835" xr:uid="{56C9AC9D-EF07-4F06-A8DD-458B3DCC4AA6}"/>
    <cellStyle name="40% - Accent6 4 4" xfId="26836" xr:uid="{B7F2BB97-1DDB-4D21-B790-899D003D1811}"/>
    <cellStyle name="40% - Accent6 4 4 10" xfId="26837" xr:uid="{B4317523-0E8A-4141-88CB-D040836D2883}"/>
    <cellStyle name="40% - Accent6 4 4 2" xfId="26838" xr:uid="{E098E318-5414-4125-A6CB-D2CAAA9730C5}"/>
    <cellStyle name="40% - Accent6 4 4 2 2" xfId="26839" xr:uid="{A813885E-59A0-4902-946D-B98616EEE569}"/>
    <cellStyle name="40% - Accent6 4 4 2 2 2" xfId="26840" xr:uid="{30B349BA-DB5F-4780-80DA-0023779735ED}"/>
    <cellStyle name="40% - Accent6 4 4 2 2 2 2" xfId="26841" xr:uid="{3BD57F1F-9943-4D97-9D3B-2046BCD15253}"/>
    <cellStyle name="40% - Accent6 4 4 2 2 3" xfId="26842" xr:uid="{8023FBE4-E19A-4211-A6B9-3681C3EDC657}"/>
    <cellStyle name="40% - Accent6 4 4 2 2 3 2" xfId="26843" xr:uid="{9170915F-5655-403D-9A86-F1DDC12713BA}"/>
    <cellStyle name="40% - Accent6 4 4 2 2 4" xfId="26844" xr:uid="{4FFBA2F5-5B65-4B02-A8D7-FDD38EDBB509}"/>
    <cellStyle name="40% - Accent6 4 4 2 3" xfId="26845" xr:uid="{6D872E97-C8DC-4372-A88A-7EDCA9303124}"/>
    <cellStyle name="40% - Accent6 4 4 2 3 2" xfId="26846" xr:uid="{381B414F-5186-4C68-8B2B-97031A1309A3}"/>
    <cellStyle name="40% - Accent6 4 4 2 4" xfId="26847" xr:uid="{87BF1AD9-9EBF-478C-8891-E0FE86F36878}"/>
    <cellStyle name="40% - Accent6 4 4 2 4 2" xfId="26848" xr:uid="{0EA3AF40-5819-4458-A669-C327376DD91C}"/>
    <cellStyle name="40% - Accent6 4 4 2 5" xfId="26849" xr:uid="{976CF08D-6545-4806-8D4D-057A10623CD9}"/>
    <cellStyle name="40% - Accent6 4 4 2 5 2" xfId="26850" xr:uid="{F31AEEAD-50B9-4D10-B9CE-B31D28E09836}"/>
    <cellStyle name="40% - Accent6 4 4 2 6" xfId="26851" xr:uid="{74AFF622-03E2-4DB8-A61F-098E05C778AA}"/>
    <cellStyle name="40% - Accent6 4 4 3" xfId="26852" xr:uid="{89CDA664-8DAD-402B-B5E7-7694FF21E32D}"/>
    <cellStyle name="40% - Accent6 4 4 3 2" xfId="26853" xr:uid="{925FD1CD-5475-440D-B6B1-6D97E0EF6EA7}"/>
    <cellStyle name="40% - Accent6 4 4 3 2 2" xfId="26854" xr:uid="{1F6AEEDC-9E6C-45D1-BE81-75CCB5203208}"/>
    <cellStyle name="40% - Accent6 4 4 3 2 2 2" xfId="26855" xr:uid="{0D3006B5-AA44-416E-8ACE-AA33D0350D8C}"/>
    <cellStyle name="40% - Accent6 4 4 3 2 3" xfId="26856" xr:uid="{9B83E58D-EA5A-474D-B367-088CA965AC12}"/>
    <cellStyle name="40% - Accent6 4 4 3 2 3 2" xfId="26857" xr:uid="{AA697593-5A4A-4861-AD6A-E6C983D3D71E}"/>
    <cellStyle name="40% - Accent6 4 4 3 2 4" xfId="26858" xr:uid="{654DD5FC-5A9E-4A1E-875C-5F8541841A9A}"/>
    <cellStyle name="40% - Accent6 4 4 3 3" xfId="26859" xr:uid="{22C3E97F-9637-420C-A399-B3AE2C36BB04}"/>
    <cellStyle name="40% - Accent6 4 4 3 3 2" xfId="26860" xr:uid="{F8822095-DBE6-442E-B5F6-E137DF2F7952}"/>
    <cellStyle name="40% - Accent6 4 4 3 4" xfId="26861" xr:uid="{55095FCE-D91D-43A3-AF82-E27C43B8FCB9}"/>
    <cellStyle name="40% - Accent6 4 4 3 4 2" xfId="26862" xr:uid="{C95CC0C1-F971-4CC4-A089-DFF5388B31FE}"/>
    <cellStyle name="40% - Accent6 4 4 3 5" xfId="26863" xr:uid="{AC688B5F-665C-462D-8600-0B7FD6175D63}"/>
    <cellStyle name="40% - Accent6 4 4 3 5 2" xfId="26864" xr:uid="{4095EE24-2088-463F-81F7-542554A3951D}"/>
    <cellStyle name="40% - Accent6 4 4 3 6" xfId="26865" xr:uid="{C423DFFF-881C-4EA0-A454-2DD100222337}"/>
    <cellStyle name="40% - Accent6 4 4 4" xfId="26866" xr:uid="{11DF38F4-3826-42ED-9B3B-768054654512}"/>
    <cellStyle name="40% - Accent6 4 4 4 2" xfId="26867" xr:uid="{EDDC4785-2107-4CB8-856B-F1FE0BF705CA}"/>
    <cellStyle name="40% - Accent6 4 4 4 2 2" xfId="26868" xr:uid="{FB62496A-1551-4CE8-B85D-560EFF09C0F2}"/>
    <cellStyle name="40% - Accent6 4 4 4 3" xfId="26869" xr:uid="{D6349982-55F9-4209-B0B0-D5F757766186}"/>
    <cellStyle name="40% - Accent6 4 4 4 3 2" xfId="26870" xr:uid="{D9415F2B-D68A-48E2-87BF-5BF5855265E5}"/>
    <cellStyle name="40% - Accent6 4 4 4 4" xfId="26871" xr:uid="{59B44B2A-FB34-49F9-8F31-C93F83CCD6F0}"/>
    <cellStyle name="40% - Accent6 4 4 5" xfId="26872" xr:uid="{543EC290-0C5D-4962-81DA-4B01BDFEE412}"/>
    <cellStyle name="40% - Accent6 4 4 5 2" xfId="26873" xr:uid="{1A968AC5-7167-4469-B009-2C3432862EF8}"/>
    <cellStyle name="40% - Accent6 4 4 6" xfId="26874" xr:uid="{B88DC97B-6B54-476D-8A06-9C207240AA83}"/>
    <cellStyle name="40% - Accent6 4 4 6 2" xfId="26875" xr:uid="{8D350E08-1FAA-4D8E-91EB-7F48A710B19D}"/>
    <cellStyle name="40% - Accent6 4 4 7" xfId="26876" xr:uid="{DF9E82C9-E5AC-4C53-BBD7-D98AA0F2B440}"/>
    <cellStyle name="40% - Accent6 4 4 7 2" xfId="26877" xr:uid="{BF69F0A5-2E01-4C3F-82ED-F6DABA718C66}"/>
    <cellStyle name="40% - Accent6 4 4 8" xfId="26878" xr:uid="{51724944-4542-4D24-9BD1-5323BFD3CBE0}"/>
    <cellStyle name="40% - Accent6 4 4 8 2" xfId="26879" xr:uid="{E0CC08E7-D185-45CB-9963-ADC2F34BC46F}"/>
    <cellStyle name="40% - Accent6 4 4 9" xfId="26880" xr:uid="{65A13568-6750-4BB1-8CE3-57030BF26941}"/>
    <cellStyle name="40% - Accent6 4 4 9 2" xfId="26881" xr:uid="{81539E94-FE72-42B0-8625-B5981C21F956}"/>
    <cellStyle name="40% - Accent6 4 5" xfId="26882" xr:uid="{E19654BB-3CFA-49D9-A0EF-DAEDC10F304E}"/>
    <cellStyle name="40% - Accent6 4 5 2" xfId="26883" xr:uid="{58E27947-41C8-42CA-9567-B104E33DC94C}"/>
    <cellStyle name="40% - Accent6 4 5 2 2" xfId="26884" xr:uid="{1A488546-C914-417B-A018-F598D5D23224}"/>
    <cellStyle name="40% - Accent6 4 5 2 2 2" xfId="26885" xr:uid="{D1204959-9381-45E6-B569-2F19993BB43F}"/>
    <cellStyle name="40% - Accent6 4 5 2 2 2 2" xfId="26886" xr:uid="{74A350A7-8AF0-4B84-A18D-1FE0ECE4212E}"/>
    <cellStyle name="40% - Accent6 4 5 2 2 3" xfId="26887" xr:uid="{1F96C5B6-488E-4248-8EEA-7E458C037AA8}"/>
    <cellStyle name="40% - Accent6 4 5 2 2 3 2" xfId="26888" xr:uid="{65B03E62-E489-4C48-955E-B5D89623BEE4}"/>
    <cellStyle name="40% - Accent6 4 5 2 2 4" xfId="26889" xr:uid="{00EF2692-2702-43CD-A4AE-E057FFB53DA9}"/>
    <cellStyle name="40% - Accent6 4 5 2 3" xfId="26890" xr:uid="{44C4B36B-1741-4D94-AA8D-06C2821AEAD7}"/>
    <cellStyle name="40% - Accent6 4 5 2 3 2" xfId="26891" xr:uid="{289F1F29-C494-453D-A736-B402B88CC18E}"/>
    <cellStyle name="40% - Accent6 4 5 2 4" xfId="26892" xr:uid="{517E5A50-63DD-4545-9D00-653CCADAB0CD}"/>
    <cellStyle name="40% - Accent6 4 5 2 4 2" xfId="26893" xr:uid="{59AA44AF-D29E-4C88-8081-AF29D3E74896}"/>
    <cellStyle name="40% - Accent6 4 5 2 5" xfId="26894" xr:uid="{9E89067F-4AEA-428C-8B40-9978F7E5AB5B}"/>
    <cellStyle name="40% - Accent6 4 5 2 5 2" xfId="26895" xr:uid="{9A372415-70E1-475A-AAE6-596BC8C2DF1D}"/>
    <cellStyle name="40% - Accent6 4 5 2 6" xfId="26896" xr:uid="{464043E5-850A-4F76-8B2A-2FE714497355}"/>
    <cellStyle name="40% - Accent6 4 5 3" xfId="26897" xr:uid="{5ABB26E0-E587-4104-8122-21F06BFB43F2}"/>
    <cellStyle name="40% - Accent6 4 5 3 2" xfId="26898" xr:uid="{DF1BF1C5-0C9B-4E2E-BD13-0BD3360A523B}"/>
    <cellStyle name="40% - Accent6 4 5 3 2 2" xfId="26899" xr:uid="{576C5DFA-A926-46FE-B965-800E776DEED6}"/>
    <cellStyle name="40% - Accent6 4 5 3 2 2 2" xfId="26900" xr:uid="{82854BC2-AAE8-4C2C-82C3-060ECE6BC5DE}"/>
    <cellStyle name="40% - Accent6 4 5 3 2 3" xfId="26901" xr:uid="{EA852C2C-AE53-442D-9188-A4962D022996}"/>
    <cellStyle name="40% - Accent6 4 5 3 2 3 2" xfId="26902" xr:uid="{E2CA430E-D925-424C-BFB7-CD55E2674EBB}"/>
    <cellStyle name="40% - Accent6 4 5 3 2 4" xfId="26903" xr:uid="{250C0387-337E-488D-BE5A-25CA7703BB28}"/>
    <cellStyle name="40% - Accent6 4 5 3 3" xfId="26904" xr:uid="{D368A154-54B6-4563-9EAA-A1DC9842C665}"/>
    <cellStyle name="40% - Accent6 4 5 3 3 2" xfId="26905" xr:uid="{60448E31-8863-4DE1-8A9C-5E2E97038A31}"/>
    <cellStyle name="40% - Accent6 4 5 3 4" xfId="26906" xr:uid="{3BE297E5-C76B-41BF-9B75-D123AF063221}"/>
    <cellStyle name="40% - Accent6 4 5 3 4 2" xfId="26907" xr:uid="{673F500F-6B84-4783-B4BB-3F4E97A62793}"/>
    <cellStyle name="40% - Accent6 4 5 3 5" xfId="26908" xr:uid="{4998061F-ACCB-4B85-95C2-FAB7E55612AD}"/>
    <cellStyle name="40% - Accent6 4 5 3 5 2" xfId="26909" xr:uid="{6645A858-4741-47ED-BE34-73E80C4B8024}"/>
    <cellStyle name="40% - Accent6 4 5 3 6" xfId="26910" xr:uid="{E6D76157-0013-4C13-BBE1-6A8F095E1FC9}"/>
    <cellStyle name="40% - Accent6 4 5 4" xfId="26911" xr:uid="{B29FB9C7-2C98-44DC-AA8E-1DD98F83AE6C}"/>
    <cellStyle name="40% - Accent6 4 5 4 2" xfId="26912" xr:uid="{1DC42A01-012D-42CD-A714-4879F6AF8909}"/>
    <cellStyle name="40% - Accent6 4 5 4 2 2" xfId="26913" xr:uid="{C7FB8C67-C48A-4D5A-928F-326574056C08}"/>
    <cellStyle name="40% - Accent6 4 5 4 3" xfId="26914" xr:uid="{44CC9B13-6F91-40ED-8E22-B0AB04989CF5}"/>
    <cellStyle name="40% - Accent6 4 5 4 3 2" xfId="26915" xr:uid="{9FE7EA97-59FD-43B5-B0CB-303047FD8581}"/>
    <cellStyle name="40% - Accent6 4 5 4 4" xfId="26916" xr:uid="{45FEC859-694B-41CC-BE9E-4F90CB2BA2BA}"/>
    <cellStyle name="40% - Accent6 4 5 5" xfId="26917" xr:uid="{3B62AABD-5BD6-4942-8CBA-D13DD1CFBD22}"/>
    <cellStyle name="40% - Accent6 4 5 5 2" xfId="26918" xr:uid="{2820C21E-53EE-4761-AD34-0E6698313A50}"/>
    <cellStyle name="40% - Accent6 4 5 6" xfId="26919" xr:uid="{EC59F81A-3F1C-4C38-9D86-4E301A70E0D4}"/>
    <cellStyle name="40% - Accent6 4 5 6 2" xfId="26920" xr:uid="{BA05A947-31EA-4D99-A598-7A49F813566B}"/>
    <cellStyle name="40% - Accent6 4 5 7" xfId="26921" xr:uid="{FC3BA320-8AB2-41B3-B030-E95504A7F453}"/>
    <cellStyle name="40% - Accent6 4 5 7 2" xfId="26922" xr:uid="{B4C25E81-C4B0-4F01-9958-1DFB58A87324}"/>
    <cellStyle name="40% - Accent6 4 5 8" xfId="26923" xr:uid="{D10FB44B-CDE4-4DB1-873B-BA0599C8DB06}"/>
    <cellStyle name="40% - Accent6 4 6" xfId="26924" xr:uid="{02914784-117D-4B79-BB62-0C3CE96EB33F}"/>
    <cellStyle name="40% - Accent6 4 6 2" xfId="26925" xr:uid="{FC4D5242-C517-4A74-B4A7-E7C840F1CCD9}"/>
    <cellStyle name="40% - Accent6 4 6 2 2" xfId="26926" xr:uid="{ACC1F47D-A39C-4EC2-9250-24052B8F7209}"/>
    <cellStyle name="40% - Accent6 4 6 2 2 2" xfId="26927" xr:uid="{EAB736B2-4B82-445C-97D9-74F47214AF24}"/>
    <cellStyle name="40% - Accent6 4 6 2 3" xfId="26928" xr:uid="{AEF3174F-7CAE-4B6E-B851-7F9AC6BE6471}"/>
    <cellStyle name="40% - Accent6 4 6 2 3 2" xfId="26929" xr:uid="{5763EAE1-0CB4-47E7-B6A8-8C7678037870}"/>
    <cellStyle name="40% - Accent6 4 6 2 4" xfId="26930" xr:uid="{B516E71E-7432-4886-A8F2-BEFF67D7917D}"/>
    <cellStyle name="40% - Accent6 4 6 3" xfId="26931" xr:uid="{43EAE856-8DAA-470D-BC5C-0DDF84FA5E51}"/>
    <cellStyle name="40% - Accent6 4 6 3 2" xfId="26932" xr:uid="{24AD26F8-A2D6-4621-BA13-F2CD35126A53}"/>
    <cellStyle name="40% - Accent6 4 6 4" xfId="26933" xr:uid="{A3FD68FD-77E7-4E49-BD10-67C4D38ED101}"/>
    <cellStyle name="40% - Accent6 4 6 4 2" xfId="26934" xr:uid="{E21694FE-07B7-493B-A0E9-D965A07ED25A}"/>
    <cellStyle name="40% - Accent6 4 6 5" xfId="26935" xr:uid="{48D8A9CD-6E95-49F1-A4E4-C81424D3D742}"/>
    <cellStyle name="40% - Accent6 4 6 5 2" xfId="26936" xr:uid="{54ECDB62-DAED-457C-969F-91EE6AD88DA9}"/>
    <cellStyle name="40% - Accent6 4 6 6" xfId="26937" xr:uid="{8E88C718-F5A0-4152-ADF7-E2EBE9458300}"/>
    <cellStyle name="40% - Accent6 4 7" xfId="26938" xr:uid="{EC1CE4EB-4147-4706-A683-336A39D37AF3}"/>
    <cellStyle name="40% - Accent6 4 7 2" xfId="26939" xr:uid="{34D1D827-8DB5-4EFC-ADB1-7337EB038178}"/>
    <cellStyle name="40% - Accent6 4 7 2 2" xfId="26940" xr:uid="{F85072D2-DFC3-4AC9-9B7E-2E2F53A2071D}"/>
    <cellStyle name="40% - Accent6 4 7 2 2 2" xfId="26941" xr:uid="{4B06B6B6-AE84-4D71-9DE4-B9699B4152B5}"/>
    <cellStyle name="40% - Accent6 4 7 2 3" xfId="26942" xr:uid="{4D9D3FE9-4366-4319-AE6F-4BB1E9173FE8}"/>
    <cellStyle name="40% - Accent6 4 7 2 3 2" xfId="26943" xr:uid="{8DA1F8C4-0D9D-4D3D-9358-D85B563CCC4B}"/>
    <cellStyle name="40% - Accent6 4 7 2 4" xfId="26944" xr:uid="{D89CDCE3-8FB6-4344-8629-8D3418ABD389}"/>
    <cellStyle name="40% - Accent6 4 7 3" xfId="26945" xr:uid="{3E629228-DDF5-4080-B6F3-EBC093F050BC}"/>
    <cellStyle name="40% - Accent6 4 7 3 2" xfId="26946" xr:uid="{8C3C5AFC-0589-4EF1-8393-564FC6B364DC}"/>
    <cellStyle name="40% - Accent6 4 7 4" xfId="26947" xr:uid="{0272855F-03B6-421F-B101-315F97713C23}"/>
    <cellStyle name="40% - Accent6 4 7 4 2" xfId="26948" xr:uid="{B93A2296-7507-4D51-A4D8-FB2983D6EA15}"/>
    <cellStyle name="40% - Accent6 4 7 5" xfId="26949" xr:uid="{65D4D72E-58A4-41FB-8DA4-CB623DCEB97C}"/>
    <cellStyle name="40% - Accent6 4 7 5 2" xfId="26950" xr:uid="{1616CF68-CF51-4098-B55E-DEDC722C01ED}"/>
    <cellStyle name="40% - Accent6 4 7 6" xfId="26951" xr:uid="{2A5F2F84-1F2B-4E37-A362-E0BF23C96FA2}"/>
    <cellStyle name="40% - Accent6 4 8" xfId="26952" xr:uid="{3ED2FBF4-44C8-41A9-9ADF-03371F4740AF}"/>
    <cellStyle name="40% - Accent6 4 8 2" xfId="26953" xr:uid="{0A9C7400-0670-4213-A1E5-C6A1D842899C}"/>
    <cellStyle name="40% - Accent6 4 8 2 2" xfId="26954" xr:uid="{D0D69C6F-060F-40CC-B6A3-6489C97F8ECF}"/>
    <cellStyle name="40% - Accent6 4 8 3" xfId="26955" xr:uid="{319AF5BD-4061-4D53-80A1-09337CDD9A83}"/>
    <cellStyle name="40% - Accent6 4 8 3 2" xfId="26956" xr:uid="{03BB08B9-D180-414A-AF19-8FBE3F84E8D7}"/>
    <cellStyle name="40% - Accent6 4 8 4" xfId="26957" xr:uid="{449E25B8-EE44-48BB-BAC7-53FCFE1BFF02}"/>
    <cellStyle name="40% - Accent6 4 9" xfId="26958" xr:uid="{0D6515DC-CFF4-4CB8-A8C8-D1B5447107C9}"/>
    <cellStyle name="40% - Accent6 4 9 2" xfId="26959" xr:uid="{1216C270-88E9-4798-B4D3-2A86514D80CE}"/>
    <cellStyle name="40% - Accent6 40" xfId="25526" xr:uid="{0FB51137-48F0-481C-8EDA-4713F70DBF1F}"/>
    <cellStyle name="40% - Accent6 5" xfId="497" xr:uid="{F38CF394-DED2-4D95-AF15-AE9671DD57BA}"/>
    <cellStyle name="40% - Accent6 5 10" xfId="26961" xr:uid="{CAFEE0E9-D9E5-4CF2-86A4-34EFC7400A51}"/>
    <cellStyle name="40% - Accent6 5 10 2" xfId="26962" xr:uid="{B9CA36C0-3369-48EE-881A-95DFF0C7F42F}"/>
    <cellStyle name="40% - Accent6 5 11" xfId="26963" xr:uid="{19ABCAED-BDCF-4CCD-A77B-03E6AF7040D4}"/>
    <cellStyle name="40% - Accent6 5 11 2" xfId="26964" xr:uid="{09B24F04-7BF8-4923-AD3B-D446209CDB22}"/>
    <cellStyle name="40% - Accent6 5 12" xfId="26965" xr:uid="{738F46FA-9E45-47BD-9D0A-86DA39BFA04B}"/>
    <cellStyle name="40% - Accent6 5 12 2" xfId="26966" xr:uid="{5190947B-6F12-42D7-B4F3-BF67903E8334}"/>
    <cellStyle name="40% - Accent6 5 13" xfId="26967" xr:uid="{816DC23A-3BC8-4C01-BC33-E7595BE5A7B0}"/>
    <cellStyle name="40% - Accent6 5 13 2" xfId="26968" xr:uid="{3F6D5299-ECC6-4FBA-94A5-ADCE34B3820B}"/>
    <cellStyle name="40% - Accent6 5 14" xfId="26969" xr:uid="{F15B4C3A-C695-486D-93AD-A1304D676746}"/>
    <cellStyle name="40% - Accent6 5 15" xfId="26970" xr:uid="{A2AAA520-E961-4CF7-8BE2-6CAD36E5A9CB}"/>
    <cellStyle name="40% - Accent6 5 16" xfId="26960" xr:uid="{6016271F-1855-4746-B721-B42B720996A1}"/>
    <cellStyle name="40% - Accent6 5 2" xfId="498" xr:uid="{9DC3AD22-4EA6-4CF0-825E-5DD195B593C9}"/>
    <cellStyle name="40% - Accent6 5 2 10" xfId="26972" xr:uid="{82F5EF38-CB07-4AFE-8DF7-7338D1A30D57}"/>
    <cellStyle name="40% - Accent6 5 2 10 2" xfId="26973" xr:uid="{FB45250D-735C-44D2-887E-3CDAEAAF4F66}"/>
    <cellStyle name="40% - Accent6 5 2 11" xfId="26974" xr:uid="{3CB94F92-DABB-46EC-B680-EF018FBC910F}"/>
    <cellStyle name="40% - Accent6 5 2 11 2" xfId="26975" xr:uid="{EC3374BC-8FFC-46FE-ABE3-0005F77338B6}"/>
    <cellStyle name="40% - Accent6 5 2 12" xfId="26976" xr:uid="{64E0F3A7-6247-463B-A1ED-DA5642FC1120}"/>
    <cellStyle name="40% - Accent6 5 2 13" xfId="26977" xr:uid="{02620ACB-4F2B-4EEE-ACE8-E317B643E354}"/>
    <cellStyle name="40% - Accent6 5 2 14" xfId="26971" xr:uid="{8BB13970-2FA5-4744-A41B-924A509985A6}"/>
    <cellStyle name="40% - Accent6 5 2 2" xfId="499" xr:uid="{7527F670-3017-497A-98AB-DAD1E8D0E160}"/>
    <cellStyle name="40% - Accent6 5 2 2 10" xfId="26979" xr:uid="{AA5CA5D6-442D-4480-BDBF-2915FED2FD44}"/>
    <cellStyle name="40% - Accent6 5 2 2 11" xfId="26980" xr:uid="{2F362CE4-9FD1-444D-99DC-7AD4243A7D5D}"/>
    <cellStyle name="40% - Accent6 5 2 2 12" xfId="26978" xr:uid="{97AB420D-E61A-496E-99A0-C71EC020FE66}"/>
    <cellStyle name="40% - Accent6 5 2 2 2" xfId="26981" xr:uid="{BD577AAB-0404-4271-B198-F9B6F9A7349E}"/>
    <cellStyle name="40% - Accent6 5 2 2 2 2" xfId="26982" xr:uid="{AF9A75B2-1C6C-4C05-84B8-46473E292C3E}"/>
    <cellStyle name="40% - Accent6 5 2 2 2 2 2" xfId="26983" xr:uid="{F88BD60D-331E-4D7B-901B-EABBC91A5C09}"/>
    <cellStyle name="40% - Accent6 5 2 2 2 2 2 2" xfId="26984" xr:uid="{D3E5F7FD-3B67-4494-ABB2-A5C04C82E309}"/>
    <cellStyle name="40% - Accent6 5 2 2 2 2 3" xfId="26985" xr:uid="{A6FF617B-AC82-4B23-BAF3-3123E19BFB85}"/>
    <cellStyle name="40% - Accent6 5 2 2 2 2 3 2" xfId="26986" xr:uid="{27EF8357-0022-4593-81B1-19E736A21F6A}"/>
    <cellStyle name="40% - Accent6 5 2 2 2 2 4" xfId="26987" xr:uid="{3B098965-FBA1-4A4D-9337-1265ECE7BBA5}"/>
    <cellStyle name="40% - Accent6 5 2 2 2 3" xfId="26988" xr:uid="{12671B76-9BBE-4D78-AA61-662FDFC93208}"/>
    <cellStyle name="40% - Accent6 5 2 2 2 3 2" xfId="26989" xr:uid="{1C2ABB5D-A3C8-4FBD-B69A-97F8D7BB0FDB}"/>
    <cellStyle name="40% - Accent6 5 2 2 2 4" xfId="26990" xr:uid="{B5E3C2CE-9495-4713-B334-FBF1A3150932}"/>
    <cellStyle name="40% - Accent6 5 2 2 2 4 2" xfId="26991" xr:uid="{C4FC99E4-E4CE-4471-B33C-28F90B16B066}"/>
    <cellStyle name="40% - Accent6 5 2 2 2 5" xfId="26992" xr:uid="{ABDEBDFB-55D2-4C88-B3BB-27502BDE737A}"/>
    <cellStyle name="40% - Accent6 5 2 2 2 5 2" xfId="26993" xr:uid="{17807650-9733-4A39-94C9-B9C3D8C3C990}"/>
    <cellStyle name="40% - Accent6 5 2 2 2 6" xfId="26994" xr:uid="{177B334A-CB8D-4C77-8DC5-C0FDF3000AEA}"/>
    <cellStyle name="40% - Accent6 5 2 2 3" xfId="26995" xr:uid="{B1284156-7DFC-4FEB-A930-555F1D0743B6}"/>
    <cellStyle name="40% - Accent6 5 2 2 3 2" xfId="26996" xr:uid="{F800F2C1-41E8-40A5-BDAB-64A95FE2D5DA}"/>
    <cellStyle name="40% - Accent6 5 2 2 3 2 2" xfId="26997" xr:uid="{0209BFDA-97B7-48EB-BB88-229BB723966D}"/>
    <cellStyle name="40% - Accent6 5 2 2 3 2 2 2" xfId="26998" xr:uid="{46B9BC03-CD4C-41DC-809D-BFC52FA19370}"/>
    <cellStyle name="40% - Accent6 5 2 2 3 2 3" xfId="26999" xr:uid="{FFC25C4A-E0D0-451D-96E4-356D86C5BC8F}"/>
    <cellStyle name="40% - Accent6 5 2 2 3 2 3 2" xfId="27000" xr:uid="{7B1D649B-1EE9-4E49-AF22-ACFD36F83F4E}"/>
    <cellStyle name="40% - Accent6 5 2 2 3 2 4" xfId="27001" xr:uid="{16D9603E-A09F-4F0A-936F-0A77C058FE4A}"/>
    <cellStyle name="40% - Accent6 5 2 2 3 3" xfId="27002" xr:uid="{ABA1AF14-C28C-4026-8C5F-2E719EAABAB3}"/>
    <cellStyle name="40% - Accent6 5 2 2 3 3 2" xfId="27003" xr:uid="{7C234C67-B55E-4609-903D-C765F9B840F6}"/>
    <cellStyle name="40% - Accent6 5 2 2 3 4" xfId="27004" xr:uid="{BB936E44-9005-4072-AD92-9579CD102061}"/>
    <cellStyle name="40% - Accent6 5 2 2 3 4 2" xfId="27005" xr:uid="{B13E1B95-DE43-4A9F-B94A-AF9BFACF05D3}"/>
    <cellStyle name="40% - Accent6 5 2 2 3 5" xfId="27006" xr:uid="{C0F5BF31-E08A-4B9F-8BAA-1166EA97DE92}"/>
    <cellStyle name="40% - Accent6 5 2 2 3 5 2" xfId="27007" xr:uid="{7818A799-F3DA-4E6F-990F-D19CC36AA787}"/>
    <cellStyle name="40% - Accent6 5 2 2 3 6" xfId="27008" xr:uid="{2AA7DD37-C6CC-405F-AB9B-2AB94CBCAAA2}"/>
    <cellStyle name="40% - Accent6 5 2 2 4" xfId="27009" xr:uid="{3CFA5331-2849-44FE-B66B-C69240D71DD4}"/>
    <cellStyle name="40% - Accent6 5 2 2 4 2" xfId="27010" xr:uid="{93178EFD-BF44-45E8-87C3-E3FA89A7BEE9}"/>
    <cellStyle name="40% - Accent6 5 2 2 4 2 2" xfId="27011" xr:uid="{43880331-B35E-4A56-9B33-D0E3F6432B5D}"/>
    <cellStyle name="40% - Accent6 5 2 2 4 3" xfId="27012" xr:uid="{91E19E8F-C339-4593-8196-C9111DE1CF4A}"/>
    <cellStyle name="40% - Accent6 5 2 2 4 3 2" xfId="27013" xr:uid="{5ED86462-0B70-439C-A682-0CF079097822}"/>
    <cellStyle name="40% - Accent6 5 2 2 4 4" xfId="27014" xr:uid="{E5E2831A-89B6-42E8-90EF-EA1F5B7C051C}"/>
    <cellStyle name="40% - Accent6 5 2 2 5" xfId="27015" xr:uid="{DEB091F0-6570-4892-A651-A92C1019B804}"/>
    <cellStyle name="40% - Accent6 5 2 2 5 2" xfId="27016" xr:uid="{0D1F6EB8-A4F2-4F16-B392-F583972EC504}"/>
    <cellStyle name="40% - Accent6 5 2 2 6" xfId="27017" xr:uid="{D285A14B-7164-4ED3-81B4-99D35572873C}"/>
    <cellStyle name="40% - Accent6 5 2 2 6 2" xfId="27018" xr:uid="{419C4D49-4BA5-40A1-91B4-272A4DA102FC}"/>
    <cellStyle name="40% - Accent6 5 2 2 7" xfId="27019" xr:uid="{FC468624-EE52-4432-AEFD-EEF266DB76F3}"/>
    <cellStyle name="40% - Accent6 5 2 2 7 2" xfId="27020" xr:uid="{6257291E-1600-4508-8B6A-04CFC58F0793}"/>
    <cellStyle name="40% - Accent6 5 2 2 8" xfId="27021" xr:uid="{00297E6C-9EA7-40FD-BC17-EB39A9517657}"/>
    <cellStyle name="40% - Accent6 5 2 2 8 2" xfId="27022" xr:uid="{C1E84F13-ACFE-4927-AA17-F29A4DED0EDC}"/>
    <cellStyle name="40% - Accent6 5 2 2 9" xfId="27023" xr:uid="{601BFA32-E139-4889-B308-84F5B348AF0B}"/>
    <cellStyle name="40% - Accent6 5 2 2 9 2" xfId="27024" xr:uid="{78964286-83BF-43D7-83FD-EBAAE77B6EAC}"/>
    <cellStyle name="40% - Accent6 5 2 3" xfId="27025" xr:uid="{5F746C71-1B42-4369-BA30-7AF7B6036AAB}"/>
    <cellStyle name="40% - Accent6 5 2 3 2" xfId="27026" xr:uid="{B104B13F-9014-4570-97C8-F11C94615835}"/>
    <cellStyle name="40% - Accent6 5 2 3 2 2" xfId="27027" xr:uid="{C752CD6A-6B62-470F-AFA6-0AA6581B18E9}"/>
    <cellStyle name="40% - Accent6 5 2 3 2 2 2" xfId="27028" xr:uid="{F2F13689-D128-49C8-A2FC-31E43F96E55A}"/>
    <cellStyle name="40% - Accent6 5 2 3 2 2 2 2" xfId="27029" xr:uid="{A5D89361-CD87-408C-A597-713B826D1A7F}"/>
    <cellStyle name="40% - Accent6 5 2 3 2 2 3" xfId="27030" xr:uid="{6DEB33BE-58F1-4BF0-9B4B-A76EB733B420}"/>
    <cellStyle name="40% - Accent6 5 2 3 2 2 3 2" xfId="27031" xr:uid="{C50780E7-9D20-4FD9-B6F6-9F3079FDAB6B}"/>
    <cellStyle name="40% - Accent6 5 2 3 2 2 4" xfId="27032" xr:uid="{3782D4E7-19FD-44ED-994B-57BB4611412C}"/>
    <cellStyle name="40% - Accent6 5 2 3 2 3" xfId="27033" xr:uid="{E595530F-9F84-4D8A-8EFA-EFC6CFD5A43F}"/>
    <cellStyle name="40% - Accent6 5 2 3 2 3 2" xfId="27034" xr:uid="{FA68BE4E-B16D-4B92-A1F2-F7CDD78F632D}"/>
    <cellStyle name="40% - Accent6 5 2 3 2 4" xfId="27035" xr:uid="{ECDD2BF8-4744-4AEC-BBE0-5884E4B7E798}"/>
    <cellStyle name="40% - Accent6 5 2 3 2 4 2" xfId="27036" xr:uid="{321E1CB2-53BE-4F61-802E-A1CB63796857}"/>
    <cellStyle name="40% - Accent6 5 2 3 2 5" xfId="27037" xr:uid="{6A548261-AE72-4E1F-B3CF-E889F2580D17}"/>
    <cellStyle name="40% - Accent6 5 2 3 2 5 2" xfId="27038" xr:uid="{7C4D824E-B9B2-42EF-AEB3-53A885718AE9}"/>
    <cellStyle name="40% - Accent6 5 2 3 2 6" xfId="27039" xr:uid="{29331F91-9E0C-46FA-A37E-05ED3B0E169E}"/>
    <cellStyle name="40% - Accent6 5 2 3 3" xfId="27040" xr:uid="{751A7469-F996-4833-B579-F67B7A18CFAC}"/>
    <cellStyle name="40% - Accent6 5 2 3 3 2" xfId="27041" xr:uid="{8B5F34FF-F828-400E-9F5C-DC395CA14F2A}"/>
    <cellStyle name="40% - Accent6 5 2 3 3 2 2" xfId="27042" xr:uid="{E5A03DE6-D920-41CE-B00C-EE6FE479543C}"/>
    <cellStyle name="40% - Accent6 5 2 3 3 2 2 2" xfId="27043" xr:uid="{311B8037-8326-49C9-81EF-04E7451C5D38}"/>
    <cellStyle name="40% - Accent6 5 2 3 3 2 3" xfId="27044" xr:uid="{C538F11A-2105-440B-B3CD-8095ECC35581}"/>
    <cellStyle name="40% - Accent6 5 2 3 3 2 3 2" xfId="27045" xr:uid="{0E255B57-40D3-47DF-B9CD-4D8B563EB314}"/>
    <cellStyle name="40% - Accent6 5 2 3 3 2 4" xfId="27046" xr:uid="{4251A0DC-F3FB-44DE-98C5-315F2B89B6D3}"/>
    <cellStyle name="40% - Accent6 5 2 3 3 3" xfId="27047" xr:uid="{395147CE-1C9C-4A51-B33E-45AAD46B1E61}"/>
    <cellStyle name="40% - Accent6 5 2 3 3 3 2" xfId="27048" xr:uid="{4E6D0124-F31B-4E99-9824-2E03892FB93D}"/>
    <cellStyle name="40% - Accent6 5 2 3 3 4" xfId="27049" xr:uid="{EB5B9E3C-35CE-4FD9-A5EA-13609B0E97E2}"/>
    <cellStyle name="40% - Accent6 5 2 3 3 4 2" xfId="27050" xr:uid="{F417FDA7-A035-445F-9F16-8EC5A8D541FF}"/>
    <cellStyle name="40% - Accent6 5 2 3 3 5" xfId="27051" xr:uid="{6DBFD66A-C2FE-4F86-9569-AEF36F1020A6}"/>
    <cellStyle name="40% - Accent6 5 2 3 3 5 2" xfId="27052" xr:uid="{44F25A7F-4437-4976-9567-161A656B68B6}"/>
    <cellStyle name="40% - Accent6 5 2 3 3 6" xfId="27053" xr:uid="{07D9BAA0-96B6-4145-B94A-14E0F5B366A3}"/>
    <cellStyle name="40% - Accent6 5 2 3 4" xfId="27054" xr:uid="{36351E21-9422-4050-8BD7-C081DEFD80A4}"/>
    <cellStyle name="40% - Accent6 5 2 3 4 2" xfId="27055" xr:uid="{199B7803-4784-4B56-AC91-6DEE5BB3E452}"/>
    <cellStyle name="40% - Accent6 5 2 3 4 2 2" xfId="27056" xr:uid="{39DB1EC3-D7D5-4FA0-8834-F0AB3DA5F049}"/>
    <cellStyle name="40% - Accent6 5 2 3 4 3" xfId="27057" xr:uid="{DF2D2799-C5A8-4E34-9AC3-97CE1260DF14}"/>
    <cellStyle name="40% - Accent6 5 2 3 4 3 2" xfId="27058" xr:uid="{246AE356-77C2-4FE1-B504-C31B836CE7A9}"/>
    <cellStyle name="40% - Accent6 5 2 3 4 4" xfId="27059" xr:uid="{7E9BA0E8-603C-4589-883A-123CB05DAC0C}"/>
    <cellStyle name="40% - Accent6 5 2 3 5" xfId="27060" xr:uid="{87E52FAC-913A-482B-BDBF-5916E4DD2AEC}"/>
    <cellStyle name="40% - Accent6 5 2 3 5 2" xfId="27061" xr:uid="{92824DDC-5472-4609-93A1-BB9ABD1207F6}"/>
    <cellStyle name="40% - Accent6 5 2 3 6" xfId="27062" xr:uid="{6C5D1017-B4DA-465F-90EF-B2DCBBF892F2}"/>
    <cellStyle name="40% - Accent6 5 2 3 6 2" xfId="27063" xr:uid="{095C9F40-AF06-4605-AAFE-6DFE53D5120B}"/>
    <cellStyle name="40% - Accent6 5 2 3 7" xfId="27064" xr:uid="{D156FF2F-2FC6-4E63-803D-C6EABC2F57D4}"/>
    <cellStyle name="40% - Accent6 5 2 3 7 2" xfId="27065" xr:uid="{BFF27A87-1BD9-4D02-8A17-19DCDEBAEA71}"/>
    <cellStyle name="40% - Accent6 5 2 3 8" xfId="27066" xr:uid="{B50EE75E-68FB-4926-B5BB-8412C6F06C70}"/>
    <cellStyle name="40% - Accent6 5 2 4" xfId="27067" xr:uid="{B6B40310-216B-4B76-9C13-EF9069C3AB25}"/>
    <cellStyle name="40% - Accent6 5 2 4 2" xfId="27068" xr:uid="{77511DAB-1EF8-486C-8462-2130C113261B}"/>
    <cellStyle name="40% - Accent6 5 2 4 2 2" xfId="27069" xr:uid="{99F0FA84-8DC8-4506-8554-58F84137BF4F}"/>
    <cellStyle name="40% - Accent6 5 2 4 2 2 2" xfId="27070" xr:uid="{0E4B5C41-001D-4145-AA7E-16C256C565CA}"/>
    <cellStyle name="40% - Accent6 5 2 4 2 3" xfId="27071" xr:uid="{5F9EC686-8988-496E-BE28-FD008FAE00A7}"/>
    <cellStyle name="40% - Accent6 5 2 4 2 3 2" xfId="27072" xr:uid="{F82803A0-C9F2-44B2-9161-1111613BEE7F}"/>
    <cellStyle name="40% - Accent6 5 2 4 2 4" xfId="27073" xr:uid="{7CE6F63A-4EB3-4436-A57C-B8D246BA4932}"/>
    <cellStyle name="40% - Accent6 5 2 4 3" xfId="27074" xr:uid="{E16ECF33-A954-459A-90E4-FAC30728CA5F}"/>
    <cellStyle name="40% - Accent6 5 2 4 3 2" xfId="27075" xr:uid="{405BC218-0F08-4DAE-B5BD-A4C050CA2535}"/>
    <cellStyle name="40% - Accent6 5 2 4 4" xfId="27076" xr:uid="{EC570EEA-4872-4116-8C83-B0129118FFB1}"/>
    <cellStyle name="40% - Accent6 5 2 4 4 2" xfId="27077" xr:uid="{75C7CA99-6A50-411E-BA95-6361FABFBA73}"/>
    <cellStyle name="40% - Accent6 5 2 4 5" xfId="27078" xr:uid="{B3C5EC6E-F105-4F18-8D60-96CEF771442E}"/>
    <cellStyle name="40% - Accent6 5 2 4 5 2" xfId="27079" xr:uid="{27D3E1BA-65A7-492E-82DF-AFBD3A2DA7BD}"/>
    <cellStyle name="40% - Accent6 5 2 4 6" xfId="27080" xr:uid="{63774B17-2E0A-48BA-9DC2-4B6350882A7B}"/>
    <cellStyle name="40% - Accent6 5 2 5" xfId="27081" xr:uid="{8C9B7D39-357A-4855-8D2C-16A51B6F9019}"/>
    <cellStyle name="40% - Accent6 5 2 5 2" xfId="27082" xr:uid="{41671F32-5351-4C02-BC12-F85F577CCE7C}"/>
    <cellStyle name="40% - Accent6 5 2 5 2 2" xfId="27083" xr:uid="{8F5319AE-BE64-4FE2-8A7C-C6C5406ED5B1}"/>
    <cellStyle name="40% - Accent6 5 2 5 2 2 2" xfId="27084" xr:uid="{7ADF9C95-9F66-42DD-9FBA-7647603CF1D9}"/>
    <cellStyle name="40% - Accent6 5 2 5 2 3" xfId="27085" xr:uid="{F7B0A2A2-9EEF-42AA-BDB9-E47D8EF87E85}"/>
    <cellStyle name="40% - Accent6 5 2 5 2 3 2" xfId="27086" xr:uid="{2A8E1B7F-2E89-4869-88C1-F8AD861839E2}"/>
    <cellStyle name="40% - Accent6 5 2 5 2 4" xfId="27087" xr:uid="{8D243190-F944-4946-BCD7-F39AC56ACBFC}"/>
    <cellStyle name="40% - Accent6 5 2 5 3" xfId="27088" xr:uid="{5BF137DE-248D-47F7-8496-4CC4E046CA41}"/>
    <cellStyle name="40% - Accent6 5 2 5 3 2" xfId="27089" xr:uid="{9B2AE4D7-5AEE-408D-9257-AFF2CBD522DA}"/>
    <cellStyle name="40% - Accent6 5 2 5 4" xfId="27090" xr:uid="{0723058E-49E0-4163-BF5C-4B9D0AD0CFAC}"/>
    <cellStyle name="40% - Accent6 5 2 5 4 2" xfId="27091" xr:uid="{4E3E837F-B5BA-4ADA-B9CD-5258FDE2AC6D}"/>
    <cellStyle name="40% - Accent6 5 2 5 5" xfId="27092" xr:uid="{A75093BE-47B3-47AF-AF3B-E67C52BFE0C5}"/>
    <cellStyle name="40% - Accent6 5 2 5 5 2" xfId="27093" xr:uid="{C557B2F4-F147-4AA9-93D9-1223BB7F1C52}"/>
    <cellStyle name="40% - Accent6 5 2 5 6" xfId="27094" xr:uid="{562C7A82-55CA-42EE-8876-489F46E06AB4}"/>
    <cellStyle name="40% - Accent6 5 2 6" xfId="27095" xr:uid="{C3702A00-E20E-4553-A82D-F799E38363B7}"/>
    <cellStyle name="40% - Accent6 5 2 6 2" xfId="27096" xr:uid="{C11697B8-643B-40DC-9992-7AA23C182379}"/>
    <cellStyle name="40% - Accent6 5 2 6 2 2" xfId="27097" xr:uid="{B257811F-F57E-4FF3-AFCB-432344B68229}"/>
    <cellStyle name="40% - Accent6 5 2 6 3" xfId="27098" xr:uid="{2F7A6BCE-66F0-4B4A-BE7E-12E21F2A8D12}"/>
    <cellStyle name="40% - Accent6 5 2 6 3 2" xfId="27099" xr:uid="{42CD526C-0114-45CB-B453-F7CE0E9DBE39}"/>
    <cellStyle name="40% - Accent6 5 2 6 4" xfId="27100" xr:uid="{EC085CAF-60E3-4003-A37E-697E14466431}"/>
    <cellStyle name="40% - Accent6 5 2 7" xfId="27101" xr:uid="{28C0B0B4-B712-4251-BF06-9FC97EF80C0F}"/>
    <cellStyle name="40% - Accent6 5 2 7 2" xfId="27102" xr:uid="{945F9186-1CE8-4E10-9CED-204AE2E3DA6A}"/>
    <cellStyle name="40% - Accent6 5 2 8" xfId="27103" xr:uid="{6CD176FD-4752-495A-AA6B-8100C790031B}"/>
    <cellStyle name="40% - Accent6 5 2 8 2" xfId="27104" xr:uid="{EA92734F-F96A-45E2-9016-29CB681F8823}"/>
    <cellStyle name="40% - Accent6 5 2 9" xfId="27105" xr:uid="{7C618018-D3A2-4D27-A50C-C005C0FA6A3A}"/>
    <cellStyle name="40% - Accent6 5 2 9 2" xfId="27106" xr:uid="{229B0D3E-637F-44D2-9BD4-E21B20E464B3}"/>
    <cellStyle name="40% - Accent6 5 3" xfId="500" xr:uid="{AE46395A-37F8-4AFD-8FC6-09AC0F6222C9}"/>
    <cellStyle name="40% - Accent6 5 3 10" xfId="27108" xr:uid="{EDE1235B-9F06-4E68-8011-E1CAA887D4DA}"/>
    <cellStyle name="40% - Accent6 5 3 11" xfId="27109" xr:uid="{904BD996-C9F4-46B2-8AF2-923504CBF612}"/>
    <cellStyle name="40% - Accent6 5 3 12" xfId="27107" xr:uid="{3111C2FC-D7DB-489E-BDC1-D93867900648}"/>
    <cellStyle name="40% - Accent6 5 3 2" xfId="27110" xr:uid="{1640F37C-5CBC-4FF3-9A50-F6D764D187C5}"/>
    <cellStyle name="40% - Accent6 5 3 2 2" xfId="27111" xr:uid="{65E1759C-6CCC-43F5-B2F4-9167A7A1775E}"/>
    <cellStyle name="40% - Accent6 5 3 2 2 2" xfId="27112" xr:uid="{916C77CE-011D-4745-BFE0-D5016B0D99EF}"/>
    <cellStyle name="40% - Accent6 5 3 2 2 2 2" xfId="27113" xr:uid="{1DAA8BBB-9F07-4C28-9BF5-8C2B14936814}"/>
    <cellStyle name="40% - Accent6 5 3 2 2 3" xfId="27114" xr:uid="{C7BF4FF5-E027-4920-A857-656FF09FA2C9}"/>
    <cellStyle name="40% - Accent6 5 3 2 2 3 2" xfId="27115" xr:uid="{6421C9AB-A34A-40A0-B7AD-AE562FF73D5A}"/>
    <cellStyle name="40% - Accent6 5 3 2 2 4" xfId="27116" xr:uid="{A24F3AB0-6A50-4CE6-B3D6-EC5BE2C3127F}"/>
    <cellStyle name="40% - Accent6 5 3 2 3" xfId="27117" xr:uid="{182CA5AB-AAD7-44C0-B357-A5A60613626C}"/>
    <cellStyle name="40% - Accent6 5 3 2 3 2" xfId="27118" xr:uid="{F5BA1D1C-85AA-4A17-AFAB-9B43F25A438F}"/>
    <cellStyle name="40% - Accent6 5 3 2 4" xfId="27119" xr:uid="{564C468A-94EB-4B9E-9CB7-7ABF0A448F1D}"/>
    <cellStyle name="40% - Accent6 5 3 2 4 2" xfId="27120" xr:uid="{E8DA4B1C-16A2-43AE-954F-003D93330ED7}"/>
    <cellStyle name="40% - Accent6 5 3 2 5" xfId="27121" xr:uid="{8B704BBD-CA77-425E-8EA3-C8F70A04314B}"/>
    <cellStyle name="40% - Accent6 5 3 2 5 2" xfId="27122" xr:uid="{2FBBBE3D-80E8-4AC3-A66F-0EC93E45614E}"/>
    <cellStyle name="40% - Accent6 5 3 2 6" xfId="27123" xr:uid="{69081C02-035B-4A6C-AD7D-F9967AF1A330}"/>
    <cellStyle name="40% - Accent6 5 3 2 6 2" xfId="27124" xr:uid="{0A8D31BD-4D71-4FC6-A5C3-E634E23A8EF4}"/>
    <cellStyle name="40% - Accent6 5 3 2 7" xfId="27125" xr:uid="{BBDEB4D4-C624-4BC7-A8C2-55930302C39A}"/>
    <cellStyle name="40% - Accent6 5 3 2 7 2" xfId="27126" xr:uid="{85353637-BA1F-4702-9371-74B5ED146829}"/>
    <cellStyle name="40% - Accent6 5 3 2 8" xfId="27127" xr:uid="{B7D07EB3-B8C9-4187-B6EF-141B3A078CC2}"/>
    <cellStyle name="40% - Accent6 5 3 3" xfId="27128" xr:uid="{A293188B-6374-4548-8CEB-3C94855485F0}"/>
    <cellStyle name="40% - Accent6 5 3 3 2" xfId="27129" xr:uid="{C0E3C4F9-3199-41D3-B230-6712F36A844B}"/>
    <cellStyle name="40% - Accent6 5 3 3 2 2" xfId="27130" xr:uid="{FB26E71C-52FE-4C40-8D85-F25A9E5C1AA3}"/>
    <cellStyle name="40% - Accent6 5 3 3 2 2 2" xfId="27131" xr:uid="{97DC4FCF-7873-4504-B933-D1B2CB481F98}"/>
    <cellStyle name="40% - Accent6 5 3 3 2 3" xfId="27132" xr:uid="{F4480C9D-CEF3-438B-876A-2DE3892BE403}"/>
    <cellStyle name="40% - Accent6 5 3 3 2 3 2" xfId="27133" xr:uid="{BEF65BB5-A939-4F78-AD48-13122D44FCF6}"/>
    <cellStyle name="40% - Accent6 5 3 3 2 4" xfId="27134" xr:uid="{5B6E8EBD-1D3F-45F4-BD5D-7B85B5DA4EE5}"/>
    <cellStyle name="40% - Accent6 5 3 3 3" xfId="27135" xr:uid="{1037256B-BD89-470A-A7D9-DF6FB015F5DA}"/>
    <cellStyle name="40% - Accent6 5 3 3 3 2" xfId="27136" xr:uid="{C75614F1-99E4-446D-BE02-EE2C406CF67F}"/>
    <cellStyle name="40% - Accent6 5 3 3 4" xfId="27137" xr:uid="{97AD8425-B5BD-4744-AB3A-1AA7D92F3143}"/>
    <cellStyle name="40% - Accent6 5 3 3 4 2" xfId="27138" xr:uid="{97DE7061-7C62-457D-90CC-2009C28A76E5}"/>
    <cellStyle name="40% - Accent6 5 3 3 5" xfId="27139" xr:uid="{BE6A1E6A-AE21-4CD0-80E9-9E5E270E1BEF}"/>
    <cellStyle name="40% - Accent6 5 3 3 5 2" xfId="27140" xr:uid="{982363D4-4193-4D19-98FE-8CEC2F86DED5}"/>
    <cellStyle name="40% - Accent6 5 3 3 6" xfId="27141" xr:uid="{0DC2D914-97F7-43FD-A184-F95240BABE67}"/>
    <cellStyle name="40% - Accent6 5 3 4" xfId="27142" xr:uid="{372B5799-A988-4CDA-97E1-CF3AB36EA8E1}"/>
    <cellStyle name="40% - Accent6 5 3 4 2" xfId="27143" xr:uid="{E33ABDA1-FA8A-40B3-87E4-34CC48F3F23F}"/>
    <cellStyle name="40% - Accent6 5 3 4 2 2" xfId="27144" xr:uid="{964F351C-D98E-4284-928F-A99A0BD3D727}"/>
    <cellStyle name="40% - Accent6 5 3 4 3" xfId="27145" xr:uid="{FE078D99-3F57-400A-9104-257D6FA801FF}"/>
    <cellStyle name="40% - Accent6 5 3 4 3 2" xfId="27146" xr:uid="{70AF0B72-73A7-4EB4-8E9A-D34E44A904E7}"/>
    <cellStyle name="40% - Accent6 5 3 4 4" xfId="27147" xr:uid="{3A5A85EE-3A00-4D95-8A6E-11B8B2171325}"/>
    <cellStyle name="40% - Accent6 5 3 5" xfId="27148" xr:uid="{786AE8D2-C300-4127-B4BA-8C19C3E416AC}"/>
    <cellStyle name="40% - Accent6 5 3 5 2" xfId="27149" xr:uid="{2E076A92-0CD2-4162-9B5A-E3E3EA075482}"/>
    <cellStyle name="40% - Accent6 5 3 6" xfId="27150" xr:uid="{DB5CA3C9-C0C5-4C76-99AB-C3C6D5FAD5D2}"/>
    <cellStyle name="40% - Accent6 5 3 6 2" xfId="27151" xr:uid="{AA6E1092-A255-42FC-A605-A258FCCD89C7}"/>
    <cellStyle name="40% - Accent6 5 3 7" xfId="27152" xr:uid="{F00BC571-7076-4F27-90B7-AEF6C6877FA0}"/>
    <cellStyle name="40% - Accent6 5 3 7 2" xfId="27153" xr:uid="{D4B1A611-08A1-46AD-B8AE-B38D13BD928C}"/>
    <cellStyle name="40% - Accent6 5 3 8" xfId="27154" xr:uid="{4B564B98-717D-4921-B567-F59F134E22F5}"/>
    <cellStyle name="40% - Accent6 5 3 8 2" xfId="27155" xr:uid="{CDAC48DF-DB61-4EF1-96A5-245A8EE171D3}"/>
    <cellStyle name="40% - Accent6 5 3 9" xfId="27156" xr:uid="{1F666C46-56B9-44D8-9678-CBD12077B0CB}"/>
    <cellStyle name="40% - Accent6 5 3 9 2" xfId="27157" xr:uid="{9929FE00-9093-41C6-A4A5-9E8F4E9EAC7A}"/>
    <cellStyle name="40% - Accent6 5 4" xfId="27158" xr:uid="{AE8EFF87-BB7E-4FB5-AAB4-CE83201C301C}"/>
    <cellStyle name="40% - Accent6 5 4 10" xfId="27159" xr:uid="{8307D955-8911-4F74-A64D-B05AB433F8BB}"/>
    <cellStyle name="40% - Accent6 5 4 2" xfId="27160" xr:uid="{2CB251D8-966D-4B0C-81CB-DE3C94662F50}"/>
    <cellStyle name="40% - Accent6 5 4 2 2" xfId="27161" xr:uid="{DFB1F911-88BC-47EF-A746-B913FB155709}"/>
    <cellStyle name="40% - Accent6 5 4 2 2 2" xfId="27162" xr:uid="{9C0E74A3-58A9-4422-8E7F-EEB1198B7F4F}"/>
    <cellStyle name="40% - Accent6 5 4 2 2 2 2" xfId="27163" xr:uid="{223BB639-F160-4A76-AF73-FA4E177D8E96}"/>
    <cellStyle name="40% - Accent6 5 4 2 2 3" xfId="27164" xr:uid="{5691D0C7-3280-4DE7-83FF-241C91B89C27}"/>
    <cellStyle name="40% - Accent6 5 4 2 2 3 2" xfId="27165" xr:uid="{3E486AA1-36FE-4B07-93D6-1067E5FB3FA6}"/>
    <cellStyle name="40% - Accent6 5 4 2 2 4" xfId="27166" xr:uid="{67B84C69-8619-451C-BACF-7B4BAC0B830C}"/>
    <cellStyle name="40% - Accent6 5 4 2 3" xfId="27167" xr:uid="{AD776912-D92D-4FA8-92C7-B43771D8542A}"/>
    <cellStyle name="40% - Accent6 5 4 2 3 2" xfId="27168" xr:uid="{CCD7A348-09BE-462E-8D0D-247D5DCF55CF}"/>
    <cellStyle name="40% - Accent6 5 4 2 4" xfId="27169" xr:uid="{C7C8B946-716C-4DF9-B8A2-4C5FC40AC5F8}"/>
    <cellStyle name="40% - Accent6 5 4 2 4 2" xfId="27170" xr:uid="{4D420833-3195-4C38-BCEE-519F471826BA}"/>
    <cellStyle name="40% - Accent6 5 4 2 5" xfId="27171" xr:uid="{5572B9FB-2885-4061-8138-B629731C4ADE}"/>
    <cellStyle name="40% - Accent6 5 4 2 5 2" xfId="27172" xr:uid="{986611B6-797F-44B8-BBCE-5648D4494D13}"/>
    <cellStyle name="40% - Accent6 5 4 2 6" xfId="27173" xr:uid="{C1FFBAA4-4BB4-46F7-BCE6-BD0C05B45198}"/>
    <cellStyle name="40% - Accent6 5 4 3" xfId="27174" xr:uid="{D1B8527E-F7DD-41D4-9D49-83FB2DA57E84}"/>
    <cellStyle name="40% - Accent6 5 4 3 2" xfId="27175" xr:uid="{5CA82C25-8CC8-437D-8822-75390703C68B}"/>
    <cellStyle name="40% - Accent6 5 4 3 2 2" xfId="27176" xr:uid="{DE8C3F9B-9170-4B22-8356-8A075E959D92}"/>
    <cellStyle name="40% - Accent6 5 4 3 2 2 2" xfId="27177" xr:uid="{A4C81903-E5D9-4C87-BA67-37EFCFBCE693}"/>
    <cellStyle name="40% - Accent6 5 4 3 2 3" xfId="27178" xr:uid="{2BDA1B37-5748-454B-B14B-03BD53741DF1}"/>
    <cellStyle name="40% - Accent6 5 4 3 2 3 2" xfId="27179" xr:uid="{98C6156D-92FD-426F-8C9D-C5A8DD23FA29}"/>
    <cellStyle name="40% - Accent6 5 4 3 2 4" xfId="27180" xr:uid="{68CCF58B-C8B1-4B4F-A16F-9500B1C0EA5A}"/>
    <cellStyle name="40% - Accent6 5 4 3 3" xfId="27181" xr:uid="{C81BEE7F-8F12-4A78-AC56-47802EC3790A}"/>
    <cellStyle name="40% - Accent6 5 4 3 3 2" xfId="27182" xr:uid="{E45ED36E-E1BC-49AD-8D22-29730FFC3A58}"/>
    <cellStyle name="40% - Accent6 5 4 3 4" xfId="27183" xr:uid="{293FAB0D-F611-4D53-8751-7EE736B57134}"/>
    <cellStyle name="40% - Accent6 5 4 3 4 2" xfId="27184" xr:uid="{6C6A7D58-A757-415E-B74C-023FC10FF9F6}"/>
    <cellStyle name="40% - Accent6 5 4 3 5" xfId="27185" xr:uid="{65821E95-2BBC-4BB2-8D1F-D2E507D62AEF}"/>
    <cellStyle name="40% - Accent6 5 4 3 5 2" xfId="27186" xr:uid="{1F46AA35-6E27-4C71-BA98-3E541820DCA6}"/>
    <cellStyle name="40% - Accent6 5 4 3 6" xfId="27187" xr:uid="{D4A08DFD-8639-49F2-8664-46E19FEBFA7B}"/>
    <cellStyle name="40% - Accent6 5 4 4" xfId="27188" xr:uid="{D5C585EF-F906-48C9-A9FE-F52FF61E61C0}"/>
    <cellStyle name="40% - Accent6 5 4 4 2" xfId="27189" xr:uid="{904535C8-4B52-4A87-B487-0E66FEF8523B}"/>
    <cellStyle name="40% - Accent6 5 4 4 2 2" xfId="27190" xr:uid="{24DA49CD-3E12-4D8A-A5D8-6595ABA04486}"/>
    <cellStyle name="40% - Accent6 5 4 4 3" xfId="27191" xr:uid="{E1F776C8-B3F4-4A52-8310-14235BBADAB5}"/>
    <cellStyle name="40% - Accent6 5 4 4 3 2" xfId="27192" xr:uid="{EC3020F0-E4AC-46A8-97D8-08012CA8F936}"/>
    <cellStyle name="40% - Accent6 5 4 4 4" xfId="27193" xr:uid="{A5F25C4B-E446-4577-9048-7689454B3769}"/>
    <cellStyle name="40% - Accent6 5 4 5" xfId="27194" xr:uid="{57393539-F15C-4210-BE49-054B539C1DC9}"/>
    <cellStyle name="40% - Accent6 5 4 5 2" xfId="27195" xr:uid="{753D8C24-E46D-43DB-AACF-70E65B5FF3CA}"/>
    <cellStyle name="40% - Accent6 5 4 6" xfId="27196" xr:uid="{40475431-110F-403B-AC75-F9D39C5BF62D}"/>
    <cellStyle name="40% - Accent6 5 4 6 2" xfId="27197" xr:uid="{2C3B35A3-A436-445B-9DA5-D924112305BD}"/>
    <cellStyle name="40% - Accent6 5 4 7" xfId="27198" xr:uid="{564EC03A-16E3-4C21-B6CC-DB3EF4CA6400}"/>
    <cellStyle name="40% - Accent6 5 4 7 2" xfId="27199" xr:uid="{0EA9B263-1253-455C-A6A0-FA9C7662DC73}"/>
    <cellStyle name="40% - Accent6 5 4 8" xfId="27200" xr:uid="{7EC8F296-1852-4F30-A4FE-7D5AE1A43068}"/>
    <cellStyle name="40% - Accent6 5 4 8 2" xfId="27201" xr:uid="{F5AD688F-D6A4-4E4C-82D3-FADE9BDE5820}"/>
    <cellStyle name="40% - Accent6 5 4 9" xfId="27202" xr:uid="{3516A056-7A03-45A0-B7A1-844B72C97B4D}"/>
    <cellStyle name="40% - Accent6 5 4 9 2" xfId="27203" xr:uid="{93E53C95-D7F6-4AFB-8067-17F8C22E82C9}"/>
    <cellStyle name="40% - Accent6 5 5" xfId="27204" xr:uid="{BE4D5534-F724-4BA9-AF96-E007181987CC}"/>
    <cellStyle name="40% - Accent6 5 5 2" xfId="27205" xr:uid="{7BA5AF72-745B-4C54-B3E2-37E866E811E3}"/>
    <cellStyle name="40% - Accent6 5 5 2 2" xfId="27206" xr:uid="{540A571A-ACA2-4A02-B6F6-E378770CC845}"/>
    <cellStyle name="40% - Accent6 5 5 2 2 2" xfId="27207" xr:uid="{D44C61EE-5D3E-4EE4-847B-BFEAA320AFFF}"/>
    <cellStyle name="40% - Accent6 5 5 2 2 2 2" xfId="27208" xr:uid="{58D21583-6959-42F7-8EF5-5BBA2DDBF2C4}"/>
    <cellStyle name="40% - Accent6 5 5 2 2 3" xfId="27209" xr:uid="{3565BB3C-CA84-428D-91C3-2AC6C3EBD448}"/>
    <cellStyle name="40% - Accent6 5 5 2 2 3 2" xfId="27210" xr:uid="{35E5E2B3-5265-46D4-9408-4536526DCF21}"/>
    <cellStyle name="40% - Accent6 5 5 2 2 4" xfId="27211" xr:uid="{4AF8BAF1-B488-4A44-ACBF-D57A83466072}"/>
    <cellStyle name="40% - Accent6 5 5 2 3" xfId="27212" xr:uid="{CB9BE1F7-70F3-4B55-88E1-A706EBF96DB9}"/>
    <cellStyle name="40% - Accent6 5 5 2 3 2" xfId="27213" xr:uid="{10464F2D-34A4-4FA8-AC43-10E54F4899E5}"/>
    <cellStyle name="40% - Accent6 5 5 2 4" xfId="27214" xr:uid="{B64624AF-1E46-406C-98A9-754758140454}"/>
    <cellStyle name="40% - Accent6 5 5 2 4 2" xfId="27215" xr:uid="{7BC132E0-57C1-4763-8790-BBB6E6797CE7}"/>
    <cellStyle name="40% - Accent6 5 5 2 5" xfId="27216" xr:uid="{29B3859F-C23B-416B-BFF2-BA58058EE28B}"/>
    <cellStyle name="40% - Accent6 5 5 2 5 2" xfId="27217" xr:uid="{415442E1-9D74-482E-BEE5-C7882B96B1EE}"/>
    <cellStyle name="40% - Accent6 5 5 2 6" xfId="27218" xr:uid="{2CADD659-ECE4-4BEE-AC58-54F9B04E12C2}"/>
    <cellStyle name="40% - Accent6 5 5 3" xfId="27219" xr:uid="{4E272158-36D1-4A5E-B7D0-932B6181D1E4}"/>
    <cellStyle name="40% - Accent6 5 5 3 2" xfId="27220" xr:uid="{418D9ECC-DABE-40DD-906D-4F1F38C49C1B}"/>
    <cellStyle name="40% - Accent6 5 5 3 2 2" xfId="27221" xr:uid="{A69D801B-A8C0-4FE1-9BF9-C096B22231BB}"/>
    <cellStyle name="40% - Accent6 5 5 3 2 2 2" xfId="27222" xr:uid="{1E9637EE-3088-4316-BD6F-8E0F15E2868A}"/>
    <cellStyle name="40% - Accent6 5 5 3 2 3" xfId="27223" xr:uid="{2156374B-C708-4334-A859-B6730ACEF1E4}"/>
    <cellStyle name="40% - Accent6 5 5 3 2 3 2" xfId="27224" xr:uid="{F5D0352E-E9E5-458D-80F8-7726CD653B08}"/>
    <cellStyle name="40% - Accent6 5 5 3 2 4" xfId="27225" xr:uid="{0DE637D7-9851-4DB2-BE28-9D4260C631D0}"/>
    <cellStyle name="40% - Accent6 5 5 3 3" xfId="27226" xr:uid="{68156EEF-099B-4704-B7B1-6DD91AC22857}"/>
    <cellStyle name="40% - Accent6 5 5 3 3 2" xfId="27227" xr:uid="{40F51318-FA9C-4BBB-AA5B-8EB7739EBF98}"/>
    <cellStyle name="40% - Accent6 5 5 3 4" xfId="27228" xr:uid="{15C7D67E-1499-42EF-A499-BA2BBACCB591}"/>
    <cellStyle name="40% - Accent6 5 5 3 4 2" xfId="27229" xr:uid="{EC0B170D-B237-47D2-AB28-E1C28C918D4C}"/>
    <cellStyle name="40% - Accent6 5 5 3 5" xfId="27230" xr:uid="{1B78A938-0B40-44A7-90A2-2C21DB57575B}"/>
    <cellStyle name="40% - Accent6 5 5 3 5 2" xfId="27231" xr:uid="{BDC6BB56-AB84-441F-8E4F-E513FF3DC938}"/>
    <cellStyle name="40% - Accent6 5 5 3 6" xfId="27232" xr:uid="{45B866B5-EEAB-4C08-A038-F8EA739E7406}"/>
    <cellStyle name="40% - Accent6 5 5 4" xfId="27233" xr:uid="{AFEC8C85-D1D0-4263-8EC8-42CD89136435}"/>
    <cellStyle name="40% - Accent6 5 5 4 2" xfId="27234" xr:uid="{362B1C56-1C55-403C-8E0E-7688A6196E73}"/>
    <cellStyle name="40% - Accent6 5 5 4 2 2" xfId="27235" xr:uid="{55C4B7F6-6E5E-453F-837C-BDBA07D19043}"/>
    <cellStyle name="40% - Accent6 5 5 4 3" xfId="27236" xr:uid="{68044DBD-A86A-44D4-B84E-88DA89D134E3}"/>
    <cellStyle name="40% - Accent6 5 5 4 3 2" xfId="27237" xr:uid="{FD663BAF-E746-45F1-B3F8-EE5E18C9A6C8}"/>
    <cellStyle name="40% - Accent6 5 5 4 4" xfId="27238" xr:uid="{EF249341-C5A4-45D0-BF79-2D73C1BE3D7A}"/>
    <cellStyle name="40% - Accent6 5 5 5" xfId="27239" xr:uid="{6B3EF0FD-1167-4A23-ACC9-970B60C5D4EC}"/>
    <cellStyle name="40% - Accent6 5 5 5 2" xfId="27240" xr:uid="{FC91CA77-3FB7-4990-86E1-C3C246DCB4C8}"/>
    <cellStyle name="40% - Accent6 5 5 6" xfId="27241" xr:uid="{F10E65A4-7158-4FAE-85C5-E587807B5C39}"/>
    <cellStyle name="40% - Accent6 5 5 6 2" xfId="27242" xr:uid="{54A526A7-DFD7-4B5D-9DF9-AEA763AC2136}"/>
    <cellStyle name="40% - Accent6 5 5 7" xfId="27243" xr:uid="{8E0B458D-4CEA-475F-AA40-11B81CE58265}"/>
    <cellStyle name="40% - Accent6 5 5 7 2" xfId="27244" xr:uid="{8E97989D-1E65-4AF6-BA54-CA8BEBB7B42A}"/>
    <cellStyle name="40% - Accent6 5 5 8" xfId="27245" xr:uid="{74F6A578-AB52-46D7-960E-C53480099C22}"/>
    <cellStyle name="40% - Accent6 5 6" xfId="27246" xr:uid="{03721597-0ED5-47DA-B28B-8A9F0BEDF4B4}"/>
    <cellStyle name="40% - Accent6 5 6 2" xfId="27247" xr:uid="{6E7A2D40-4575-40C1-B66F-649C9D3F2A26}"/>
    <cellStyle name="40% - Accent6 5 6 2 2" xfId="27248" xr:uid="{0AE50D63-D61B-4C6F-BF05-093070EF1780}"/>
    <cellStyle name="40% - Accent6 5 6 2 2 2" xfId="27249" xr:uid="{1802769E-5049-47BF-90D0-FFDB404B3678}"/>
    <cellStyle name="40% - Accent6 5 6 2 3" xfId="27250" xr:uid="{9E6ECC61-3F5A-43DF-BE83-AFAE7030D1F7}"/>
    <cellStyle name="40% - Accent6 5 6 2 3 2" xfId="27251" xr:uid="{08192F1B-66FE-49B2-971B-52A2D92BA63F}"/>
    <cellStyle name="40% - Accent6 5 6 2 4" xfId="27252" xr:uid="{52432515-1E92-4CD5-BFC6-E9AA889D39EC}"/>
    <cellStyle name="40% - Accent6 5 6 3" xfId="27253" xr:uid="{5924ABF6-45D1-441F-809B-1C27CDB11086}"/>
    <cellStyle name="40% - Accent6 5 6 3 2" xfId="27254" xr:uid="{B7981D76-A1DE-463A-B9A1-71780BB301E3}"/>
    <cellStyle name="40% - Accent6 5 6 4" xfId="27255" xr:uid="{740EE50C-BA9B-42FB-8EB4-741BC4A6B030}"/>
    <cellStyle name="40% - Accent6 5 6 4 2" xfId="27256" xr:uid="{A3B40276-CB17-4F3A-BE41-48B3FE05C60A}"/>
    <cellStyle name="40% - Accent6 5 6 5" xfId="27257" xr:uid="{DDD1946A-CEDE-4206-AA49-F068F34A26A0}"/>
    <cellStyle name="40% - Accent6 5 6 5 2" xfId="27258" xr:uid="{76E370DA-2E0C-44F0-8194-B9AD46105590}"/>
    <cellStyle name="40% - Accent6 5 6 6" xfId="27259" xr:uid="{AE2872AB-CF47-482F-A5FB-694037D81C32}"/>
    <cellStyle name="40% - Accent6 5 7" xfId="27260" xr:uid="{E963581D-2707-4AC7-82BA-CF52DE303A54}"/>
    <cellStyle name="40% - Accent6 5 7 2" xfId="27261" xr:uid="{0F81C01E-75AF-499A-9987-E6D7498577C1}"/>
    <cellStyle name="40% - Accent6 5 7 2 2" xfId="27262" xr:uid="{75C8EDB4-B6F9-473A-97BD-AAC20BA21BC2}"/>
    <cellStyle name="40% - Accent6 5 7 2 2 2" xfId="27263" xr:uid="{A9FD8438-0903-4AA2-A326-F9CBCC962DDC}"/>
    <cellStyle name="40% - Accent6 5 7 2 3" xfId="27264" xr:uid="{6367E6A6-B233-4983-8D61-F08DF274C179}"/>
    <cellStyle name="40% - Accent6 5 7 2 3 2" xfId="27265" xr:uid="{C7822842-37B5-4772-95DC-5F12BBB95E5D}"/>
    <cellStyle name="40% - Accent6 5 7 2 4" xfId="27266" xr:uid="{4A4FC11E-BA3E-4D95-B7F2-18AAAF7901A6}"/>
    <cellStyle name="40% - Accent6 5 7 3" xfId="27267" xr:uid="{73DBC6BA-DCB3-4035-A750-B1FB0A4BACB2}"/>
    <cellStyle name="40% - Accent6 5 7 3 2" xfId="27268" xr:uid="{71E4D0A2-BF5C-49CD-AFB1-7EB229DFBA2A}"/>
    <cellStyle name="40% - Accent6 5 7 4" xfId="27269" xr:uid="{43C2B3DF-CD83-411D-A1C9-C0D3E5F4EACE}"/>
    <cellStyle name="40% - Accent6 5 7 4 2" xfId="27270" xr:uid="{59EFF61F-AB9C-4F21-83A1-53BC017FAC60}"/>
    <cellStyle name="40% - Accent6 5 7 5" xfId="27271" xr:uid="{9A1A389A-F414-48FD-98D2-8C820D4242EB}"/>
    <cellStyle name="40% - Accent6 5 7 5 2" xfId="27272" xr:uid="{0DAA54A5-92A2-4849-B9A4-B188911F1129}"/>
    <cellStyle name="40% - Accent6 5 7 6" xfId="27273" xr:uid="{75758D42-23C5-4302-9F5B-C8C32D9D09D7}"/>
    <cellStyle name="40% - Accent6 5 8" xfId="27274" xr:uid="{66F4C50B-4093-45E2-82BE-8B4BF6CF077E}"/>
    <cellStyle name="40% - Accent6 5 8 2" xfId="27275" xr:uid="{2240A923-5C53-4E50-BAD5-EE510A0D45B7}"/>
    <cellStyle name="40% - Accent6 5 8 2 2" xfId="27276" xr:uid="{FBB3FF21-FBDF-4CE2-82FB-07B5F336E73E}"/>
    <cellStyle name="40% - Accent6 5 8 3" xfId="27277" xr:uid="{2965901E-0139-44F7-A750-417E0ABC062D}"/>
    <cellStyle name="40% - Accent6 5 8 3 2" xfId="27278" xr:uid="{2CFE393E-5EBB-4897-8BC6-47691548ACA3}"/>
    <cellStyle name="40% - Accent6 5 8 4" xfId="27279" xr:uid="{71738C7E-EE73-4E97-9469-8E043F505718}"/>
    <cellStyle name="40% - Accent6 5 9" xfId="27280" xr:uid="{906E11B3-EF63-456E-AF20-4907EEC00BBC}"/>
    <cellStyle name="40% - Accent6 5 9 2" xfId="27281" xr:uid="{F99A3CEE-57B3-4033-96E5-FE321ECDCF27}"/>
    <cellStyle name="40% - Accent6 6" xfId="501" xr:uid="{C90CCF8B-5FD9-4F20-B633-8587608F8A5E}"/>
    <cellStyle name="40% - Accent6 6 10" xfId="27283" xr:uid="{4C45AC11-1FEC-45A4-B061-2DBC62F8A924}"/>
    <cellStyle name="40% - Accent6 6 10 2" xfId="27284" xr:uid="{6AF92CE6-58F0-4903-B108-3F3924E2DB96}"/>
    <cellStyle name="40% - Accent6 6 11" xfId="27285" xr:uid="{5D532574-F0A2-46B3-95DF-A42989BEF1FE}"/>
    <cellStyle name="40% - Accent6 6 11 2" xfId="27286" xr:uid="{3D79F472-82F8-443C-90D6-CB4F956B9DE2}"/>
    <cellStyle name="40% - Accent6 6 12" xfId="27287" xr:uid="{DB682965-3D69-4127-9D18-D876A1B8BBF6}"/>
    <cellStyle name="40% - Accent6 6 12 2" xfId="27288" xr:uid="{286C4F73-001B-4929-BDEC-018FEE49811E}"/>
    <cellStyle name="40% - Accent6 6 13" xfId="27289" xr:uid="{66D9EC94-EFE5-4F6B-A594-50126475E75E}"/>
    <cellStyle name="40% - Accent6 6 14" xfId="27290" xr:uid="{897C3DBF-4A1A-40A4-9910-87BEC0706E47}"/>
    <cellStyle name="40% - Accent6 6 15" xfId="27282" xr:uid="{1A5A1420-7053-4F9B-9D5E-042459931FF1}"/>
    <cellStyle name="40% - Accent6 6 2" xfId="502" xr:uid="{DDA721E9-4EC1-470D-89DB-E06F08E110D4}"/>
    <cellStyle name="40% - Accent6 6 2 10" xfId="27292" xr:uid="{B5C0AC4D-C134-4DFE-B743-005E4DD532A9}"/>
    <cellStyle name="40% - Accent6 6 2 11" xfId="27293" xr:uid="{3945B723-AFCB-42BB-A322-A4FF3B5E6E68}"/>
    <cellStyle name="40% - Accent6 6 2 12" xfId="27291" xr:uid="{74090825-A1DA-4043-9334-238CAFB4DB0C}"/>
    <cellStyle name="40% - Accent6 6 2 2" xfId="27294" xr:uid="{E5C2FAE9-E9AA-44DD-9806-C3CB2FE54F12}"/>
    <cellStyle name="40% - Accent6 6 2 2 2" xfId="27295" xr:uid="{CF018B85-D213-4A29-8B64-8665DEC92B0E}"/>
    <cellStyle name="40% - Accent6 6 2 2 2 2" xfId="27296" xr:uid="{E3D9D556-CD43-487E-A657-B39228E605B6}"/>
    <cellStyle name="40% - Accent6 6 2 2 2 2 2" xfId="27297" xr:uid="{298F31D2-1AE8-4405-935F-FCAE13527DB6}"/>
    <cellStyle name="40% - Accent6 6 2 2 2 3" xfId="27298" xr:uid="{0EE32F09-BAC3-4E92-89F4-FE1ABB6DA314}"/>
    <cellStyle name="40% - Accent6 6 2 2 2 3 2" xfId="27299" xr:uid="{3BED4892-9594-4633-A221-324F0CD04F81}"/>
    <cellStyle name="40% - Accent6 6 2 2 2 4" xfId="27300" xr:uid="{258A0AF5-A245-4E45-BCF4-00B4022E0AB1}"/>
    <cellStyle name="40% - Accent6 6 2 2 3" xfId="27301" xr:uid="{117E172C-EDD3-432E-893E-CB204EEFBDF8}"/>
    <cellStyle name="40% - Accent6 6 2 2 3 2" xfId="27302" xr:uid="{81407ECE-923D-4B79-883B-EB120E88BFBF}"/>
    <cellStyle name="40% - Accent6 6 2 2 4" xfId="27303" xr:uid="{78855521-5C68-422B-8500-B3712BC5899A}"/>
    <cellStyle name="40% - Accent6 6 2 2 4 2" xfId="27304" xr:uid="{69A837B0-6A79-4592-B586-2861CC87B191}"/>
    <cellStyle name="40% - Accent6 6 2 2 5" xfId="27305" xr:uid="{72A34BFE-4ECA-48EF-AF1B-CE676AEE3DB1}"/>
    <cellStyle name="40% - Accent6 6 2 2 5 2" xfId="27306" xr:uid="{49FF146D-1E18-4518-8613-E28D8CA2B14C}"/>
    <cellStyle name="40% - Accent6 6 2 2 6" xfId="27307" xr:uid="{6F9696EB-4F7F-4930-B848-3B4B7CEAB1A9}"/>
    <cellStyle name="40% - Accent6 6 2 2 6 2" xfId="27308" xr:uid="{E12F0A4A-40A1-4A98-9867-1F6D53B6BD6F}"/>
    <cellStyle name="40% - Accent6 6 2 2 7" xfId="27309" xr:uid="{063263EC-4978-4163-A622-C313D6074F49}"/>
    <cellStyle name="40% - Accent6 6 2 2 7 2" xfId="27310" xr:uid="{7F9FEE62-B502-418B-913B-9FD5A4B1F5C2}"/>
    <cellStyle name="40% - Accent6 6 2 2 8" xfId="27311" xr:uid="{2FE44192-94BB-4EF3-9EEF-C9C25A107865}"/>
    <cellStyle name="40% - Accent6 6 2 3" xfId="27312" xr:uid="{ACC28698-1233-4B26-9CC8-397225E39A50}"/>
    <cellStyle name="40% - Accent6 6 2 3 2" xfId="27313" xr:uid="{304A851F-85E2-4E30-9C29-BC7B9C6F6275}"/>
    <cellStyle name="40% - Accent6 6 2 3 2 2" xfId="27314" xr:uid="{1BDA934C-048D-455B-B090-2C7091E3661D}"/>
    <cellStyle name="40% - Accent6 6 2 3 2 2 2" xfId="27315" xr:uid="{46C947FB-F65A-4FC5-A341-1295CAF2561C}"/>
    <cellStyle name="40% - Accent6 6 2 3 2 3" xfId="27316" xr:uid="{61B3D181-B895-4CEA-BED3-45CBE67E100E}"/>
    <cellStyle name="40% - Accent6 6 2 3 2 3 2" xfId="27317" xr:uid="{0EC411CC-49B1-4558-B81F-F199F71BB676}"/>
    <cellStyle name="40% - Accent6 6 2 3 2 4" xfId="27318" xr:uid="{1F06638F-5441-494E-9CA8-9D41D5A52150}"/>
    <cellStyle name="40% - Accent6 6 2 3 3" xfId="27319" xr:uid="{82373CA9-040E-4A57-B1CA-8A2105CCB89C}"/>
    <cellStyle name="40% - Accent6 6 2 3 3 2" xfId="27320" xr:uid="{7872F1BA-637B-49CF-965A-DB34A12E1CC4}"/>
    <cellStyle name="40% - Accent6 6 2 3 4" xfId="27321" xr:uid="{773EC092-ECDF-41ED-A549-24E667F2D184}"/>
    <cellStyle name="40% - Accent6 6 2 3 4 2" xfId="27322" xr:uid="{C1741D0F-8190-40AD-9DC7-A74DA7493A65}"/>
    <cellStyle name="40% - Accent6 6 2 3 5" xfId="27323" xr:uid="{2484AD25-C608-42D0-803C-4BB444BF1224}"/>
    <cellStyle name="40% - Accent6 6 2 3 5 2" xfId="27324" xr:uid="{471CEDDB-A9F6-4BB0-A787-4981CCFFDC02}"/>
    <cellStyle name="40% - Accent6 6 2 3 6" xfId="27325" xr:uid="{22E69A90-83A0-4722-B304-30166A107E1B}"/>
    <cellStyle name="40% - Accent6 6 2 4" xfId="27326" xr:uid="{1BEA44F2-5B84-466E-B47E-BA2FC66DB43E}"/>
    <cellStyle name="40% - Accent6 6 2 4 2" xfId="27327" xr:uid="{DA687E27-3321-4C2A-A069-BF2B05C506F1}"/>
    <cellStyle name="40% - Accent6 6 2 4 2 2" xfId="27328" xr:uid="{1E285B1E-5925-4CD1-B1F9-90A1DB3F972B}"/>
    <cellStyle name="40% - Accent6 6 2 4 3" xfId="27329" xr:uid="{D978C5E2-3C0B-4B4B-BFDD-1B916A9E7F50}"/>
    <cellStyle name="40% - Accent6 6 2 4 3 2" xfId="27330" xr:uid="{5F2A6A56-F4C6-40D3-A0AD-33B9719880AB}"/>
    <cellStyle name="40% - Accent6 6 2 4 4" xfId="27331" xr:uid="{6CE2CB00-2769-4E21-9144-DEA95A51388A}"/>
    <cellStyle name="40% - Accent6 6 2 5" xfId="27332" xr:uid="{FF4FD34D-00A9-42F8-8142-1E885D3C378C}"/>
    <cellStyle name="40% - Accent6 6 2 5 2" xfId="27333" xr:uid="{44E81A4C-7082-41F0-92BF-AA5897283E6D}"/>
    <cellStyle name="40% - Accent6 6 2 6" xfId="27334" xr:uid="{F1E1BDA3-D7DF-419C-B72F-6ADC4E3DA1E2}"/>
    <cellStyle name="40% - Accent6 6 2 6 2" xfId="27335" xr:uid="{60126348-5569-4415-A780-EB608AF94FE3}"/>
    <cellStyle name="40% - Accent6 6 2 7" xfId="27336" xr:uid="{738073EA-51D4-47EB-B8A1-340A221727B7}"/>
    <cellStyle name="40% - Accent6 6 2 7 2" xfId="27337" xr:uid="{4AC1411E-ACBA-4E17-98EB-EB5B727B8995}"/>
    <cellStyle name="40% - Accent6 6 2 8" xfId="27338" xr:uid="{4F11347D-042F-41E3-BDD7-6339790D6452}"/>
    <cellStyle name="40% - Accent6 6 2 8 2" xfId="27339" xr:uid="{8ECC3AD5-3239-404C-AFDB-E100176C5BAE}"/>
    <cellStyle name="40% - Accent6 6 2 9" xfId="27340" xr:uid="{A46EA00B-90F1-448F-8000-DB66ED7F0EF1}"/>
    <cellStyle name="40% - Accent6 6 2 9 2" xfId="27341" xr:uid="{C076AF6F-45C4-4C5F-8E60-89AD962E17BD}"/>
    <cellStyle name="40% - Accent6 6 3" xfId="27342" xr:uid="{58E76B6A-6495-43E3-996E-00B2D4A3929C}"/>
    <cellStyle name="40% - Accent6 6 3 10" xfId="27343" xr:uid="{778C746D-DD3D-4313-AFC6-4402A7E0F68B}"/>
    <cellStyle name="40% - Accent6 6 3 2" xfId="27344" xr:uid="{EE0B2CF0-CFF2-45EA-9551-80A87BEDC0DA}"/>
    <cellStyle name="40% - Accent6 6 3 2 2" xfId="27345" xr:uid="{369ABBAD-5013-4B9F-87F3-63B5E78E47C9}"/>
    <cellStyle name="40% - Accent6 6 3 2 2 2" xfId="27346" xr:uid="{ED387DCB-BA2E-41F6-B94E-C67D19A4898F}"/>
    <cellStyle name="40% - Accent6 6 3 2 2 2 2" xfId="27347" xr:uid="{2BF5305B-FBA3-4C7D-9B86-3D47483BEA1C}"/>
    <cellStyle name="40% - Accent6 6 3 2 2 3" xfId="27348" xr:uid="{14F78123-7E11-4274-BD7F-576D7209F844}"/>
    <cellStyle name="40% - Accent6 6 3 2 2 3 2" xfId="27349" xr:uid="{509BD608-2CE6-40D8-A6FF-EA95B1B78988}"/>
    <cellStyle name="40% - Accent6 6 3 2 2 4" xfId="27350" xr:uid="{6956D178-CED2-4F33-B178-76CD481EB8B8}"/>
    <cellStyle name="40% - Accent6 6 3 2 3" xfId="27351" xr:uid="{37751EB5-3685-44A9-91E8-8424534C4800}"/>
    <cellStyle name="40% - Accent6 6 3 2 3 2" xfId="27352" xr:uid="{25D15705-9D16-4840-B27B-880FB7F15B0B}"/>
    <cellStyle name="40% - Accent6 6 3 2 4" xfId="27353" xr:uid="{B87DDFF5-CE95-41F5-ACB7-0DD71F990A26}"/>
    <cellStyle name="40% - Accent6 6 3 2 4 2" xfId="27354" xr:uid="{E890EC0F-296F-4EED-BCD9-90DB9267287E}"/>
    <cellStyle name="40% - Accent6 6 3 2 5" xfId="27355" xr:uid="{EB56B243-F5D6-4115-84A9-4433B61501F7}"/>
    <cellStyle name="40% - Accent6 6 3 2 5 2" xfId="27356" xr:uid="{D00BB7FA-EB89-4DC0-882A-5732659E8CD7}"/>
    <cellStyle name="40% - Accent6 6 3 2 6" xfId="27357" xr:uid="{5E5966B7-D2D6-44F7-B3F9-43BB38BEAE18}"/>
    <cellStyle name="40% - Accent6 6 3 2 6 2" xfId="27358" xr:uid="{AE9FA2F6-7F39-4E99-9165-8EB1BB79C9AB}"/>
    <cellStyle name="40% - Accent6 6 3 2 7" xfId="27359" xr:uid="{19513666-5D71-42D6-9741-D4D4F7891876}"/>
    <cellStyle name="40% - Accent6 6 3 2 7 2" xfId="27360" xr:uid="{96960460-7149-4A9D-B6B8-BD85A6335D78}"/>
    <cellStyle name="40% - Accent6 6 3 2 8" xfId="27361" xr:uid="{6B24B563-C4EE-4F51-95B6-B835907755CD}"/>
    <cellStyle name="40% - Accent6 6 3 3" xfId="27362" xr:uid="{5CE405BA-49EC-40B0-A4AE-475D8004F262}"/>
    <cellStyle name="40% - Accent6 6 3 3 2" xfId="27363" xr:uid="{4CFE689D-2BA4-4D66-8504-D6199CE0D39D}"/>
    <cellStyle name="40% - Accent6 6 3 3 2 2" xfId="27364" xr:uid="{CABE4467-F0ED-4249-B2EE-B325659FEDAE}"/>
    <cellStyle name="40% - Accent6 6 3 3 2 2 2" xfId="27365" xr:uid="{CA42AD31-9FE1-4C41-8E25-25508748523C}"/>
    <cellStyle name="40% - Accent6 6 3 3 2 3" xfId="27366" xr:uid="{824EE750-8AF9-42DE-B195-9A85E2A6F313}"/>
    <cellStyle name="40% - Accent6 6 3 3 2 3 2" xfId="27367" xr:uid="{1A483468-8415-438A-8BFF-97162F6CF880}"/>
    <cellStyle name="40% - Accent6 6 3 3 2 4" xfId="27368" xr:uid="{9125A5F0-9D58-4814-96AB-3A9398E76010}"/>
    <cellStyle name="40% - Accent6 6 3 3 3" xfId="27369" xr:uid="{9FFCCDD8-B194-44F6-8EF0-E39697566F6D}"/>
    <cellStyle name="40% - Accent6 6 3 3 3 2" xfId="27370" xr:uid="{72160268-12EA-4AFB-B342-BA2386C753C8}"/>
    <cellStyle name="40% - Accent6 6 3 3 4" xfId="27371" xr:uid="{ACBAF8F4-70BB-4B1A-8A66-F011BCE5D5F1}"/>
    <cellStyle name="40% - Accent6 6 3 3 4 2" xfId="27372" xr:uid="{735DF3E3-DCA2-4A9D-8480-D4B9DAF62142}"/>
    <cellStyle name="40% - Accent6 6 3 3 5" xfId="27373" xr:uid="{AB452B24-ADA0-4323-8B16-EA98D01EC449}"/>
    <cellStyle name="40% - Accent6 6 3 3 5 2" xfId="27374" xr:uid="{CAAA325B-EA28-4A40-AEB7-98DE1E4CC602}"/>
    <cellStyle name="40% - Accent6 6 3 3 6" xfId="27375" xr:uid="{700E755C-0C62-4280-9D1A-A7E46F7C8C67}"/>
    <cellStyle name="40% - Accent6 6 3 4" xfId="27376" xr:uid="{D79E8EBB-6B33-43BF-97F3-2615BC940D3F}"/>
    <cellStyle name="40% - Accent6 6 3 4 2" xfId="27377" xr:uid="{D668BCD6-59ED-4A21-B5D2-0841371EC7AF}"/>
    <cellStyle name="40% - Accent6 6 3 4 2 2" xfId="27378" xr:uid="{50D02DDA-F24D-4EC1-B6DD-5ABA8EAB9E9C}"/>
    <cellStyle name="40% - Accent6 6 3 4 3" xfId="27379" xr:uid="{FBCE692B-2ADC-479C-B8CF-7C98210B5E67}"/>
    <cellStyle name="40% - Accent6 6 3 4 3 2" xfId="27380" xr:uid="{2EA4CC7C-3457-4024-90E5-543BB4EE8F37}"/>
    <cellStyle name="40% - Accent6 6 3 4 4" xfId="27381" xr:uid="{ACAA57DF-6DC2-4D43-BB86-94CEF59AEA3F}"/>
    <cellStyle name="40% - Accent6 6 3 5" xfId="27382" xr:uid="{53A2B8C6-165F-429A-AD93-67B0876CC081}"/>
    <cellStyle name="40% - Accent6 6 3 5 2" xfId="27383" xr:uid="{36A27409-F8B1-41C9-A14F-6A8FFD91985E}"/>
    <cellStyle name="40% - Accent6 6 3 6" xfId="27384" xr:uid="{2BF855E0-E65F-4A92-A959-18F838D725CF}"/>
    <cellStyle name="40% - Accent6 6 3 6 2" xfId="27385" xr:uid="{6AE08115-BBD1-43F8-B3F1-550AF7C88B9B}"/>
    <cellStyle name="40% - Accent6 6 3 7" xfId="27386" xr:uid="{D50BB8B3-A788-4EB4-9206-51C3D10C4976}"/>
    <cellStyle name="40% - Accent6 6 3 7 2" xfId="27387" xr:uid="{549C847B-243B-4929-917C-EAC5F43D4775}"/>
    <cellStyle name="40% - Accent6 6 3 8" xfId="27388" xr:uid="{B9F2FCB9-3706-481B-B70A-58CCC8B9BD2F}"/>
    <cellStyle name="40% - Accent6 6 3 8 2" xfId="27389" xr:uid="{5D0C11F3-32B2-4660-9EFB-A9AE95613ACD}"/>
    <cellStyle name="40% - Accent6 6 3 9" xfId="27390" xr:uid="{CC37F787-DDA9-4DB2-B964-E1DB0ED9EB5F}"/>
    <cellStyle name="40% - Accent6 6 3 9 2" xfId="27391" xr:uid="{C5DFEE4E-E9DE-4DCC-83E6-37B84FE9E601}"/>
    <cellStyle name="40% - Accent6 6 4" xfId="27392" xr:uid="{23A05CA9-3705-4939-9E84-FD476EBAE5E0}"/>
    <cellStyle name="40% - Accent6 6 4 10" xfId="27393" xr:uid="{D4B6E0E0-85D8-4B42-8E52-017D18F894CB}"/>
    <cellStyle name="40% - Accent6 6 4 2" xfId="27394" xr:uid="{FD055670-1447-4629-B216-18B4D9E0AEEE}"/>
    <cellStyle name="40% - Accent6 6 4 2 2" xfId="27395" xr:uid="{00E6F514-72A2-4D2A-A3C3-8CE84BBA63E8}"/>
    <cellStyle name="40% - Accent6 6 4 2 2 2" xfId="27396" xr:uid="{9D20FE97-5D8A-43F2-A4E1-23B81999B370}"/>
    <cellStyle name="40% - Accent6 6 4 2 2 2 2" xfId="27397" xr:uid="{25F5C36F-3026-4E10-BD96-E8CBF432C656}"/>
    <cellStyle name="40% - Accent6 6 4 2 2 3" xfId="27398" xr:uid="{117E716A-7054-4A3A-93F8-B904275D7058}"/>
    <cellStyle name="40% - Accent6 6 4 2 2 3 2" xfId="27399" xr:uid="{3A5D6CFF-A519-4879-9AB3-AC175BE36810}"/>
    <cellStyle name="40% - Accent6 6 4 2 2 4" xfId="27400" xr:uid="{47B96D24-CEF1-4C4C-BA76-B98F1E2FF58C}"/>
    <cellStyle name="40% - Accent6 6 4 2 3" xfId="27401" xr:uid="{8619427C-BF3B-43DF-8C51-D8DF85DB580F}"/>
    <cellStyle name="40% - Accent6 6 4 2 3 2" xfId="27402" xr:uid="{0CF52229-533C-4F17-A9AF-80C2236BBAEA}"/>
    <cellStyle name="40% - Accent6 6 4 2 4" xfId="27403" xr:uid="{D2F9A4F6-CA83-4B8E-8D40-70FD197FF3C8}"/>
    <cellStyle name="40% - Accent6 6 4 2 4 2" xfId="27404" xr:uid="{054E2DE0-8630-4F46-9327-4672F9A1A964}"/>
    <cellStyle name="40% - Accent6 6 4 2 5" xfId="27405" xr:uid="{0F3DABAF-DCC3-4905-B80C-98409F7C8BB7}"/>
    <cellStyle name="40% - Accent6 6 4 2 5 2" xfId="27406" xr:uid="{C80780D0-20DE-4A30-A8EF-2111BFFEFE8E}"/>
    <cellStyle name="40% - Accent6 6 4 2 6" xfId="27407" xr:uid="{40F4FFC3-B0E9-4C23-932B-CFC69421A02E}"/>
    <cellStyle name="40% - Accent6 6 4 3" xfId="27408" xr:uid="{33F38B7F-9CF0-4F2A-9638-D4A1D9CE803C}"/>
    <cellStyle name="40% - Accent6 6 4 3 2" xfId="27409" xr:uid="{94BE263D-DF1E-44D6-BF22-373B1D7F2419}"/>
    <cellStyle name="40% - Accent6 6 4 3 2 2" xfId="27410" xr:uid="{F53A6CE5-1DD0-4B9E-9829-BBE09FA8EAD1}"/>
    <cellStyle name="40% - Accent6 6 4 3 2 2 2" xfId="27411" xr:uid="{188B0BBB-29BF-4325-B2EC-EEE76058F22B}"/>
    <cellStyle name="40% - Accent6 6 4 3 2 3" xfId="27412" xr:uid="{D36C3200-0FD6-4B30-BC0E-C37417AAEDB9}"/>
    <cellStyle name="40% - Accent6 6 4 3 2 3 2" xfId="27413" xr:uid="{79A746DC-B9D3-475B-BE9B-DA8CEEA18357}"/>
    <cellStyle name="40% - Accent6 6 4 3 2 4" xfId="27414" xr:uid="{2D732489-75A6-4F75-8F2E-FF90EE53A399}"/>
    <cellStyle name="40% - Accent6 6 4 3 3" xfId="27415" xr:uid="{A8BB1D72-3A09-4925-8996-B009B313FF05}"/>
    <cellStyle name="40% - Accent6 6 4 3 3 2" xfId="27416" xr:uid="{F1C9933A-C42D-4FCA-9D0C-F329D735BBDB}"/>
    <cellStyle name="40% - Accent6 6 4 3 4" xfId="27417" xr:uid="{F7A05F69-84B9-45D7-9A06-A044A3D45637}"/>
    <cellStyle name="40% - Accent6 6 4 3 4 2" xfId="27418" xr:uid="{90A8BF65-5F89-458B-A65B-04B1760304D6}"/>
    <cellStyle name="40% - Accent6 6 4 3 5" xfId="27419" xr:uid="{A96DE64E-08AB-4285-8D12-8DBAF0F0EB39}"/>
    <cellStyle name="40% - Accent6 6 4 3 5 2" xfId="27420" xr:uid="{B126BBC1-F07E-4C1E-9AEB-9A3978D7E37D}"/>
    <cellStyle name="40% - Accent6 6 4 3 6" xfId="27421" xr:uid="{3C5FF035-B6A5-4F8C-A430-5221A7798AFD}"/>
    <cellStyle name="40% - Accent6 6 4 4" xfId="27422" xr:uid="{10607B8B-EB60-43E1-AB41-9E4056A0A7CF}"/>
    <cellStyle name="40% - Accent6 6 4 4 2" xfId="27423" xr:uid="{7F8F4ED7-32A6-42F4-BCB0-CEF3EC8E75FA}"/>
    <cellStyle name="40% - Accent6 6 4 4 2 2" xfId="27424" xr:uid="{98AD3DD8-E5E0-409B-99BB-FBD41B76937F}"/>
    <cellStyle name="40% - Accent6 6 4 4 3" xfId="27425" xr:uid="{044EA25A-8852-41FB-B471-4A93CED23DB0}"/>
    <cellStyle name="40% - Accent6 6 4 4 3 2" xfId="27426" xr:uid="{38F0FA37-086C-4CBB-B584-BA6604D76BEB}"/>
    <cellStyle name="40% - Accent6 6 4 4 4" xfId="27427" xr:uid="{A92D387B-99D0-4043-9966-6DEF8094FEB9}"/>
    <cellStyle name="40% - Accent6 6 4 5" xfId="27428" xr:uid="{A407FB86-3201-43E1-813E-2DD4E2F55AF0}"/>
    <cellStyle name="40% - Accent6 6 4 5 2" xfId="27429" xr:uid="{0A8B9CC1-26FB-4A69-8F87-EBEBDA57CC34}"/>
    <cellStyle name="40% - Accent6 6 4 6" xfId="27430" xr:uid="{CA6AC02D-60C5-4A0E-B366-6851E16E74CC}"/>
    <cellStyle name="40% - Accent6 6 4 6 2" xfId="27431" xr:uid="{B0DF4867-586D-4249-80CF-6CA90A043C1C}"/>
    <cellStyle name="40% - Accent6 6 4 7" xfId="27432" xr:uid="{BC7AC43C-F2B6-4436-BF56-15C54AE17B0C}"/>
    <cellStyle name="40% - Accent6 6 4 7 2" xfId="27433" xr:uid="{7EC5E764-35DB-46A8-BB0A-D333BFFE3892}"/>
    <cellStyle name="40% - Accent6 6 4 8" xfId="27434" xr:uid="{E6653717-DCA3-4CA9-87C1-435DF6D83691}"/>
    <cellStyle name="40% - Accent6 6 4 8 2" xfId="27435" xr:uid="{8E963DB5-98ED-4993-82A4-61EA345FDF5B}"/>
    <cellStyle name="40% - Accent6 6 4 9" xfId="27436" xr:uid="{C21E973B-9EAA-4286-A1B4-A24AFBDBA21C}"/>
    <cellStyle name="40% - Accent6 6 4 9 2" xfId="27437" xr:uid="{FB1A056F-91DD-4898-B6A7-BBE057627AC7}"/>
    <cellStyle name="40% - Accent6 6 5" xfId="27438" xr:uid="{F73EF79A-8AEF-402C-9301-262F1B46DD68}"/>
    <cellStyle name="40% - Accent6 6 5 2" xfId="27439" xr:uid="{C54C6858-8C6C-4A20-8754-F712DC1ABBE5}"/>
    <cellStyle name="40% - Accent6 6 5 2 2" xfId="27440" xr:uid="{51DF4035-109C-4A72-9DE7-1CDEEFB25903}"/>
    <cellStyle name="40% - Accent6 6 5 2 2 2" xfId="27441" xr:uid="{C3C3A169-F104-48CB-B166-F36C44737679}"/>
    <cellStyle name="40% - Accent6 6 5 2 3" xfId="27442" xr:uid="{50BC8402-BBE9-478A-963A-C3C7625963E4}"/>
    <cellStyle name="40% - Accent6 6 5 2 3 2" xfId="27443" xr:uid="{403C0022-F2B1-4077-BD16-341B3E554A32}"/>
    <cellStyle name="40% - Accent6 6 5 2 4" xfId="27444" xr:uid="{31B6B937-3DA4-4736-91E2-1E8FA09BB9AE}"/>
    <cellStyle name="40% - Accent6 6 5 3" xfId="27445" xr:uid="{7ECD630E-ECF9-4B2D-87F6-C02BC4E83623}"/>
    <cellStyle name="40% - Accent6 6 5 3 2" xfId="27446" xr:uid="{FFEF731C-590B-4F13-9CEA-23FD5DC0A390}"/>
    <cellStyle name="40% - Accent6 6 5 4" xfId="27447" xr:uid="{7256B28D-B925-477F-A677-02CA0DB24CEA}"/>
    <cellStyle name="40% - Accent6 6 5 4 2" xfId="27448" xr:uid="{30F12D04-3862-4B40-BA74-F5A1A386445B}"/>
    <cellStyle name="40% - Accent6 6 5 5" xfId="27449" xr:uid="{EC9A1EFB-2327-43AE-9C77-3F16B0489E0D}"/>
    <cellStyle name="40% - Accent6 6 5 5 2" xfId="27450" xr:uid="{F27F6E9D-440D-4B2A-824F-15AFD718E686}"/>
    <cellStyle name="40% - Accent6 6 5 6" xfId="27451" xr:uid="{A66F1F41-3810-4ED0-8A76-C3BCD6A4BF6A}"/>
    <cellStyle name="40% - Accent6 6 6" xfId="27452" xr:uid="{607895D1-EF5F-4FD2-8796-31B944FFE572}"/>
    <cellStyle name="40% - Accent6 6 6 2" xfId="27453" xr:uid="{A95C8CE6-7EB2-4CB3-B0D8-90EF2B8EDBA1}"/>
    <cellStyle name="40% - Accent6 6 6 2 2" xfId="27454" xr:uid="{346FA2B6-5522-4461-B879-B070D8EE6F2A}"/>
    <cellStyle name="40% - Accent6 6 6 2 2 2" xfId="27455" xr:uid="{5D362F79-BD58-42A2-9872-BBBA852F849B}"/>
    <cellStyle name="40% - Accent6 6 6 2 3" xfId="27456" xr:uid="{44ACB76A-2698-4963-8032-6D0EBFDC3568}"/>
    <cellStyle name="40% - Accent6 6 6 2 3 2" xfId="27457" xr:uid="{85981C16-6417-4C36-A237-B141B0703E48}"/>
    <cellStyle name="40% - Accent6 6 6 2 4" xfId="27458" xr:uid="{F120F25E-0228-4DAF-B8F3-5475A892D588}"/>
    <cellStyle name="40% - Accent6 6 6 3" xfId="27459" xr:uid="{663736F7-C2A7-4D6B-B37E-7FD96EF78803}"/>
    <cellStyle name="40% - Accent6 6 6 3 2" xfId="27460" xr:uid="{C6ED8717-A05F-406E-859E-B76B84ACCEDF}"/>
    <cellStyle name="40% - Accent6 6 6 4" xfId="27461" xr:uid="{CD0C7D13-0906-435F-BEC9-24CDD1B2700F}"/>
    <cellStyle name="40% - Accent6 6 6 4 2" xfId="27462" xr:uid="{4A5280B5-27ED-4329-872F-FCAB7692EE17}"/>
    <cellStyle name="40% - Accent6 6 6 5" xfId="27463" xr:uid="{78DE05DD-3932-44A9-B163-4DC4BAF8FA6C}"/>
    <cellStyle name="40% - Accent6 6 6 5 2" xfId="27464" xr:uid="{29278BD1-1D6A-41A0-8792-838E03CD04B0}"/>
    <cellStyle name="40% - Accent6 6 6 6" xfId="27465" xr:uid="{F923DFF3-A2D1-4651-AB63-B1680E816AE6}"/>
    <cellStyle name="40% - Accent6 6 7" xfId="27466" xr:uid="{B17ACDFF-943A-4F65-B7EF-1B02382AA655}"/>
    <cellStyle name="40% - Accent6 6 7 2" xfId="27467" xr:uid="{2D06047A-03A0-4B5D-9E3F-B33CF3AC8E10}"/>
    <cellStyle name="40% - Accent6 6 7 2 2" xfId="27468" xr:uid="{C0AEC1E0-9282-4072-8D8B-7A648705F506}"/>
    <cellStyle name="40% - Accent6 6 7 3" xfId="27469" xr:uid="{F5146696-C014-44E2-86B3-E478A0685DC5}"/>
    <cellStyle name="40% - Accent6 6 7 3 2" xfId="27470" xr:uid="{E200F427-4EDD-4CF8-8E4C-CC1083A45FFB}"/>
    <cellStyle name="40% - Accent6 6 7 4" xfId="27471" xr:uid="{0249186E-3A80-442A-B220-02AEC829E4BD}"/>
    <cellStyle name="40% - Accent6 6 8" xfId="27472" xr:uid="{453AF537-D350-4E2B-A5E9-E3A9A02F5E16}"/>
    <cellStyle name="40% - Accent6 6 8 2" xfId="27473" xr:uid="{5E1F5623-11C8-4A5F-AE51-D5C8C7496C4A}"/>
    <cellStyle name="40% - Accent6 6 9" xfId="27474" xr:uid="{1BFEB678-BEB2-45CB-9AA5-EA6D065D05A1}"/>
    <cellStyle name="40% - Accent6 6 9 2" xfId="27475" xr:uid="{B06E30AD-3714-4C7B-9D28-BD3858C2A0F8}"/>
    <cellStyle name="40% - Accent6 7" xfId="503" xr:uid="{B133C1CB-491F-49B9-BBF3-19A641EAD6FD}"/>
    <cellStyle name="40% - Accent6 7 10" xfId="27477" xr:uid="{6176DCE9-7A31-4B2F-9F65-88F78025AE33}"/>
    <cellStyle name="40% - Accent6 7 10 2" xfId="27478" xr:uid="{78765CB9-8521-48C0-9A4B-832ED4FD19C5}"/>
    <cellStyle name="40% - Accent6 7 11" xfId="27479" xr:uid="{2B22201D-A818-4259-84B6-CA82F48DDEAA}"/>
    <cellStyle name="40% - Accent6 7 11 2" xfId="27480" xr:uid="{DC5A0452-5185-40CE-A0AF-EA15516D6DD1}"/>
    <cellStyle name="40% - Accent6 7 12" xfId="27481" xr:uid="{08981B58-850D-4166-B4D4-3001940AB0DB}"/>
    <cellStyle name="40% - Accent6 7 13" xfId="27482" xr:uid="{12B39548-2187-41FF-8B49-37F1194C4FDD}"/>
    <cellStyle name="40% - Accent6 7 14" xfId="27476" xr:uid="{A7C1D5DD-505E-45BE-A495-CCAEBA91BA8C}"/>
    <cellStyle name="40% - Accent6 7 2" xfId="504" xr:uid="{EA8D3A5B-9961-46E7-A983-ED09A429FB48}"/>
    <cellStyle name="40% - Accent6 7 2 10" xfId="27484" xr:uid="{CD1F3EE9-F974-490D-8A96-50D9B74DD373}"/>
    <cellStyle name="40% - Accent6 7 2 11" xfId="27483" xr:uid="{CFAAF43E-1271-4E73-9B72-2F7CC2305E3C}"/>
    <cellStyle name="40% - Accent6 7 2 2" xfId="27485" xr:uid="{9419F41B-CD40-410A-B1F9-D9105C5D0AAA}"/>
    <cellStyle name="40% - Accent6 7 2 2 2" xfId="27486" xr:uid="{9E064B21-4834-4C2E-9E79-F826AA271D1C}"/>
    <cellStyle name="40% - Accent6 7 2 2 2 2" xfId="27487" xr:uid="{3873E1EB-F1AA-40EC-B4F4-B3F5004287F5}"/>
    <cellStyle name="40% - Accent6 7 2 2 2 2 2" xfId="27488" xr:uid="{D790D16E-7A0A-4BF8-8A43-FDFBC6FDD1E4}"/>
    <cellStyle name="40% - Accent6 7 2 2 2 3" xfId="27489" xr:uid="{56E92907-6BBB-47A0-BBBD-54E17C02D325}"/>
    <cellStyle name="40% - Accent6 7 2 2 2 3 2" xfId="27490" xr:uid="{ECFB5A98-F090-4CD3-9CF6-D3F2DBBCA13F}"/>
    <cellStyle name="40% - Accent6 7 2 2 2 4" xfId="27491" xr:uid="{869CAD03-261F-43BD-B78D-23930DCDDD4A}"/>
    <cellStyle name="40% - Accent6 7 2 2 3" xfId="27492" xr:uid="{9D0BCDB0-5847-4714-B9AB-F77BBBB431AC}"/>
    <cellStyle name="40% - Accent6 7 2 2 3 2" xfId="27493" xr:uid="{1E8713DD-E3BA-48F7-BF92-697F99F8C32E}"/>
    <cellStyle name="40% - Accent6 7 2 2 4" xfId="27494" xr:uid="{5FE93510-BDB0-4F75-A942-30FEE22DC5C2}"/>
    <cellStyle name="40% - Accent6 7 2 2 4 2" xfId="27495" xr:uid="{228B8454-C573-49D8-9D1A-339B0691EA09}"/>
    <cellStyle name="40% - Accent6 7 2 2 5" xfId="27496" xr:uid="{9DF4D963-AC33-4D71-97FA-C9F965D74EB1}"/>
    <cellStyle name="40% - Accent6 7 2 2 5 2" xfId="27497" xr:uid="{723F6D95-2AAF-4FC4-99DF-C9F1410EC741}"/>
    <cellStyle name="40% - Accent6 7 2 2 6" xfId="27498" xr:uid="{6E85FF79-9041-4468-9962-9A86B6E9058C}"/>
    <cellStyle name="40% - Accent6 7 2 2 6 2" xfId="27499" xr:uid="{BC1D8498-C992-4C63-B7FC-38F81B6EA1FF}"/>
    <cellStyle name="40% - Accent6 7 2 2 7" xfId="27500" xr:uid="{E0F7ACDC-500A-4991-9E09-C895AED7F3F0}"/>
    <cellStyle name="40% - Accent6 7 2 2 7 2" xfId="27501" xr:uid="{3020BE69-86DB-4316-8955-ED82DF062DA2}"/>
    <cellStyle name="40% - Accent6 7 2 2 8" xfId="27502" xr:uid="{97CC603A-9D6D-4859-9C89-71C078FA050D}"/>
    <cellStyle name="40% - Accent6 7 2 3" xfId="27503" xr:uid="{A03DBEC8-F8E1-4018-894A-E9FC11BB8BF2}"/>
    <cellStyle name="40% - Accent6 7 2 3 2" xfId="27504" xr:uid="{0666A055-BBD9-4719-8952-A893819B8D3F}"/>
    <cellStyle name="40% - Accent6 7 2 3 2 2" xfId="27505" xr:uid="{90ADA775-E7A4-44FC-9FC7-F35703384C41}"/>
    <cellStyle name="40% - Accent6 7 2 3 2 2 2" xfId="27506" xr:uid="{74934EB7-8D30-4141-8154-52253C8932B3}"/>
    <cellStyle name="40% - Accent6 7 2 3 2 3" xfId="27507" xr:uid="{9B607934-B1BC-42EF-AF02-01C88EC878E6}"/>
    <cellStyle name="40% - Accent6 7 2 3 2 3 2" xfId="27508" xr:uid="{14A4A76E-54F8-491B-9FE8-4AF7D0ECE82E}"/>
    <cellStyle name="40% - Accent6 7 2 3 2 4" xfId="27509" xr:uid="{7E0481E0-6332-479F-BEFD-5434E9A3CCB2}"/>
    <cellStyle name="40% - Accent6 7 2 3 3" xfId="27510" xr:uid="{53D62B85-CA46-4C32-B3C0-81D7522BF318}"/>
    <cellStyle name="40% - Accent6 7 2 3 3 2" xfId="27511" xr:uid="{6DAFE59E-A751-4F6F-86E0-E324E7948DE9}"/>
    <cellStyle name="40% - Accent6 7 2 3 4" xfId="27512" xr:uid="{9B0B41CE-62A6-45BE-A3AD-9A267120C89F}"/>
    <cellStyle name="40% - Accent6 7 2 3 4 2" xfId="27513" xr:uid="{E1149D53-A7FC-437F-8EA9-4A6F0AFB074B}"/>
    <cellStyle name="40% - Accent6 7 2 3 5" xfId="27514" xr:uid="{32D774AD-636F-46B7-8424-AEE2E4744498}"/>
    <cellStyle name="40% - Accent6 7 2 3 5 2" xfId="27515" xr:uid="{A505DF3D-39B5-45DF-8E4A-68AFAF66040A}"/>
    <cellStyle name="40% - Accent6 7 2 3 6" xfId="27516" xr:uid="{B6AF7891-7503-4A02-97AC-DA27FF784BAF}"/>
    <cellStyle name="40% - Accent6 7 2 4" xfId="27517" xr:uid="{511356F8-4AAA-4C31-B7CB-072DA4344A94}"/>
    <cellStyle name="40% - Accent6 7 2 4 2" xfId="27518" xr:uid="{0121532D-43DC-4319-ABF6-B788A4E11A05}"/>
    <cellStyle name="40% - Accent6 7 2 4 2 2" xfId="27519" xr:uid="{3AA6246A-F874-4DD7-88C7-13DC567CE04A}"/>
    <cellStyle name="40% - Accent6 7 2 4 3" xfId="27520" xr:uid="{44B089F4-274B-482E-A773-CECBE7DE800C}"/>
    <cellStyle name="40% - Accent6 7 2 4 3 2" xfId="27521" xr:uid="{0A390BF2-718F-4583-B646-0DD3E6A23EE2}"/>
    <cellStyle name="40% - Accent6 7 2 4 4" xfId="27522" xr:uid="{1A1A868E-8975-44A0-A9D2-62B862099E40}"/>
    <cellStyle name="40% - Accent6 7 2 5" xfId="27523" xr:uid="{E3F600AA-A33E-47D2-B44E-9F3D65120708}"/>
    <cellStyle name="40% - Accent6 7 2 5 2" xfId="27524" xr:uid="{B05C83B5-E860-4D57-901A-5E4EFAC0F3CB}"/>
    <cellStyle name="40% - Accent6 7 2 6" xfId="27525" xr:uid="{EA2DC56E-71BD-4511-8BB9-EA6AC0ECC31E}"/>
    <cellStyle name="40% - Accent6 7 2 6 2" xfId="27526" xr:uid="{BE1507E4-280D-4DF7-98F2-34619B776003}"/>
    <cellStyle name="40% - Accent6 7 2 7" xfId="27527" xr:uid="{5A839CCD-3399-4456-ACB7-58C21B40BFFB}"/>
    <cellStyle name="40% - Accent6 7 2 7 2" xfId="27528" xr:uid="{0805F13F-3426-483B-BC89-9AF5CF62349C}"/>
    <cellStyle name="40% - Accent6 7 2 8" xfId="27529" xr:uid="{B231DBE0-5E3E-454E-A077-E97C24DAB67F}"/>
    <cellStyle name="40% - Accent6 7 2 8 2" xfId="27530" xr:uid="{3C83448E-E89D-4554-BE16-C3CE1A45BA58}"/>
    <cellStyle name="40% - Accent6 7 2 9" xfId="27531" xr:uid="{F7CAA7E5-9FE4-4A65-A6A4-A7D3531C37A4}"/>
    <cellStyle name="40% - Accent6 7 2 9 2" xfId="27532" xr:uid="{D91425A6-8E9C-4EF6-96C3-220CB88FBC4F}"/>
    <cellStyle name="40% - Accent6 7 3" xfId="27533" xr:uid="{046BDAD8-3336-454D-AA37-7823EAE4BF3B}"/>
    <cellStyle name="40% - Accent6 7 3 10" xfId="27534" xr:uid="{6EA1B563-DF51-4F06-9927-03488487DBBE}"/>
    <cellStyle name="40% - Accent6 7 3 2" xfId="27535" xr:uid="{F2AED071-E5BF-46B5-A78D-ADF6D9814CCD}"/>
    <cellStyle name="40% - Accent6 7 3 2 2" xfId="27536" xr:uid="{80084A55-D691-449E-BD59-292F9961B6E9}"/>
    <cellStyle name="40% - Accent6 7 3 2 2 2" xfId="27537" xr:uid="{EAFF6D3B-4E1A-482B-A99F-6C4F03240EA2}"/>
    <cellStyle name="40% - Accent6 7 3 2 2 2 2" xfId="27538" xr:uid="{F27486C7-167C-4AF8-BC48-70B481AC1AE1}"/>
    <cellStyle name="40% - Accent6 7 3 2 2 3" xfId="27539" xr:uid="{7401999D-5207-4DFE-B240-E2B1E02F03B0}"/>
    <cellStyle name="40% - Accent6 7 3 2 2 3 2" xfId="27540" xr:uid="{D324FD48-2929-4535-87F1-7BE01B8D2797}"/>
    <cellStyle name="40% - Accent6 7 3 2 2 4" xfId="27541" xr:uid="{CBA2DF13-F635-48FB-8935-9C21D3990394}"/>
    <cellStyle name="40% - Accent6 7 3 2 3" xfId="27542" xr:uid="{48E5D7D1-30E2-4AC9-A6B6-348F70598727}"/>
    <cellStyle name="40% - Accent6 7 3 2 3 2" xfId="27543" xr:uid="{E469A370-67CE-4F51-97FF-AE161135FB6D}"/>
    <cellStyle name="40% - Accent6 7 3 2 4" xfId="27544" xr:uid="{623CD567-AFF6-45F5-B9E0-6C768404EAF6}"/>
    <cellStyle name="40% - Accent6 7 3 2 4 2" xfId="27545" xr:uid="{19FD7C76-324E-405D-82F5-896D569E12EE}"/>
    <cellStyle name="40% - Accent6 7 3 2 5" xfId="27546" xr:uid="{C1E1309C-10F7-4632-924B-D37B7C4DDC90}"/>
    <cellStyle name="40% - Accent6 7 3 2 5 2" xfId="27547" xr:uid="{7A41F9F2-BCB2-4662-B761-3D6885274280}"/>
    <cellStyle name="40% - Accent6 7 3 2 6" xfId="27548" xr:uid="{F404D217-2C8E-4AEE-9C9D-1EB7CFC71391}"/>
    <cellStyle name="40% - Accent6 7 3 2 6 2" xfId="27549" xr:uid="{DBF69F01-5859-4F11-8316-22241CDF85D5}"/>
    <cellStyle name="40% - Accent6 7 3 2 7" xfId="27550" xr:uid="{7935FB3B-5CBA-4C27-9D81-DD568BE9A0C1}"/>
    <cellStyle name="40% - Accent6 7 3 2 7 2" xfId="27551" xr:uid="{4841B90D-CDF6-4830-9A00-5C4046B6B114}"/>
    <cellStyle name="40% - Accent6 7 3 2 8" xfId="27552" xr:uid="{DE82DECC-8DFD-4B7C-9DFF-A8CF2561B9C0}"/>
    <cellStyle name="40% - Accent6 7 3 3" xfId="27553" xr:uid="{A141353A-0C59-42C1-8D06-2FDC620032CB}"/>
    <cellStyle name="40% - Accent6 7 3 3 2" xfId="27554" xr:uid="{92BA758A-A2A3-4B0B-B905-E37E41A72AD1}"/>
    <cellStyle name="40% - Accent6 7 3 3 2 2" xfId="27555" xr:uid="{79C4F653-E70A-4EF8-BBB5-504B3A8A3954}"/>
    <cellStyle name="40% - Accent6 7 3 3 2 2 2" xfId="27556" xr:uid="{47BC31A4-4DEE-44B4-96BF-AC8EC1EDC43F}"/>
    <cellStyle name="40% - Accent6 7 3 3 2 3" xfId="27557" xr:uid="{48AEBC30-F8FB-4669-AB3C-5647EF3EA8E8}"/>
    <cellStyle name="40% - Accent6 7 3 3 2 3 2" xfId="27558" xr:uid="{A074A762-1090-445D-A7B9-BB9E134F4BA2}"/>
    <cellStyle name="40% - Accent6 7 3 3 2 4" xfId="27559" xr:uid="{F15D1768-1302-4BA2-8D4A-E9F5AAE45536}"/>
    <cellStyle name="40% - Accent6 7 3 3 3" xfId="27560" xr:uid="{961B97DC-9417-4924-B1BB-558BFFFFFECB}"/>
    <cellStyle name="40% - Accent6 7 3 3 3 2" xfId="27561" xr:uid="{6ED41E08-D10F-45D5-8DE9-72E5C61E22D3}"/>
    <cellStyle name="40% - Accent6 7 3 3 4" xfId="27562" xr:uid="{562B1921-803E-473B-8400-F2FB44942113}"/>
    <cellStyle name="40% - Accent6 7 3 3 4 2" xfId="27563" xr:uid="{870C6FAB-15CF-403E-AF26-46BB34985B50}"/>
    <cellStyle name="40% - Accent6 7 3 3 5" xfId="27564" xr:uid="{536A1AEB-5688-4B7B-9D3A-851FDAACD8AD}"/>
    <cellStyle name="40% - Accent6 7 3 3 5 2" xfId="27565" xr:uid="{D5D4ED94-3A08-42DB-ADA7-27C14850898A}"/>
    <cellStyle name="40% - Accent6 7 3 3 6" xfId="27566" xr:uid="{92007CA3-2816-43EC-9D18-6CD04C2AF476}"/>
    <cellStyle name="40% - Accent6 7 3 4" xfId="27567" xr:uid="{38F8D9A8-D445-4319-AC83-FC2B44DFACFD}"/>
    <cellStyle name="40% - Accent6 7 3 4 2" xfId="27568" xr:uid="{01699E25-4814-4B81-B73F-F994548B05BF}"/>
    <cellStyle name="40% - Accent6 7 3 4 2 2" xfId="27569" xr:uid="{8F6BFA6C-FE3D-4DF2-B8AA-2E5BC7FF8468}"/>
    <cellStyle name="40% - Accent6 7 3 4 3" xfId="27570" xr:uid="{453650DB-7935-4570-91F0-0593DC8DC3EC}"/>
    <cellStyle name="40% - Accent6 7 3 4 3 2" xfId="27571" xr:uid="{ADDE934C-0815-42E7-817E-09AA69FA3482}"/>
    <cellStyle name="40% - Accent6 7 3 4 4" xfId="27572" xr:uid="{D0B0111A-D25D-4053-BBB8-578E0FE7657A}"/>
    <cellStyle name="40% - Accent6 7 3 5" xfId="27573" xr:uid="{9FDB779A-BC2D-4CB6-A2CC-684B425C003F}"/>
    <cellStyle name="40% - Accent6 7 3 5 2" xfId="27574" xr:uid="{3C9FD2CE-0C5C-4161-875D-18CCC61EA5E8}"/>
    <cellStyle name="40% - Accent6 7 3 6" xfId="27575" xr:uid="{86BC1E62-8A9A-47B7-9B3F-91FA66C2C670}"/>
    <cellStyle name="40% - Accent6 7 3 6 2" xfId="27576" xr:uid="{44CE36C4-FB2E-4BC0-A184-2272044D0E04}"/>
    <cellStyle name="40% - Accent6 7 3 7" xfId="27577" xr:uid="{1C7516DB-754B-4E9E-A2CB-241E8623831E}"/>
    <cellStyle name="40% - Accent6 7 3 7 2" xfId="27578" xr:uid="{CF9B6E8F-AC84-4E79-806F-519C8FBF1718}"/>
    <cellStyle name="40% - Accent6 7 3 8" xfId="27579" xr:uid="{C6B1A317-23ED-46EF-84CC-904EBA35C018}"/>
    <cellStyle name="40% - Accent6 7 3 8 2" xfId="27580" xr:uid="{BE25952B-F6D9-403E-A9BA-3D6EB43F4440}"/>
    <cellStyle name="40% - Accent6 7 3 9" xfId="27581" xr:uid="{0698A038-BBBF-4744-849D-2A3BD93F3DA3}"/>
    <cellStyle name="40% - Accent6 7 3 9 2" xfId="27582" xr:uid="{F4166AFF-3485-4D0E-930B-45680C5C31AD}"/>
    <cellStyle name="40% - Accent6 7 4" xfId="27583" xr:uid="{41AC49EC-9CF8-4252-BE17-8B786C420482}"/>
    <cellStyle name="40% - Accent6 7 4 2" xfId="27584" xr:uid="{7F73F51B-5EE4-427E-B49D-A456D903777D}"/>
    <cellStyle name="40% - Accent6 7 4 2 2" xfId="27585" xr:uid="{2F17CA6A-B03B-44B8-936E-69E9FC2A3EB8}"/>
    <cellStyle name="40% - Accent6 7 4 2 2 2" xfId="27586" xr:uid="{0E735863-CF76-4AD3-894F-582A09E69958}"/>
    <cellStyle name="40% - Accent6 7 4 2 3" xfId="27587" xr:uid="{0B16F53D-D71D-42F0-836B-CB3541BFA1DE}"/>
    <cellStyle name="40% - Accent6 7 4 2 3 2" xfId="27588" xr:uid="{4436256A-721F-4DB7-9896-3260153DCA23}"/>
    <cellStyle name="40% - Accent6 7 4 2 4" xfId="27589" xr:uid="{E91DC19D-976D-48B9-9C5E-4FECACAE8C51}"/>
    <cellStyle name="40% - Accent6 7 4 3" xfId="27590" xr:uid="{D7A35E83-D1F8-48B7-ADBE-814ADCC1F8BE}"/>
    <cellStyle name="40% - Accent6 7 4 3 2" xfId="27591" xr:uid="{3F5CA134-E67D-4D77-BA02-9DA1FC95A740}"/>
    <cellStyle name="40% - Accent6 7 4 4" xfId="27592" xr:uid="{3507E41A-8D87-4A6B-83D8-C7399FFC72C6}"/>
    <cellStyle name="40% - Accent6 7 4 4 2" xfId="27593" xr:uid="{17A6CB55-FB47-4426-B360-72F3FA6C1985}"/>
    <cellStyle name="40% - Accent6 7 4 5" xfId="27594" xr:uid="{BE7FB741-3BA5-4F49-AE30-7CF249709292}"/>
    <cellStyle name="40% - Accent6 7 4 5 2" xfId="27595" xr:uid="{A765D57C-1744-4D6B-A582-DA132B5CA167}"/>
    <cellStyle name="40% - Accent6 7 4 6" xfId="27596" xr:uid="{C6D2B35A-3BAF-4824-B269-8BD7CAE0B49F}"/>
    <cellStyle name="40% - Accent6 7 4 6 2" xfId="27597" xr:uid="{7F0500EA-3299-4539-987E-3BF847F19CEE}"/>
    <cellStyle name="40% - Accent6 7 4 7" xfId="27598" xr:uid="{9FFB1E7C-1415-4B42-8942-2AC8363F9AB0}"/>
    <cellStyle name="40% - Accent6 7 4 7 2" xfId="27599" xr:uid="{72F8AFA4-9279-4A10-BEC6-3323A055670B}"/>
    <cellStyle name="40% - Accent6 7 4 8" xfId="27600" xr:uid="{C7CFFC2A-98F4-4A59-9B06-6E4E334F1DF8}"/>
    <cellStyle name="40% - Accent6 7 5" xfId="27601" xr:uid="{54EAE3B6-AF1A-497F-BA30-9E7921A0BD89}"/>
    <cellStyle name="40% - Accent6 7 5 2" xfId="27602" xr:uid="{08D575B3-6EFF-4693-9B4E-8FCDD92B656F}"/>
    <cellStyle name="40% - Accent6 7 5 2 2" xfId="27603" xr:uid="{0A8455CE-C798-4138-A5C8-233827A8921D}"/>
    <cellStyle name="40% - Accent6 7 5 2 2 2" xfId="27604" xr:uid="{0540CD67-4528-49E3-A920-72CC4C920348}"/>
    <cellStyle name="40% - Accent6 7 5 2 3" xfId="27605" xr:uid="{DA7BE630-C183-4158-865F-D306C45326CA}"/>
    <cellStyle name="40% - Accent6 7 5 2 3 2" xfId="27606" xr:uid="{2AAF2BBE-EBBC-4551-8BAF-B6D0C2CCB9A6}"/>
    <cellStyle name="40% - Accent6 7 5 2 4" xfId="27607" xr:uid="{7924CEC5-8519-4964-B742-5593C320F4A0}"/>
    <cellStyle name="40% - Accent6 7 5 3" xfId="27608" xr:uid="{0EC97990-8343-485D-AA4A-AB7DD50574E3}"/>
    <cellStyle name="40% - Accent6 7 5 3 2" xfId="27609" xr:uid="{C29CE6B2-CB1C-4977-81A2-67E0D0AC6D72}"/>
    <cellStyle name="40% - Accent6 7 5 4" xfId="27610" xr:uid="{BB091151-B5F7-40A6-A30A-588A2F3E081A}"/>
    <cellStyle name="40% - Accent6 7 5 4 2" xfId="27611" xr:uid="{D084A5CF-B661-4985-9C95-678A3E6987CA}"/>
    <cellStyle name="40% - Accent6 7 5 5" xfId="27612" xr:uid="{25624B0E-B1A5-42C9-830E-50E29D8A1C0C}"/>
    <cellStyle name="40% - Accent6 7 5 5 2" xfId="27613" xr:uid="{59EACF0D-E7B9-4CFA-AF39-F57FF66D1CC6}"/>
    <cellStyle name="40% - Accent6 7 5 6" xfId="27614" xr:uid="{54C4AB58-4FF2-41CD-ADEA-59CDC1081D84}"/>
    <cellStyle name="40% - Accent6 7 6" xfId="27615" xr:uid="{3BF783C9-8918-4801-B469-CC3E92110E9E}"/>
    <cellStyle name="40% - Accent6 7 6 2" xfId="27616" xr:uid="{7A1B1BE7-F3F9-4CBA-96F5-A14F8F6EA1DA}"/>
    <cellStyle name="40% - Accent6 7 6 2 2" xfId="27617" xr:uid="{C1D44413-D598-48B0-8EA0-203AB2930169}"/>
    <cellStyle name="40% - Accent6 7 6 3" xfId="27618" xr:uid="{E22EDEB4-6BF8-4A9B-A80D-0E35FB37DC92}"/>
    <cellStyle name="40% - Accent6 7 6 3 2" xfId="27619" xr:uid="{FB650B9A-6F19-42BB-BEE1-50BA66F9A107}"/>
    <cellStyle name="40% - Accent6 7 6 4" xfId="27620" xr:uid="{FB9DA629-BA42-40A4-AD87-6156CAC0A809}"/>
    <cellStyle name="40% - Accent6 7 7" xfId="27621" xr:uid="{B738FC4A-288C-4008-8B6E-B97714F21DDE}"/>
    <cellStyle name="40% - Accent6 7 7 2" xfId="27622" xr:uid="{219BBA1A-F0C6-4CA3-BCCA-32CD4C1EC0D9}"/>
    <cellStyle name="40% - Accent6 7 8" xfId="27623" xr:uid="{0956AD0D-E996-4F43-8313-AD1FADC3AA0E}"/>
    <cellStyle name="40% - Accent6 7 8 2" xfId="27624" xr:uid="{D7F11185-F5EF-4B8F-B931-4D70275849C6}"/>
    <cellStyle name="40% - Accent6 7 9" xfId="27625" xr:uid="{591F9DAA-ADF0-413A-8F51-948C1F23A4BE}"/>
    <cellStyle name="40% - Accent6 7 9 2" xfId="27626" xr:uid="{D5F1D93E-85EB-4D36-AEB9-24A22C8AC10C}"/>
    <cellStyle name="40% - Accent6 8" xfId="27627" xr:uid="{739FE961-CE22-4654-9008-8FF8385A455A}"/>
    <cellStyle name="40% - Accent6 8 10" xfId="27628" xr:uid="{BF418CEB-1B7F-486A-85E5-5982C03D94D1}"/>
    <cellStyle name="40% - Accent6 8 11" xfId="27629" xr:uid="{8C7839E0-2C21-451C-8A83-E1474C6F820A}"/>
    <cellStyle name="40% - Accent6 8 2" xfId="27630" xr:uid="{C2CDED0E-4B0D-467B-968E-D339792EE3AF}"/>
    <cellStyle name="40% - Accent6 8 2 2" xfId="27631" xr:uid="{CC0CD2B6-8A08-4A05-8177-8DC04D45DD1C}"/>
    <cellStyle name="40% - Accent6 8 2 2 2" xfId="27632" xr:uid="{4DC45253-9BE3-4B15-A496-9E040F8C823D}"/>
    <cellStyle name="40% - Accent6 8 2 2 2 2" xfId="27633" xr:uid="{D5C91B54-65BF-43B4-9561-8837A3482558}"/>
    <cellStyle name="40% - Accent6 8 2 2 3" xfId="27634" xr:uid="{24ED264B-2D01-4CE3-BDCF-B5921E8598D0}"/>
    <cellStyle name="40% - Accent6 8 2 2 3 2" xfId="27635" xr:uid="{3D70EAEF-B446-46F5-A0D4-8909A4D73637}"/>
    <cellStyle name="40% - Accent6 8 2 2 4" xfId="27636" xr:uid="{BC47C741-2894-4C33-9E17-1D98BD897F67}"/>
    <cellStyle name="40% - Accent6 8 2 2 4 2" xfId="27637" xr:uid="{9AA1DEA8-2C6A-45E5-BF66-09AA408226C4}"/>
    <cellStyle name="40% - Accent6 8 2 2 5" xfId="27638" xr:uid="{76889DD4-90D8-4968-BE95-9D44683996A7}"/>
    <cellStyle name="40% - Accent6 8 2 2 5 2" xfId="27639" xr:uid="{ACD80E45-A74E-4AB2-B2A1-6582E8D778D6}"/>
    <cellStyle name="40% - Accent6 8 2 2 6" xfId="27640" xr:uid="{1002E3A4-530A-47AF-84CD-2986DFDBBEA1}"/>
    <cellStyle name="40% - Accent6 8 2 3" xfId="27641" xr:uid="{6A1FE291-14C4-43C0-B8BA-7A95311BD087}"/>
    <cellStyle name="40% - Accent6 8 2 3 2" xfId="27642" xr:uid="{0AED7E0A-C9B6-423D-85D5-2C9FB4ABBFDB}"/>
    <cellStyle name="40% - Accent6 8 2 4" xfId="27643" xr:uid="{5AF4CF2B-C4A3-4BDA-ADC9-D8109E3469B6}"/>
    <cellStyle name="40% - Accent6 8 2 4 2" xfId="27644" xr:uid="{DB3E0D38-EDBA-470B-881B-20818C27B584}"/>
    <cellStyle name="40% - Accent6 8 2 5" xfId="27645" xr:uid="{B1EB4F09-8D0B-465D-B194-10E55BEA6BBC}"/>
    <cellStyle name="40% - Accent6 8 2 5 2" xfId="27646" xr:uid="{E2E8A647-0C88-4207-BBC2-BF6F162A9D74}"/>
    <cellStyle name="40% - Accent6 8 2 6" xfId="27647" xr:uid="{BE7AB7D9-0DDE-45FE-A397-8A68AF45B1A6}"/>
    <cellStyle name="40% - Accent6 8 2 6 2" xfId="27648" xr:uid="{98EC6BC8-15AD-43B2-97D1-75F07493EEE5}"/>
    <cellStyle name="40% - Accent6 8 2 7" xfId="27649" xr:uid="{8020B6E9-E69D-4CF5-AB63-C9457323D2D4}"/>
    <cellStyle name="40% - Accent6 8 2 7 2" xfId="27650" xr:uid="{37B40FE0-1479-4F84-B2F4-EB70219859CC}"/>
    <cellStyle name="40% - Accent6 8 2 8" xfId="27651" xr:uid="{AB273A66-C8C0-420D-8665-9DEB372F03B6}"/>
    <cellStyle name="40% - Accent6 8 3" xfId="27652" xr:uid="{406ED855-7BEF-4365-9CF2-C643B481B1F8}"/>
    <cellStyle name="40% - Accent6 8 3 2" xfId="27653" xr:uid="{36AF0CBC-4CF5-49C6-B809-FA7615AF1609}"/>
    <cellStyle name="40% - Accent6 8 3 2 2" xfId="27654" xr:uid="{97965C48-1CBE-4418-BC3A-D2FCF2E567B2}"/>
    <cellStyle name="40% - Accent6 8 3 2 2 2" xfId="27655" xr:uid="{4C21CABA-B369-481F-A01F-75BE90B8DBAD}"/>
    <cellStyle name="40% - Accent6 8 3 2 3" xfId="27656" xr:uid="{E9A48E30-D602-4F7B-96EA-20698F51D256}"/>
    <cellStyle name="40% - Accent6 8 3 2 3 2" xfId="27657" xr:uid="{ACEC3FAB-3A4B-423B-8B4E-A0E1E94842F6}"/>
    <cellStyle name="40% - Accent6 8 3 2 4" xfId="27658" xr:uid="{E7021A77-BF62-4601-999D-B06EAE11EC31}"/>
    <cellStyle name="40% - Accent6 8 3 2 4 2" xfId="27659" xr:uid="{3806535A-1768-4E37-B5D8-7EB2AD2853FE}"/>
    <cellStyle name="40% - Accent6 8 3 2 5" xfId="27660" xr:uid="{D3017709-4B4B-4731-904D-A5A02E17F7FC}"/>
    <cellStyle name="40% - Accent6 8 3 2 5 2" xfId="27661" xr:uid="{FCCEB6E9-952E-4E59-BFCC-5CF98AA2F983}"/>
    <cellStyle name="40% - Accent6 8 3 2 6" xfId="27662" xr:uid="{3E440037-A28B-44E6-8885-7C7D048FE6E8}"/>
    <cellStyle name="40% - Accent6 8 3 3" xfId="27663" xr:uid="{D56CA1E9-44CA-4E10-B5B9-34E75BF6ED20}"/>
    <cellStyle name="40% - Accent6 8 3 3 2" xfId="27664" xr:uid="{9223DD45-1C0F-4643-A539-F8ECA4E33EB4}"/>
    <cellStyle name="40% - Accent6 8 3 4" xfId="27665" xr:uid="{815F3127-D400-4B0D-BAB0-93123417EE11}"/>
    <cellStyle name="40% - Accent6 8 3 4 2" xfId="27666" xr:uid="{A0597436-8268-453E-B8B0-4B4A61771805}"/>
    <cellStyle name="40% - Accent6 8 3 5" xfId="27667" xr:uid="{DFFBCF32-789D-4DB0-930B-47F327057BD2}"/>
    <cellStyle name="40% - Accent6 8 3 5 2" xfId="27668" xr:uid="{031DC072-C292-4C11-816F-A34CCB1C7605}"/>
    <cellStyle name="40% - Accent6 8 3 6" xfId="27669" xr:uid="{EC10057C-2DEF-4BF0-90F0-3B21249B9E03}"/>
    <cellStyle name="40% - Accent6 8 3 6 2" xfId="27670" xr:uid="{591D4F34-66C3-4536-90E4-384DD59FB217}"/>
    <cellStyle name="40% - Accent6 8 3 7" xfId="27671" xr:uid="{97944755-F37B-4322-AC49-05BACD617837}"/>
    <cellStyle name="40% - Accent6 8 3 7 2" xfId="27672" xr:uid="{A048FDE6-E4B9-4961-9534-D60FF1DEEFE0}"/>
    <cellStyle name="40% - Accent6 8 3 8" xfId="27673" xr:uid="{5350E0E2-DA90-4288-BF72-43DA52BBDF3A}"/>
    <cellStyle name="40% - Accent6 8 4" xfId="27674" xr:uid="{ED499B40-940D-49E9-8B86-8FD06152A140}"/>
    <cellStyle name="40% - Accent6 8 4 2" xfId="27675" xr:uid="{2955F42C-ACB0-4D98-BC3A-87552458EFC7}"/>
    <cellStyle name="40% - Accent6 8 4 2 2" xfId="27676" xr:uid="{CFCB8E06-A00E-4931-93C1-0C70B80D2B0C}"/>
    <cellStyle name="40% - Accent6 8 4 3" xfId="27677" xr:uid="{5E72DDE0-3F3A-449C-BF99-03197F3B6D57}"/>
    <cellStyle name="40% - Accent6 8 4 3 2" xfId="27678" xr:uid="{7F3AECC5-68C2-45E0-96AC-7E4C2CBEE97E}"/>
    <cellStyle name="40% - Accent6 8 4 4" xfId="27679" xr:uid="{3EDF3976-D4E8-480F-B210-349029FE63F9}"/>
    <cellStyle name="40% - Accent6 8 4 4 2" xfId="27680" xr:uid="{2DC308F7-BD91-452D-A977-A4120B4E0E3D}"/>
    <cellStyle name="40% - Accent6 8 4 5" xfId="27681" xr:uid="{C45B25E9-0C1D-4B9B-8542-104C641AB8FD}"/>
    <cellStyle name="40% - Accent6 8 4 5 2" xfId="27682" xr:uid="{43C80CB5-430A-4E55-BB8C-5C240A0BA980}"/>
    <cellStyle name="40% - Accent6 8 4 6" xfId="27683" xr:uid="{D5C73C43-1767-492B-8475-AB81B578409F}"/>
    <cellStyle name="40% - Accent6 8 5" xfId="27684" xr:uid="{A667FE25-D652-4AE3-AA7A-D198CB167150}"/>
    <cellStyle name="40% - Accent6 8 5 2" xfId="27685" xr:uid="{B1B9DB43-49A2-47E3-A74F-955EB0CDDA78}"/>
    <cellStyle name="40% - Accent6 8 6" xfId="27686" xr:uid="{8048504D-F351-463A-8F28-E1527FD2B0AD}"/>
    <cellStyle name="40% - Accent6 8 6 2" xfId="27687" xr:uid="{95D5C0ED-F010-410D-9B57-91F7DA2B089A}"/>
    <cellStyle name="40% - Accent6 8 7" xfId="27688" xr:uid="{7EB6BAEE-2094-46F5-95B4-B604349800D9}"/>
    <cellStyle name="40% - Accent6 8 7 2" xfId="27689" xr:uid="{FC72EC61-03E4-426B-B40C-ECBFCE5AF143}"/>
    <cellStyle name="40% - Accent6 8 8" xfId="27690" xr:uid="{C9E7A053-F248-4BC6-B9EB-435B32BCB4D8}"/>
    <cellStyle name="40% - Accent6 8 8 2" xfId="27691" xr:uid="{2C1FB298-9738-477B-810A-0D2AA9A1E6AC}"/>
    <cellStyle name="40% - Accent6 8 9" xfId="27692" xr:uid="{E7B5C79E-6DD3-4327-A1EF-AFFFAEED76A3}"/>
    <cellStyle name="40% - Accent6 8 9 2" xfId="27693" xr:uid="{770751DA-06C7-4AC8-A6F2-8A5C2F447F81}"/>
    <cellStyle name="40% - Accent6 9" xfId="27694" xr:uid="{C2445D08-06EE-48E1-999C-6D09806BFA22}"/>
    <cellStyle name="40% - Accent6 9 10" xfId="27695" xr:uid="{1CDC97C9-80BC-4FBB-8761-7E6BBB55203A}"/>
    <cellStyle name="40% - Accent6 9 2" xfId="27696" xr:uid="{B0EBBF79-F583-44AE-A96B-77396EBA14A2}"/>
    <cellStyle name="40% - Accent6 9 2 2" xfId="27697" xr:uid="{0A47B56A-8294-4041-BC73-57DBBD1D878A}"/>
    <cellStyle name="40% - Accent6 9 2 2 2" xfId="27698" xr:uid="{CF7B17EB-06DA-4176-B62E-24FAC797E180}"/>
    <cellStyle name="40% - Accent6 9 2 2 2 2" xfId="27699" xr:uid="{3AE114FC-3B5D-4ED7-8ECE-3684FFF40C77}"/>
    <cellStyle name="40% - Accent6 9 2 2 3" xfId="27700" xr:uid="{71871163-5F99-4262-B996-E9F1CDF3CCA2}"/>
    <cellStyle name="40% - Accent6 9 2 2 3 2" xfId="27701" xr:uid="{535E0595-E29A-4B0D-B08C-6141CDD365A7}"/>
    <cellStyle name="40% - Accent6 9 2 2 4" xfId="27702" xr:uid="{4F4C18EC-8C7C-4C5F-AB7C-3D1EFA5BDBD5}"/>
    <cellStyle name="40% - Accent6 9 2 2 4 2" xfId="27703" xr:uid="{D91B87D6-D998-4669-A83D-1FE260914D52}"/>
    <cellStyle name="40% - Accent6 9 2 2 5" xfId="27704" xr:uid="{205D47CA-67BD-4A97-AF20-555C4D642F79}"/>
    <cellStyle name="40% - Accent6 9 2 2 5 2" xfId="27705" xr:uid="{12693C75-C9CF-4335-9789-299DD5714899}"/>
    <cellStyle name="40% - Accent6 9 2 2 6" xfId="27706" xr:uid="{31CD483A-C950-4E68-9DBD-19B042198690}"/>
    <cellStyle name="40% - Accent6 9 2 3" xfId="27707" xr:uid="{A9F5347E-81A8-4F0C-956C-BD61B7CFD858}"/>
    <cellStyle name="40% - Accent6 9 2 3 2" xfId="27708" xr:uid="{ED0EA1DE-5F38-4043-8415-5B591EE0D037}"/>
    <cellStyle name="40% - Accent6 9 2 4" xfId="27709" xr:uid="{5372FB30-2CF6-4D78-A722-7C4E78221AC3}"/>
    <cellStyle name="40% - Accent6 9 2 4 2" xfId="27710" xr:uid="{69796CF2-FED5-447E-A076-6247FBDD8F0E}"/>
    <cellStyle name="40% - Accent6 9 2 5" xfId="27711" xr:uid="{C97E1235-51C4-439E-AC88-5B470AC7C3A9}"/>
    <cellStyle name="40% - Accent6 9 2 5 2" xfId="27712" xr:uid="{3D330DF1-C267-413B-9C97-72476632E6A8}"/>
    <cellStyle name="40% - Accent6 9 2 6" xfId="27713" xr:uid="{4AA1D7C3-A41E-4807-8880-EC9D13430181}"/>
    <cellStyle name="40% - Accent6 9 2 6 2" xfId="27714" xr:uid="{AC00AAF1-4725-441A-8286-35E07D44D8EB}"/>
    <cellStyle name="40% - Accent6 9 2 7" xfId="27715" xr:uid="{85545931-41C3-4A7A-876C-F2AAC463EE13}"/>
    <cellStyle name="40% - Accent6 9 2 7 2" xfId="27716" xr:uid="{FCEA4C37-D301-4DD9-B169-2F1604FB5E89}"/>
    <cellStyle name="40% - Accent6 9 2 8" xfId="27717" xr:uid="{60EAC007-97EB-4B74-B5BF-549EAB7F57CB}"/>
    <cellStyle name="40% - Accent6 9 3" xfId="27718" xr:uid="{1565B7CD-6278-43B9-B0A1-9C1645044810}"/>
    <cellStyle name="40% - Accent6 9 3 2" xfId="27719" xr:uid="{0F744DF4-FCD6-4F36-9D53-1D1ADFECBE98}"/>
    <cellStyle name="40% - Accent6 9 3 2 2" xfId="27720" xr:uid="{DBD71559-7DD5-43B2-A885-A28312C8F806}"/>
    <cellStyle name="40% - Accent6 9 3 2 2 2" xfId="27721" xr:uid="{A6BB6034-7944-4C2A-AF99-1235E54AC3C6}"/>
    <cellStyle name="40% - Accent6 9 3 2 3" xfId="27722" xr:uid="{2E0E68B4-F60E-4FB3-9E1A-708AC27DB030}"/>
    <cellStyle name="40% - Accent6 9 3 2 3 2" xfId="27723" xr:uid="{EC31801B-7AC4-4047-9D1D-9D4D541BE8E6}"/>
    <cellStyle name="40% - Accent6 9 3 2 4" xfId="27724" xr:uid="{BE1C48ED-0D5D-4267-A657-3004C87BB912}"/>
    <cellStyle name="40% - Accent6 9 3 2 4 2" xfId="27725" xr:uid="{23F18882-D5F6-476F-A36B-C3C0BF44821F}"/>
    <cellStyle name="40% - Accent6 9 3 2 5" xfId="27726" xr:uid="{B346BBC0-0AB8-4D48-8B75-F52093D52F7B}"/>
    <cellStyle name="40% - Accent6 9 3 2 5 2" xfId="27727" xr:uid="{58E57242-F789-4ECD-AC37-FC6B13A6FE3E}"/>
    <cellStyle name="40% - Accent6 9 3 2 6" xfId="27728" xr:uid="{AEE35D1E-0235-4468-90F6-01E2A93DCEA6}"/>
    <cellStyle name="40% - Accent6 9 3 3" xfId="27729" xr:uid="{EE76F349-D6CF-4FBD-9B73-C0818AEB2D69}"/>
    <cellStyle name="40% - Accent6 9 3 3 2" xfId="27730" xr:uid="{CB2D5865-B995-4982-8BCE-306FE419039C}"/>
    <cellStyle name="40% - Accent6 9 3 4" xfId="27731" xr:uid="{90928FE3-03B9-49F3-A4F6-DE969DF424C7}"/>
    <cellStyle name="40% - Accent6 9 3 4 2" xfId="27732" xr:uid="{70121DD8-2BA5-4E22-866C-3DD6DF1DB5B9}"/>
    <cellStyle name="40% - Accent6 9 3 5" xfId="27733" xr:uid="{318AD2F4-9FE9-48BE-975E-2C2ACA7560CF}"/>
    <cellStyle name="40% - Accent6 9 3 5 2" xfId="27734" xr:uid="{785A500B-323E-4FEA-911B-B1C6BB9D9C2A}"/>
    <cellStyle name="40% - Accent6 9 3 6" xfId="27735" xr:uid="{D289ED74-B4A1-4EB3-A5AA-305237651901}"/>
    <cellStyle name="40% - Accent6 9 3 6 2" xfId="27736" xr:uid="{07BAD333-BEF7-4E1D-8174-997F67FDAAE7}"/>
    <cellStyle name="40% - Accent6 9 3 7" xfId="27737" xr:uid="{46D281C0-0DB0-4921-87D4-584B08D6ED98}"/>
    <cellStyle name="40% - Accent6 9 3 7 2" xfId="27738" xr:uid="{009A44F5-268D-4BDE-8086-69F289982140}"/>
    <cellStyle name="40% - Accent6 9 3 8" xfId="27739" xr:uid="{8BD24F32-59C6-45BC-AD78-ECE6121A1057}"/>
    <cellStyle name="40% - Accent6 9 4" xfId="27740" xr:uid="{3433C804-D222-4BAD-A13F-AED5D3329508}"/>
    <cellStyle name="40% - Accent6 9 4 2" xfId="27741" xr:uid="{D809162C-7649-4F49-A15E-891F4C42809F}"/>
    <cellStyle name="40% - Accent6 9 4 2 2" xfId="27742" xr:uid="{8AF43E4A-580D-4E1C-A03A-3C0EA542DD33}"/>
    <cellStyle name="40% - Accent6 9 4 3" xfId="27743" xr:uid="{C4259608-B6CC-4AF7-9A34-1E998091DD1C}"/>
    <cellStyle name="40% - Accent6 9 4 3 2" xfId="27744" xr:uid="{8CC21968-9E71-486B-9425-B04CDE271431}"/>
    <cellStyle name="40% - Accent6 9 4 4" xfId="27745" xr:uid="{474C52EA-D084-46E7-99C3-91D8C88D583A}"/>
    <cellStyle name="40% - Accent6 9 4 4 2" xfId="27746" xr:uid="{1E134F6D-370A-4193-AA4E-8FB7E811DAE0}"/>
    <cellStyle name="40% - Accent6 9 4 5" xfId="27747" xr:uid="{1D3614C8-B4D7-4FB3-BB72-577B06C3E825}"/>
    <cellStyle name="40% - Accent6 9 4 5 2" xfId="27748" xr:uid="{3C5A7166-6103-46D1-BE7C-4C365856DE5D}"/>
    <cellStyle name="40% - Accent6 9 4 6" xfId="27749" xr:uid="{DC972EF1-EAF8-43E4-8E89-17A8510F5F65}"/>
    <cellStyle name="40% - Accent6 9 5" xfId="27750" xr:uid="{DECFE0BB-774E-4641-8D31-F573AB703B47}"/>
    <cellStyle name="40% - Accent6 9 5 2" xfId="27751" xr:uid="{3D660BF0-F0A7-4811-82AD-C89C3A4D9A52}"/>
    <cellStyle name="40% - Accent6 9 6" xfId="27752" xr:uid="{D7187A86-2A02-4A36-B373-07547DCF38B3}"/>
    <cellStyle name="40% - Accent6 9 6 2" xfId="27753" xr:uid="{2B9FF3B2-D8C6-4C68-82A2-1ABBC149F4C9}"/>
    <cellStyle name="40% - Accent6 9 7" xfId="27754" xr:uid="{51DE807F-E828-4299-9522-9229FB396414}"/>
    <cellStyle name="40% - Accent6 9 7 2" xfId="27755" xr:uid="{C6A1F482-C965-4AEF-909F-C15B14CCD315}"/>
    <cellStyle name="40% - Accent6 9 8" xfId="27756" xr:uid="{E13E4394-90CF-4A79-A7FB-4C721B35B26A}"/>
    <cellStyle name="40% - Accent6 9 8 2" xfId="27757" xr:uid="{5398D2F8-0316-4225-8026-CB95F7B0A4EB}"/>
    <cellStyle name="40% - Accent6 9 9" xfId="27758" xr:uid="{4BE6EE53-FB6C-4D54-9C5C-192CEC31409D}"/>
    <cellStyle name="40% - Accent6 9 9 2" xfId="27759" xr:uid="{26CB3F3B-2DC8-4DDD-8279-CDCC99BD6BFA}"/>
    <cellStyle name="5 Space" xfId="27760" xr:uid="{15D37029-583A-4F14-9099-76D60B6BB791}"/>
    <cellStyle name="6 Space" xfId="27761" xr:uid="{35CDF811-ADC9-44F8-94DA-0417FF7DD8D9}"/>
    <cellStyle name="60% - Accent1 2" xfId="505" xr:uid="{D3D25FFC-0ABF-4EE1-8E89-56C33D30282D}"/>
    <cellStyle name="60% - Accent1 2 10" xfId="27763" xr:uid="{F9BFFEA6-DD89-4B80-AFCF-759F3127B239}"/>
    <cellStyle name="60% - Accent1 2 2" xfId="506" xr:uid="{3902B747-37A1-4078-B7FB-F8165F9AFC71}"/>
    <cellStyle name="60% - Accent1 2 2 2" xfId="507" xr:uid="{2891FF44-96F4-4F44-A864-39F19619DB5F}"/>
    <cellStyle name="60% - Accent1 2 2 3" xfId="27764" xr:uid="{7F59172D-75D7-4347-8995-57F78717F00D}"/>
    <cellStyle name="60% - Accent1 2 3" xfId="508" xr:uid="{0465A5DF-7375-4D0B-B614-36A191C63898}"/>
    <cellStyle name="60% - Accent1 2 3 2" xfId="27765" xr:uid="{0914D736-D4DE-4825-A9E9-9508192EA583}"/>
    <cellStyle name="60% - Accent1 2 4" xfId="27766" xr:uid="{C85C4642-E77C-4AB4-B84C-CB013157FF85}"/>
    <cellStyle name="60% - Accent1 2 5" xfId="27767" xr:uid="{1417FBE3-2FC0-41CD-AFAA-8E6E21E6061A}"/>
    <cellStyle name="60% - Accent1 2 6" xfId="27768" xr:uid="{A5FD0480-2222-4169-A800-1EC0AF7DB398}"/>
    <cellStyle name="60% - Accent1 2 7" xfId="27769" xr:uid="{53268F6C-D151-406A-BEF3-F41147055BAD}"/>
    <cellStyle name="60% - Accent1 2 8" xfId="27770" xr:uid="{E952843F-2E33-44CD-872A-7546FFCEFD95}"/>
    <cellStyle name="60% - Accent1 2 9" xfId="27771" xr:uid="{5925654A-AD36-453A-B36C-3DA4A4FAB19C}"/>
    <cellStyle name="60% - Accent1 3" xfId="509" xr:uid="{13272442-8E20-479A-B6A1-272B74D122AD}"/>
    <cellStyle name="60% - Accent1 3 2" xfId="27773" xr:uid="{53BB90D1-B229-48D1-8E33-0F106A05FCF7}"/>
    <cellStyle name="60% - Accent1 3 3" xfId="27774" xr:uid="{3E665DB4-7C58-41C9-88C7-5D79F6D4A876}"/>
    <cellStyle name="60% - Accent1 3 3 2" xfId="27775" xr:uid="{64EE9997-EBA1-4C37-A9C3-8D4585116678}"/>
    <cellStyle name="60% - Accent1 3 4" xfId="27776" xr:uid="{A9C67112-C233-4E46-A89D-C79AE97FA311}"/>
    <cellStyle name="60% - Accent1 3 5" xfId="27772" xr:uid="{247BE70C-53F5-4D4E-8C40-308F5686BCA8}"/>
    <cellStyle name="60% - Accent1 4" xfId="510" xr:uid="{90D483CB-AF4C-4AA2-9945-7D84D936DACC}"/>
    <cellStyle name="60% - Accent1 4 2" xfId="511" xr:uid="{F7DB2A35-F439-4224-A0AA-C1DF58F4E744}"/>
    <cellStyle name="60% - Accent1 4 2 2" xfId="27778" xr:uid="{B8C2E4C2-D3F0-4FED-AF08-E73277B7B67A}"/>
    <cellStyle name="60% - Accent1 4 3" xfId="27777" xr:uid="{B65605CC-7136-437A-93AB-68E82FCFF26A}"/>
    <cellStyle name="60% - Accent1 5" xfId="27779" xr:uid="{3D00E70B-B15E-4013-ABC9-3F80E21D1351}"/>
    <cellStyle name="60% - Accent1 6" xfId="27762" xr:uid="{DD6D1629-0ADB-4E0B-8333-094624B7E5E2}"/>
    <cellStyle name="60% - Accent2 2" xfId="512" xr:uid="{A7410DC7-F7F9-47E5-82C4-EBFBF2539F38}"/>
    <cellStyle name="60% - Accent2 2 10" xfId="27781" xr:uid="{7D465426-638E-4C92-AF14-B87F53072DBB}"/>
    <cellStyle name="60% - Accent2 2 2" xfId="513" xr:uid="{A4C747B0-D88C-4AE2-A6A5-73311EB24B3C}"/>
    <cellStyle name="60% - Accent2 2 2 2" xfId="514" xr:uid="{DB90ED0C-BC73-4A95-A863-AF88BE109833}"/>
    <cellStyle name="60% - Accent2 2 2 3" xfId="27782" xr:uid="{9E715649-6792-4EBF-87BB-077BBC627417}"/>
    <cellStyle name="60% - Accent2 2 3" xfId="515" xr:uid="{78DD4310-28F5-4ED9-A37E-5AD624F51618}"/>
    <cellStyle name="60% - Accent2 2 3 2" xfId="27783" xr:uid="{F102A0F0-EA2D-4C4D-84CD-609E14FA5DB3}"/>
    <cellStyle name="60% - Accent2 2 4" xfId="27784" xr:uid="{B3C8B151-0BE8-4D52-917F-2E6503F3CE66}"/>
    <cellStyle name="60% - Accent2 2 5" xfId="27785" xr:uid="{4C604D6F-8CE1-4D37-A3AE-A7B8173B7E69}"/>
    <cellStyle name="60% - Accent2 2 6" xfId="27786" xr:uid="{224DF784-F949-4E09-A15F-5E64E90F2188}"/>
    <cellStyle name="60% - Accent2 2 7" xfId="27787" xr:uid="{0B144108-CF9E-4842-AC7A-B252661CE84A}"/>
    <cellStyle name="60% - Accent2 2 8" xfId="27788" xr:uid="{2523DFD8-0AF9-4E43-A6FC-BEDA96AE351F}"/>
    <cellStyle name="60% - Accent2 2 9" xfId="27789" xr:uid="{61CFA4CE-AEF5-48EB-815E-042B73E05F20}"/>
    <cellStyle name="60% - Accent2 3" xfId="516" xr:uid="{7AEFAA1E-B0F5-4308-A2D4-8AE474FEDD4D}"/>
    <cellStyle name="60% - Accent2 3 2" xfId="27791" xr:uid="{5EB148CD-845B-4EA0-91E5-4013DC429D63}"/>
    <cellStyle name="60% - Accent2 3 3" xfId="27792" xr:uid="{30694F85-ED20-4CF3-9DC3-0F5DB35EC880}"/>
    <cellStyle name="60% - Accent2 3 3 2" xfId="27793" xr:uid="{DA34C25C-AB4A-42EC-BF38-41BDD3E7F043}"/>
    <cellStyle name="60% - Accent2 3 4" xfId="27794" xr:uid="{E9DAFBF8-AC3D-442D-B808-EF6864CECBB2}"/>
    <cellStyle name="60% - Accent2 3 5" xfId="27790" xr:uid="{1E9F7FD1-338C-4318-8982-CE28BCFA9FA0}"/>
    <cellStyle name="60% - Accent2 4" xfId="517" xr:uid="{75A2B15F-B935-41CC-9060-C8FFC77C39AC}"/>
    <cellStyle name="60% - Accent2 4 2" xfId="518" xr:uid="{D14CBCBC-76C5-4ACC-A1AC-1187209CB586}"/>
    <cellStyle name="60% - Accent2 4 2 2" xfId="27796" xr:uid="{424A51D3-D63D-4056-BECA-365780CE69C1}"/>
    <cellStyle name="60% - Accent2 4 3" xfId="27795" xr:uid="{9FC53149-7588-4D04-A66D-94A75381BFBC}"/>
    <cellStyle name="60% - Accent2 5" xfId="27797" xr:uid="{78C73036-65E1-4C7A-B676-1AE122842064}"/>
    <cellStyle name="60% - Accent2 6" xfId="27780" xr:uid="{17BF6D40-C1D5-469B-8FEE-F9E486C76FBF}"/>
    <cellStyle name="60% - Accent3 2" xfId="519" xr:uid="{01E61A45-8481-407F-BA6C-0DF973CEDA55}"/>
    <cellStyle name="60% - Accent3 2 10" xfId="27799" xr:uid="{22BB460D-12E2-462A-9C1B-ACFE359BC49D}"/>
    <cellStyle name="60% - Accent3 2 2" xfId="520" xr:uid="{281E2905-8FF8-42A7-A3EC-3635AFA347E2}"/>
    <cellStyle name="60% - Accent3 2 2 2" xfId="521" xr:uid="{ADB3666B-F96C-4D27-A944-FD6DB0631445}"/>
    <cellStyle name="60% - Accent3 2 2 3" xfId="27800" xr:uid="{70CE3E5A-69DF-4D09-91EE-C40B7E47C8FF}"/>
    <cellStyle name="60% - Accent3 2 3" xfId="522" xr:uid="{49714B12-BE6A-4F03-A4A7-BA6E54774F60}"/>
    <cellStyle name="60% - Accent3 2 3 2" xfId="27801" xr:uid="{46EA3BF6-BBE2-4804-B942-5F077F5F9033}"/>
    <cellStyle name="60% - Accent3 2 4" xfId="27802" xr:uid="{CECFC389-7A31-436D-8967-46E0E8EF49B7}"/>
    <cellStyle name="60% - Accent3 2 5" xfId="27803" xr:uid="{1CF282DF-98EC-48B3-9D2F-071CE4DF62BB}"/>
    <cellStyle name="60% - Accent3 2 6" xfId="27804" xr:uid="{B644C41A-BC06-4B03-AFE0-1F6597432D04}"/>
    <cellStyle name="60% - Accent3 2 7" xfId="27805" xr:uid="{53C8FD53-EE25-45ED-BB57-7F24D59721E7}"/>
    <cellStyle name="60% - Accent3 2 8" xfId="27806" xr:uid="{52FF2362-8EC3-47A3-9C48-51D23B4EDC42}"/>
    <cellStyle name="60% - Accent3 2 9" xfId="27807" xr:uid="{5A833F15-824B-483F-8D4B-68CB5128AFB7}"/>
    <cellStyle name="60% - Accent3 3" xfId="523" xr:uid="{E4C103D5-7C43-4C77-A5F5-4DA3667899E0}"/>
    <cellStyle name="60% - Accent3 3 2" xfId="27809" xr:uid="{A6F58B41-C0FD-476C-AE61-0D80CAE6E92D}"/>
    <cellStyle name="60% - Accent3 3 3" xfId="27810" xr:uid="{FDA3428B-1063-4B03-8E06-8CC37B0ECCAF}"/>
    <cellStyle name="60% - Accent3 3 3 2" xfId="27811" xr:uid="{BC69D076-E380-4603-B58F-27A746485870}"/>
    <cellStyle name="60% - Accent3 3 4" xfId="27812" xr:uid="{BE5E0927-208F-49C9-AAA4-16F65D908294}"/>
    <cellStyle name="60% - Accent3 3 5" xfId="27808" xr:uid="{1A583CD8-E87B-49A4-B388-9E3344C461AD}"/>
    <cellStyle name="60% - Accent3 4" xfId="524" xr:uid="{D6A19130-9ECB-434A-BFEF-ACD80334AD0C}"/>
    <cellStyle name="60% - Accent3 4 2" xfId="525" xr:uid="{962C931F-8B69-4A96-8F44-09E11F8A0132}"/>
    <cellStyle name="60% - Accent3 4 2 2" xfId="27814" xr:uid="{2F7FEEEC-1F30-46B1-BABF-4BE06165CD65}"/>
    <cellStyle name="60% - Accent3 4 3" xfId="27813" xr:uid="{CB4282A3-B560-4292-BD89-CD1B7E18E200}"/>
    <cellStyle name="60% - Accent3 5" xfId="27815" xr:uid="{9B9C8417-58EE-4769-B07D-3D533E92165A}"/>
    <cellStyle name="60% - Accent3 6" xfId="27798" xr:uid="{DEE23ED9-D8D5-487B-ADA1-BF527626330D}"/>
    <cellStyle name="60% - Accent4 2" xfId="526" xr:uid="{19AC77D3-719D-49D4-A943-AD4AA9EF31F9}"/>
    <cellStyle name="60% - Accent4 2 10" xfId="27817" xr:uid="{9A14423F-1E55-47BF-832A-99F11D8A7276}"/>
    <cellStyle name="60% - Accent4 2 2" xfId="527" xr:uid="{17991CC7-7D67-4014-9BB1-4F6DBE22E9AD}"/>
    <cellStyle name="60% - Accent4 2 2 2" xfId="528" xr:uid="{AAFFC085-01AA-4CDD-A5B5-E0BCE571F760}"/>
    <cellStyle name="60% - Accent4 2 2 3" xfId="27818" xr:uid="{6C73F9AB-907D-4F17-8CBA-0F5AA1B67C38}"/>
    <cellStyle name="60% - Accent4 2 3" xfId="529" xr:uid="{64FEE3F4-6332-4014-ABD0-2EA707DEF35A}"/>
    <cellStyle name="60% - Accent4 2 3 2" xfId="27819" xr:uid="{59BF057D-C0B8-4C2D-AEC6-2A61C215D2FF}"/>
    <cellStyle name="60% - Accent4 2 4" xfId="27820" xr:uid="{F86E7B42-6220-4C3D-AC60-312B5CDD3D60}"/>
    <cellStyle name="60% - Accent4 2 5" xfId="27821" xr:uid="{91B5B2E8-AE99-465D-B3EF-649B850414CC}"/>
    <cellStyle name="60% - Accent4 2 6" xfId="27822" xr:uid="{22FC0C6C-0D02-46BE-99CC-2AD686636886}"/>
    <cellStyle name="60% - Accent4 2 7" xfId="27823" xr:uid="{9EA5E31D-E0E1-44DA-AEB6-1AEA6C45C9AF}"/>
    <cellStyle name="60% - Accent4 2 8" xfId="27824" xr:uid="{08759F09-3483-42CB-A316-AD25725200EB}"/>
    <cellStyle name="60% - Accent4 2 9" xfId="27825" xr:uid="{B45C25E7-EFC6-47C5-91E9-BD8C3FC4FCFC}"/>
    <cellStyle name="60% - Accent4 3" xfId="530" xr:uid="{0765500A-69BD-4FC9-8767-6593BFA11E8F}"/>
    <cellStyle name="60% - Accent4 3 2" xfId="27827" xr:uid="{C5F743DC-2E8B-4915-B761-44A60943F1D7}"/>
    <cellStyle name="60% - Accent4 3 3" xfId="27828" xr:uid="{29B574A3-4C36-4818-9076-7ED9FA7D6C55}"/>
    <cellStyle name="60% - Accent4 3 3 2" xfId="27829" xr:uid="{EDEAC8FF-7A7A-43B2-B2B9-886E8D55D371}"/>
    <cellStyle name="60% - Accent4 3 4" xfId="27830" xr:uid="{321CAEFB-F557-4A42-B73D-C27F00CBCC8F}"/>
    <cellStyle name="60% - Accent4 3 5" xfId="27826" xr:uid="{E3A8FA35-B189-4D80-8768-9C06EC6E8127}"/>
    <cellStyle name="60% - Accent4 4" xfId="531" xr:uid="{2885899B-FB2A-4755-AB53-2A9CACB88B14}"/>
    <cellStyle name="60% - Accent4 4 2" xfId="532" xr:uid="{87C0CB51-0242-4D87-ADDB-569E0F712090}"/>
    <cellStyle name="60% - Accent4 4 2 2" xfId="27832" xr:uid="{A382D573-EAFC-4104-8807-155E04BB5787}"/>
    <cellStyle name="60% - Accent4 4 3" xfId="27831" xr:uid="{C9A4B23E-D726-4794-967E-3015338D5408}"/>
    <cellStyle name="60% - Accent4 5" xfId="27833" xr:uid="{6294C1F8-A773-4838-91EB-3794D87FCA56}"/>
    <cellStyle name="60% - Accent4 6" xfId="27816" xr:uid="{4D9BF159-03CB-4CE1-A52F-55EBF3713AD7}"/>
    <cellStyle name="60% - Accent5 2" xfId="533" xr:uid="{66F5431B-13E0-41DC-804D-DEE557FF59A5}"/>
    <cellStyle name="60% - Accent5 2 10" xfId="27835" xr:uid="{588E5B69-0608-46B2-B52D-3DC720CC1B58}"/>
    <cellStyle name="60% - Accent5 2 2" xfId="534" xr:uid="{1232A7EF-B68C-4088-9AD9-6DBCF585676C}"/>
    <cellStyle name="60% - Accent5 2 2 2" xfId="535" xr:uid="{B0CCB7C8-EB20-4B57-A7C8-5B1809B7EEAA}"/>
    <cellStyle name="60% - Accent5 2 2 3" xfId="27836" xr:uid="{2B65837A-223C-4D7B-AF0F-F18EC3992DC2}"/>
    <cellStyle name="60% - Accent5 2 3" xfId="536" xr:uid="{ABCF7A70-8AD9-4CEE-9DC1-35340C374930}"/>
    <cellStyle name="60% - Accent5 2 3 2" xfId="27837" xr:uid="{3E8A3040-3856-4163-B580-C8324D4CB65B}"/>
    <cellStyle name="60% - Accent5 2 4" xfId="27838" xr:uid="{1B6E11FF-B6AE-411E-A15D-F07528B6572D}"/>
    <cellStyle name="60% - Accent5 2 5" xfId="27839" xr:uid="{77994041-D174-423F-A148-4362E79FE074}"/>
    <cellStyle name="60% - Accent5 2 6" xfId="27840" xr:uid="{1E2757CB-050C-4AB5-A376-BC1F13B0C6E2}"/>
    <cellStyle name="60% - Accent5 2 7" xfId="27841" xr:uid="{CC3B853E-0041-498F-B9AF-DA6A6DA99772}"/>
    <cellStyle name="60% - Accent5 2 8" xfId="27842" xr:uid="{D49E972D-454F-45E5-A87F-DE99B0F29B66}"/>
    <cellStyle name="60% - Accent5 2 9" xfId="27843" xr:uid="{287FBDA7-6117-49A2-B82A-62EBBD755DE7}"/>
    <cellStyle name="60% - Accent5 3" xfId="537" xr:uid="{7DBFA383-F152-4373-BB99-65247FF53B1D}"/>
    <cellStyle name="60% - Accent5 3 2" xfId="27845" xr:uid="{820FB6A0-5FC7-4DDB-9F5B-CA4552161212}"/>
    <cellStyle name="60% - Accent5 3 3" xfId="27846" xr:uid="{6870FADF-E341-499B-BA0F-1F8749962FE3}"/>
    <cellStyle name="60% - Accent5 3 3 2" xfId="27847" xr:uid="{E0DA0100-060F-47AD-80DC-80983419FD3C}"/>
    <cellStyle name="60% - Accent5 3 4" xfId="27848" xr:uid="{C2C684B6-DC30-481C-8151-57B5F000998D}"/>
    <cellStyle name="60% - Accent5 3 5" xfId="27844" xr:uid="{F1664FE4-410F-453B-ABEC-F51F3E43341F}"/>
    <cellStyle name="60% - Accent5 4" xfId="538" xr:uid="{77DFCB9B-BB52-4BA1-89CB-1C43AB2D5040}"/>
    <cellStyle name="60% - Accent5 4 2" xfId="539" xr:uid="{2EA3186F-934C-4A29-9259-8F32605C6E13}"/>
    <cellStyle name="60% - Accent5 4 2 2" xfId="27850" xr:uid="{458C2BF3-B3F1-461D-89FF-F065EB2694FE}"/>
    <cellStyle name="60% - Accent5 4 3" xfId="27849" xr:uid="{74083238-554E-4E71-8DFD-F019B7A6A634}"/>
    <cellStyle name="60% - Accent5 5" xfId="27851" xr:uid="{9CFB06FC-D466-436C-B1D6-5D58C4B44FF5}"/>
    <cellStyle name="60% - Accent5 6" xfId="27834" xr:uid="{7EC94E51-6919-4E04-AABA-8DAFA2F7A699}"/>
    <cellStyle name="60% - Accent6 2" xfId="540" xr:uid="{E531608C-824A-4902-872A-A00FF9F01696}"/>
    <cellStyle name="60% - Accent6 2 10" xfId="27853" xr:uid="{47808849-E6D1-4276-885C-56154DA11796}"/>
    <cellStyle name="60% - Accent6 2 2" xfId="541" xr:uid="{152B72C8-8332-4F7B-9F49-BE90E0110EA9}"/>
    <cellStyle name="60% - Accent6 2 2 2" xfId="542" xr:uid="{00551EE9-85F6-4B77-8B7D-503E46938100}"/>
    <cellStyle name="60% - Accent6 2 2 3" xfId="27854" xr:uid="{CF967956-FCD3-4D54-84D7-ED9868BB28A6}"/>
    <cellStyle name="60% - Accent6 2 3" xfId="543" xr:uid="{49C268AA-B8AC-4D42-94E1-EDEDBDBD3940}"/>
    <cellStyle name="60% - Accent6 2 3 2" xfId="27855" xr:uid="{109A5C80-0171-4FD3-85A3-4FB47B602D1A}"/>
    <cellStyle name="60% - Accent6 2 4" xfId="27856" xr:uid="{05F14739-6FAD-48BF-9B40-05364071DA45}"/>
    <cellStyle name="60% - Accent6 2 5" xfId="27857" xr:uid="{E92E9641-DFB4-46A7-86D8-45FF6ACA9CBB}"/>
    <cellStyle name="60% - Accent6 2 6" xfId="27858" xr:uid="{AAF22ABC-DAE4-49DD-B4D8-B90EFAB87F3D}"/>
    <cellStyle name="60% - Accent6 2 7" xfId="27859" xr:uid="{08E536FC-6E06-4371-A47D-3CD17CCE1F0A}"/>
    <cellStyle name="60% - Accent6 2 8" xfId="27860" xr:uid="{EBC8E30C-EA42-4069-B375-E02E4F90BE55}"/>
    <cellStyle name="60% - Accent6 2 9" xfId="27861" xr:uid="{0148CE36-3FCF-477A-8385-6730927C8F4B}"/>
    <cellStyle name="60% - Accent6 3" xfId="544" xr:uid="{F23DAF90-1C35-41C1-ADE0-D981FF474D29}"/>
    <cellStyle name="60% - Accent6 3 2" xfId="27863" xr:uid="{53F21C76-05E3-4AF0-807D-5B3D182F6756}"/>
    <cellStyle name="60% - Accent6 3 3" xfId="27864" xr:uid="{16049756-7DA0-405F-B6CC-2A723B73E2A2}"/>
    <cellStyle name="60% - Accent6 3 3 2" xfId="27865" xr:uid="{F649CBA0-5504-4B4A-BD2C-B5411339D2AF}"/>
    <cellStyle name="60% - Accent6 3 4" xfId="27866" xr:uid="{F63832DD-F63B-4BF7-9080-2FB4305357D4}"/>
    <cellStyle name="60% - Accent6 3 5" xfId="27862" xr:uid="{B62EE609-DE12-4D58-ACB9-63826B1F5F9E}"/>
    <cellStyle name="60% - Accent6 4" xfId="545" xr:uid="{5028A68E-9C9D-448A-9148-A189FE4F09B1}"/>
    <cellStyle name="60% - Accent6 4 2" xfId="546" xr:uid="{A9325329-C80C-4BBC-9F50-67CE89AE3AAD}"/>
    <cellStyle name="60% - Accent6 4 2 2" xfId="27868" xr:uid="{3F29556B-B7FA-441B-921E-B641408F0A27}"/>
    <cellStyle name="60% - Accent6 4 3" xfId="27867" xr:uid="{30158F5A-D91C-466C-8F50-EC96371B1063}"/>
    <cellStyle name="60% - Accent6 5" xfId="27869" xr:uid="{021C69E6-F410-42D5-9E6B-C2402ED3D00C}"/>
    <cellStyle name="60% - Accent6 6" xfId="27852" xr:uid="{B0678CA7-DA09-4AA8-A52E-03EAE5580168}"/>
    <cellStyle name="Accent1 2" xfId="27871" xr:uid="{E51D8E4E-3BC7-4B67-91F7-8D1A9FB53D49}"/>
    <cellStyle name="Accent1 2 2" xfId="27872" xr:uid="{FAB53F6F-0F80-45A7-9D87-640E749C8BEB}"/>
    <cellStyle name="Accent1 2 3" xfId="27873" xr:uid="{ECDC7FF7-CEF2-4825-8ED8-ED2380754793}"/>
    <cellStyle name="Accent1 2 4" xfId="27874" xr:uid="{884D2F3F-D04D-41CD-87E7-4A895FC9BC40}"/>
    <cellStyle name="Accent1 2 5" xfId="27875" xr:uid="{8D368554-C3DC-4A4E-9070-CA156A4885A2}"/>
    <cellStyle name="Accent1 2 6" xfId="27876" xr:uid="{C17010D5-9D1A-4545-8062-683AB30383BA}"/>
    <cellStyle name="Accent1 3" xfId="27877" xr:uid="{BE2CDB00-ADCE-411A-A989-22CFD2B9469E}"/>
    <cellStyle name="Accent1 3 2" xfId="27878" xr:uid="{6476324D-A522-47E1-A60A-408185AC3854}"/>
    <cellStyle name="Accent1 4" xfId="27879" xr:uid="{BFD4264B-2F99-4201-AAA2-1AC5D3689768}"/>
    <cellStyle name="Accent1 5" xfId="27880" xr:uid="{29D472A9-65B1-46E2-8F25-AAA98B4465EB}"/>
    <cellStyle name="Accent1 6" xfId="27870" xr:uid="{E01F709D-3D63-4FAD-9160-6E4A82D57D26}"/>
    <cellStyle name="Accent2 2" xfId="27882" xr:uid="{3918F600-AD2B-4715-9EA6-8A18FC841EEE}"/>
    <cellStyle name="Accent2 2 2" xfId="27883" xr:uid="{1FB398E8-FDDB-4166-A3C3-564C489DC384}"/>
    <cellStyle name="Accent2 2 3" xfId="27884" xr:uid="{24B50A61-A62C-4413-AF90-D8A4F8F3455E}"/>
    <cellStyle name="Accent2 2 4" xfId="27885" xr:uid="{F4826334-D3FD-4E03-B67C-87A975857352}"/>
    <cellStyle name="Accent2 2 5" xfId="27886" xr:uid="{7F8953B7-B391-4DDC-B3A6-4BA217523B6F}"/>
    <cellStyle name="Accent2 2 6" xfId="27887" xr:uid="{8C18FE79-1677-4D62-AFB0-DBA16145A2C7}"/>
    <cellStyle name="Accent2 3" xfId="27888" xr:uid="{20FF71C7-79D7-4DD7-8569-561A4FDBCE0B}"/>
    <cellStyle name="Accent2 3 2" xfId="27889" xr:uid="{9A3FAFF6-923D-45BD-8F50-82F3F1049A15}"/>
    <cellStyle name="Accent2 4" xfId="27890" xr:uid="{53EC3341-4F00-42CA-AB8E-FB8449DB9D75}"/>
    <cellStyle name="Accent2 5" xfId="27891" xr:uid="{245BA736-0284-44FE-A4A1-4B433D8BA536}"/>
    <cellStyle name="Accent2 6" xfId="27881" xr:uid="{7F4CD2A5-F5D7-4E8E-B4A9-DF986C809673}"/>
    <cellStyle name="Accent3 2" xfId="27893" xr:uid="{D311FCC3-8FAD-4AB6-93C2-6E1B4CE20614}"/>
    <cellStyle name="Accent3 2 2" xfId="27894" xr:uid="{30C0C0DD-4A38-4DAF-BE87-A5BEE689F44C}"/>
    <cellStyle name="Accent3 2 3" xfId="27895" xr:uid="{09D0A067-5FF6-4A4B-9B44-E9030A09F04B}"/>
    <cellStyle name="Accent3 2 4" xfId="27896" xr:uid="{DF0FBE98-6631-4A40-9F2F-56F50E262192}"/>
    <cellStyle name="Accent3 2 5" xfId="27897" xr:uid="{F96AD8E1-4639-4C82-A389-64BE61828D2E}"/>
    <cellStyle name="Accent3 2 6" xfId="27898" xr:uid="{96659CFE-DB40-4AC0-9135-FF2CC32086EA}"/>
    <cellStyle name="Accent3 3" xfId="27899" xr:uid="{AAB56EA3-AA83-4C01-9775-A9508F453EC8}"/>
    <cellStyle name="Accent3 3 2" xfId="27900" xr:uid="{1B7F020B-D8D0-42BF-A3C0-37B8E0EA918A}"/>
    <cellStyle name="Accent3 4" xfId="27901" xr:uid="{743DB94D-F15A-40D7-BE2B-42E7B41DBA1F}"/>
    <cellStyle name="Accent3 5" xfId="27902" xr:uid="{9FABF907-483E-462C-9C69-C23BE89BC7A7}"/>
    <cellStyle name="Accent3 6" xfId="27892" xr:uid="{C240FB2F-E360-4C96-B3BF-E4933B1FB933}"/>
    <cellStyle name="Accent4 2" xfId="27904" xr:uid="{2CCAB4F7-5B1C-4212-92C0-DE7386713B2E}"/>
    <cellStyle name="Accent4 2 2" xfId="27905" xr:uid="{8248DB71-0D1F-4256-AF17-90949D1CE737}"/>
    <cellStyle name="Accent4 2 3" xfId="27906" xr:uid="{DAA90FE9-DE83-4379-837A-82E4B80D1B8E}"/>
    <cellStyle name="Accent4 2 4" xfId="27907" xr:uid="{B91B65B9-C776-443E-A138-1AB7C5F6ABD8}"/>
    <cellStyle name="Accent4 2 5" xfId="27908" xr:uid="{27F78DCE-FBDD-43D2-9790-AFBBE29B0C19}"/>
    <cellStyle name="Accent4 2 6" xfId="27909" xr:uid="{62704076-E4AE-4A2C-B81E-A585FF8D9ACE}"/>
    <cellStyle name="Accent4 3" xfId="27910" xr:uid="{FF1E5DD1-CF43-4205-8236-8D841F564DA1}"/>
    <cellStyle name="Accent4 3 2" xfId="27911" xr:uid="{A64AF572-C575-4A1E-B768-FF91710D7DD6}"/>
    <cellStyle name="Accent4 4" xfId="27912" xr:uid="{20C8AD07-7672-4EA2-9B1D-FBD99F742BFC}"/>
    <cellStyle name="Accent4 5" xfId="27913" xr:uid="{BEFF28B8-A62F-43BA-BE16-320220ECA719}"/>
    <cellStyle name="Accent4 6" xfId="27903" xr:uid="{D43422F3-05EF-4F2F-8F0A-5B1FDACDE0F6}"/>
    <cellStyle name="Accent5 2" xfId="27915" xr:uid="{A145CD57-147C-49F4-BAE5-88A0DAEE3F8A}"/>
    <cellStyle name="Accent5 2 2" xfId="27916" xr:uid="{AB7F8B08-8094-47CA-803F-4A763E1CFFC9}"/>
    <cellStyle name="Accent5 2 3" xfId="27917" xr:uid="{F7CB55E8-DB98-4354-9296-F06D5D5A51C2}"/>
    <cellStyle name="Accent5 2 4" xfId="27918" xr:uid="{138597CD-CFF1-44A5-89D0-770305A11B4E}"/>
    <cellStyle name="Accent5 2 5" xfId="27919" xr:uid="{6007BA01-9EE7-4694-8C9A-958721B2623D}"/>
    <cellStyle name="Accent5 2 6" xfId="27920" xr:uid="{A9078C67-0313-4574-BCE9-8EDF95093637}"/>
    <cellStyle name="Accent5 3" xfId="27921" xr:uid="{2107B2A5-DD5E-4B3E-94BE-FCB0DFA3AD43}"/>
    <cellStyle name="Accent5 3 2" xfId="27922" xr:uid="{6A543316-D58C-46E9-A0E0-BC8AD8CC38B1}"/>
    <cellStyle name="Accent5 4" xfId="27923" xr:uid="{7097A278-8CB8-47B5-B74A-8BDEB9CF2180}"/>
    <cellStyle name="Accent5 5" xfId="27914" xr:uid="{4D3FF693-0BA8-48A2-BF78-49F1B4A895C7}"/>
    <cellStyle name="Accent6 2" xfId="27925" xr:uid="{B2364132-3A63-47F9-89FB-62D768B5573E}"/>
    <cellStyle name="Accent6 2 2" xfId="27926" xr:uid="{3657CAF1-B267-48D7-8153-6ED3917DC811}"/>
    <cellStyle name="Accent6 2 3" xfId="27927" xr:uid="{E914FC02-445E-456F-B9C0-D30389323325}"/>
    <cellStyle name="Accent6 2 4" xfId="27928" xr:uid="{E6BA355D-DE8A-4888-B7C8-73FDD3DBC5EC}"/>
    <cellStyle name="Accent6 2 5" xfId="27929" xr:uid="{C888F30C-7739-4588-8D63-BCCCD3ABF9F7}"/>
    <cellStyle name="Accent6 2 6" xfId="27930" xr:uid="{30DCDBAC-5792-47BE-822D-93608BDF39E2}"/>
    <cellStyle name="Accent6 3" xfId="27931" xr:uid="{BAE3EFDE-0629-4F88-9802-3BEE7AC13B94}"/>
    <cellStyle name="Accent6 3 2" xfId="27932" xr:uid="{672100A0-A865-4C09-A305-05060C5BBCE7}"/>
    <cellStyle name="Accent6 4" xfId="27933" xr:uid="{00794023-8025-4AC4-B2D9-747E1660656E}"/>
    <cellStyle name="Accent6 5" xfId="27934" xr:uid="{56EA0DEC-434C-4168-A1DA-4AAF3CB7B11F}"/>
    <cellStyle name="Accent6 6" xfId="27924" xr:uid="{5C7C12DB-5FC8-440F-870B-DE0E78B83EE8}"/>
    <cellStyle name="Bad 2" xfId="27936" xr:uid="{00187727-F749-454C-BC16-030846533FD4}"/>
    <cellStyle name="Bad 2 2" xfId="27937" xr:uid="{DD4DA8E3-4C07-4D44-B34D-A4171E537D8A}"/>
    <cellStyle name="Bad 2 3" xfId="27938" xr:uid="{E99CB1EB-17F2-45B0-9181-5DE177763A61}"/>
    <cellStyle name="Bad 2 4" xfId="27939" xr:uid="{C4DCA5A0-EEF6-4FB2-BE8C-10F1C56F1D30}"/>
    <cellStyle name="Bad 2 5" xfId="27940" xr:uid="{B9EF0820-FBE6-47FB-B53C-858B91ECD526}"/>
    <cellStyle name="Bad 2 6" xfId="27941" xr:uid="{C21A3F54-903C-4E37-8049-BCEA92D80227}"/>
    <cellStyle name="Bad 3" xfId="27942" xr:uid="{EDB81832-8FBD-4019-9F8E-E32C56AC0F9F}"/>
    <cellStyle name="Bad 3 2" xfId="27943" xr:uid="{131BBF4E-39B3-431F-AFD0-EC512560CE59}"/>
    <cellStyle name="Bad 4" xfId="27944" xr:uid="{DD7AA210-A372-486D-B1EA-76302827BDAE}"/>
    <cellStyle name="Bad 5" xfId="27945" xr:uid="{231E05EA-A925-474C-8753-C0CF2B8253C7}"/>
    <cellStyle name="Bad 6" xfId="27935" xr:uid="{94914AB8-AF36-417A-AE2B-6C55FF26C73C}"/>
    <cellStyle name="Calculation 2" xfId="27947" xr:uid="{E2E46316-12AE-401C-AA83-AA2886D74519}"/>
    <cellStyle name="Calculation 2 2" xfId="27948" xr:uid="{FAEE03FC-F57B-486D-84E6-1114CABE7F74}"/>
    <cellStyle name="Calculation 2 3" xfId="27949" xr:uid="{3B70C218-3A55-47DE-BAA4-4D5074077BC9}"/>
    <cellStyle name="Calculation 2 4" xfId="27950" xr:uid="{6EADB698-7C99-4F00-BEA2-A19A0F35BF18}"/>
    <cellStyle name="Calculation 2 5" xfId="27951" xr:uid="{CE6D90D8-E132-4F08-B968-D0538C6006DE}"/>
    <cellStyle name="Calculation 2 6" xfId="27952" xr:uid="{CE345349-918B-4EE3-B3F4-8BBC2EF83CEF}"/>
    <cellStyle name="Calculation 3" xfId="27953" xr:uid="{8C724C32-5B22-4825-A705-B6D636DFDC5F}"/>
    <cellStyle name="Calculation 3 2" xfId="27954" xr:uid="{9584A3E1-1D7C-4076-82BD-7A8E6F290448}"/>
    <cellStyle name="Calculation 4" xfId="27955" xr:uid="{E3DBE22D-68BC-4950-9916-F81EA1439080}"/>
    <cellStyle name="Calculation 5" xfId="27956" xr:uid="{FF908396-4A32-4DE8-8F03-6CEB3C0CC1BE}"/>
    <cellStyle name="Calculation 6" xfId="27946" xr:uid="{BFF705BF-17A0-4213-A72F-388C894C6A81}"/>
    <cellStyle name="Check Cell 2" xfId="27958" xr:uid="{C5781355-1FE8-4000-9B31-EE62A7C76E06}"/>
    <cellStyle name="Check Cell 2 2" xfId="27959" xr:uid="{98D77DB3-ADC1-4288-9C6F-17DB1AF2DCB0}"/>
    <cellStyle name="Check Cell 2 3" xfId="27960" xr:uid="{4DE42554-5007-4171-9F19-FC4336E1E21D}"/>
    <cellStyle name="Check Cell 2 4" xfId="27961" xr:uid="{FC509ED9-13FB-42B2-96F7-2A50D4C1AA21}"/>
    <cellStyle name="Check Cell 2 5" xfId="27962" xr:uid="{54D801E5-549C-4AE5-A9EE-7A190F1305FC}"/>
    <cellStyle name="Check Cell 2 6" xfId="27963" xr:uid="{33325B92-0048-4A90-98CE-06520BFF8BBE}"/>
    <cellStyle name="Check Cell 3" xfId="27964" xr:uid="{B3C8B1AD-6CFE-4CE9-950B-373DACAF3D19}"/>
    <cellStyle name="Check Cell 3 2" xfId="27965" xr:uid="{9C820370-A2D3-4E88-8CA7-1ADE4DFF60F6}"/>
    <cellStyle name="Check Cell 4" xfId="27966" xr:uid="{15BE9F1A-9B19-4382-9F06-6035EDE70762}"/>
    <cellStyle name="Check Cell 5" xfId="27957" xr:uid="{2E178398-A058-40C6-86CE-75AF0030A5F6}"/>
    <cellStyle name="Column Headings - size 10" xfId="27967" xr:uid="{6711B637-0ED8-4584-B7E9-78675A1F7069}"/>
    <cellStyle name="Column Headings - size 10 2" xfId="27968" xr:uid="{30D1486C-D83B-49B3-8881-0801122706DB}"/>
    <cellStyle name="Column Headings - size 10 3" xfId="27969" xr:uid="{672DACC3-7E94-482E-A771-2597AEDC377C}"/>
    <cellStyle name="Column Headings - size 11" xfId="27970" xr:uid="{F890E010-802E-4AFC-AC37-C65DBC77EA7E}"/>
    <cellStyle name="Column Headings - size 11 2" xfId="27971" xr:uid="{691EEF39-3C11-479C-AAA9-F49D1C26405A}"/>
    <cellStyle name="Column Headings - size 11 3" xfId="27972" xr:uid="{BFC8128E-B279-46A2-86DB-6C2E80B13ADC}"/>
    <cellStyle name="Column Headings - size 8" xfId="27973" xr:uid="{9879AD13-B050-4826-9222-9DADA7B88AD9}"/>
    <cellStyle name="Column Headings - size 8 2" xfId="27974" xr:uid="{8766789B-32F0-416A-B894-FA234C67B078}"/>
    <cellStyle name="Column Headings - size 8 3" xfId="27975" xr:uid="{6877A763-4445-47EF-BF43-9136C2D1F064}"/>
    <cellStyle name="Column Headings - size 9" xfId="27976" xr:uid="{1C951EC9-7CDF-460F-B459-F820209E9F45}"/>
    <cellStyle name="Column Headings - size 9 2" xfId="27977" xr:uid="{8D262460-A9B7-4624-BEE6-6D14084F71D5}"/>
    <cellStyle name="Column Headings - size 9 3" xfId="27978" xr:uid="{71F0668F-457D-4C90-BF7C-A5C1D0761F45}"/>
    <cellStyle name="Comma" xfId="547" builtinId="3"/>
    <cellStyle name="Comma [0] 2" xfId="548" xr:uid="{32FA1C11-9067-44F1-9633-99F12BACD6C5}"/>
    <cellStyle name="Comma [0] 2 2" xfId="27981" xr:uid="{F550254A-4106-47EE-A95F-AA6979FF6B22}"/>
    <cellStyle name="Comma [0] 2 3" xfId="27982" xr:uid="{D51E4375-A1FD-47A4-8446-B250481DAA4F}"/>
    <cellStyle name="Comma [0] 2 4" xfId="1009" xr:uid="{53653CA4-91EC-430F-99AF-E5339D2566B1}"/>
    <cellStyle name="Comma [0] 2 5" xfId="27980" xr:uid="{096FAA46-7F50-4A60-98CB-71E034B9E4AE}"/>
    <cellStyle name="Comma [0] 3" xfId="549" xr:uid="{6011A93F-E0CF-4824-B0C5-A7A128BE1E7D}"/>
    <cellStyle name="Comma [0] 3 2" xfId="1003" xr:uid="{CAF98705-8F9C-4BC7-BB15-7D6720AC665E}"/>
    <cellStyle name="Comma [0] 3 3" xfId="27983" xr:uid="{5DB345B2-3EA8-474C-B6E7-D9BC1048A51E}"/>
    <cellStyle name="Comma 10" xfId="550" xr:uid="{C07BDC7F-C61F-4D9C-92E9-4A8BB73A6073}"/>
    <cellStyle name="Comma 10 2" xfId="551" xr:uid="{2BDCDC0D-1483-448C-AAB1-FC0FDCBACD6B}"/>
    <cellStyle name="Comma 10 2 2" xfId="27985" xr:uid="{7B59072B-32CB-4C7D-B93B-996305F05E66}"/>
    <cellStyle name="Comma 10 2 2 2" xfId="27986" xr:uid="{15532FA5-6E17-4EBE-A2E8-84E9031E6091}"/>
    <cellStyle name="Comma 10 2 2 3" xfId="27987" xr:uid="{D7F9652E-B63C-42B6-8862-0E467DDE3648}"/>
    <cellStyle name="Comma 10 2 3" xfId="27988" xr:uid="{CC210987-EA5D-4837-B267-01B2694B9892}"/>
    <cellStyle name="Comma 10 2 4" xfId="27989" xr:uid="{DAAA4660-8040-4884-8F14-04E27193FF75}"/>
    <cellStyle name="Comma 10 2 5" xfId="27990" xr:uid="{1AC2B9C1-0E59-4C4B-A0EE-69CCC46BCD7C}"/>
    <cellStyle name="Comma 10 2 6" xfId="27984" xr:uid="{E327DD95-B7C9-4DA0-B210-07AABF2AFE55}"/>
    <cellStyle name="Comma 10 3" xfId="552" xr:uid="{387331F8-3DAB-4D2C-9958-81E64462BC2C}"/>
    <cellStyle name="Comma 10 3 2" xfId="27992" xr:uid="{D97FC052-E8EC-4383-BDF8-639B03B450B9}"/>
    <cellStyle name="Comma 10 3 2 2" xfId="27993" xr:uid="{E721549C-8A74-4DDE-93A0-0FE6F96F246A}"/>
    <cellStyle name="Comma 10 3 2 3" xfId="27994" xr:uid="{1E58D7B3-65E9-49CB-B6CD-8C95EB19091A}"/>
    <cellStyle name="Comma 10 3 3" xfId="27995" xr:uid="{36CA4593-9BE2-4E86-83C0-FBFBFCFE7B62}"/>
    <cellStyle name="Comma 10 3 4" xfId="27996" xr:uid="{8C028F99-2158-405A-B800-7390ABA75B89}"/>
    <cellStyle name="Comma 10 3 5" xfId="27997" xr:uid="{EA7DBE63-5658-4512-BD01-36ECFD13EE8E}"/>
    <cellStyle name="Comma 10 3 6" xfId="27998" xr:uid="{5A280D7D-A9E2-4ABF-9B75-65AE294A572D}"/>
    <cellStyle name="Comma 10 3 7" xfId="27991" xr:uid="{7D414450-EDA5-4679-A481-74E48CFA0612}"/>
    <cellStyle name="Comma 10 4" xfId="27999" xr:uid="{B93FBDAE-2577-4EF4-A987-C080FAC1E87A}"/>
    <cellStyle name="Comma 10 4 2" xfId="28000" xr:uid="{995A37F6-35F8-43F2-897E-B6135241017E}"/>
    <cellStyle name="Comma 10 4 3" xfId="28001" xr:uid="{7F345D3C-BA73-4C6F-9004-02CA0AB041DF}"/>
    <cellStyle name="Comma 10 4 4" xfId="28002" xr:uid="{518611BF-32AD-4FF3-B37D-98F57AE7B677}"/>
    <cellStyle name="Comma 10 4 5" xfId="28003" xr:uid="{9722449B-E784-4EB6-9CCA-4E3A05CC116D}"/>
    <cellStyle name="Comma 10 5" xfId="28004" xr:uid="{84CBC8FB-EC71-40FB-B61F-6F8B8A853FB8}"/>
    <cellStyle name="Comma 10 5 2" xfId="28005" xr:uid="{05B6FD96-75C6-42F0-B0EB-084FCC21ADA4}"/>
    <cellStyle name="Comma 10 5 3" xfId="28006" xr:uid="{000FDF23-3F77-4254-8BD7-7CFFE9F055EE}"/>
    <cellStyle name="Comma 10 6" xfId="28007" xr:uid="{69E480CA-BE41-43D1-9037-7BACCC7D528E}"/>
    <cellStyle name="Comma 10 6 2" xfId="28008" xr:uid="{22760F9E-A504-42B4-AFAA-34FE8F18916C}"/>
    <cellStyle name="Comma 10 6 3" xfId="28009" xr:uid="{801A9710-AC64-4E50-BF6A-B63B0CDDF774}"/>
    <cellStyle name="Comma 11" xfId="553" xr:uid="{BD2A3ED0-FD77-4BDE-B708-5A26A08E2A94}"/>
    <cellStyle name="Comma 11 2" xfId="28010" xr:uid="{621EDF28-A928-49C2-80B9-3B2E542DEF8D}"/>
    <cellStyle name="Comma 11 2 2" xfId="28011" xr:uid="{9452CE6A-9CE6-4BAC-AC18-254FE36650F5}"/>
    <cellStyle name="Comma 11 2 2 2" xfId="28012" xr:uid="{42ED43D7-0BA5-4656-ACE4-7FAD1EF31A95}"/>
    <cellStyle name="Comma 11 2 2 3" xfId="28013" xr:uid="{C69F9709-01DC-494F-A099-CB641941BD17}"/>
    <cellStyle name="Comma 11 2 3" xfId="28014" xr:uid="{E5587DC3-6E03-4366-AE6A-DE11EFC98B78}"/>
    <cellStyle name="Comma 11 2 4" xfId="28015" xr:uid="{EEDB9EEC-DBB4-4C4C-97E8-F07D200D8A0B}"/>
    <cellStyle name="Comma 11 2 5" xfId="28016" xr:uid="{75D76691-098F-4697-B6B4-19C0B09FD0B8}"/>
    <cellStyle name="Comma 11 3" xfId="28017" xr:uid="{1F0464FA-8490-40C4-9629-9A4BB417357C}"/>
    <cellStyle name="Comma 11 3 2" xfId="28018" xr:uid="{2544AA5E-A0A2-4944-BCE5-269735242D44}"/>
    <cellStyle name="Comma 11 3 2 2" xfId="28019" xr:uid="{546B083B-17B2-48D1-8066-C6800AA9F5E3}"/>
    <cellStyle name="Comma 11 3 2 3" xfId="28020" xr:uid="{623D283B-D971-4050-98E5-513DF1BBBEF9}"/>
    <cellStyle name="Comma 11 3 3" xfId="28021" xr:uid="{27E08ADB-3709-4C62-B138-363B9703DE91}"/>
    <cellStyle name="Comma 11 3 4" xfId="28022" xr:uid="{DBC6BCEB-B786-4D3A-A0A6-87367F925A8F}"/>
    <cellStyle name="Comma 11 3 5" xfId="28023" xr:uid="{B27604FF-8ED8-446A-9054-4585C6AF4E74}"/>
    <cellStyle name="Comma 11 3 6" xfId="28024" xr:uid="{AE03F89B-1DF9-4833-8879-263805C618BE}"/>
    <cellStyle name="Comma 11 4" xfId="28025" xr:uid="{D8C3A656-BB2C-4627-8EE2-727C8EAD9524}"/>
    <cellStyle name="Comma 11 4 2" xfId="28026" xr:uid="{09B91DE2-6959-4A6C-8979-3670471D8FF7}"/>
    <cellStyle name="Comma 11 4 3" xfId="28027" xr:uid="{E2C95097-CCE2-47E9-8227-F4923BADDF74}"/>
    <cellStyle name="Comma 11 4 4" xfId="28028" xr:uid="{CEB630B6-4E16-4209-AEA3-48147CB10DF2}"/>
    <cellStyle name="Comma 11 4 5" xfId="28029" xr:uid="{A783176A-D2E2-4488-A624-C9EA6F556E9B}"/>
    <cellStyle name="Comma 11 5" xfId="28030" xr:uid="{1A3408C7-42C5-4B79-A73C-1A6E513F0734}"/>
    <cellStyle name="Comma 11 5 2" xfId="28031" xr:uid="{BDD1669C-E882-46B1-AA47-7BE36521AE2F}"/>
    <cellStyle name="Comma 11 5 3" xfId="28032" xr:uid="{5D7B3F3C-684A-424A-8371-DF54B309A824}"/>
    <cellStyle name="Comma 11 6" xfId="28033" xr:uid="{619A4DAF-391F-4A14-A8D3-0FDDFF0C7742}"/>
    <cellStyle name="Comma 12" xfId="554" xr:uid="{8B5398EA-F353-4A35-AD47-C6424B9C02C6}"/>
    <cellStyle name="Comma 12 2" xfId="28034" xr:uid="{4D97BF5E-AB57-4275-9B98-CA3D4F1E4D28}"/>
    <cellStyle name="Comma 12 2 2" xfId="28035" xr:uid="{51A9A3D4-BA19-45E2-829B-CF0357EFB93A}"/>
    <cellStyle name="Comma 12 2 2 2" xfId="28036" xr:uid="{3EB14450-5EB6-4A62-895C-7B79099159FD}"/>
    <cellStyle name="Comma 12 2 2 3" xfId="28037" xr:uid="{185C748D-2521-4A73-B049-8C037B1607E8}"/>
    <cellStyle name="Comma 12 2 3" xfId="28038" xr:uid="{C7CA7DDA-80D4-483A-AC8F-722415DC08DF}"/>
    <cellStyle name="Comma 12 2 3 2" xfId="28039" xr:uid="{50341F03-7B3E-41D8-89FF-43F62FA4C96E}"/>
    <cellStyle name="Comma 12 2 4" xfId="28040" xr:uid="{C1C6FA24-D887-4ED3-B211-DF01854423D7}"/>
    <cellStyle name="Comma 12 2 5" xfId="28041" xr:uid="{EA202F3E-5428-468B-8234-59D476ACC776}"/>
    <cellStyle name="Comma 12 3" xfId="28042" xr:uid="{DDA15A5D-7F1D-40A5-BF6D-CABB672F2E13}"/>
    <cellStyle name="Comma 12 3 2" xfId="28043" xr:uid="{C52E1A97-5E68-430F-B6A0-A9B0A82C55EE}"/>
    <cellStyle name="Comma 12 3 2 2" xfId="28044" xr:uid="{017D8AE6-2BAB-4DA5-B9DB-2D7B8DE23946}"/>
    <cellStyle name="Comma 12 3 2 3" xfId="28045" xr:uid="{6F853587-50A5-4A84-8496-D4CD19A5DF1E}"/>
    <cellStyle name="Comma 12 3 3" xfId="28046" xr:uid="{D88FF8ED-2F57-4639-8F87-C347C03E22DE}"/>
    <cellStyle name="Comma 12 3 4" xfId="28047" xr:uid="{0780141F-5578-4313-A1BF-5B8F6D306D03}"/>
    <cellStyle name="Comma 12 4" xfId="28048" xr:uid="{E97B52A2-9CF8-4709-88EE-517C11212232}"/>
    <cellStyle name="Comma 12 4 2" xfId="28049" xr:uid="{CF80BA62-2F0F-4344-9D7B-D90EE147B4A7}"/>
    <cellStyle name="Comma 12 4 3" xfId="28050" xr:uid="{7E99E9E2-3CC2-4B4F-81A2-4AFF4DC416D1}"/>
    <cellStyle name="Comma 12 5" xfId="28051" xr:uid="{30E43CD4-3595-435F-B92B-ADB525F6B38D}"/>
    <cellStyle name="Comma 12 5 2" xfId="28052" xr:uid="{F6C07FAD-8E8C-48F1-B855-A33E140AC121}"/>
    <cellStyle name="Comma 12 5 3" xfId="28053" xr:uid="{F220407C-0DE8-407F-8701-0D754FD04AAF}"/>
    <cellStyle name="Comma 12 6" xfId="28054" xr:uid="{A2621452-93AA-46D0-867A-CEEEF6C431B8}"/>
    <cellStyle name="Comma 12 6 2" xfId="28055" xr:uid="{15A59836-C94A-447C-A3C0-AF1CF4D480A8}"/>
    <cellStyle name="Comma 12 6 3" xfId="28056" xr:uid="{D6D9D7EB-4A0B-4F6A-A47B-8E3C235E8F18}"/>
    <cellStyle name="Comma 13" xfId="555" xr:uid="{D22BA3F0-AB67-4B57-876B-C6F851B0D6CD}"/>
    <cellStyle name="Comma 13 2" xfId="28057" xr:uid="{DC99F726-8D17-4090-A772-F832F8DB8E2A}"/>
    <cellStyle name="Comma 13 2 2" xfId="28058" xr:uid="{F1E1F390-7105-46AC-90DF-B268B6924A5D}"/>
    <cellStyle name="Comma 13 2 2 2" xfId="28059" xr:uid="{F2E76965-23A0-4216-8257-E9E1009FAC23}"/>
    <cellStyle name="Comma 13 2 2 3" xfId="28060" xr:uid="{1E97766E-FBDA-4D0A-9FA8-B5BB1ABF0C49}"/>
    <cellStyle name="Comma 13 2 3" xfId="28061" xr:uid="{28C6DB83-F946-487D-8EA1-2F734C7E3C23}"/>
    <cellStyle name="Comma 13 2 4" xfId="28062" xr:uid="{F3A32B41-BBC4-43C4-A899-420EDC056598}"/>
    <cellStyle name="Comma 13 3" xfId="28063" xr:uid="{C9A1DB61-AEF2-4C7A-B1EB-AFB7178197B0}"/>
    <cellStyle name="Comma 13 3 2" xfId="28064" xr:uid="{998D5578-CF58-4AF0-BE86-5006A8F882C8}"/>
    <cellStyle name="Comma 13 3 2 2" xfId="28065" xr:uid="{03E58D54-D87C-4F4A-AB23-4DB16B149DF6}"/>
    <cellStyle name="Comma 13 3 2 3" xfId="28066" xr:uid="{07D5A70C-25C4-4242-9C2F-73715E7B3193}"/>
    <cellStyle name="Comma 13 3 3" xfId="28067" xr:uid="{A947F712-A464-43BB-AB98-41B9030483C0}"/>
    <cellStyle name="Comma 13 3 4" xfId="28068" xr:uid="{3CDB7087-D9DE-4D9E-9239-9C76FC6178E9}"/>
    <cellStyle name="Comma 13 4" xfId="28069" xr:uid="{B8BB2512-070F-44EB-825E-9A389EFBE25F}"/>
    <cellStyle name="Comma 13 4 2" xfId="28070" xr:uid="{8ABF13F8-9D17-4ACA-A4CD-9258CB37D9C4}"/>
    <cellStyle name="Comma 13 4 3" xfId="28071" xr:uid="{7361E51A-62D0-4F9C-AB4D-B957F22A0FF5}"/>
    <cellStyle name="Comma 13 5" xfId="28072" xr:uid="{89CD4021-0C4D-4C5E-8386-DCEC18AD7B80}"/>
    <cellStyle name="Comma 13 5 2" xfId="28073" xr:uid="{069E87DC-0013-4C3F-84BA-BF4B3F44AA84}"/>
    <cellStyle name="Comma 13 5 3" xfId="28074" xr:uid="{D3FC8CF7-DA09-4A45-8064-4B8FE39E21B1}"/>
    <cellStyle name="Comma 14" xfId="556" xr:uid="{FAAF3FEA-8EA9-42A4-9643-4C2D43D8EAB1}"/>
    <cellStyle name="Comma 14 2" xfId="28076" xr:uid="{CED5D32A-B8DA-4929-930B-FCFFAA871CA8}"/>
    <cellStyle name="Comma 14 2 2" xfId="28077" xr:uid="{94209F79-062E-4864-B5E1-41396745A39D}"/>
    <cellStyle name="Comma 14 2 3" xfId="28078" xr:uid="{76EC7B2A-E7AB-438C-9F97-3BDF9D178C4D}"/>
    <cellStyle name="Comma 14 2 4" xfId="28079" xr:uid="{25AAF4E7-D147-404A-8D62-DF16B6C6BBA1}"/>
    <cellStyle name="Comma 14 3" xfId="28080" xr:uid="{10E8CC5B-8F30-445C-B286-0A50333F48E0}"/>
    <cellStyle name="Comma 14 3 2" xfId="28081" xr:uid="{3B9B23E7-B795-48D9-B24A-184931893A71}"/>
    <cellStyle name="Comma 14 3 3" xfId="28082" xr:uid="{AE9B367E-E069-44F3-941F-C21B7A0ACF8A}"/>
    <cellStyle name="Comma 14 4" xfId="28083" xr:uid="{5E0FC24D-B93E-4AFE-A0D7-6C8907A97AE6}"/>
    <cellStyle name="Comma 14 4 2" xfId="28084" xr:uid="{61523110-61D4-45E4-98C6-566A54B6F495}"/>
    <cellStyle name="Comma 14 5" xfId="28085" xr:uid="{E15A543B-9FB1-4F8B-909B-C1756C504B04}"/>
    <cellStyle name="Comma 14 5 2" xfId="28086" xr:uid="{4B7CB083-52F8-4CAD-8194-D7B5472723B4}"/>
    <cellStyle name="Comma 14 6" xfId="28087" xr:uid="{A5407AA0-BED9-4505-9C84-7A8AE202616E}"/>
    <cellStyle name="Comma 14 7" xfId="28075" xr:uid="{A490B74C-5597-4A14-AB49-83027404F305}"/>
    <cellStyle name="Comma 15" xfId="557" xr:uid="{790A96FB-7A90-4BDB-B2D2-2927174ED7E0}"/>
    <cellStyle name="Comma 15 2" xfId="28089" xr:uid="{17849FF3-C0A0-4F22-B25B-B748ECD390E2}"/>
    <cellStyle name="Comma 15 2 2" xfId="28090" xr:uid="{C0697F16-B2EC-43A3-B01A-1D6B8CA63A39}"/>
    <cellStyle name="Comma 15 2 3" xfId="28091" xr:uid="{A27F1DC7-D919-4546-B890-E88CC5B4721C}"/>
    <cellStyle name="Comma 15 2 4" xfId="28092" xr:uid="{64761ECE-D02C-4E4E-86A6-ED8D8AC10592}"/>
    <cellStyle name="Comma 15 3" xfId="28093" xr:uid="{AC1BFD2E-785D-4C1A-9AF2-0BAC3928E3AB}"/>
    <cellStyle name="Comma 15 3 2" xfId="28094" xr:uid="{82653BB1-0C38-4D25-BF1B-6BF31443A9EF}"/>
    <cellStyle name="Comma 15 3 3" xfId="28095" xr:uid="{DC15CA58-CCEA-464C-B54F-336ACD525F0E}"/>
    <cellStyle name="Comma 15 4" xfId="28096" xr:uid="{AD7827A0-03DC-4F17-8313-1BC4108E671D}"/>
    <cellStyle name="Comma 15 4 2" xfId="28097" xr:uid="{396329D9-C4D7-42FE-8D7B-B094788FF60C}"/>
    <cellStyle name="Comma 15 5" xfId="28098" xr:uid="{42506308-ECD0-42DA-B82C-898F30D71DA6}"/>
    <cellStyle name="Comma 15 5 2" xfId="28099" xr:uid="{3CF10C8E-DC68-4D26-A110-D43E587A42BA}"/>
    <cellStyle name="Comma 15 6" xfId="28100" xr:uid="{54D22429-5E6C-4092-9E92-79E2C70C7144}"/>
    <cellStyle name="Comma 15 7" xfId="28088" xr:uid="{A325A680-72D8-4363-8938-4383E40B8A79}"/>
    <cellStyle name="Comma 16" xfId="979" xr:uid="{A6A2D19C-6B60-493F-826F-8E6D74426BD8}"/>
    <cellStyle name="Comma 16 2" xfId="28102" xr:uid="{361AC52F-48E4-4FE5-8773-09EE9E135F70}"/>
    <cellStyle name="Comma 16 2 2" xfId="28103" xr:uid="{6C3F38AC-D4BF-4F55-B3A5-8C5AD58DCA72}"/>
    <cellStyle name="Comma 16 2 3" xfId="28104" xr:uid="{1BCB1250-661D-493F-A910-E580DD1724A1}"/>
    <cellStyle name="Comma 16 2 4" xfId="28105" xr:uid="{24143B5E-4D02-4609-8E50-BB54AB35FF5D}"/>
    <cellStyle name="Comma 16 3" xfId="28106" xr:uid="{1B3E8494-0F19-46C6-9A0E-725CBA1BA026}"/>
    <cellStyle name="Comma 16 3 2" xfId="28107" xr:uid="{FAD321B1-D3C2-4614-A86C-1E1C7DE6736E}"/>
    <cellStyle name="Comma 16 3 3" xfId="28108" xr:uid="{8C02236C-08A1-4DA2-89D8-EE758B7A7057}"/>
    <cellStyle name="Comma 16 4" xfId="28109" xr:uid="{F57AABEC-3591-43C2-B2C9-E9751423F206}"/>
    <cellStyle name="Comma 16 4 2" xfId="28110" xr:uid="{9F3789C4-DCB4-44F3-8FDE-92D6D7ABD4EA}"/>
    <cellStyle name="Comma 16 5" xfId="28111" xr:uid="{2D2AA1B5-E484-4B1B-B0A7-FA6EA13D6012}"/>
    <cellStyle name="Comma 16 5 2" xfId="28112" xr:uid="{A6B6614E-2891-4CAC-BE3A-8F40B0A751B4}"/>
    <cellStyle name="Comma 16 6" xfId="28113" xr:uid="{BECCC35D-C0ED-4033-9521-0206A7322439}"/>
    <cellStyle name="Comma 16 7" xfId="28101" xr:uid="{9C83630F-B2FD-41E0-9D5B-DF0DD50D1C99}"/>
    <cellStyle name="Comma 17" xfId="980" xr:uid="{F70F38F2-7151-438B-B278-12D840A02AF9}"/>
    <cellStyle name="Comma 17 2" xfId="28115" xr:uid="{19D391DF-09C6-4854-B4EE-E5FDE38A5BC1}"/>
    <cellStyle name="Comma 17 2 2" xfId="28116" xr:uid="{FE5D3BCE-740B-4EAD-9E14-AC23E0730C07}"/>
    <cellStyle name="Comma 17 2 3" xfId="28117" xr:uid="{6C5FF036-1E8C-4235-AA5A-73C7E3C42CEF}"/>
    <cellStyle name="Comma 17 2 4" xfId="28118" xr:uid="{116DDD38-5C6C-490B-A518-6BB169EDDE9D}"/>
    <cellStyle name="Comma 17 3" xfId="28119" xr:uid="{72FD00D3-69B6-4CDC-A63A-D374CB184887}"/>
    <cellStyle name="Comma 17 3 2" xfId="28120" xr:uid="{0F41E9E8-C5D9-4D10-9A85-006F284ADC2F}"/>
    <cellStyle name="Comma 17 3 3" xfId="28121" xr:uid="{0FF7BAD5-126D-4F78-9030-65DA39DB617C}"/>
    <cellStyle name="Comma 17 4" xfId="28122" xr:uid="{321091C0-3156-4D94-8EBC-66C4C58F3661}"/>
    <cellStyle name="Comma 17 4 2" xfId="28123" xr:uid="{50F7842A-6909-4777-A826-C5541A4A1B93}"/>
    <cellStyle name="Comma 17 5" xfId="28124" xr:uid="{CBBA8A86-560B-4212-B76A-F4A18813C4F1}"/>
    <cellStyle name="Comma 17 5 2" xfId="28125" xr:uid="{D5080EF8-266F-4E0B-8827-24B458E704B9}"/>
    <cellStyle name="Comma 17 6" xfId="28126" xr:uid="{7AA5CA0F-2427-45A2-B302-423091FD7F36}"/>
    <cellStyle name="Comma 17 7" xfId="28114" xr:uid="{DDD1ECA2-A452-4A1D-8F47-1F53B76F4FE3}"/>
    <cellStyle name="Comma 18" xfId="981" xr:uid="{8E178A88-B391-4BE6-8DC2-71F1209A3077}"/>
    <cellStyle name="Comma 18 2" xfId="28128" xr:uid="{0ABB9368-9B19-4A37-A816-7B661DBB7BD8}"/>
    <cellStyle name="Comma 18 2 2" xfId="28129" xr:uid="{5174859F-307D-4D6C-A646-EC22ED7D8CAA}"/>
    <cellStyle name="Comma 18 2 3" xfId="28130" xr:uid="{C9FAEAAD-9BF4-4363-9EC2-D69DF5DAE7AB}"/>
    <cellStyle name="Comma 18 2 4" xfId="28131" xr:uid="{A536DA0D-1919-4106-AC5A-94BC38231233}"/>
    <cellStyle name="Comma 18 3" xfId="28132" xr:uid="{66C69FFA-D871-46F8-96B6-8AFB214D467B}"/>
    <cellStyle name="Comma 18 3 2" xfId="28133" xr:uid="{11DBD64D-7067-4A23-8ABE-9CBAA589A33F}"/>
    <cellStyle name="Comma 18 3 3" xfId="28134" xr:uid="{8DB3FF0D-539D-49A9-8522-B64899144C15}"/>
    <cellStyle name="Comma 18 4" xfId="28135" xr:uid="{BF5AEC86-F956-4E79-B66A-FC438705DE97}"/>
    <cellStyle name="Comma 18 4 2" xfId="28136" xr:uid="{815D9F4E-1D80-4831-91EE-2039782771FD}"/>
    <cellStyle name="Comma 18 5" xfId="28137" xr:uid="{FC8B8815-99FB-446A-BC28-AC5039A2B3D2}"/>
    <cellStyle name="Comma 18 5 2" xfId="28138" xr:uid="{44C25CC2-DA67-425F-8C08-AD2574A5F9EC}"/>
    <cellStyle name="Comma 18 6" xfId="28139" xr:uid="{7AA556B3-5FB6-4BF3-82B4-468BD3985EBA}"/>
    <cellStyle name="Comma 18 7" xfId="28127" xr:uid="{A5D28C01-9849-49A5-9554-3D92FE461A42}"/>
    <cellStyle name="Comma 19" xfId="982" xr:uid="{196EB6B1-3D50-4D78-BFC3-6F8559C8A5A9}"/>
    <cellStyle name="Comma 19 2" xfId="28141" xr:uid="{5793DF5C-E026-4E3E-B3B2-CC7E4DE54420}"/>
    <cellStyle name="Comma 19 2 2" xfId="28142" xr:uid="{56863A3D-1198-47C9-BA04-6FD385055C65}"/>
    <cellStyle name="Comma 19 2 3" xfId="28143" xr:uid="{92A092F6-68B4-4B94-8551-E0C925B7E22B}"/>
    <cellStyle name="Comma 19 2 4" xfId="28144" xr:uid="{CB102E8F-AE8B-47CF-BD41-FCBAE1726633}"/>
    <cellStyle name="Comma 19 3" xfId="28145" xr:uid="{4B520AD6-0EB6-4EE8-877F-2D96B6EC14DE}"/>
    <cellStyle name="Comma 19 3 2" xfId="28146" xr:uid="{050FF978-9294-4D01-ABA7-9E76FEB302D6}"/>
    <cellStyle name="Comma 19 3 3" xfId="28147" xr:uid="{F873365C-4CC2-425A-9688-B386DB12A68B}"/>
    <cellStyle name="Comma 19 4" xfId="28148" xr:uid="{CDC7BD53-8B81-4E5B-A9A7-B02FE1D2E91D}"/>
    <cellStyle name="Comma 19 4 2" xfId="28149" xr:uid="{8ED44173-B38F-49D0-82EF-9C1A69FB5B3B}"/>
    <cellStyle name="Comma 19 4 3" xfId="28150" xr:uid="{BB250AC0-EC0C-4E72-A5B3-B4BE9363C451}"/>
    <cellStyle name="Comma 19 5" xfId="28151" xr:uid="{1C8FD38D-A4FE-43BD-8A83-F072BF0FD98D}"/>
    <cellStyle name="Comma 19 6" xfId="28140" xr:uid="{691C391A-1F39-4B08-B554-775E1D8BA5F4}"/>
    <cellStyle name="Comma 2" xfId="558" xr:uid="{12FE6A8C-F106-4159-8F19-8634A10A3344}"/>
    <cellStyle name="Comma 2 10" xfId="1011" xr:uid="{1A43ED16-7FDF-4D3A-94AA-DDD93F65A428}"/>
    <cellStyle name="Comma 2 11" xfId="28152" xr:uid="{7226ED11-5201-4B6F-92BD-D842748E4037}"/>
    <cellStyle name="Comma 2 2" xfId="559" xr:uid="{9D110EF8-CE48-4BD8-9F46-AB6B9A3CEFBB}"/>
    <cellStyle name="Comma 2 2 2" xfId="560" xr:uid="{A9BC6F97-8607-4F96-A578-2D93BDA87D86}"/>
    <cellStyle name="Comma 2 2 2 2" xfId="561" xr:uid="{A13DBD8D-39D1-43C8-9265-AEBEDC7491FA}"/>
    <cellStyle name="Comma 2 2 2 2 2" xfId="562" xr:uid="{E63EC9D2-E53B-44FB-98DD-88BD64C7F6C2}"/>
    <cellStyle name="Comma 2 2 2 2 2 2" xfId="28154" xr:uid="{07F0BB01-51CA-4E70-B8B2-B04B440FCC08}"/>
    <cellStyle name="Comma 2 2 2 2 3" xfId="28155" xr:uid="{EA64966D-F7AF-485F-BA35-D54920B3AA7F}"/>
    <cellStyle name="Comma 2 2 2 2 3 2" xfId="28156" xr:uid="{685B6D50-288E-48E2-8174-CC1BC420E6CB}"/>
    <cellStyle name="Comma 2 2 2 2 3 3" xfId="28157" xr:uid="{43344409-AE01-46A9-AAA4-AFFCC37A7B8A}"/>
    <cellStyle name="Comma 2 2 2 2 4" xfId="28158" xr:uid="{188250A5-8843-4A80-932F-3061780877B6}"/>
    <cellStyle name="Comma 2 2 2 2 5" xfId="28153" xr:uid="{D50306F1-D2E4-4F9C-8FD4-2B8DF173BEA1}"/>
    <cellStyle name="Comma 2 2 2 3" xfId="563" xr:uid="{00DCB2DA-16FB-4D95-A47C-721E714337B3}"/>
    <cellStyle name="Comma 2 2 2 3 2" xfId="564" xr:uid="{5F98B3C2-4D94-4AB1-BC05-659A639BE5BE}"/>
    <cellStyle name="Comma 2 2 2 4" xfId="565" xr:uid="{49C8415D-CDA4-4B77-9ED0-3D1A1113B7CE}"/>
    <cellStyle name="Comma 2 2 2 5" xfId="566" xr:uid="{015C5C5D-6BF7-4701-B56A-39AA5D64A98F}"/>
    <cellStyle name="Comma 2 2 3" xfId="28159" xr:uid="{6492577D-0291-429F-A9BB-B239FE0F4577}"/>
    <cellStyle name="Comma 2 2 3 2" xfId="28160" xr:uid="{19399B12-ABAD-4A19-B3C2-35F701D5F038}"/>
    <cellStyle name="Comma 2 2 3 3" xfId="28161" xr:uid="{E706F927-B41C-4501-97DF-0CDF77C4D658}"/>
    <cellStyle name="Comma 2 2 3 3 2" xfId="28162" xr:uid="{AD5326CA-C388-446E-940A-2C6292FBECF8}"/>
    <cellStyle name="Comma 2 2 3 3 3" xfId="28163" xr:uid="{31858DFE-0E8D-41A0-9921-AB72516D5CF9}"/>
    <cellStyle name="Comma 2 2 3 4" xfId="28164" xr:uid="{7EDAA9F7-EA77-451D-B6C0-C3271ABC0C41}"/>
    <cellStyle name="Comma 2 2 4" xfId="28165" xr:uid="{377CD78A-4FD0-4302-B985-3A218C3AAC91}"/>
    <cellStyle name="Comma 2 2 5" xfId="28166" xr:uid="{E6B06FED-BCE2-46F4-B29F-EBE715713FCE}"/>
    <cellStyle name="Comma 2 2 6" xfId="28167" xr:uid="{A840CD27-54EA-4A7F-A118-116B8AC274E0}"/>
    <cellStyle name="Comma 2 3" xfId="567" xr:uid="{D5836296-92E4-42F5-B9D8-231DF1A13DD2}"/>
    <cellStyle name="Comma 2 3 2" xfId="568" xr:uid="{C9FF770C-C038-4162-8A37-893DF1027F6C}"/>
    <cellStyle name="Comma 2 3 2 2" xfId="569" xr:uid="{868AD0AE-0518-4545-83EF-1BF90B6DA905}"/>
    <cellStyle name="Comma 2 3 2 2 2" xfId="28171" xr:uid="{CCEE18C5-AB0A-484C-A7CE-FC3245BDAB98}"/>
    <cellStyle name="Comma 2 3 2 2 3" xfId="28170" xr:uid="{FF09C711-CAA1-434E-ACC3-C8A0DE037E1F}"/>
    <cellStyle name="Comma 2 3 2 3" xfId="570" xr:uid="{7CCD1EA1-CEC7-4642-AACF-F8BD79A0E71E}"/>
    <cellStyle name="Comma 2 3 2 3 2" xfId="571" xr:uid="{E32751B4-20A7-41CE-937C-778E3B89C84F}"/>
    <cellStyle name="Comma 2 3 2 4" xfId="28169" xr:uid="{8610FC53-D63A-4FB7-9C7A-1745325BE701}"/>
    <cellStyle name="Comma 2 3 3" xfId="28172" xr:uid="{EE7BA3AF-59F7-47AD-BAF9-D3BB1CAD3D60}"/>
    <cellStyle name="Comma 2 3 3 2" xfId="28173" xr:uid="{FD887539-02D6-433D-8247-FAD9290FEA09}"/>
    <cellStyle name="Comma 2 3 4" xfId="28174" xr:uid="{B42A1385-9031-4B65-8FEF-9719664B2101}"/>
    <cellStyle name="Comma 2 3 5" xfId="28168" xr:uid="{ADFCABA0-E53C-443C-A96F-35BF44EC6352}"/>
    <cellStyle name="Comma 2 4" xfId="572" xr:uid="{32682376-CD17-42A5-AABC-5A8ED89D412D}"/>
    <cellStyle name="Comma 2 4 2" xfId="573" xr:uid="{C905CED8-5DB1-47F9-B4CF-A746F8D65BDA}"/>
    <cellStyle name="Comma 2 4 2 2" xfId="574" xr:uid="{CE022F2C-A5CD-438E-9F33-6C9AFC0CF95A}"/>
    <cellStyle name="Comma 2 4 2 3" xfId="28176" xr:uid="{B17B3771-8E6B-4B0D-878A-A50C6511FB1F}"/>
    <cellStyle name="Comma 2 4 3" xfId="575" xr:uid="{D98F50E7-2F34-4F17-B1EA-B721F8EA0B72}"/>
    <cellStyle name="Comma 2 4 3 2" xfId="576" xr:uid="{3796252C-1054-4AE4-8E58-9290DAF8842A}"/>
    <cellStyle name="Comma 2 4 3 3" xfId="28177" xr:uid="{435D28F0-5F0C-4791-BF75-5F9924D9AE77}"/>
    <cellStyle name="Comma 2 4 4" xfId="577" xr:uid="{1CCF9010-917F-4467-AF40-31EC859BC004}"/>
    <cellStyle name="Comma 2 4 4 2" xfId="578" xr:uid="{1D6999D9-284E-48A1-8C07-46950C9EB86D}"/>
    <cellStyle name="Comma 2 4 5" xfId="579" xr:uid="{6C5F79FF-6622-4F1B-A976-B322D88252D9}"/>
    <cellStyle name="Comma 2 4 6" xfId="580" xr:uid="{878C6536-34C9-4999-9166-7341F3FAECA4}"/>
    <cellStyle name="Comma 2 4 7" xfId="28175" xr:uid="{A56C14AD-7FD6-4D56-B4DF-6AA61948CD9E}"/>
    <cellStyle name="Comma 2 5" xfId="581" xr:uid="{CA6F51B9-C39B-4ECF-913E-3135D9255650}"/>
    <cellStyle name="Comma 2 5 2" xfId="28179" xr:uid="{3848CF8A-6A2C-4C5E-B9C8-157C041CED41}"/>
    <cellStyle name="Comma 2 5 3" xfId="28180" xr:uid="{94F3F254-5A5C-4D48-B73A-5E9357FD6563}"/>
    <cellStyle name="Comma 2 5 4" xfId="28181" xr:uid="{602ECD36-B212-4BAD-84A8-A6BA82999D3F}"/>
    <cellStyle name="Comma 2 5 5" xfId="28178" xr:uid="{A6E92546-DABE-4C51-B3A3-5E458CEBC2E3}"/>
    <cellStyle name="Comma 2 6" xfId="28182" xr:uid="{5ECFE784-78CE-413E-9AF9-1F25363228C3}"/>
    <cellStyle name="Comma 2 6 2" xfId="28183" xr:uid="{31D127D2-912A-4922-8E5A-5BC77C2DA5F9}"/>
    <cellStyle name="Comma 2 6 2 2" xfId="28184" xr:uid="{EB18AC59-C816-4FCE-BEA8-B16045A4810B}"/>
    <cellStyle name="Comma 2 6 2 3" xfId="28185" xr:uid="{25018246-9499-4DD6-8386-80532F71F6D7}"/>
    <cellStyle name="Comma 2 6 3" xfId="28186" xr:uid="{655AC6FF-3BE2-413B-A09B-E9DEACC1F863}"/>
    <cellStyle name="Comma 2 6 4" xfId="28187" xr:uid="{3FAADEE4-39D1-4033-A6AA-074C29BB868D}"/>
    <cellStyle name="Comma 2 6 5" xfId="28188" xr:uid="{B69631F1-D8C5-41B7-BF57-D0FB148BEA5C}"/>
    <cellStyle name="Comma 2 7" xfId="28189" xr:uid="{00C5E045-5EA5-45AA-90D0-879F246E0408}"/>
    <cellStyle name="Comma 2 7 2" xfId="28190" xr:uid="{4DEE28B7-80D0-4AED-91B1-C69A08C76630}"/>
    <cellStyle name="Comma 2 8" xfId="28191" xr:uid="{90CCE6AD-C541-4930-B24D-B12FDF86185C}"/>
    <cellStyle name="Comma 2 9" xfId="28192" xr:uid="{C73D3532-6EE7-4788-BD31-75C414439D6E}"/>
    <cellStyle name="Comma 20" xfId="983" xr:uid="{336228B6-60B0-40CD-BC91-FB92F85F49EC}"/>
    <cellStyle name="Comma 20 2" xfId="28194" xr:uid="{74B5E077-5AAD-4E7C-94FB-DBA62AEF3464}"/>
    <cellStyle name="Comma 20 2 2" xfId="28195" xr:uid="{1325A40A-A75F-4392-A2DD-718E18AC9F13}"/>
    <cellStyle name="Comma 20 2 3" xfId="28196" xr:uid="{6C6D296E-82DD-4D11-8E80-AF189B68B5F1}"/>
    <cellStyle name="Comma 20 2 4" xfId="28197" xr:uid="{7CD38E16-EBFF-4A89-8C35-7A8A2F2C887B}"/>
    <cellStyle name="Comma 20 3" xfId="28198" xr:uid="{F2998644-B805-45D3-9648-7E44E2BFD67F}"/>
    <cellStyle name="Comma 20 3 2" xfId="28199" xr:uid="{6864E025-BE11-4AC4-9C7E-A973F853A7BB}"/>
    <cellStyle name="Comma 20 3 3" xfId="28200" xr:uid="{C11BCE0B-BA3B-4948-8A84-C26270914308}"/>
    <cellStyle name="Comma 20 4" xfId="28201" xr:uid="{1DD1D3FA-DD30-4263-93DC-B67C3820A013}"/>
    <cellStyle name="Comma 20 4 2" xfId="28202" xr:uid="{8A78C212-B9A3-4A13-9385-CEADCAB375B3}"/>
    <cellStyle name="Comma 20 4 3" xfId="28203" xr:uid="{0A0EB245-C97B-4B3C-9DC4-EB5447122D67}"/>
    <cellStyle name="Comma 20 5" xfId="28204" xr:uid="{5A1563CF-4E4F-4132-9C85-9659D8495154}"/>
    <cellStyle name="Comma 20 6" xfId="28193" xr:uid="{F84E5C61-A3EB-4BC0-B439-1CC9A610611E}"/>
    <cellStyle name="Comma 21" xfId="984" xr:uid="{23AFF5DA-0863-4253-9D67-89D6B8F4696D}"/>
    <cellStyle name="Comma 21 2" xfId="28206" xr:uid="{E7327581-9A01-4285-98BF-9FAB760676EE}"/>
    <cellStyle name="Comma 21 2 2" xfId="28207" xr:uid="{8119537A-BE14-4C2C-9D71-A67B3C0A4B4A}"/>
    <cellStyle name="Comma 21 2 3" xfId="28208" xr:uid="{2F9E2D6C-2438-498B-A42E-3779258161D0}"/>
    <cellStyle name="Comma 21 2 4" xfId="28209" xr:uid="{FD663436-4F52-4E50-9B96-70E71E02342D}"/>
    <cellStyle name="Comma 21 3" xfId="28210" xr:uid="{23A54B27-D383-40E1-935B-865C43D38365}"/>
    <cellStyle name="Comma 21 3 2" xfId="28211" xr:uid="{12BD1AB1-9067-4757-88B6-0C702A14E8CC}"/>
    <cellStyle name="Comma 21 3 3" xfId="28212" xr:uid="{7D74E93E-BB45-4937-97D7-B052621A4E52}"/>
    <cellStyle name="Comma 21 4" xfId="28213" xr:uid="{3D0EBA5D-05B7-41CE-9965-FCF18DCD52BB}"/>
    <cellStyle name="Comma 21 4 2" xfId="28214" xr:uid="{D283C29E-BEA9-4154-B9E0-C5600817DE5A}"/>
    <cellStyle name="Comma 21 4 3" xfId="28215" xr:uid="{2AA656E5-FBC4-41E6-8D2A-596B7671BA70}"/>
    <cellStyle name="Comma 21 5" xfId="28216" xr:uid="{D789D9C8-8C99-422D-A3AA-C806F5FDCA33}"/>
    <cellStyle name="Comma 21 6" xfId="28205" xr:uid="{3C2A6775-DD08-4B01-B3B0-52322784732D}"/>
    <cellStyle name="Comma 22" xfId="985" xr:uid="{52D05073-19DE-4619-B5B7-50E2C08863FF}"/>
    <cellStyle name="Comma 22 2" xfId="28218" xr:uid="{A5881988-A2DF-4969-B7E2-CAA864E3304D}"/>
    <cellStyle name="Comma 22 2 2" xfId="28219" xr:uid="{E99D9BDD-FFD4-4F3E-9609-988B8B8A1146}"/>
    <cellStyle name="Comma 22 3" xfId="28220" xr:uid="{75D7798F-E890-4782-8798-283D44F6CF65}"/>
    <cellStyle name="Comma 22 3 2" xfId="28221" xr:uid="{A1BA6493-BD99-4A55-A5AB-BB0DBD205001}"/>
    <cellStyle name="Comma 22 3 3" xfId="28222" xr:uid="{BD3C930A-A7D6-4BD1-BE75-54B79C25FB09}"/>
    <cellStyle name="Comma 22 4" xfId="28223" xr:uid="{EB29ABBC-2E00-4334-8905-70DF0ECAA7E7}"/>
    <cellStyle name="Comma 22 4 2" xfId="28224" xr:uid="{0A2DA9CA-9DFC-4AED-88B1-2922BBC6C977}"/>
    <cellStyle name="Comma 22 5" xfId="28225" xr:uid="{DE71BC5E-27BB-4DEA-B25A-5A3869178490}"/>
    <cellStyle name="Comma 22 6" xfId="28217" xr:uid="{4CC26F4D-183E-4749-BF25-44365FDF6D9E}"/>
    <cellStyle name="Comma 23" xfId="986" xr:uid="{04935FD0-ED99-40AD-A37E-DBA42CEFFCCC}"/>
    <cellStyle name="Comma 23 2" xfId="28227" xr:uid="{C520FDCD-B9B7-4B4F-A59A-C5157F1768E8}"/>
    <cellStyle name="Comma 23 2 2" xfId="28228" xr:uid="{CD8FAB33-918B-468B-9036-596454AFC80D}"/>
    <cellStyle name="Comma 23 3" xfId="28229" xr:uid="{283E6D9E-FE4B-4C51-955B-0A7A7002D705}"/>
    <cellStyle name="Comma 23 3 2" xfId="28230" xr:uid="{20D1CF3F-F425-4607-99C5-364DB4B2B589}"/>
    <cellStyle name="Comma 23 4" xfId="28231" xr:uid="{6041AA54-972D-4BD9-B4DE-AE7BC8DCE5DB}"/>
    <cellStyle name="Comma 23 5" xfId="28232" xr:uid="{668542D9-66EC-4A56-925B-1D00567D39BA}"/>
    <cellStyle name="Comma 23 6" xfId="28226" xr:uid="{4E25EDA8-8F89-4754-9BE2-07FB8D7A203E}"/>
    <cellStyle name="Comma 24" xfId="987" xr:uid="{AC2EE60A-E166-4683-9E37-2C770200DFFD}"/>
    <cellStyle name="Comma 24 2" xfId="28234" xr:uid="{81701CD1-3513-445C-A348-F5FDACC14183}"/>
    <cellStyle name="Comma 24 2 2" xfId="28235" xr:uid="{512CE178-8DB5-4C7E-92D2-B6B8543DCBAA}"/>
    <cellStyle name="Comma 24 3" xfId="28236" xr:uid="{F3D725E8-CCF8-4F89-81E8-48CCAEC67DF0}"/>
    <cellStyle name="Comma 24 3 2" xfId="28237" xr:uid="{7E1D5CF4-3542-44F0-9D38-EF6F2A9276D5}"/>
    <cellStyle name="Comma 24 4" xfId="28238" xr:uid="{83344710-5DCF-4FE6-B09A-1849D53F8F70}"/>
    <cellStyle name="Comma 24 5" xfId="28239" xr:uid="{58828ABD-ACE4-4F01-9682-586D71311BDF}"/>
    <cellStyle name="Comma 24 6" xfId="28233" xr:uid="{8AF8D21B-F144-444C-A31A-36AAC1D519C4}"/>
    <cellStyle name="Comma 25" xfId="988" xr:uid="{4DA639A0-6212-4F15-BC65-9EA78C69A3B9}"/>
    <cellStyle name="Comma 25 2" xfId="28241" xr:uid="{1F36AEA6-2A21-4613-8703-33413E6DCE6E}"/>
    <cellStyle name="Comma 25 2 2" xfId="28242" xr:uid="{642B4ADA-D998-4E4A-8D9A-6E9F900EF770}"/>
    <cellStyle name="Comma 25 3" xfId="28243" xr:uid="{0EC9E5EC-EA9E-4E4D-9F86-3AC761A157AF}"/>
    <cellStyle name="Comma 25 3 2" xfId="28244" xr:uid="{A30A5D86-1BC3-4600-974C-69F99DBEEAB3}"/>
    <cellStyle name="Comma 25 4" xfId="28245" xr:uid="{90DA76CB-4E02-42E4-AAB8-575280E43707}"/>
    <cellStyle name="Comma 25 5" xfId="28246" xr:uid="{F349ECDC-F94E-4260-8217-CDBFB29447BC}"/>
    <cellStyle name="Comma 25 6" xfId="28240" xr:uid="{2396FE51-5F66-4BA4-AC65-113D54675E83}"/>
    <cellStyle name="Comma 26" xfId="989" xr:uid="{B36A9439-79E3-4A63-BA45-16F999DECA41}"/>
    <cellStyle name="Comma 26 2" xfId="28248" xr:uid="{2FFA01B9-C8FF-4348-9AD1-C3F09AE1D249}"/>
    <cellStyle name="Comma 26 2 2" xfId="28249" xr:uid="{16F8A936-B3B3-4F4A-8331-BFB2CA194039}"/>
    <cellStyle name="Comma 26 3" xfId="28250" xr:uid="{18BAA905-C7D7-42D0-836B-63B0E17AE056}"/>
    <cellStyle name="Comma 26 4" xfId="28251" xr:uid="{CE7044D7-15B7-41BF-AC07-FF15927E9BFA}"/>
    <cellStyle name="Comma 26 5" xfId="28252" xr:uid="{E8BA333E-1EFD-4E1F-86F7-1F0D9639C9A9}"/>
    <cellStyle name="Comma 26 6" xfId="28247" xr:uid="{09EAC4C3-C1BF-49A4-906D-33DD2D57C068}"/>
    <cellStyle name="Comma 27" xfId="990" xr:uid="{893D55ED-0F4F-4137-9C1F-F2319749568D}"/>
    <cellStyle name="Comma 27 2" xfId="28254" xr:uid="{FEB71AE5-A91F-467F-9DDB-8C2DA3966DC7}"/>
    <cellStyle name="Comma 27 2 2" xfId="28255" xr:uid="{7B822621-C22B-4F7D-9C41-558E68910FE6}"/>
    <cellStyle name="Comma 27 3" xfId="28256" xr:uid="{074386BE-9C30-4148-9217-4C914206A5C1}"/>
    <cellStyle name="Comma 27 4" xfId="28257" xr:uid="{9F12BDC1-0EA0-4C13-9485-626DE945E2E3}"/>
    <cellStyle name="Comma 27 5" xfId="28258" xr:uid="{983D4E41-5ED6-48B6-8CF3-A0ED863D86C3}"/>
    <cellStyle name="Comma 27 6" xfId="28253" xr:uid="{D4BE4F34-2DF7-4394-B0B7-9E4E9ADDFEF0}"/>
    <cellStyle name="Comma 28" xfId="991" xr:uid="{433428C7-42BE-40A4-B3D4-D47806569AA6}"/>
    <cellStyle name="Comma 28 2" xfId="28260" xr:uid="{08691D0B-201D-4151-9EED-3B1BC64040BB}"/>
    <cellStyle name="Comma 28 2 2" xfId="28261" xr:uid="{06F9455A-8004-4447-A657-DA714280F2BD}"/>
    <cellStyle name="Comma 28 3" xfId="28262" xr:uid="{90E93C69-86D9-4D89-8590-53C7733DCE74}"/>
    <cellStyle name="Comma 28 4" xfId="28263" xr:uid="{6211DC2A-CA7C-43FA-A7C9-8820CF97C611}"/>
    <cellStyle name="Comma 28 5" xfId="28264" xr:uid="{93AFF6A0-C7FC-4AE6-B9A0-20B245827EB7}"/>
    <cellStyle name="Comma 28 6" xfId="28259" xr:uid="{EB0A7354-3BED-41E8-8928-D2ABBB6A17E7}"/>
    <cellStyle name="Comma 29" xfId="992" xr:uid="{3585F38A-178B-41F1-934A-845A12098490}"/>
    <cellStyle name="Comma 29 2" xfId="28266" xr:uid="{83AE37A6-A883-418E-A31E-A7054BE547BA}"/>
    <cellStyle name="Comma 29 3" xfId="28267" xr:uid="{F2A84599-5EEE-41C4-A21D-E0734E1F83B0}"/>
    <cellStyle name="Comma 29 4" xfId="28268" xr:uid="{E2E700D4-7B75-4A75-BB80-0ABF80A1877E}"/>
    <cellStyle name="Comma 29 5" xfId="28269" xr:uid="{4E2E5EB7-9BBF-4E78-B232-FD60A462BD3D}"/>
    <cellStyle name="Comma 29 6" xfId="28265" xr:uid="{CF39FCFB-93E1-4103-BCBC-D85455DF208E}"/>
    <cellStyle name="Comma 3" xfId="582" xr:uid="{5C729F4B-5BA6-4B09-9B8A-C15C4775637D}"/>
    <cellStyle name="Comma 3 10" xfId="28271" xr:uid="{FEF11CC0-78DA-4149-BBC0-8918F1B1D9D1}"/>
    <cellStyle name="Comma 3 11" xfId="28272" xr:uid="{3D211126-F50C-4FC8-ABF6-A866A92D3B58}"/>
    <cellStyle name="Comma 3 12" xfId="1008" xr:uid="{162D6FF6-B1A8-480D-8FBD-D51AF8DC2ED4}"/>
    <cellStyle name="Comma 3 13" xfId="28270" xr:uid="{DBE20EBD-1CDC-4B85-9122-757883A98904}"/>
    <cellStyle name="Comma 3 2" xfId="583" xr:uid="{13B6BCED-E43C-40A2-849C-C720156220C2}"/>
    <cellStyle name="Comma 3 2 2" xfId="584" xr:uid="{1F603A25-CC4F-4BF5-8612-B8B0FE5636F5}"/>
    <cellStyle name="Comma 3 2 2 2" xfId="28275" xr:uid="{7F6533B5-C284-44F2-86BC-5FC7FE614A18}"/>
    <cellStyle name="Comma 3 2 2 2 2" xfId="28276" xr:uid="{CC5B5F0A-5974-48FE-9655-9C3AA7EB35F9}"/>
    <cellStyle name="Comma 3 2 2 2 2 2" xfId="28277" xr:uid="{2801D1DC-71B7-40FE-BCA5-47FDBA18B0A8}"/>
    <cellStyle name="Comma 3 2 2 2 2 3" xfId="28278" xr:uid="{D5F8FFB3-BB0F-4CF9-A4CF-244322BA14B3}"/>
    <cellStyle name="Comma 3 2 2 2 3" xfId="28279" xr:uid="{02B00B89-A799-4D8B-AEAE-C7D29F04852B}"/>
    <cellStyle name="Comma 3 2 2 2 4" xfId="28280" xr:uid="{60284252-540B-49D6-88BD-23CE21592E22}"/>
    <cellStyle name="Comma 3 2 2 3" xfId="28281" xr:uid="{1272FD4E-7237-48D7-8DB0-6AF062E0436A}"/>
    <cellStyle name="Comma 3 2 2 3 2" xfId="28282" xr:uid="{498C19ED-5EA7-4F02-9EF9-263F0A7E4A1B}"/>
    <cellStyle name="Comma 3 2 2 3 2 2" xfId="28283" xr:uid="{B939886A-FE4F-4156-A136-D09F64330ACE}"/>
    <cellStyle name="Comma 3 2 2 3 2 3" xfId="28284" xr:uid="{A77BB605-97B5-4484-893D-86E87B38B9C8}"/>
    <cellStyle name="Comma 3 2 2 3 3" xfId="28285" xr:uid="{F5D4566B-7BF4-4DF0-BF48-B9EDA331344D}"/>
    <cellStyle name="Comma 3 2 2 3 4" xfId="28286" xr:uid="{5F5210A2-CF18-4AD7-804F-D3521BF3C3AD}"/>
    <cellStyle name="Comma 3 2 2 4" xfId="28287" xr:uid="{FEBEBE8B-1C90-429F-AE08-AEAAE4418914}"/>
    <cellStyle name="Comma 3 2 2 4 2" xfId="28288" xr:uid="{D0037E93-588F-4485-AB6C-89557C0612C9}"/>
    <cellStyle name="Comma 3 2 2 4 3" xfId="28289" xr:uid="{13233548-671E-447F-9E69-F22BB6BE1C19}"/>
    <cellStyle name="Comma 3 2 2 5" xfId="28290" xr:uid="{343761F5-5A50-4B70-BE0B-697A01A7EF32}"/>
    <cellStyle name="Comma 3 2 2 5 2" xfId="28291" xr:uid="{268C6C7D-6F2B-4561-B158-B133EF961DC2}"/>
    <cellStyle name="Comma 3 2 2 5 3" xfId="28292" xr:uid="{C6A31783-1BAE-453D-B5CA-1E7B30F935F5}"/>
    <cellStyle name="Comma 3 2 2 6" xfId="28293" xr:uid="{168A2E9C-D584-474C-A88E-C9468B777C39}"/>
    <cellStyle name="Comma 3 2 2 7" xfId="28294" xr:uid="{B75B0D00-5464-4D29-9D61-330C1620041C}"/>
    <cellStyle name="Comma 3 2 2 8" xfId="28274" xr:uid="{20C75A15-2B6A-46E3-8BB7-8F79D017F96A}"/>
    <cellStyle name="Comma 3 2 3" xfId="585" xr:uid="{CB3A5476-1FD0-42CB-939E-5D4F78EBBD93}"/>
    <cellStyle name="Comma 3 2 3 2" xfId="28296" xr:uid="{256CAF97-5761-43F2-B59C-AE5FD6291419}"/>
    <cellStyle name="Comma 3 2 3 3" xfId="28297" xr:uid="{E7840670-4504-4B77-A9C7-91374B4A71BA}"/>
    <cellStyle name="Comma 3 2 3 4" xfId="28295" xr:uid="{462AFACB-1634-4026-A2AA-73AFDBE9EC88}"/>
    <cellStyle name="Comma 3 2 4" xfId="28298" xr:uid="{849512F6-26A2-4A15-97F4-6BD03EC868FF}"/>
    <cellStyle name="Comma 3 2 4 2" xfId="28299" xr:uid="{820CE80A-B444-40B2-A5BB-A2F7C43E6B09}"/>
    <cellStyle name="Comma 3 2 4 3" xfId="28300" xr:uid="{5A21FA4B-D50B-499C-94BC-F433B24988C2}"/>
    <cellStyle name="Comma 3 2 5" xfId="28301" xr:uid="{2B45599E-CE23-4712-BF31-DDF6FBAFA02F}"/>
    <cellStyle name="Comma 3 2 5 2" xfId="28302" xr:uid="{344903B6-AE9A-4B31-8E42-F7A63F061581}"/>
    <cellStyle name="Comma 3 2 5 3" xfId="28303" xr:uid="{E6DBEF22-7B26-408A-A809-E975FEC61A38}"/>
    <cellStyle name="Comma 3 2 5 4" xfId="28304" xr:uid="{2653BFF9-E9E6-48EE-81FE-C647A7BBA429}"/>
    <cellStyle name="Comma 3 2 6" xfId="28305" xr:uid="{D3340C9E-B3EB-4EE3-AB4A-DFA9B2A935BE}"/>
    <cellStyle name="Comma 3 2 7" xfId="28306" xr:uid="{8C9646D8-9546-4A6E-890E-B4A238DB2031}"/>
    <cellStyle name="Comma 3 2 8" xfId="28273" xr:uid="{0191F8BA-51E6-49FB-8F61-416D9DD66EA8}"/>
    <cellStyle name="Comma 3 3" xfId="586" xr:uid="{0CE4A1E9-F3F3-438E-A772-B196508CF7AF}"/>
    <cellStyle name="Comma 3 3 2" xfId="28308" xr:uid="{E93030A3-542E-4DEC-AFD8-1E002FAF790B}"/>
    <cellStyle name="Comma 3 3 2 2" xfId="28309" xr:uid="{A3A66D1A-79D0-4D11-8B80-95080E5BAD54}"/>
    <cellStyle name="Comma 3 3 2 2 2" xfId="28310" xr:uid="{C1C54E74-7947-4604-9412-10ACF65483FC}"/>
    <cellStyle name="Comma 3 3 2 2 3" xfId="28311" xr:uid="{8AD133AC-2E3A-48F2-8DAC-E21017885815}"/>
    <cellStyle name="Comma 3 3 2 3" xfId="28312" xr:uid="{BB6A9F4F-EAB5-4355-93C2-B9B689B0854C}"/>
    <cellStyle name="Comma 3 3 2 4" xfId="28313" xr:uid="{07304F92-F294-4A6C-9D7A-6D977FAEDFA4}"/>
    <cellStyle name="Comma 3 3 3" xfId="28314" xr:uid="{B4E6BD03-9A49-4512-9894-87B38DCD0F1F}"/>
    <cellStyle name="Comma 3 3 3 2" xfId="28315" xr:uid="{44C35335-467E-497F-8813-FE040FF5861A}"/>
    <cellStyle name="Comma 3 3 3 2 2" xfId="28316" xr:uid="{9F3DD773-B50B-4734-B300-F2043A24513E}"/>
    <cellStyle name="Comma 3 3 3 2 3" xfId="28317" xr:uid="{C4866C1A-BD92-42EF-8340-A7A769AF469F}"/>
    <cellStyle name="Comma 3 3 3 3" xfId="28318" xr:uid="{0366EDF0-6E62-43CC-A413-37B98F275369}"/>
    <cellStyle name="Comma 3 3 3 4" xfId="28319" xr:uid="{FB835529-2E41-4291-8834-BEFECE236756}"/>
    <cellStyle name="Comma 3 3 4" xfId="28320" xr:uid="{0DB66400-E57D-4F61-B681-8A4A6A0F504C}"/>
    <cellStyle name="Comma 3 3 4 2" xfId="28321" xr:uid="{952E1282-FF22-4296-9DFF-DEFDDDB3E806}"/>
    <cellStyle name="Comma 3 3 4 3" xfId="28322" xr:uid="{AAD91202-C3E8-484A-8E23-3F2E00AD5935}"/>
    <cellStyle name="Comma 3 3 5" xfId="28323" xr:uid="{06A4AC07-3E11-4A3A-9E63-D8D76D49B7CD}"/>
    <cellStyle name="Comma 3 3 5 2" xfId="28324" xr:uid="{99E976EF-FBA7-4C74-A069-E562FDC8130C}"/>
    <cellStyle name="Comma 3 3 5 3" xfId="28325" xr:uid="{319388D7-EA93-4318-8D79-250589D4D9BC}"/>
    <cellStyle name="Comma 3 3 6" xfId="28326" xr:uid="{25199BE4-E49E-4F62-A6D4-63083669F317}"/>
    <cellStyle name="Comma 3 3 7" xfId="28327" xr:uid="{2ECD2F03-DE81-4F2A-AEDD-BB2D1460611B}"/>
    <cellStyle name="Comma 3 3 8" xfId="28328" xr:uid="{3A9FDDD6-CA07-4B21-A682-2EDE7A06740D}"/>
    <cellStyle name="Comma 3 3 9" xfId="28307" xr:uid="{E848CB38-62B2-4DE7-BE44-590D54149F3E}"/>
    <cellStyle name="Comma 3 4" xfId="587" xr:uid="{17A4AC75-242A-49AE-937B-5870927A98FA}"/>
    <cellStyle name="Comma 3 4 2" xfId="28330" xr:uid="{BA58056C-F0EA-4761-B473-72EB55F3FFBC}"/>
    <cellStyle name="Comma 3 4 2 2" xfId="28331" xr:uid="{DEFC37E9-3537-46CF-BC88-A2F39EF7CA9A}"/>
    <cellStyle name="Comma 3 4 2 2 2" xfId="28332" xr:uid="{CE3AD6D2-3311-44AA-9E58-790B5813762D}"/>
    <cellStyle name="Comma 3 4 2 2 3" xfId="28333" xr:uid="{D7E54959-A07F-48FF-AFC2-A86BAE5269F7}"/>
    <cellStyle name="Comma 3 4 2 3" xfId="28334" xr:uid="{110040F7-D538-49B1-9F5F-BA32E7F9F998}"/>
    <cellStyle name="Comma 3 4 2 4" xfId="28335" xr:uid="{637EBA17-B3EA-4867-A9B8-03025348BDC9}"/>
    <cellStyle name="Comma 3 4 3" xfId="28336" xr:uid="{98DD00FB-115A-4F5A-92A9-2F0D254E0895}"/>
    <cellStyle name="Comma 3 4 3 2" xfId="28337" xr:uid="{2E70AFDE-03DE-4E71-BEF9-A3C652EB2CED}"/>
    <cellStyle name="Comma 3 4 3 3" xfId="28338" xr:uid="{26CC4C1A-03DC-46C7-A249-3F78AB92D942}"/>
    <cellStyle name="Comma 3 4 4" xfId="28339" xr:uid="{100F07D7-3A0B-4BF1-965F-3506CD4B8469}"/>
    <cellStyle name="Comma 3 4 4 2" xfId="28340" xr:uid="{3A012E01-2C32-4AC5-88CE-BE399B17AED3}"/>
    <cellStyle name="Comma 3 4 5" xfId="28341" xr:uid="{501BE4C6-413A-4B85-ADAF-BA423D702D51}"/>
    <cellStyle name="Comma 3 4 6" xfId="28342" xr:uid="{C97E2EB3-D98F-40A8-BBC5-F469EC0A33D7}"/>
    <cellStyle name="Comma 3 4 7" xfId="28343" xr:uid="{D387E625-04D0-43AE-A567-132E85C0DEC3}"/>
    <cellStyle name="Comma 3 4 8" xfId="28329" xr:uid="{ECB5134B-C79D-4F2E-98BA-9DB7FA382291}"/>
    <cellStyle name="Comma 3 5" xfId="588" xr:uid="{0E0092A1-4A68-4310-9CC0-DADFFA4AB7BB}"/>
    <cellStyle name="Comma 3 5 2" xfId="28345" xr:uid="{83DF0251-05DC-4D2B-827A-D7484137D979}"/>
    <cellStyle name="Comma 3 5 2 2" xfId="28346" xr:uid="{8DAD7ABB-8314-442B-91D8-776E74DA85B9}"/>
    <cellStyle name="Comma 3 5 3" xfId="28347" xr:uid="{FEF0DC6E-7A4E-426D-B1DC-A5075AE1E7AD}"/>
    <cellStyle name="Comma 3 5 4" xfId="28348" xr:uid="{878A2E90-19E1-4697-A9B6-8BF788E05932}"/>
    <cellStyle name="Comma 3 5 5" xfId="28349" xr:uid="{5DF4C01D-F21A-48B4-B9AB-D90A980BA151}"/>
    <cellStyle name="Comma 3 5 6" xfId="28344" xr:uid="{F3E4E115-8F8B-411C-84BD-04F9270AE006}"/>
    <cellStyle name="Comma 3 6" xfId="28350" xr:uid="{4872920E-361C-4FB0-944F-9698FE6D86D9}"/>
    <cellStyle name="Comma 3 6 2" xfId="28351" xr:uid="{7AB99347-04E1-4FB3-8057-16A780627CC9}"/>
    <cellStyle name="Comma 3 6 2 2" xfId="28352" xr:uid="{133B5133-02D4-4B79-88DF-8E120553C1A0}"/>
    <cellStyle name="Comma 3 6 3" xfId="28353" xr:uid="{06AC7782-ABD5-43E8-95B4-2774FA01C869}"/>
    <cellStyle name="Comma 3 6 4" xfId="28354" xr:uid="{99B0A34E-8EB1-4C82-82E2-843E653596CE}"/>
    <cellStyle name="Comma 3 7" xfId="28355" xr:uid="{D3C9BC7E-1C02-4A3C-B776-A8D1B698B731}"/>
    <cellStyle name="Comma 3 7 2" xfId="28356" xr:uid="{89749C5E-ACF0-4BFC-9925-DFEC72899926}"/>
    <cellStyle name="Comma 3 7 3" xfId="28357" xr:uid="{1D2A6249-B942-4356-A553-1EC6C29D5BFC}"/>
    <cellStyle name="Comma 3 8" xfId="28358" xr:uid="{B48F814A-58D6-4670-9321-9F62536FB3BF}"/>
    <cellStyle name="Comma 3 8 2" xfId="28359" xr:uid="{481C1318-A3B6-46C1-ADE6-FC394576E464}"/>
    <cellStyle name="Comma 3 9" xfId="28360" xr:uid="{AB70D3E4-B155-4A9D-BAFD-45BB9BFF7FB3}"/>
    <cellStyle name="Comma 30" xfId="977" xr:uid="{00000000-0005-0000-0000-0000D1030000}"/>
    <cellStyle name="Comma 30 2" xfId="28362" xr:uid="{5377536C-0201-49B2-8D03-05A67873CB94}"/>
    <cellStyle name="Comma 30 3" xfId="28363" xr:uid="{F7779F1E-1BEE-4087-8A93-9E2C6506A61A}"/>
    <cellStyle name="Comma 30 4" xfId="28364" xr:uid="{739F0C86-2D15-4C58-BC6D-8545C138CE92}"/>
    <cellStyle name="Comma 30 5" xfId="28365" xr:uid="{1EC72C6C-CC6E-4156-A2B1-3E357EA9332A}"/>
    <cellStyle name="Comma 30 6" xfId="28361" xr:uid="{B79313EA-1BBD-4B3D-ABDE-3E1C907D957A}"/>
    <cellStyle name="Comma 31" xfId="993" xr:uid="{504FF935-2AEA-4150-94D1-369C41282906}"/>
    <cellStyle name="Comma 31 2" xfId="28367" xr:uid="{A5CE4EE7-B301-4569-AC3E-900D825BCE02}"/>
    <cellStyle name="Comma 31 3" xfId="28368" xr:uid="{323282ED-9D5A-4912-B610-30BA355B1583}"/>
    <cellStyle name="Comma 31 4" xfId="28369" xr:uid="{15FD3414-A847-4332-83C4-A06333C2DDF9}"/>
    <cellStyle name="Comma 31 5" xfId="28370" xr:uid="{C47AC098-C860-4523-95D7-BDFA6A499408}"/>
    <cellStyle name="Comma 31 6" xfId="28366" xr:uid="{02AF05B1-A462-4E10-9675-0DEE3836AABA}"/>
    <cellStyle name="Comma 32" xfId="994" xr:uid="{27130D7A-5928-4E0D-95F7-0ED3BA2905A8}"/>
    <cellStyle name="Comma 32 2" xfId="28372" xr:uid="{8125DD92-9A55-45D6-8651-B686521AFC56}"/>
    <cellStyle name="Comma 32 3" xfId="28373" xr:uid="{ACA3F551-7AD3-41CF-9A3C-32080C4CA4E6}"/>
    <cellStyle name="Comma 32 3 2" xfId="28374" xr:uid="{6C0AF5F8-9557-4808-87E7-8EFF62EAED06}"/>
    <cellStyle name="Comma 32 4" xfId="28375" xr:uid="{D87293D5-C3D4-4A12-A3BA-3B0AD00C6EBE}"/>
    <cellStyle name="Comma 32 4 2" xfId="28376" xr:uid="{6E16704C-3BC9-4E5D-A3DB-98D75B4B564E}"/>
    <cellStyle name="Comma 32 5" xfId="28377" xr:uid="{3D6579AB-50FA-417A-A9B2-DB55392450D2}"/>
    <cellStyle name="Comma 32 6" xfId="28371" xr:uid="{2E90133F-CA06-4B80-B3B8-D4BDCD4A2D72}"/>
    <cellStyle name="Comma 33" xfId="995" xr:uid="{DB235BA6-E82D-4018-B21B-179E61E11ECB}"/>
    <cellStyle name="Comma 33 2" xfId="28379" xr:uid="{7208BEAD-9F12-4F13-B052-ECA7F4330EF9}"/>
    <cellStyle name="Comma 33 3" xfId="28380" xr:uid="{87E9F0FA-851B-4D78-8199-932E5C2A5036}"/>
    <cellStyle name="Comma 33 3 2" xfId="28381" xr:uid="{B49B32DE-99AD-4E42-BFFF-11458E54FF43}"/>
    <cellStyle name="Comma 33 4" xfId="28382" xr:uid="{2E4D1BB8-4F92-4092-955E-C47D162E14B1}"/>
    <cellStyle name="Comma 33 4 2" xfId="28383" xr:uid="{C89CD051-E5EF-47C2-BFE4-CDC817E43543}"/>
    <cellStyle name="Comma 33 5" xfId="28384" xr:uid="{E7A34DFC-2391-4379-B4CC-D4A811F9D0EA}"/>
    <cellStyle name="Comma 33 6" xfId="28378" xr:uid="{816BAEBA-7669-4C0C-88E1-CB257E21E195}"/>
    <cellStyle name="Comma 34" xfId="996" xr:uid="{6784926D-4209-4B31-9C54-D089A8B5E063}"/>
    <cellStyle name="Comma 34 2" xfId="28386" xr:uid="{C7EB7FEE-E2F5-4D78-8624-DFD4276B4E59}"/>
    <cellStyle name="Comma 34 3" xfId="28387" xr:uid="{5F58B27A-3FA5-435B-B5AC-1E08A1E1507E}"/>
    <cellStyle name="Comma 34 3 2" xfId="28388" xr:uid="{B1C8E9FF-4D64-486C-A057-1A1270DB6171}"/>
    <cellStyle name="Comma 34 4" xfId="28389" xr:uid="{1E8B07EA-7C05-456A-86E7-0F89390EB862}"/>
    <cellStyle name="Comma 34 4 2" xfId="28390" xr:uid="{823E0528-47BB-47D9-BE9C-46F191926287}"/>
    <cellStyle name="Comma 34 5" xfId="28391" xr:uid="{8952D532-D5A9-4392-BA06-DCDFC9C48023}"/>
    <cellStyle name="Comma 34 6" xfId="28385" xr:uid="{C08D8390-374F-4B2F-9695-04FA104E5A5E}"/>
    <cellStyle name="Comma 35" xfId="997" xr:uid="{0607762D-6B2B-476B-B74A-9B216E1DC5BC}"/>
    <cellStyle name="Comma 35 2" xfId="28392" xr:uid="{4449F65B-D364-46A6-B2A5-A5423BF517AE}"/>
    <cellStyle name="Comma 36" xfId="28393" xr:uid="{C0879F76-95D9-4F81-8976-076CA363A5D6}"/>
    <cellStyle name="Comma 37" xfId="28394" xr:uid="{DF6408AF-D09B-49A2-A826-AFD402E8BBC5}"/>
    <cellStyle name="Comma 38" xfId="28395" xr:uid="{CDB0EF87-6969-4F6D-944F-7867307BE4EC}"/>
    <cellStyle name="Comma 39" xfId="28396" xr:uid="{8639FC52-CE1E-44C0-879D-2A94C76E3A33}"/>
    <cellStyle name="Comma 4" xfId="589" xr:uid="{18A1E632-FD6F-4F79-A11E-DAD1F94FBEDB}"/>
    <cellStyle name="Comma 4 10" xfId="28398" xr:uid="{5E541ED4-7731-4587-9835-27D46CF507DF}"/>
    <cellStyle name="Comma 4 11" xfId="1002" xr:uid="{CC49527C-F8E2-440C-8F8C-93BAEDEFFAC8}"/>
    <cellStyle name="Comma 4 12" xfId="28397" xr:uid="{F6E4D389-3CD4-4212-90E8-FAD85BED910C}"/>
    <cellStyle name="Comma 4 2" xfId="590" xr:uid="{5FCEBAEA-9615-4A2A-B9BE-01349AA75637}"/>
    <cellStyle name="Comma 4 2 2" xfId="591" xr:uid="{325B664E-75B0-4F9F-A1FB-B25508F2F9CF}"/>
    <cellStyle name="Comma 4 2 2 2" xfId="28401" xr:uid="{7E462D67-B43F-446F-9D74-097DCA13833E}"/>
    <cellStyle name="Comma 4 2 2 2 2" xfId="28402" xr:uid="{B7BED102-9237-4BA5-BEF0-21EE1C5DC4BB}"/>
    <cellStyle name="Comma 4 2 2 2 3" xfId="28403" xr:uid="{8C36D08A-84C7-4927-8C28-429FB0E667D1}"/>
    <cellStyle name="Comma 4 2 2 3" xfId="28404" xr:uid="{30EEE5DC-62DC-4E46-A1AA-535091C1BFFC}"/>
    <cellStyle name="Comma 4 2 2 3 2" xfId="28405" xr:uid="{EB7CF610-C207-4DE0-B5F8-43FC1E897143}"/>
    <cellStyle name="Comma 4 2 2 4" xfId="28406" xr:uid="{EBF9A120-40AA-4B73-809F-6C25B59A28F4}"/>
    <cellStyle name="Comma 4 2 2 5" xfId="28400" xr:uid="{BA51F5F9-8ACB-47B8-BC28-74E300B9BBA6}"/>
    <cellStyle name="Comma 4 2 3" xfId="592" xr:uid="{47346DDC-E069-4357-9486-45F84387D6EB}"/>
    <cellStyle name="Comma 4 2 3 2" xfId="28408" xr:uid="{CE6806A5-5659-488E-8F7E-74ED92607686}"/>
    <cellStyle name="Comma 4 2 3 2 2" xfId="28409" xr:uid="{A2A182E5-F181-4935-A602-C72A3369476B}"/>
    <cellStyle name="Comma 4 2 3 3" xfId="28410" xr:uid="{29B5D631-3736-43CA-90EB-3894D1A99846}"/>
    <cellStyle name="Comma 4 2 3 4" xfId="28411" xr:uid="{C3329E3D-5547-4969-8480-3B4EA3B53B6E}"/>
    <cellStyle name="Comma 4 2 3 5" xfId="28407" xr:uid="{F15F3E01-FFBE-4BE4-90C4-BBA068D4205F}"/>
    <cellStyle name="Comma 4 2 4" xfId="28412" xr:uid="{23ABF2D4-38A4-4193-8B7B-1669FCCDEADB}"/>
    <cellStyle name="Comma 4 2 4 2" xfId="28413" xr:uid="{A1F7E8C6-F92E-4BF6-9C4C-EF94B6AA876B}"/>
    <cellStyle name="Comma 4 2 4 3" xfId="28414" xr:uid="{EA2D68CE-CE98-425C-80E6-D84A901F540C}"/>
    <cellStyle name="Comma 4 2 5" xfId="28415" xr:uid="{0AF91BBF-5B73-45C1-8065-7C5D751D2DDC}"/>
    <cellStyle name="Comma 4 2 5 2" xfId="28416" xr:uid="{B604E74B-809F-41C7-AF31-B6ADAD824985}"/>
    <cellStyle name="Comma 4 2 5 2 2" xfId="28417" xr:uid="{83409C0C-F077-4CFB-A494-040A6AD71923}"/>
    <cellStyle name="Comma 4 2 5 3" xfId="28418" xr:uid="{A952B0F0-5201-4F19-8035-54E8721B8034}"/>
    <cellStyle name="Comma 4 2 5 4" xfId="28419" xr:uid="{5BD4CC6C-3274-41D8-97B8-2A6A877E0D38}"/>
    <cellStyle name="Comma 4 2 6" xfId="28420" xr:uid="{C5CE37A2-1058-43C8-9F73-FCAEED59C4E8}"/>
    <cellStyle name="Comma 4 2 7" xfId="28421" xr:uid="{7887CFBA-0728-4D05-9AD2-B387EF8295B9}"/>
    <cellStyle name="Comma 4 2 8" xfId="28422" xr:uid="{4F984A74-E609-46C1-9735-6606D05C295B}"/>
    <cellStyle name="Comma 4 2 9" xfId="28399" xr:uid="{2986CCE0-9E18-467D-8304-C3080E63A9BB}"/>
    <cellStyle name="Comma 4 3" xfId="28423" xr:uid="{6B2D0651-8754-4ED5-A580-68C28604140B}"/>
    <cellStyle name="Comma 4 3 2" xfId="28424" xr:uid="{54B8FD01-114F-426D-98CC-B38B83F1AED2}"/>
    <cellStyle name="Comma 4 3 2 2" xfId="28425" xr:uid="{C260F090-BB3C-4E3A-AD32-38DB3029627D}"/>
    <cellStyle name="Comma 4 3 2 2 2" xfId="28426" xr:uid="{F2CA8B49-5549-4986-89C5-61955EF4E1B0}"/>
    <cellStyle name="Comma 4 3 2 2 2 2" xfId="28427" xr:uid="{F47DDD28-2BC2-4CBC-B8AC-78B44D26A831}"/>
    <cellStyle name="Comma 4 3 2 2 3" xfId="28428" xr:uid="{726AA769-D9A8-4670-B110-6C8FD3F8E6D0}"/>
    <cellStyle name="Comma 4 3 2 3" xfId="28429" xr:uid="{03B52638-7FD4-44C2-BDC9-EF829B2CFE07}"/>
    <cellStyle name="Comma 4 3 2 3 2" xfId="28430" xr:uid="{E4FBA022-27A5-42AB-8686-98BEDD7CF79A}"/>
    <cellStyle name="Comma 4 3 2 4" xfId="28431" xr:uid="{0A45CCFC-DD6D-4FD8-B629-DE1330E50DB7}"/>
    <cellStyle name="Comma 4 3 3" xfId="28432" xr:uid="{7DAF4FF0-C026-4A28-BBC8-9BC99B46ABD2}"/>
    <cellStyle name="Comma 4 3 3 2" xfId="28433" xr:uid="{6DBCC87B-9FC5-4F7B-95C3-3EC43DA7B131}"/>
    <cellStyle name="Comma 4 3 3 2 2" xfId="28434" xr:uid="{AF213163-542B-403A-AAF9-C9896F403FD9}"/>
    <cellStyle name="Comma 4 3 3 2 3" xfId="28435" xr:uid="{B4AAB9B6-45FE-4365-A3D6-00382A95BBC4}"/>
    <cellStyle name="Comma 4 3 3 3" xfId="28436" xr:uid="{DA243869-B89E-433B-B2D5-08075C052EF5}"/>
    <cellStyle name="Comma 4 3 3 3 2" xfId="28437" xr:uid="{AF91E51A-18C7-4947-AD12-96CD47A16842}"/>
    <cellStyle name="Comma 4 3 3 4" xfId="28438" xr:uid="{0904A3F6-76E5-43A4-BC25-271EBC901311}"/>
    <cellStyle name="Comma 4 3 4" xfId="28439" xr:uid="{F6063F1B-F9DA-4680-B42F-3FDA3EE65CE3}"/>
    <cellStyle name="Comma 4 3 4 2" xfId="28440" xr:uid="{5849BB96-CFD5-4D48-A10C-7602E35E7867}"/>
    <cellStyle name="Comma 4 3 4 3" xfId="28441" xr:uid="{2EC1601F-D9AC-4431-8A8C-F14E144D0A5E}"/>
    <cellStyle name="Comma 4 3 5" xfId="28442" xr:uid="{0AA5B3A7-2366-47F7-8F8B-0BD5A497D8F5}"/>
    <cellStyle name="Comma 4 3 5 2" xfId="28443" xr:uid="{5A937EA5-CC0C-430F-B7C5-F19E968E7571}"/>
    <cellStyle name="Comma 4 3 6" xfId="28444" xr:uid="{E449FD99-11A2-421A-8854-1574F69CEE23}"/>
    <cellStyle name="Comma 4 3 7" xfId="28445" xr:uid="{BEF5D7C7-D60B-486E-99C1-1E87C22A353C}"/>
    <cellStyle name="Comma 4 3 8" xfId="28446" xr:uid="{83E12523-8324-4E8D-B3AB-5E5642DCA910}"/>
    <cellStyle name="Comma 4 3 9" xfId="28447" xr:uid="{4BB48207-73AF-440C-AE29-9EF46EBC0F67}"/>
    <cellStyle name="Comma 4 4" xfId="28448" xr:uid="{63C8EAB2-0137-43E8-BF93-374CF5FD11D9}"/>
    <cellStyle name="Comma 4 4 2" xfId="28449" xr:uid="{71660C70-5FCA-4199-9BA8-2A08D771AAD1}"/>
    <cellStyle name="Comma 4 4 2 2" xfId="28450" xr:uid="{9358992D-0583-4F58-A1B8-A6982375820B}"/>
    <cellStyle name="Comma 4 4 3" xfId="28451" xr:uid="{18E1A417-2B97-4A65-8B25-8ABCE56000DD}"/>
    <cellStyle name="Comma 4 4 4" xfId="28452" xr:uid="{84FAE726-0562-491C-8717-B91B78F2D722}"/>
    <cellStyle name="Comma 4 5" xfId="28453" xr:uid="{2E99E237-5A3E-49CC-BFDA-6D50D61E158C}"/>
    <cellStyle name="Comma 4 5 2" xfId="28454" xr:uid="{433B62D0-3C60-41F2-9140-E642C0479535}"/>
    <cellStyle name="Comma 4 5 2 2" xfId="28455" xr:uid="{B42F7D08-76F1-4D79-94DB-6438E177D515}"/>
    <cellStyle name="Comma 4 5 3" xfId="28456" xr:uid="{404A1E5E-226F-4D47-9AD2-D6C68684DD77}"/>
    <cellStyle name="Comma 4 5 4" xfId="28457" xr:uid="{F6E1223E-C931-4EB9-A930-2C8D18AB721E}"/>
    <cellStyle name="Comma 4 6" xfId="28458" xr:uid="{12356393-8120-4CAD-9240-F6F201D063CA}"/>
    <cellStyle name="Comma 4 6 2" xfId="28459" xr:uid="{94B45205-990A-4F59-B9A0-6BBB55982D4A}"/>
    <cellStyle name="Comma 4 6 3" xfId="28460" xr:uid="{A3396977-E42E-4A0C-8DEF-B754EE80BC67}"/>
    <cellStyle name="Comma 4 7" xfId="28461" xr:uid="{1A4D131A-3835-4031-B1AA-BF699C79E3B4}"/>
    <cellStyle name="Comma 4 8" xfId="28462" xr:uid="{130DCFFD-EDFF-4E43-9DCB-B587993F8CC0}"/>
    <cellStyle name="Comma 4 9" xfId="28463" xr:uid="{88951B47-83B2-463F-A5B4-856B3CF1F7CB}"/>
    <cellStyle name="Comma 40" xfId="28464" xr:uid="{3832CCD6-8D24-4C91-96AF-BFFA1E2D9086}"/>
    <cellStyle name="Comma 41" xfId="28465" xr:uid="{7A51F47E-90F6-4E14-9B98-5B8C5F36E25E}"/>
    <cellStyle name="Comma 41 2" xfId="28466" xr:uid="{5C7FE0FB-C8A5-4F1A-BBD4-C0EDB5FE49F6}"/>
    <cellStyle name="Comma 42" xfId="28467" xr:uid="{59C3EFC8-463D-434C-8C92-35EC7C5E8BFA}"/>
    <cellStyle name="Comma 42 2" xfId="28468" xr:uid="{8EE1D25D-08D6-47EE-9BA5-0D7FA5B43C54}"/>
    <cellStyle name="Comma 43" xfId="28469" xr:uid="{11950916-C7CF-4E65-85A1-EFB093CF9FCF}"/>
    <cellStyle name="Comma 43 2" xfId="28470" xr:uid="{4E4BFD7E-3045-4535-9999-624994D21BBD}"/>
    <cellStyle name="Comma 44" xfId="28471" xr:uid="{CB664F9C-B245-4573-981C-266415F21EAD}"/>
    <cellStyle name="Comma 44 2" xfId="28472" xr:uid="{0AD4B97D-8A2B-44AD-A74E-466B72981E58}"/>
    <cellStyle name="Comma 45" xfId="28473" xr:uid="{FF0BD9F4-2CCB-4481-8441-C9D3B10322A1}"/>
    <cellStyle name="Comma 45 2" xfId="28474" xr:uid="{A1FA960A-6226-4E95-AF81-0EAB8F795FA0}"/>
    <cellStyle name="Comma 46" xfId="28475" xr:uid="{7BE96427-43E9-45D4-B1A7-3A87C6DB87BB}"/>
    <cellStyle name="Comma 47" xfId="28476" xr:uid="{12FC34AE-F190-4486-A11D-9AD9A5B4ACB3}"/>
    <cellStyle name="Comma 48" xfId="28477" xr:uid="{3800D64E-2A69-4BE3-A76E-ED6B839109C2}"/>
    <cellStyle name="Comma 49" xfId="28478" xr:uid="{91041017-5A8C-48A6-B03B-A9B6FEAAB197}"/>
    <cellStyle name="Comma 5" xfId="593" xr:uid="{4D687039-EBD0-4792-8413-2CFEC5DA1601}"/>
    <cellStyle name="Comma 5 10" xfId="28480" xr:uid="{47D6B30F-C36B-4FB5-827A-BE7A6D71CE02}"/>
    <cellStyle name="Comma 5 10 2" xfId="28481" xr:uid="{1320561A-C557-44D6-B316-5A4C2C7459D8}"/>
    <cellStyle name="Comma 5 10 2 2" xfId="28482" xr:uid="{30B203EE-2E00-4104-9824-9B395882E22A}"/>
    <cellStyle name="Comma 5 10 2 3" xfId="28483" xr:uid="{A5A2B505-AAB3-49F2-8874-E2527395B028}"/>
    <cellStyle name="Comma 5 10 3" xfId="28484" xr:uid="{66B39EDA-3D2D-4447-9694-1CA2F82E3983}"/>
    <cellStyle name="Comma 5 10 4" xfId="28485" xr:uid="{04766A34-F60C-43E1-BC9A-22C56392EDF6}"/>
    <cellStyle name="Comma 5 11" xfId="28486" xr:uid="{685BA466-3D47-41D2-845A-F53281B077A1}"/>
    <cellStyle name="Comma 5 11 2" xfId="28487" xr:uid="{78929DD8-BBEF-4A00-960B-4379E53A8F11}"/>
    <cellStyle name="Comma 5 11 2 2" xfId="28488" xr:uid="{D6FD5A7B-CB28-403D-BB44-BCAA69D7BC18}"/>
    <cellStyle name="Comma 5 11 2 3" xfId="28489" xr:uid="{34E417F5-B125-4F36-8C78-D8E60527CFE3}"/>
    <cellStyle name="Comma 5 11 3" xfId="28490" xr:uid="{22676CA7-09AD-46FD-B983-65431E6B8BE9}"/>
    <cellStyle name="Comma 5 11 4" xfId="28491" xr:uid="{F3EAE8C4-DEDF-4AF1-B906-C0684CABC4FC}"/>
    <cellStyle name="Comma 5 12" xfId="28492" xr:uid="{2920E931-7A4E-4372-99AC-2BB37328A9F2}"/>
    <cellStyle name="Comma 5 12 2" xfId="28493" xr:uid="{83561B1B-D254-4670-A782-FE609E9F568B}"/>
    <cellStyle name="Comma 5 12 2 2" xfId="28494" xr:uid="{AEF08C65-9ED6-4C9C-984E-F7C5E75ACBF6}"/>
    <cellStyle name="Comma 5 12 2 3" xfId="28495" xr:uid="{4C115403-47A6-4869-B77E-E963132944C4}"/>
    <cellStyle name="Comma 5 12 3" xfId="28496" xr:uid="{06B694FA-8F5A-44EE-9E18-8BA145DFCDB4}"/>
    <cellStyle name="Comma 5 12 4" xfId="28497" xr:uid="{D45E6DBC-3995-4982-A49E-9CA1762B043F}"/>
    <cellStyle name="Comma 5 13" xfId="28498" xr:uid="{50321C2D-EE49-49B7-969D-D5AC00F72490}"/>
    <cellStyle name="Comma 5 13 2" xfId="28499" xr:uid="{37D92016-E399-41C7-8A6D-BB9560339CF9}"/>
    <cellStyle name="Comma 5 13 2 2" xfId="28500" xr:uid="{450582DD-77FE-40FC-B33B-5A863FB6B375}"/>
    <cellStyle name="Comma 5 13 2 3" xfId="28501" xr:uid="{64271449-06EC-4BE3-98BD-3B578D7141B2}"/>
    <cellStyle name="Comma 5 13 3" xfId="28502" xr:uid="{4643F0D4-D5A9-4F1E-8A52-F27A82A193D5}"/>
    <cellStyle name="Comma 5 13 4" xfId="28503" xr:uid="{0FF7411F-2B1D-4457-8035-B0F2E0992510}"/>
    <cellStyle name="Comma 5 14" xfId="28504" xr:uid="{311A0C0D-2502-4F78-A8AC-B4845F14A805}"/>
    <cellStyle name="Comma 5 14 2" xfId="28505" xr:uid="{AF9239A1-10E5-4408-A447-F15391327966}"/>
    <cellStyle name="Comma 5 14 3" xfId="28506" xr:uid="{8C62A7C7-EA01-41D9-A596-93A71AF10758}"/>
    <cellStyle name="Comma 5 15" xfId="28507" xr:uid="{7CAEC55F-326C-4AFB-8802-E707D5BF3614}"/>
    <cellStyle name="Comma 5 15 2" xfId="28508" xr:uid="{4F84A0FE-B376-4607-B4D3-B0D2E0AAA6D7}"/>
    <cellStyle name="Comma 5 15 3" xfId="28509" xr:uid="{92CE4B7B-84D2-4892-9D65-9A4435699800}"/>
    <cellStyle name="Comma 5 16" xfId="28510" xr:uid="{5D3EFA6A-9E9E-440B-88CE-182CB5FB2086}"/>
    <cellStyle name="Comma 5 16 2" xfId="28511" xr:uid="{13A87D58-6BFF-4885-80AA-D887BD4D36B3}"/>
    <cellStyle name="Comma 5 16 3" xfId="28512" xr:uid="{A33EDA2F-0A61-4192-9890-3DC7CAD10C6D}"/>
    <cellStyle name="Comma 5 17" xfId="28513" xr:uid="{4B43926A-818A-42F6-B2EA-925322BAEEF1}"/>
    <cellStyle name="Comma 5 17 2" xfId="28514" xr:uid="{249728AA-401A-4CD1-8478-F70D97F7C8A4}"/>
    <cellStyle name="Comma 5 17 3" xfId="28515" xr:uid="{CA4CF1CA-F92F-4136-B6DA-EA3500172757}"/>
    <cellStyle name="Comma 5 18" xfId="28516" xr:uid="{440DA777-5D9F-42D8-BA26-64632EFADF90}"/>
    <cellStyle name="Comma 5 19" xfId="28517" xr:uid="{998B79C2-4FFE-48B9-93E4-CDB505F530A2}"/>
    <cellStyle name="Comma 5 19 2" xfId="28518" xr:uid="{8EFDC0F0-7A73-4A1B-9D70-955149DD4DE0}"/>
    <cellStyle name="Comma 5 19 3" xfId="28519" xr:uid="{88E19309-F236-45D2-BCFD-82FA02C246AE}"/>
    <cellStyle name="Comma 5 19 3 2" xfId="28520" xr:uid="{A2D339FB-C132-414F-924C-2DB09EFA663A}"/>
    <cellStyle name="Comma 5 19 3 3" xfId="28521" xr:uid="{F5E533B4-BA25-46A0-A8E0-942994D88263}"/>
    <cellStyle name="Comma 5 19 3 4" xfId="28522" xr:uid="{F8D214DD-DE99-4769-AFAD-B1E3A4E3AC0A}"/>
    <cellStyle name="Comma 5 19 4" xfId="28523" xr:uid="{BCB9CF10-2C96-492E-8926-108137A75CE6}"/>
    <cellStyle name="Comma 5 2" xfId="594" xr:uid="{03CEFF58-B64A-4D23-A7C7-C2014CED407F}"/>
    <cellStyle name="Comma 5 2 2" xfId="28525" xr:uid="{615D69D7-A78F-4523-80B9-93FF824D452C}"/>
    <cellStyle name="Comma 5 2 2 2" xfId="28526" xr:uid="{28515B50-E1B7-43BB-8CD1-8A01E52518FC}"/>
    <cellStyle name="Comma 5 2 2 2 2" xfId="28527" xr:uid="{92A77FBE-5C54-4FAD-9236-E02AF8E77B96}"/>
    <cellStyle name="Comma 5 2 2 2 2 2" xfId="28528" xr:uid="{6CB118BA-D2C3-4969-BA0F-A1B18BC58916}"/>
    <cellStyle name="Comma 5 2 2 2 3" xfId="28529" xr:uid="{C8646F96-2A0D-4684-961A-AA9568523668}"/>
    <cellStyle name="Comma 5 2 2 2 4" xfId="28530" xr:uid="{12FD8CB1-4E33-41EF-91A2-057AB0988682}"/>
    <cellStyle name="Comma 5 2 2 3" xfId="28531" xr:uid="{5DF278B1-32C3-4E90-A45B-F79B49B20A43}"/>
    <cellStyle name="Comma 5 2 2 3 2" xfId="28532" xr:uid="{F6B93022-C54B-4E5D-9ABB-F7BA3E70629D}"/>
    <cellStyle name="Comma 5 2 2 4" xfId="28533" xr:uid="{B8EFEEF6-B76D-4135-B94A-A70668231970}"/>
    <cellStyle name="Comma 5 2 2 5" xfId="28534" xr:uid="{AA670418-C496-4125-9325-9CAA0890D6EA}"/>
    <cellStyle name="Comma 5 2 3" xfId="28535" xr:uid="{038E70E5-B5CE-4AD0-AF28-F59BDC2A41ED}"/>
    <cellStyle name="Comma 5 2 3 2" xfId="28536" xr:uid="{AEF5CD41-ADC4-4116-9725-56998042AFDA}"/>
    <cellStyle name="Comma 5 2 3 2 2" xfId="28537" xr:uid="{A8110AFF-D094-47D4-AC6F-296EC4C32665}"/>
    <cellStyle name="Comma 5 2 3 2 2 2" xfId="28538" xr:uid="{E630577B-C78B-4FCA-A38E-1CCED0C9DF1F}"/>
    <cellStyle name="Comma 5 2 3 2 3" xfId="28539" xr:uid="{95901092-1503-49ED-A6D0-A24B09AB4218}"/>
    <cellStyle name="Comma 5 2 3 3" xfId="28540" xr:uid="{068ACD6B-CE33-4CC2-A378-6A01DE256210}"/>
    <cellStyle name="Comma 5 2 3 3 2" xfId="28541" xr:uid="{9C48FB45-919A-4208-8546-1F66613E6830}"/>
    <cellStyle name="Comma 5 2 3 4" xfId="28542" xr:uid="{25497558-A8B2-4D64-A391-D403CC02C0B9}"/>
    <cellStyle name="Comma 5 2 4" xfId="28543" xr:uid="{CD5E8F87-FE59-4A64-BFEB-299D094F6D04}"/>
    <cellStyle name="Comma 5 2 4 2" xfId="28544" xr:uid="{AA6D9CC8-3812-492F-87D5-DB2630683572}"/>
    <cellStyle name="Comma 5 2 4 2 2" xfId="28545" xr:uid="{32B758B3-0734-4BE7-AC45-368264EE721F}"/>
    <cellStyle name="Comma 5 2 4 3" xfId="28546" xr:uid="{98881FC9-6E0B-4ABE-8760-EA7D3FA178FE}"/>
    <cellStyle name="Comma 5 2 5" xfId="28547" xr:uid="{063AD70B-CE96-4926-8F13-4C110B680F92}"/>
    <cellStyle name="Comma 5 2 5 2" xfId="28548" xr:uid="{0E465ADB-FB3C-49A3-AD03-6FC2E10E6E1B}"/>
    <cellStyle name="Comma 5 2 6" xfId="28549" xr:uid="{5B75E6E8-CBF9-4947-8C16-6DC4EC4ECD19}"/>
    <cellStyle name="Comma 5 2 7" xfId="28550" xr:uid="{C333474C-12BC-4C58-87AC-6865F3B9CD9C}"/>
    <cellStyle name="Comma 5 2 8" xfId="28551" xr:uid="{16A30F24-F8D1-49E5-A21E-D43F3334E4B0}"/>
    <cellStyle name="Comma 5 2 9" xfId="28524" xr:uid="{9DDAC3D0-5EC2-4EBC-B390-961C27178121}"/>
    <cellStyle name="Comma 5 20" xfId="28552" xr:uid="{88DCD059-E7FA-4D30-9054-F75D6A0F3C3E}"/>
    <cellStyle name="Comma 5 21" xfId="28553" xr:uid="{15BBF04E-C1AC-477B-9534-9A90930006DE}"/>
    <cellStyle name="Comma 5 22" xfId="28554" xr:uid="{5F316356-4908-41E0-B236-D33DE9FAE3C9}"/>
    <cellStyle name="Comma 5 23" xfId="28555" xr:uid="{E0964761-1426-4C20-ABF0-CEC7D8A57D4E}"/>
    <cellStyle name="Comma 5 24" xfId="28556" xr:uid="{3AD8B2B4-5147-49BF-B7AB-DC9894A9D7F4}"/>
    <cellStyle name="Comma 5 25" xfId="28557" xr:uid="{244DE9B6-3E2C-41DA-8E21-94332F8FB766}"/>
    <cellStyle name="Comma 5 26" xfId="28558" xr:uid="{1A8F2291-37C8-4663-9816-BA1E2A19A3E0}"/>
    <cellStyle name="Comma 5 27" xfId="1013" xr:uid="{51ED02C5-49DC-4753-88F9-16B09C64913E}"/>
    <cellStyle name="Comma 5 28" xfId="28479" xr:uid="{6F8E2B4D-95E2-4A3F-B432-7F939AF21E8C}"/>
    <cellStyle name="Comma 5 3" xfId="595" xr:uid="{5651BC04-5C34-4209-8DCE-28B493B6C2AA}"/>
    <cellStyle name="Comma 5 3 2" xfId="28560" xr:uid="{226F0A4B-C3D7-4C7F-A712-1A38080F4AF8}"/>
    <cellStyle name="Comma 5 3 2 2" xfId="28561" xr:uid="{88411BD3-6B48-449D-9D3F-A14F5D499FE8}"/>
    <cellStyle name="Comma 5 3 2 2 2" xfId="28562" xr:uid="{92980439-8F64-4039-B790-15247D9E1FD6}"/>
    <cellStyle name="Comma 5 3 2 2 2 2" xfId="28563" xr:uid="{2304DDE3-C3E0-4637-9C2A-A6434F019E8B}"/>
    <cellStyle name="Comma 5 3 2 2 3" xfId="28564" xr:uid="{E3C10ED2-66F8-4C7F-8834-6B1D43349A0C}"/>
    <cellStyle name="Comma 5 3 2 3" xfId="28565" xr:uid="{AFE8561B-F7FA-4494-AC14-D78BF88E6B0B}"/>
    <cellStyle name="Comma 5 3 2 3 2" xfId="28566" xr:uid="{D5E9CC49-0B70-45F5-8004-1536263A0A43}"/>
    <cellStyle name="Comma 5 3 2 4" xfId="28567" xr:uid="{C8DA979E-8337-4E79-B56E-B5C987E040F2}"/>
    <cellStyle name="Comma 5 3 3" xfId="28568" xr:uid="{F533C49E-6F80-49AB-879F-087E8666514C}"/>
    <cellStyle name="Comma 5 3 3 2" xfId="28569" xr:uid="{98075FF6-9B59-4B7B-A5B8-24CC0E64B6D8}"/>
    <cellStyle name="Comma 5 3 3 2 2" xfId="28570" xr:uid="{B82F219E-6DBC-407F-B9EA-A78CC4F1A57E}"/>
    <cellStyle name="Comma 5 3 3 2 3" xfId="28571" xr:uid="{D7CA0C4C-AAD6-4705-9B84-BA7358BAD6C3}"/>
    <cellStyle name="Comma 5 3 3 3" xfId="28572" xr:uid="{3D028029-48C5-471A-A229-144C54777135}"/>
    <cellStyle name="Comma 5 3 3 3 2" xfId="28573" xr:uid="{65AACC67-75BE-453B-B8D3-C0F93D9C3049}"/>
    <cellStyle name="Comma 5 3 3 4" xfId="28574" xr:uid="{630016F0-58A0-4093-84AD-269CDA7A2D01}"/>
    <cellStyle name="Comma 5 3 4" xfId="28575" xr:uid="{2E6F7CF0-BB23-4BF1-98EE-2B8D3D177371}"/>
    <cellStyle name="Comma 5 3 4 2" xfId="28576" xr:uid="{38C357B0-D972-41D2-80D7-0A2C75C47648}"/>
    <cellStyle name="Comma 5 3 4 3" xfId="28577" xr:uid="{19380638-C19F-4CF0-8327-B3BA8EB9235D}"/>
    <cellStyle name="Comma 5 3 5" xfId="28578" xr:uid="{D95A5138-18A6-41C9-9B0A-9785BD5EBADF}"/>
    <cellStyle name="Comma 5 3 6" xfId="28579" xr:uid="{0AB545C5-6C09-41B3-8B78-FDDCF5200D33}"/>
    <cellStyle name="Comma 5 3 7" xfId="28580" xr:uid="{34A025CB-93FF-42E5-8B39-39C1F5DD31D3}"/>
    <cellStyle name="Comma 5 3 8" xfId="28559" xr:uid="{F572C38A-03B6-4691-ADE1-D006BF16A77D}"/>
    <cellStyle name="Comma 5 4" xfId="596" xr:uid="{95A3EF46-19D0-454D-84A5-3DB5030A7FD2}"/>
    <cellStyle name="Comma 5 4 2" xfId="597" xr:uid="{1A3D639A-19D4-4379-856B-3927A12F6363}"/>
    <cellStyle name="Comma 5 4 2 2" xfId="28583" xr:uid="{B6AABB12-3795-4196-BACB-3291BC8DCF06}"/>
    <cellStyle name="Comma 5 4 2 2 2" xfId="28584" xr:uid="{69708FEC-B0BE-4825-B611-D47D2BA3E560}"/>
    <cellStyle name="Comma 5 4 2 2 2 2" xfId="28585" xr:uid="{400FFD9F-8D48-49F3-9CB8-19622A09A9B3}"/>
    <cellStyle name="Comma 5 4 2 2 2 3" xfId="28586" xr:uid="{02975541-CD9C-404A-8A1C-22D9058496F2}"/>
    <cellStyle name="Comma 5 4 2 2 3" xfId="28587" xr:uid="{2F37FFD3-EEFB-493B-AD8C-66137EF80244}"/>
    <cellStyle name="Comma 5 4 2 2 3 2" xfId="28588" xr:uid="{D6722364-DE50-4FC2-BA53-6A38D9245B7B}"/>
    <cellStyle name="Comma 5 4 2 2 4" xfId="28589" xr:uid="{F63F94D8-5F74-4327-B652-6141A4250F01}"/>
    <cellStyle name="Comma 5 4 2 3" xfId="28590" xr:uid="{EE1C5DA0-C4ED-42FA-9795-B2F522B4DEAF}"/>
    <cellStyle name="Comma 5 4 2 3 2" xfId="28591" xr:uid="{90231630-D9BC-45A0-A5F3-4C5769B6FBE2}"/>
    <cellStyle name="Comma 5 4 2 3 3" xfId="28592" xr:uid="{41666000-2C22-49BE-9FC8-55576E287E12}"/>
    <cellStyle name="Comma 5 4 2 4" xfId="28593" xr:uid="{F2A7E2FA-07B6-4397-8E44-C5E508FCBAC3}"/>
    <cellStyle name="Comma 5 4 2 4 2" xfId="28594" xr:uid="{3AD586EB-79CE-41F4-8D98-FD0C386F0BD7}"/>
    <cellStyle name="Comma 5 4 2 5" xfId="28595" xr:uid="{3F72465E-B820-40D9-BC6C-AE107A2EDE02}"/>
    <cellStyle name="Comma 5 4 2 6" xfId="28582" xr:uid="{51A4EEF5-0C17-4DE7-9794-283E7EDCEB54}"/>
    <cellStyle name="Comma 5 4 3" xfId="28596" xr:uid="{25C6E59D-D814-4F1A-834D-CC2B7E05CA8B}"/>
    <cellStyle name="Comma 5 4 3 2" xfId="28597" xr:uid="{01E09A07-A216-42AD-A1C9-3A2176DCFE4E}"/>
    <cellStyle name="Comma 5 4 3 3" xfId="28598" xr:uid="{BCD5348F-7D52-42BA-BBFA-7C864F202483}"/>
    <cellStyle name="Comma 5 4 3 3 2" xfId="28599" xr:uid="{6DC00A25-7847-4CF5-B385-0F26F3B2758C}"/>
    <cellStyle name="Comma 5 4 3 3 3" xfId="28600" xr:uid="{BFBFFD4B-03D6-453F-BD17-D5BBB7AB4F4F}"/>
    <cellStyle name="Comma 5 4 3 3 4" xfId="28601" xr:uid="{4B507D4B-14CE-4693-B4A3-21CC9CD46966}"/>
    <cellStyle name="Comma 5 4 3 4" xfId="28602" xr:uid="{EAF4646E-0853-473C-8561-662B66351BFE}"/>
    <cellStyle name="Comma 5 4 3 5" xfId="28603" xr:uid="{95ECF983-5130-4EA4-A7EF-3A6F11AB4CB6}"/>
    <cellStyle name="Comma 5 4 4" xfId="28604" xr:uid="{2E808CC5-11AA-4C39-A596-5B2C96DE518F}"/>
    <cellStyle name="Comma 5 4 4 2" xfId="28605" xr:uid="{4D183F7D-F3BB-42C9-935E-AC83479678A4}"/>
    <cellStyle name="Comma 5 4 4 3" xfId="28606" xr:uid="{7D88873C-6EA6-4D75-9A02-B3B326295FBE}"/>
    <cellStyle name="Comma 5 4 5" xfId="28607" xr:uid="{DB0DE290-984D-4378-95DA-AE8860F2D440}"/>
    <cellStyle name="Comma 5 4 5 2" xfId="28608" xr:uid="{0C9F7322-DC56-4C97-9FE0-AAFFE86E33C2}"/>
    <cellStyle name="Comma 5 4 6" xfId="28609" xr:uid="{6BD7CA23-772F-466D-943E-CD6B2CF024CF}"/>
    <cellStyle name="Comma 5 4 7" xfId="28610" xr:uid="{7D7F5AF9-97D3-40CE-B23C-40ABEE290C53}"/>
    <cellStyle name="Comma 5 4 8" xfId="28611" xr:uid="{629A2AF5-71D4-490C-B8AF-62860F3D5A10}"/>
    <cellStyle name="Comma 5 4 9" xfId="28581" xr:uid="{6AE182F3-BBBD-4805-AB34-6A6E7FAE5E07}"/>
    <cellStyle name="Comma 5 5" xfId="28612" xr:uid="{2307DFB0-89B7-4C2E-90A6-130EB6167D88}"/>
    <cellStyle name="Comma 5 5 2" xfId="28613" xr:uid="{05CA6533-27C6-40E8-93D7-06CD12E901D0}"/>
    <cellStyle name="Comma 5 5 2 2" xfId="28614" xr:uid="{04A4DF9D-BE05-412A-B41A-FFCA04352DFC}"/>
    <cellStyle name="Comma 5 5 2 2 2" xfId="28615" xr:uid="{F00EF6EB-5A8F-4DD2-8B2E-95E83DBA13CA}"/>
    <cellStyle name="Comma 5 5 2 2 3" xfId="28616" xr:uid="{C7007E3C-1823-4B44-8468-43C4E925946B}"/>
    <cellStyle name="Comma 5 5 2 3" xfId="28617" xr:uid="{B724D4AA-43E3-499E-A6AD-9BCAF6642616}"/>
    <cellStyle name="Comma 5 5 2 3 2" xfId="28618" xr:uid="{2184BB58-C8A6-458E-B168-6D9462AF27A9}"/>
    <cellStyle name="Comma 5 5 2 4" xfId="28619" xr:uid="{4749ED46-499E-4F26-8143-9FDB6BA898C8}"/>
    <cellStyle name="Comma 5 5 3" xfId="28620" xr:uid="{5EC00B77-F273-43E0-AA71-C163DE8D352A}"/>
    <cellStyle name="Comma 5 5 3 2" xfId="28621" xr:uid="{128D35B3-B184-48D6-928A-1AD7ACE47CEC}"/>
    <cellStyle name="Comma 5 5 3 2 2" xfId="28622" xr:uid="{BD6F863B-75CB-4EBF-9462-2B885EC7B0E7}"/>
    <cellStyle name="Comma 5 5 3 2 3" xfId="28623" xr:uid="{D2622B21-24FB-4203-BAD3-305AA1376728}"/>
    <cellStyle name="Comma 5 5 3 3" xfId="28624" xr:uid="{FD42B14A-BF14-4275-84E4-F281FFB29FF7}"/>
    <cellStyle name="Comma 5 5 3 4" xfId="28625" xr:uid="{6E7F926C-CD8C-42A0-AF2A-621A94994217}"/>
    <cellStyle name="Comma 5 5 4" xfId="28626" xr:uid="{E099C905-8CEC-4ACC-B48E-6ABD33CB8B24}"/>
    <cellStyle name="Comma 5 5 4 2" xfId="28627" xr:uid="{5710EFD3-C050-41BA-85CB-1EC80616F4C1}"/>
    <cellStyle name="Comma 5 5 4 3" xfId="28628" xr:uid="{5170C58C-D071-4C9F-B851-A2629212113B}"/>
    <cellStyle name="Comma 5 5 5" xfId="28629" xr:uid="{A7A239F9-AE62-438F-82E3-F3EA308BF41D}"/>
    <cellStyle name="Comma 5 5 5 2" xfId="28630" xr:uid="{4A1DACBE-B5C2-4406-A4A8-DDF985B514D4}"/>
    <cellStyle name="Comma 5 5 6" xfId="28631" xr:uid="{84683DCD-DE36-4044-A608-F77B7EBABD69}"/>
    <cellStyle name="Comma 5 6" xfId="28632" xr:uid="{1015B528-B3B8-4D02-82DD-3D94F9383857}"/>
    <cellStyle name="Comma 5 6 2" xfId="28633" xr:uid="{FF77205A-7B79-45CA-B1EF-3E58D4A8E480}"/>
    <cellStyle name="Comma 5 6 2 2" xfId="28634" xr:uid="{2E64991A-D53F-4595-9A5F-340C1552F746}"/>
    <cellStyle name="Comma 5 6 2 3" xfId="28635" xr:uid="{F5B77A71-EE83-4A4D-AF43-DB391B402030}"/>
    <cellStyle name="Comma 5 6 3" xfId="28636" xr:uid="{84BA0EFC-552C-49F0-8802-4A86C02E7953}"/>
    <cellStyle name="Comma 5 6 3 2" xfId="28637" xr:uid="{A2FF9120-BCBC-44DF-A623-9F1271C2606E}"/>
    <cellStyle name="Comma 5 6 4" xfId="28638" xr:uid="{9BCCE761-949D-48D8-9EF4-1164439836A6}"/>
    <cellStyle name="Comma 5 6 5" xfId="28639" xr:uid="{3D67DEE8-1753-48E7-927C-F75565FB036D}"/>
    <cellStyle name="Comma 5 6 6" xfId="28640" xr:uid="{79EDE077-BAD5-4C8F-A78D-1B2573E54CD2}"/>
    <cellStyle name="Comma 5 7" xfId="28641" xr:uid="{970FCA38-218A-468D-AE18-8E9EEB9C0BF5}"/>
    <cellStyle name="Comma 5 7 2" xfId="28642" xr:uid="{A1914A10-4919-4F88-B7E6-3465D17329BD}"/>
    <cellStyle name="Comma 5 7 2 2" xfId="28643" xr:uid="{E2D8BA0F-DF35-4B6D-82EA-5243D958A7A2}"/>
    <cellStyle name="Comma 5 7 2 3" xfId="28644" xr:uid="{9C3EBFAC-BABA-4D08-87AD-3D9156934365}"/>
    <cellStyle name="Comma 5 7 3" xfId="28645" xr:uid="{9FE7CBC2-7407-4AE0-A655-80869D422F1E}"/>
    <cellStyle name="Comma 5 7 3 2" xfId="28646" xr:uid="{A290F5BC-56EA-42F9-AE70-624A30168C00}"/>
    <cellStyle name="Comma 5 7 4" xfId="28647" xr:uid="{AF16860E-4FC9-4095-942E-DCD7DB7C28E5}"/>
    <cellStyle name="Comma 5 8" xfId="28648" xr:uid="{31C907E9-1FEE-465D-9644-8BE13ED4D5E5}"/>
    <cellStyle name="Comma 5 8 2" xfId="28649" xr:uid="{E742EC15-199B-45A4-B35E-B4B0D354F571}"/>
    <cellStyle name="Comma 5 8 2 2" xfId="28650" xr:uid="{09A85793-52ED-47BB-B5F2-2056FDCE3A7B}"/>
    <cellStyle name="Comma 5 8 2 3" xfId="28651" xr:uid="{855F4612-4F96-4B29-A062-B4CB0AB59C9B}"/>
    <cellStyle name="Comma 5 8 3" xfId="28652" xr:uid="{30A50499-C9A4-40FA-B5A9-85B90331B7EE}"/>
    <cellStyle name="Comma 5 8 4" xfId="28653" xr:uid="{C8D2E5E8-13FE-4B65-AAC9-DB1C182EE30C}"/>
    <cellStyle name="Comma 5 9" xfId="28654" xr:uid="{B8F0EFF1-A52E-4E5B-B696-95E07CADFB5D}"/>
    <cellStyle name="Comma 5 9 2" xfId="28655" xr:uid="{C8A4D4F9-E0F6-42D8-BFD7-66124AF9B598}"/>
    <cellStyle name="Comma 5 9 2 2" xfId="28656" xr:uid="{9BA77E0E-ACBF-45BE-83DC-C94684578083}"/>
    <cellStyle name="Comma 5 9 2 3" xfId="28657" xr:uid="{F5A15BF9-62B1-4B54-B07F-B44CB3D288BB}"/>
    <cellStyle name="Comma 5 9 3" xfId="28658" xr:uid="{25A07A04-0D96-460E-B0E2-6FBB2C40AB50}"/>
    <cellStyle name="Comma 5 9 4" xfId="28659" xr:uid="{062A3745-2DDE-43E0-A7AD-9A4589BE2FD0}"/>
    <cellStyle name="Comma 50" xfId="28660" xr:uid="{D705F3D9-D7F2-4B3F-B985-59653B200FDA}"/>
    <cellStyle name="Comma 51" xfId="28661" xr:uid="{CA828D32-5651-4ED5-9403-95BFC6CBE078}"/>
    <cellStyle name="Comma 52" xfId="28662" xr:uid="{A60667C4-C5A9-4A73-B5F5-5FF1D18CDBAB}"/>
    <cellStyle name="Comma 53" xfId="28663" xr:uid="{5782D35B-AFC4-4645-AD77-6B28700F1816}"/>
    <cellStyle name="Comma 54" xfId="28664" xr:uid="{BE161F58-5622-429D-915D-B6E130094B9D}"/>
    <cellStyle name="Comma 55" xfId="28665" xr:uid="{89F76DD8-BD75-494A-8F82-61D88DED6F01}"/>
    <cellStyle name="Comma 56" xfId="28666" xr:uid="{E21EF6CD-8389-4022-9F42-004E13FC5ABB}"/>
    <cellStyle name="Comma 57" xfId="28667" xr:uid="{10C01726-B3D5-4888-BDC8-80E35DB4564C}"/>
    <cellStyle name="Comma 58" xfId="998" xr:uid="{631A0C1A-84CC-4FB9-964A-E10448F2B306}"/>
    <cellStyle name="Comma 6" xfId="598" xr:uid="{9ADE81FC-091B-4489-9B00-A56649110160}"/>
    <cellStyle name="Comma 6 10" xfId="28669" xr:uid="{B9C8C397-31DD-44A0-B98F-203CF6833E33}"/>
    <cellStyle name="Comma 6 10 2" xfId="28670" xr:uid="{47C4E913-38A0-47A4-AF38-3082E7514F6F}"/>
    <cellStyle name="Comma 6 10 2 2" xfId="28671" xr:uid="{B4C9A030-F844-4969-A936-0F775E24B12C}"/>
    <cellStyle name="Comma 6 10 2 3" xfId="28672" xr:uid="{CBA0E6BA-82B3-48ED-9A25-4BC8787E0A81}"/>
    <cellStyle name="Comma 6 10 3" xfId="28673" xr:uid="{5EDDE84A-892E-4B91-8A18-0E9780289956}"/>
    <cellStyle name="Comma 6 10 4" xfId="28674" xr:uid="{37DC4089-738F-4D94-9C4C-B6CA7FE05DE9}"/>
    <cellStyle name="Comma 6 11" xfId="28675" xr:uid="{122E837B-33FF-4817-BAE8-F13673DA83AE}"/>
    <cellStyle name="Comma 6 11 2" xfId="28676" xr:uid="{B6C4AB33-E438-4DE2-8A92-1204469C2805}"/>
    <cellStyle name="Comma 6 11 2 2" xfId="28677" xr:uid="{B966A931-7049-4B2A-9258-85427488DA79}"/>
    <cellStyle name="Comma 6 11 2 3" xfId="28678" xr:uid="{D8F341EA-98AC-41EA-BA79-D9772F36A75B}"/>
    <cellStyle name="Comma 6 11 3" xfId="28679" xr:uid="{6A16FAC6-4008-41B0-B084-2163418F8CA9}"/>
    <cellStyle name="Comma 6 11 4" xfId="28680" xr:uid="{15F0A029-E88B-4BAF-8C20-8924401B2641}"/>
    <cellStyle name="Comma 6 12" xfId="28681" xr:uid="{433B4D92-CCAE-4AA4-A240-9699FDA13763}"/>
    <cellStyle name="Comma 6 12 2" xfId="28682" xr:uid="{7EDB7FA8-00DE-4F1A-BE9F-23FAC19D1EA1}"/>
    <cellStyle name="Comma 6 12 2 2" xfId="28683" xr:uid="{FF83CBCC-ADC3-4A29-9CC6-6575EA61EEF3}"/>
    <cellStyle name="Comma 6 12 2 3" xfId="28684" xr:uid="{8C2F3C25-F114-4CA9-8DF8-1214C094E962}"/>
    <cellStyle name="Comma 6 12 3" xfId="28685" xr:uid="{AA2A5D83-EEBC-4A92-B4FC-6F36628CE35C}"/>
    <cellStyle name="Comma 6 12 4" xfId="28686" xr:uid="{ACDE1E9E-9008-4FEF-95C5-791024393F26}"/>
    <cellStyle name="Comma 6 13" xfId="28687" xr:uid="{E786FA0E-15ED-442C-9EC2-8C5B81F7FA6B}"/>
    <cellStyle name="Comma 6 13 2" xfId="28688" xr:uid="{F7C32F3E-D689-477E-AF5B-927C1886EFF5}"/>
    <cellStyle name="Comma 6 13 3" xfId="28689" xr:uid="{62AC337F-52C1-46EE-BABE-C398482A58B5}"/>
    <cellStyle name="Comma 6 14" xfId="28690" xr:uid="{88438B30-6476-4948-8EBA-15BA525ED4A9}"/>
    <cellStyle name="Comma 6 14 2" xfId="28691" xr:uid="{5D3073A0-6F2F-4775-AE86-D11607A79184}"/>
    <cellStyle name="Comma 6 14 3" xfId="28692" xr:uid="{F286D5A8-6F9A-46B2-920F-3298E7B3B942}"/>
    <cellStyle name="Comma 6 15" xfId="28693" xr:uid="{0E8F5755-4C96-4C81-B01C-261B1EBA0390}"/>
    <cellStyle name="Comma 6 15 2" xfId="28694" xr:uid="{8EBCFD03-2F4E-4B9C-943A-73A3DF8745A9}"/>
    <cellStyle name="Comma 6 15 3" xfId="28695" xr:uid="{F0BE9F25-3BB5-466E-9DA1-4CF31056FD69}"/>
    <cellStyle name="Comma 6 16" xfId="28696" xr:uid="{557E3321-808D-438F-A9AC-C4148D21DB6D}"/>
    <cellStyle name="Comma 6 16 2" xfId="28697" xr:uid="{FEE168DD-4E7A-4DD5-ACC9-F8F000669D70}"/>
    <cellStyle name="Comma 6 16 3" xfId="28698" xr:uid="{A616EECA-4CB3-4307-91BE-9507F660E2DA}"/>
    <cellStyle name="Comma 6 17" xfId="28699" xr:uid="{F465C4A8-57A5-46E0-A7C3-150A368079D9}"/>
    <cellStyle name="Comma 6 17 2" xfId="28700" xr:uid="{2608EADB-B455-4ABF-B2C0-D6875AFF2F30}"/>
    <cellStyle name="Comma 6 17 3" xfId="28701" xr:uid="{6931FBB7-8765-4A1F-879F-C4B289493673}"/>
    <cellStyle name="Comma 6 18" xfId="28702" xr:uid="{CB2B44D5-FEA4-4A71-8F78-F65A1AC14F2A}"/>
    <cellStyle name="Comma 6 18 2" xfId="28703" xr:uid="{13B0398E-C0B5-41D7-9AD9-67303ADFBC23}"/>
    <cellStyle name="Comma 6 18 3" xfId="28704" xr:uid="{B6897422-9D69-4A57-B6F7-76A5C1B0AF84}"/>
    <cellStyle name="Comma 6 19" xfId="28705" xr:uid="{2CEB63A4-B18C-40FC-8D8C-64FAC597EF2D}"/>
    <cellStyle name="Comma 6 2" xfId="599" xr:uid="{B03FB11A-9AB3-4883-8066-2BFC9F0350E7}"/>
    <cellStyle name="Comma 6 2 10" xfId="28706" xr:uid="{49B8E889-B5B4-4DDE-8037-2773D52E6009}"/>
    <cellStyle name="Comma 6 2 2" xfId="28707" xr:uid="{13DB936A-0E6F-4BA7-B53C-687A0346AF91}"/>
    <cellStyle name="Comma 6 2 2 2" xfId="28708" xr:uid="{F9D89F27-37C7-4F36-AEF1-348F2914F800}"/>
    <cellStyle name="Comma 6 2 2 2 2" xfId="28709" xr:uid="{F5999BBA-ADF6-4709-BF78-01228686E291}"/>
    <cellStyle name="Comma 6 2 2 2 2 2" xfId="28710" xr:uid="{C2EF2B4D-A378-4791-8634-ACDC60EB1D77}"/>
    <cellStyle name="Comma 6 2 2 2 3" xfId="28711" xr:uid="{C8648FDA-96F7-49E0-BF01-47235087F422}"/>
    <cellStyle name="Comma 6 2 2 3" xfId="28712" xr:uid="{276081A4-C8F6-43CF-9627-82E017A88548}"/>
    <cellStyle name="Comma 6 2 2 3 2" xfId="28713" xr:uid="{AE36B502-3415-41E6-8612-61D8784F03A0}"/>
    <cellStyle name="Comma 6 2 2 4" xfId="28714" xr:uid="{01391956-8588-4735-9E11-B1BAB75226DF}"/>
    <cellStyle name="Comma 6 2 3" xfId="28715" xr:uid="{86D3CC82-CCE6-4E0C-B21A-A1A2165B72B3}"/>
    <cellStyle name="Comma 6 2 3 2" xfId="28716" xr:uid="{F444FCB3-B082-482F-BF26-FF5F46640D19}"/>
    <cellStyle name="Comma 6 2 3 2 2" xfId="28717" xr:uid="{AD9DBC8C-5736-4CF7-BB89-4BB8737651DA}"/>
    <cellStyle name="Comma 6 2 3 2 3" xfId="28718" xr:uid="{5956F81B-145F-44F5-9E79-61A1B5B50264}"/>
    <cellStyle name="Comma 6 2 3 3" xfId="28719" xr:uid="{164AFE6F-A087-46D4-8A97-7BD945CD28B1}"/>
    <cellStyle name="Comma 6 2 3 3 2" xfId="28720" xr:uid="{9E4EA84A-B866-4AFC-871F-3BC5FCA2903D}"/>
    <cellStyle name="Comma 6 2 3 4" xfId="28721" xr:uid="{3AB231E3-99D9-40E5-A992-5858C158630D}"/>
    <cellStyle name="Comma 6 2 4" xfId="28722" xr:uid="{6A2853DC-4765-4EAE-BBDC-A149EBFB3728}"/>
    <cellStyle name="Comma 6 2 4 2" xfId="28723" xr:uid="{678F3E47-06D8-4C1E-AF0F-C014159C3C22}"/>
    <cellStyle name="Comma 6 2 4 3" xfId="28724" xr:uid="{47A003B2-AEA7-4FBD-971E-48ADBEAFD270}"/>
    <cellStyle name="Comma 6 2 5" xfId="28725" xr:uid="{8CB5F802-24CE-4D43-A6AD-9FA3E8E62D0B}"/>
    <cellStyle name="Comma 6 2 5 2" xfId="28726" xr:uid="{BE169A75-002E-4C1F-84E1-DE8106A9997B}"/>
    <cellStyle name="Comma 6 2 6" xfId="28727" xr:uid="{1BF0C407-047A-49F0-A33D-D404065FF854}"/>
    <cellStyle name="Comma 6 2 7" xfId="28728" xr:uid="{9DB904BA-7ECC-45CB-833B-D1E2024D2FEB}"/>
    <cellStyle name="Comma 6 2 8" xfId="28729" xr:uid="{A6F6F065-2578-4CAA-8670-36C1322FB2CA}"/>
    <cellStyle name="Comma 6 2 9" xfId="28730" xr:uid="{2B9E09EF-FAE9-4A9F-8FFA-9E07F10A007A}"/>
    <cellStyle name="Comma 6 20" xfId="28731" xr:uid="{369EB166-FF78-4198-BAF0-E651CEDF85D5}"/>
    <cellStyle name="Comma 6 21" xfId="28668" xr:uid="{895FE261-3BE0-4A05-B3BD-B6D0007C05F2}"/>
    <cellStyle name="Comma 6 3" xfId="600" xr:uid="{8AF5D27F-80BC-41D5-AE70-1B13B42AC955}"/>
    <cellStyle name="Comma 6 3 2" xfId="601" xr:uid="{5A1C058C-8DC9-4571-A95C-1AF4C5E881E7}"/>
    <cellStyle name="Comma 6 3 2 2" xfId="28734" xr:uid="{60746707-F952-4B27-A26E-704E020FD8FC}"/>
    <cellStyle name="Comma 6 3 2 2 2" xfId="28735" xr:uid="{A247BEAD-78C4-42A3-9713-CAD34B3FE2E0}"/>
    <cellStyle name="Comma 6 3 2 2 3" xfId="28736" xr:uid="{DD5A387D-224A-4A3C-8622-9B8939F11790}"/>
    <cellStyle name="Comma 6 3 2 3" xfId="28737" xr:uid="{99481C39-2B90-43D9-AA8D-F6CD3448B23C}"/>
    <cellStyle name="Comma 6 3 2 3 2" xfId="28738" xr:uid="{397CC4EF-28C0-4E7C-8956-6743C52D1B75}"/>
    <cellStyle name="Comma 6 3 2 4" xfId="28739" xr:uid="{5A642069-2D21-4810-90B0-E13993E8B662}"/>
    <cellStyle name="Comma 6 3 2 5" xfId="28733" xr:uid="{E7C64167-63BB-4233-A08A-75797B132D20}"/>
    <cellStyle name="Comma 6 3 3" xfId="28740" xr:uid="{30581FFE-FF32-483E-8968-9DD5DF375A8A}"/>
    <cellStyle name="Comma 6 3 3 2" xfId="28741" xr:uid="{80CF61BF-CF57-45DC-AE4E-2EA4E7003469}"/>
    <cellStyle name="Comma 6 3 3 2 2" xfId="28742" xr:uid="{9FE91E4D-D953-4AE6-B251-C480F87BBCC5}"/>
    <cellStyle name="Comma 6 3 3 2 3" xfId="28743" xr:uid="{5F80FE26-E0F2-49C9-BC8D-BE4978F55BF8}"/>
    <cellStyle name="Comma 6 3 3 3" xfId="28744" xr:uid="{EF493A4A-3650-4ECA-BC00-8F9ACA181CA5}"/>
    <cellStyle name="Comma 6 3 3 4" xfId="28745" xr:uid="{9C87341D-5749-4DB9-89BC-0BA7170B3012}"/>
    <cellStyle name="Comma 6 3 4" xfId="28746" xr:uid="{D66E6050-7A91-4240-9CDE-D8E88B809D5C}"/>
    <cellStyle name="Comma 6 3 4 2" xfId="28747" xr:uid="{75269AE6-D203-49D4-8671-B2363B37EEB1}"/>
    <cellStyle name="Comma 6 3 4 3" xfId="28748" xr:uid="{2F6F1B54-F8F9-4588-95F4-B1999C1366CA}"/>
    <cellStyle name="Comma 6 3 5" xfId="28749" xr:uid="{8FC37A99-BBC9-492C-B8B9-760A7DB3DA20}"/>
    <cellStyle name="Comma 6 3 5 2" xfId="28750" xr:uid="{5A73D9C9-46DB-46AA-BF37-A63E5575A62B}"/>
    <cellStyle name="Comma 6 3 6" xfId="28751" xr:uid="{623BA134-CA8F-4498-8576-816B82F3AA8F}"/>
    <cellStyle name="Comma 6 3 7" xfId="28752" xr:uid="{747B0C29-2FE1-4F05-A07D-D6CAAB26D8D5}"/>
    <cellStyle name="Comma 6 3 8" xfId="28753" xr:uid="{ADCD4117-6376-4E1A-99EA-631D058DB4DE}"/>
    <cellStyle name="Comma 6 3 9" xfId="28732" xr:uid="{36146ABD-F736-4C77-B669-83E541900BA9}"/>
    <cellStyle name="Comma 6 4" xfId="28754" xr:uid="{D17AABC1-7FEA-46E7-82E7-81E396D9DD98}"/>
    <cellStyle name="Comma 6 4 2" xfId="28755" xr:uid="{94D9CF60-76C4-4269-BFFA-3F96E6A573D1}"/>
    <cellStyle name="Comma 6 4 2 2" xfId="28756" xr:uid="{534DE560-26FD-4902-A44A-90AF75A0076B}"/>
    <cellStyle name="Comma 6 4 2 2 2" xfId="28757" xr:uid="{AE08DA13-532E-44A4-A64F-BB54A7B2C39F}"/>
    <cellStyle name="Comma 6 4 2 2 3" xfId="28758" xr:uid="{754B1C37-6037-41A4-BA59-02BCE8B36F51}"/>
    <cellStyle name="Comma 6 4 2 3" xfId="28759" xr:uid="{1EC8E1E9-A0D0-4E50-9817-0014857312F4}"/>
    <cellStyle name="Comma 6 4 2 4" xfId="28760" xr:uid="{12CBDE72-C34E-4DB9-B5F9-B274C4A4E7F9}"/>
    <cellStyle name="Comma 6 4 3" xfId="28761" xr:uid="{36C15534-BB77-493F-83B3-E9FF229FEC70}"/>
    <cellStyle name="Comma 6 4 3 2" xfId="28762" xr:uid="{042D33EE-02F8-4CB7-B893-3A0AC7F3EDFC}"/>
    <cellStyle name="Comma 6 4 3 2 2" xfId="28763" xr:uid="{82BB6BA5-0692-44A9-AB07-376CA756C9E0}"/>
    <cellStyle name="Comma 6 4 3 2 3" xfId="28764" xr:uid="{2670FA4D-2F63-4C1A-8257-F83ABE847E66}"/>
    <cellStyle name="Comma 6 4 3 3" xfId="28765" xr:uid="{68AC029E-F8AA-452B-B744-CBABAD860D56}"/>
    <cellStyle name="Comma 6 4 3 4" xfId="28766" xr:uid="{76366CAF-9C81-4D5C-823C-76E3210D79AE}"/>
    <cellStyle name="Comma 6 4 4" xfId="28767" xr:uid="{76DCDB2B-8CAE-4A49-B824-639CAAD35A51}"/>
    <cellStyle name="Comma 6 4 4 2" xfId="28768" xr:uid="{E9200029-6B3B-4B2F-9121-CB53E93F0471}"/>
    <cellStyle name="Comma 6 4 4 3" xfId="28769" xr:uid="{E68DDA2A-0B60-4715-B98F-558523BA4922}"/>
    <cellStyle name="Comma 6 4 5" xfId="28770" xr:uid="{D46FE51B-8F17-4566-B97A-F084CCC1C3CF}"/>
    <cellStyle name="Comma 6 4 5 2" xfId="28771" xr:uid="{014C35CC-A74E-46D0-9A92-C9BF87D886E3}"/>
    <cellStyle name="Comma 6 4 6" xfId="28772" xr:uid="{218F0E49-9FD2-4827-9D1E-439493175B85}"/>
    <cellStyle name="Comma 6 5" xfId="28773" xr:uid="{6B49C20E-2147-45C0-98CE-7BFF23549795}"/>
    <cellStyle name="Comma 6 5 2" xfId="28774" xr:uid="{E4B2BFDA-4388-4781-A5E7-BB825EB194F8}"/>
    <cellStyle name="Comma 6 5 2 2" xfId="28775" xr:uid="{51071B50-0EF9-44C3-841A-04B577290DB5}"/>
    <cellStyle name="Comma 6 5 2 3" xfId="28776" xr:uid="{847C1C98-762D-4657-BF8F-73A65B222CFF}"/>
    <cellStyle name="Comma 6 5 3" xfId="28777" xr:uid="{B677D831-5C11-4BC8-A619-A50DC11C6F4A}"/>
    <cellStyle name="Comma 6 5 3 2" xfId="28778" xr:uid="{691C38F0-0922-4F61-8C44-E425CFA6D367}"/>
    <cellStyle name="Comma 6 5 4" xfId="28779" xr:uid="{B2AD1418-4F0E-411A-A5DD-2E2ACFEB903F}"/>
    <cellStyle name="Comma 6 6" xfId="28780" xr:uid="{65ACDA60-4013-48BA-96D2-75AEEF498C53}"/>
    <cellStyle name="Comma 6 6 2" xfId="28781" xr:uid="{0F4D32BB-4173-4B8B-9EF6-ED4FE76556EF}"/>
    <cellStyle name="Comma 6 6 2 2" xfId="28782" xr:uid="{A7E2D547-C871-42A5-95D7-5AD4956ED678}"/>
    <cellStyle name="Comma 6 6 2 3" xfId="28783" xr:uid="{42069CE6-DF50-4226-8794-A289EE677E9C}"/>
    <cellStyle name="Comma 6 6 3" xfId="28784" xr:uid="{6A0414B0-9B35-4B0B-B01D-9DC4AE105396}"/>
    <cellStyle name="Comma 6 6 4" xfId="28785" xr:uid="{EE5BE8E2-0BD0-4722-8FF8-E10F269757F9}"/>
    <cellStyle name="Comma 6 7" xfId="28786" xr:uid="{CAD7D7C1-7A03-428F-85A5-4A19B5B1CD3F}"/>
    <cellStyle name="Comma 6 7 2" xfId="28787" xr:uid="{885E3EA2-7CD2-4998-B612-CE67D1445C74}"/>
    <cellStyle name="Comma 6 7 2 2" xfId="28788" xr:uid="{AA460008-D652-460E-898B-A830E05A762A}"/>
    <cellStyle name="Comma 6 7 2 3" xfId="28789" xr:uid="{CF505A04-58A2-4E7D-945C-3D725EBE6FA0}"/>
    <cellStyle name="Comma 6 7 3" xfId="28790" xr:uid="{A9D718E7-3031-4B45-B979-EBF6275FF85D}"/>
    <cellStyle name="Comma 6 7 4" xfId="28791" xr:uid="{59FB9C44-E5A1-4BF4-9751-270876158A42}"/>
    <cellStyle name="Comma 6 8" xfId="28792" xr:uid="{738B28D4-CC9F-465D-AEF1-D6762BE72E35}"/>
    <cellStyle name="Comma 6 8 2" xfId="28793" xr:uid="{0B8922B1-6422-4468-A2C3-89D62BB0E9FC}"/>
    <cellStyle name="Comma 6 8 2 2" xfId="28794" xr:uid="{D7D44EFC-4EB3-4E41-AB90-4FCBF06E8DDA}"/>
    <cellStyle name="Comma 6 8 2 3" xfId="28795" xr:uid="{981BA0CB-2683-419D-A006-4D0B9576FBD6}"/>
    <cellStyle name="Comma 6 8 3" xfId="28796" xr:uid="{57518565-5C3E-41C1-83E1-8E75F5C132B7}"/>
    <cellStyle name="Comma 6 8 4" xfId="28797" xr:uid="{04D47B03-1E13-43DA-A78D-A91F3CA62678}"/>
    <cellStyle name="Comma 6 9" xfId="28798" xr:uid="{88E41524-4BD8-4FD4-AE8C-40A8EC3BC44D}"/>
    <cellStyle name="Comma 6 9 2" xfId="28799" xr:uid="{1CB59423-89F0-47A1-A04D-DA1EAAAB3AEA}"/>
    <cellStyle name="Comma 6 9 2 2" xfId="28800" xr:uid="{C1B30DDA-6343-4FD8-AEC9-A62209EB793F}"/>
    <cellStyle name="Comma 6 9 2 3" xfId="28801" xr:uid="{DA1D42E8-3C2F-4219-BD2B-56EB72D3EA1A}"/>
    <cellStyle name="Comma 6 9 3" xfId="28802" xr:uid="{ACB55178-E389-4E4B-822F-AC9D34D9217F}"/>
    <cellStyle name="Comma 6 9 4" xfId="28803" xr:uid="{E85C251D-C563-4F90-8159-38A3E2E44099}"/>
    <cellStyle name="Comma 64" xfId="27979" xr:uid="{D0BF894A-74F6-4FA0-8C76-54E075DD2604}"/>
    <cellStyle name="Comma 7" xfId="602" xr:uid="{045725F2-9094-413C-A119-0B61A6EDFFB1}"/>
    <cellStyle name="Comma 7 2" xfId="603" xr:uid="{EE841C91-36ED-419F-93B1-01A50D94528D}"/>
    <cellStyle name="Comma 7 2 2" xfId="604" xr:uid="{E62D6F23-72C5-4334-99CC-E713BB8435B3}"/>
    <cellStyle name="Comma 7 2 2 2" xfId="28806" xr:uid="{44EF5A95-BF5E-473B-BAE0-D0ECC069D46D}"/>
    <cellStyle name="Comma 7 2 2 3" xfId="28807" xr:uid="{1A2EED71-8650-4F3A-9733-76674BB96266}"/>
    <cellStyle name="Comma 7 2 2 3 2" xfId="28808" xr:uid="{7F8A855E-94DA-4771-8E82-87EC503BC13F}"/>
    <cellStyle name="Comma 7 2 2 3 3" xfId="28809" xr:uid="{C68AD355-0A2A-41A9-8653-890E8EC9F34A}"/>
    <cellStyle name="Comma 7 2 2 3 4" xfId="28810" xr:uid="{5A8CA20B-A117-4230-A688-74BCE39AC31F}"/>
    <cellStyle name="Comma 7 2 2 4" xfId="28811" xr:uid="{9BEB197E-5835-40FA-83E9-D80D964AB9DB}"/>
    <cellStyle name="Comma 7 2 2 5" xfId="28805" xr:uid="{A3906D30-1276-455B-80ED-22A96D323BDD}"/>
    <cellStyle name="Comma 7 2 3" xfId="28812" xr:uid="{8355E702-A97C-4245-B4FC-11262B41DA71}"/>
    <cellStyle name="Comma 7 2 4" xfId="28813" xr:uid="{5985F65D-AF9F-47C6-A57D-1993352090BF}"/>
    <cellStyle name="Comma 7 2 4 2" xfId="28814" xr:uid="{CDDCC076-A2F5-41A1-B948-C5F11AE6BA38}"/>
    <cellStyle name="Comma 7 2 4 2 2" xfId="28815" xr:uid="{239AA0F0-0EB0-454E-A220-024D639CFC6C}"/>
    <cellStyle name="Comma 7 2 4 3" xfId="28816" xr:uid="{285C6D56-2572-4791-971D-AB836987EA30}"/>
    <cellStyle name="Comma 7 2 4 4" xfId="28817" xr:uid="{64097272-4CBD-416C-8EA7-BEE94D9FF43B}"/>
    <cellStyle name="Comma 7 2 5" xfId="28818" xr:uid="{E4A3C2F6-E1FE-4D77-883D-04DD4A356EED}"/>
    <cellStyle name="Comma 7 2 6" xfId="28804" xr:uid="{4C8A373B-FDCA-455C-B6DB-FD31A3BFC179}"/>
    <cellStyle name="Comma 7 3" xfId="605" xr:uid="{B06BAE1B-D059-4E4B-96AB-344A63DF24C8}"/>
    <cellStyle name="Comma 7 3 2" xfId="28820" xr:uid="{0ADCCC62-5A4B-402B-953F-AA78017D1A87}"/>
    <cellStyle name="Comma 7 3 2 2" xfId="28821" xr:uid="{1A5E4D5A-B60B-4358-9C4D-C8BC25B9F04A}"/>
    <cellStyle name="Comma 7 3 2 2 2" xfId="28822" xr:uid="{63B80F2B-5027-4862-B1A5-580B54ECD879}"/>
    <cellStyle name="Comma 7 3 2 2 3" xfId="28823" xr:uid="{23ADEF62-522F-4CDE-91CC-458FFD72F0DA}"/>
    <cellStyle name="Comma 7 3 2 3" xfId="28824" xr:uid="{ECA2C768-E97D-453D-9D6D-D669F38D793B}"/>
    <cellStyle name="Comma 7 3 2 4" xfId="28825" xr:uid="{367E265D-A5C6-4F45-B6AF-36D82AA5EC12}"/>
    <cellStyle name="Comma 7 3 3" xfId="28826" xr:uid="{730AF17E-E6E4-4CAF-9757-037FBFC675D9}"/>
    <cellStyle name="Comma 7 3 3 2" xfId="28827" xr:uid="{F84F30A3-FA4F-423A-8F9D-7EE155BDD5AA}"/>
    <cellStyle name="Comma 7 3 3 3" xfId="28828" xr:uid="{15787DED-B489-4530-B0E9-06222F82F4D0}"/>
    <cellStyle name="Comma 7 3 4" xfId="28829" xr:uid="{F71C046B-6F62-4746-B568-33DAC35F063E}"/>
    <cellStyle name="Comma 7 3 4 2" xfId="28830" xr:uid="{706F9C42-809A-4F2F-B976-F12E54F1B2DC}"/>
    <cellStyle name="Comma 7 3 5" xfId="28831" xr:uid="{35947F0D-D13E-4803-9FBC-EB4BB8A394CD}"/>
    <cellStyle name="Comma 7 3 6" xfId="28832" xr:uid="{EB7C8BDE-A445-4FD4-99A2-6B383173782B}"/>
    <cellStyle name="Comma 7 3 7" xfId="28819" xr:uid="{C15FFBB4-03B7-41E6-9525-E5F58F33B854}"/>
    <cellStyle name="Comma 7 4" xfId="606" xr:uid="{E43A030B-9DE4-4F08-BF90-4A953744DAFD}"/>
    <cellStyle name="Comma 7 4 2" xfId="28834" xr:uid="{FB8B14D7-41A8-4DD8-BD0A-9E9143D22E1C}"/>
    <cellStyle name="Comma 7 4 3" xfId="28835" xr:uid="{A13A9520-1592-487A-994E-EF605FAFC81A}"/>
    <cellStyle name="Comma 7 4 4" xfId="28833" xr:uid="{1A135BFC-67FE-4DCF-BC93-6A689C3B0A02}"/>
    <cellStyle name="Comma 7 5" xfId="28836" xr:uid="{5FCB2CED-3C1F-4D67-9F1B-8AAE28E8432C}"/>
    <cellStyle name="Comma 7 5 2" xfId="28837" xr:uid="{0041BCC6-7C31-496F-9744-8C6B36E94E00}"/>
    <cellStyle name="Comma 7 5 3" xfId="28838" xr:uid="{403D2EB3-64D4-40BE-8EAC-63DC15BB68AF}"/>
    <cellStyle name="Comma 7 6" xfId="28839" xr:uid="{90280212-9A6F-477F-9B8A-595029EDCF9D}"/>
    <cellStyle name="Comma 8" xfId="607" xr:uid="{FFFECCFB-2D04-4134-9E2F-CE1CB07277AD}"/>
    <cellStyle name="Comma 8 2" xfId="608" xr:uid="{DAB6D1E1-9D15-4C60-B8C2-E8951D968184}"/>
    <cellStyle name="Comma 8 2 2" xfId="28841" xr:uid="{45F32C01-457D-4D93-9E00-6B077DAA5F50}"/>
    <cellStyle name="Comma 8 2 2 2" xfId="28842" xr:uid="{F27CCC0C-5D81-49F1-9963-7E37714D7A71}"/>
    <cellStyle name="Comma 8 2 2 3" xfId="28843" xr:uid="{5AACD84F-99E0-4178-A954-8AE28C68C540}"/>
    <cellStyle name="Comma 8 2 3" xfId="28844" xr:uid="{6ED0B412-F0C5-4E60-A6DD-91B9F2B47385}"/>
    <cellStyle name="Comma 8 2 3 2" xfId="28845" xr:uid="{A577BBBE-D636-408A-A3E2-39DBEFEE39A8}"/>
    <cellStyle name="Comma 8 2 4" xfId="28846" xr:uid="{F24CFCDD-FB8F-4A5B-A69D-F5C3204E6AB3}"/>
    <cellStyle name="Comma 8 2 4 2" xfId="28847" xr:uid="{86EC2B99-BD8D-4324-82BF-7CA2AB909387}"/>
    <cellStyle name="Comma 8 2 4 3" xfId="28848" xr:uid="{CEC05FA7-93BA-4C3F-9FF6-27382B5C3FEA}"/>
    <cellStyle name="Comma 8 2 5" xfId="28849" xr:uid="{DC638699-BCB4-4DC8-BFDE-B09FB217B7C6}"/>
    <cellStyle name="Comma 8 2 6" xfId="28850" xr:uid="{1ED9D3CC-42BC-4D2B-B003-115E94676715}"/>
    <cellStyle name="Comma 8 2 7" xfId="28840" xr:uid="{C7A80A89-97DA-44B8-9677-8E755A4D05EE}"/>
    <cellStyle name="Comma 8 3" xfId="609" xr:uid="{DCC8338D-7A06-402C-8B80-1A0A0158F99E}"/>
    <cellStyle name="Comma 8 3 2" xfId="610" xr:uid="{3C175A75-A47D-4EF0-9B9D-294CFA2854D5}"/>
    <cellStyle name="Comma 8 3 2 2" xfId="611" xr:uid="{4AC616F3-2999-4CD0-A692-19C7B7662688}"/>
    <cellStyle name="Comma 8 3 2 2 2" xfId="28853" xr:uid="{8BAAB5E4-D058-442F-A84D-2F9309617FEA}"/>
    <cellStyle name="Comma 8 3 2 3" xfId="28854" xr:uid="{1200B394-60D0-4864-8176-62622D16E66A}"/>
    <cellStyle name="Comma 8 3 2 4" xfId="28852" xr:uid="{E5A7B742-E648-41F2-B487-C99FA0B28E61}"/>
    <cellStyle name="Comma 8 3 3" xfId="28855" xr:uid="{3ABEF2F3-7314-4CBE-948D-799194D08AB1}"/>
    <cellStyle name="Comma 8 3 3 2" xfId="28856" xr:uid="{6F2BDBCE-A339-4229-9437-07335C22D21B}"/>
    <cellStyle name="Comma 8 3 4" xfId="28857" xr:uid="{7D6CA5FD-7155-4139-BBED-4FF81F6F66C5}"/>
    <cellStyle name="Comma 8 3 4 2" xfId="28858" xr:uid="{59A59A22-8736-4530-A9AE-8C63749197C4}"/>
    <cellStyle name="Comma 8 3 4 3" xfId="28859" xr:uid="{71B833E8-2213-47FA-B6A8-6A6547AD2A67}"/>
    <cellStyle name="Comma 8 3 5" xfId="28860" xr:uid="{F46BA23F-2023-4FD9-BD11-CB6142C05122}"/>
    <cellStyle name="Comma 8 3 6" xfId="28851" xr:uid="{4BB9BD01-B67D-460E-8131-87C505461E62}"/>
    <cellStyle name="Comma 8 4" xfId="28861" xr:uid="{5838D5EA-3158-4A1C-99C4-412DD92DD919}"/>
    <cellStyle name="Comma 8 4 2" xfId="28862" xr:uid="{DADDCB5E-C8EF-459F-B32C-ECFC9D904011}"/>
    <cellStyle name="Comma 8 4 3" xfId="28863" xr:uid="{AC8E47C3-941A-4A5F-B011-E13F488FC01D}"/>
    <cellStyle name="Comma 8 4 4" xfId="28864" xr:uid="{664094C3-E403-4D41-9E90-946B1656AAE4}"/>
    <cellStyle name="Comma 8 4 5" xfId="28865" xr:uid="{16F7BD15-1780-4DB8-993E-4BB2893934D9}"/>
    <cellStyle name="Comma 8 5" xfId="28866" xr:uid="{940B996B-0BFC-4316-90F4-C41AF5454508}"/>
    <cellStyle name="Comma 8 5 2" xfId="28867" xr:uid="{E9F76E22-1DC2-463B-9B54-F2D5EF49EADE}"/>
    <cellStyle name="Comma 8 5 3" xfId="28868" xr:uid="{E5BFCD8B-1A30-42FE-9A69-A95769A2C5A3}"/>
    <cellStyle name="Comma 8 6" xfId="28869" xr:uid="{BB333C47-3DF7-4E20-8217-74B0BBD66BF2}"/>
    <cellStyle name="Comma 9" xfId="612" xr:uid="{B11EE26D-631D-492A-917E-22F1BDACBBB9}"/>
    <cellStyle name="Comma 9 2" xfId="613" xr:uid="{A98FCD49-F679-4ABF-9D1D-426B69F03405}"/>
    <cellStyle name="Comma 9 2 2" xfId="28871" xr:uid="{5C89FDFE-F7D3-4CA8-AA7F-F8BFDC7B7BAA}"/>
    <cellStyle name="Comma 9 2 2 2" xfId="28872" xr:uid="{BC756235-E4D0-4050-86BA-9C44CD84134C}"/>
    <cellStyle name="Comma 9 2 2 3" xfId="28873" xr:uid="{B1367662-7355-46F4-92EE-649536B0D577}"/>
    <cellStyle name="Comma 9 2 3" xfId="28874" xr:uid="{8A4E9522-BC32-4DD6-B1B1-92AD68376296}"/>
    <cellStyle name="Comma 9 2 4" xfId="28875" xr:uid="{8954B208-5107-4998-B0E0-CAC0637689B2}"/>
    <cellStyle name="Comma 9 2 5" xfId="28876" xr:uid="{9BDF4A9C-502B-4CF8-8633-DB7CD906AD62}"/>
    <cellStyle name="Comma 9 2 6" xfId="28870" xr:uid="{E20B1575-12C7-446C-87BD-AFC56B66D3C1}"/>
    <cellStyle name="Comma 9 3" xfId="614" xr:uid="{E9ADA992-6A6F-4731-8312-36F678236A6B}"/>
    <cellStyle name="Comma 9 3 2" xfId="28878" xr:uid="{D5640F48-6020-4325-9581-F4DA24F6A014}"/>
    <cellStyle name="Comma 9 3 2 2" xfId="28879" xr:uid="{2E97BC1D-B73E-4B24-B206-3AFAB00CD217}"/>
    <cellStyle name="Comma 9 3 2 3" xfId="28880" xr:uid="{BDD255C6-640A-4E5D-9919-797D7CA1CB28}"/>
    <cellStyle name="Comma 9 3 3" xfId="28881" xr:uid="{AEFA363C-0CAA-4E9A-A172-46CEEA1D8FE5}"/>
    <cellStyle name="Comma 9 3 4" xfId="28882" xr:uid="{5D643D53-03B9-4F52-B8BC-F91FAA8A257A}"/>
    <cellStyle name="Comma 9 3 5" xfId="28883" xr:uid="{13F10C6F-54F6-4D5B-B9CF-53A0D59AEDFB}"/>
    <cellStyle name="Comma 9 3 6" xfId="28884" xr:uid="{E0F745C7-12EC-4384-82B1-0E6A266333E9}"/>
    <cellStyle name="Comma 9 3 7" xfId="28877" xr:uid="{0A6448B5-CCEC-46E3-9102-7AE3EEEC63F8}"/>
    <cellStyle name="Comma 9 4" xfId="28885" xr:uid="{CC9D8FC2-0F03-4E47-8474-7E8295CE7BE9}"/>
    <cellStyle name="Comma 9 4 2" xfId="28886" xr:uid="{C54A7EDE-CB84-4DCA-819E-2B22505E15D2}"/>
    <cellStyle name="Comma 9 4 3" xfId="28887" xr:uid="{7479680F-0E48-4A4A-B0BD-9E14848CF72C}"/>
    <cellStyle name="Comma 9 4 4" xfId="28888" xr:uid="{367EFA02-7E7B-4C45-8E15-B90B72B51A7A}"/>
    <cellStyle name="Comma 9 4 5" xfId="28889" xr:uid="{157B9234-DF58-4662-BFD3-306AC827839A}"/>
    <cellStyle name="Comma 9 5" xfId="28890" xr:uid="{B40568FE-A46D-45E0-A4FE-59CD9BEE7715}"/>
    <cellStyle name="Comma 9 5 2" xfId="28891" xr:uid="{03B1033D-24F7-48EC-9758-A8EF156EA173}"/>
    <cellStyle name="Comma 9 5 3" xfId="28892" xr:uid="{4E95898D-8172-49C7-B862-E55C96DB5896}"/>
    <cellStyle name="Comma 9 6" xfId="28893" xr:uid="{792F25A8-3E85-4809-957E-21DABE851739}"/>
    <cellStyle name="Comma0" xfId="28894" xr:uid="{76C6212B-7FAB-44AA-BE42-5167FD78FB17}"/>
    <cellStyle name="Comma0 2" xfId="28895" xr:uid="{8322F9C6-5D76-4F62-ADD6-EC2371EB323F}"/>
    <cellStyle name="Comma0 2 2" xfId="28896" xr:uid="{DA75C8B6-2493-4268-9D95-4022310AC41B}"/>
    <cellStyle name="Comma0 2 3" xfId="28897" xr:uid="{CF090794-530B-42AB-9263-DF1782863CF9}"/>
    <cellStyle name="Comma0 2 3 2" xfId="28898" xr:uid="{B344CFDF-AD96-4141-B1E0-C45BC3E13D79}"/>
    <cellStyle name="Comma0 2 3 3" xfId="28899" xr:uid="{ACC2F6B8-6C84-44F9-B17D-70BE6FF2FDBD}"/>
    <cellStyle name="Comma0 3" xfId="28900" xr:uid="{4E06067D-E9DE-416C-B5F4-9A4D5A742752}"/>
    <cellStyle name="Comma0 3 2" xfId="28901" xr:uid="{954919E2-2D31-422A-929B-4DF9BE3452D8}"/>
    <cellStyle name="Comma0 3 2 2" xfId="28902" xr:uid="{CEFE1452-F8A3-4157-A21E-DBEE76879676}"/>
    <cellStyle name="Comma0 3 2 2 2" xfId="28903" xr:uid="{044C500D-26DD-4985-9413-DBD30D08C430}"/>
    <cellStyle name="Comma0 3 2 2 3" xfId="28904" xr:uid="{C05CF3E4-7B16-415A-AFCE-CB694468AB09}"/>
    <cellStyle name="Comma0 3 2 3" xfId="28905" xr:uid="{F87525C8-C313-4D9E-8DC4-99F111842EA1}"/>
    <cellStyle name="Comma0 3 2 4" xfId="28906" xr:uid="{AED3E1E9-206D-4A96-A1B6-16D070A9985B}"/>
    <cellStyle name="Comma0 3 3" xfId="28907" xr:uid="{54A137D7-6EB2-49BC-8C17-3E904832FC8A}"/>
    <cellStyle name="Comma0 3 3 2" xfId="28908" xr:uid="{53740096-48B7-4DCA-9F12-333E8EEC49BD}"/>
    <cellStyle name="Comma0 3 3 2 2" xfId="28909" xr:uid="{B2FAF599-A706-4D47-BC14-6F4C5909B8C9}"/>
    <cellStyle name="Comma0 3 3 2 3" xfId="28910" xr:uid="{79DF9998-7826-43F2-87D2-15FA64CDC88F}"/>
    <cellStyle name="Comma0 3 3 3" xfId="28911" xr:uid="{2C3FB559-4732-4C8F-BD36-4A479229774A}"/>
    <cellStyle name="Comma0 3 3 4" xfId="28912" xr:uid="{9F593CD0-906F-4B91-9A2C-20F19A33287F}"/>
    <cellStyle name="Comma0 3 4" xfId="28913" xr:uid="{16EFCEE9-0903-4167-A83A-AC9635FD55BF}"/>
    <cellStyle name="Comma0 3 4 2" xfId="28914" xr:uid="{51159BF4-F958-498B-8015-3430A5A6E35C}"/>
    <cellStyle name="Comma0 3 4 3" xfId="28915" xr:uid="{C7781190-DCF5-4560-8068-8F248B2EE40E}"/>
    <cellStyle name="Comma0 3 5" xfId="28916" xr:uid="{8075D16C-D5C6-402C-97E9-6A2788753BA1}"/>
    <cellStyle name="Comma0 3 5 2" xfId="28917" xr:uid="{E0E3C2B7-5E38-4E74-8E2B-0F52435B7F6C}"/>
    <cellStyle name="Comma0 3 5 3" xfId="28918" xr:uid="{9348DBE7-54B7-478D-9AA9-22FC187646DE}"/>
    <cellStyle name="Comma0 4" xfId="28919" xr:uid="{1AD793E0-3E14-4C41-8EFD-B95425E3148C}"/>
    <cellStyle name="Comma0 4 2" xfId="28920" xr:uid="{2F1F6A80-4280-4F3C-8968-CA4ACB0F71FA}"/>
    <cellStyle name="Comma0 4 3" xfId="28921" xr:uid="{D227EE99-3E4C-4FB8-98A5-EEBBD2112100}"/>
    <cellStyle name="Comma0 4 3 2" xfId="28922" xr:uid="{74F8BA2C-1A9D-4DC6-910A-77CC8D59CB7A}"/>
    <cellStyle name="Comma0 4 3 3" xfId="28923" xr:uid="{A26BB221-033F-4BAA-848A-B24143844D77}"/>
    <cellStyle name="Comma0 4 3 4" xfId="28924" xr:uid="{C8850872-BAFB-4BA7-B4E5-18D6E8EA9541}"/>
    <cellStyle name="Comma0 4 4" xfId="28925" xr:uid="{C5A2B77C-CDDF-45C2-8D4C-3A7734CB556E}"/>
    <cellStyle name="Comma0 5" xfId="28926" xr:uid="{7671C0CE-AFB5-4F08-AD2E-91D3185ABE7E}"/>
    <cellStyle name="Comma0 5 2" xfId="28927" xr:uid="{FDEA19AC-2073-4CB6-85F2-393E0C87DE68}"/>
    <cellStyle name="Comma0 5 3" xfId="28928" xr:uid="{768B1F2C-313A-4527-A464-A2A5281F7E61}"/>
    <cellStyle name="Comma0 6" xfId="28929" xr:uid="{840EA61E-1CD0-41A7-890C-5A3D3EB8EE8E}"/>
    <cellStyle name="Comma0 7" xfId="28930" xr:uid="{4E4C2308-49CF-43F9-A4EF-7CFFE0741825}"/>
    <cellStyle name="Comma-dash" xfId="28931" xr:uid="{B47CFA61-6C98-43E1-9846-E46243CD9D9B}"/>
    <cellStyle name="Comma-dollar" xfId="28932" xr:uid="{9C301026-C576-4273-A4CD-2A7AB52EEA3F}"/>
    <cellStyle name="Curren - Style1" xfId="28933" xr:uid="{DEC1223B-A837-4A50-A0EB-FB681E7CA6E0}"/>
    <cellStyle name="Currency [0] 2" xfId="615" xr:uid="{93A60FB3-5377-4630-9FE6-C2A75ACC1550}"/>
    <cellStyle name="Currency [0] 2 2" xfId="28935" xr:uid="{02D65A4F-F087-439E-B0CA-6A9FE63A42EC}"/>
    <cellStyle name="Currency [0] 2 3" xfId="28936" xr:uid="{E5E547A4-F86E-4AC7-84E4-1043780A4F4C}"/>
    <cellStyle name="Currency [0] 2 4" xfId="1007" xr:uid="{1DCC7193-434B-4395-BBA6-082408C3FD59}"/>
    <cellStyle name="Currency [0] 2 5" xfId="28934" xr:uid="{AF9D04C8-A7E0-429D-99FF-AAC4B46AE433}"/>
    <cellStyle name="Currency [0] 3" xfId="616" xr:uid="{5989D65A-D4F8-43D5-AADC-F598729F73D9}"/>
    <cellStyle name="Currency [0] 3 2" xfId="1001" xr:uid="{8E357DFC-47FE-4503-93D4-FDBD1670A5A0}"/>
    <cellStyle name="Currency [0] 3 3" xfId="28937" xr:uid="{D52A62A8-B53D-4D0B-B4EE-0C52F36D9616}"/>
    <cellStyle name="Currency 10" xfId="28938" xr:uid="{31802728-1F04-4101-A595-106EFC0283CF}"/>
    <cellStyle name="Currency 11" xfId="28939" xr:uid="{1187B1E8-194B-4125-8976-21D06E4FBC56}"/>
    <cellStyle name="Currency 12" xfId="28940" xr:uid="{75B46478-9035-42FA-AEA2-EAF54F846E75}"/>
    <cellStyle name="Currency 13" xfId="28941" xr:uid="{FABE698D-4459-45CF-A3A2-D1B23F1EEBA3}"/>
    <cellStyle name="Currency 14" xfId="28942" xr:uid="{F16E7661-A5E7-4A61-A2E4-64209D6D43A0}"/>
    <cellStyle name="Currency 15" xfId="28943" xr:uid="{A6885164-B52B-431C-BF10-E3FCDF9456D6}"/>
    <cellStyle name="Currency 16" xfId="28944" xr:uid="{17EE42C8-6CC7-4552-94E0-C28970071240}"/>
    <cellStyle name="Currency 17" xfId="28945" xr:uid="{E62A3111-4437-4689-A9FF-E854CC02EDF7}"/>
    <cellStyle name="Currency 18" xfId="28946" xr:uid="{FC4DC864-CBC2-40EF-A863-AAEB0A173CDF}"/>
    <cellStyle name="Currency 19" xfId="28947" xr:uid="{EC46CE5E-9335-410C-A8AC-898464289668}"/>
    <cellStyle name="Currency 2" xfId="617" xr:uid="{D3618849-B830-4F57-B6EE-B0945DF32517}"/>
    <cellStyle name="Currency 2 10" xfId="28949" xr:uid="{A6E2517B-7187-4B11-A29F-17BDB0615B31}"/>
    <cellStyle name="Currency 2 11" xfId="1006" xr:uid="{2B13309C-9C7A-40AA-8C95-A579A4D6F835}"/>
    <cellStyle name="Currency 2 12" xfId="28948" xr:uid="{A3CF2CE5-BB72-4648-84F1-9EE5CC7D9942}"/>
    <cellStyle name="Currency 2 2" xfId="618" xr:uid="{9BBCE015-AFDE-485C-9B4B-7255A19977D0}"/>
    <cellStyle name="Currency 2 2 2" xfId="619" xr:uid="{0E21F67B-9EFD-4516-99FF-B8211CE0F16C}"/>
    <cellStyle name="Currency 2 2 2 2" xfId="620" xr:uid="{411D13FF-FEF9-4ED5-A238-177DE6AB58A0}"/>
    <cellStyle name="Currency 2 2 2 2 2" xfId="28951" xr:uid="{5D44A08A-ECD2-4C61-ABFB-BF9AA595EC16}"/>
    <cellStyle name="Currency 2 2 2 3" xfId="28952" xr:uid="{B354816D-331F-477B-926A-0805BD8F3D3E}"/>
    <cellStyle name="Currency 2 2 2 3 2" xfId="28953" xr:uid="{6547D997-F7E1-4D7A-AE77-B487FF2F1C54}"/>
    <cellStyle name="Currency 2 2 2 3 3" xfId="28954" xr:uid="{DA9ADF45-FC24-4A3F-93B8-3BD6F45E999C}"/>
    <cellStyle name="Currency 2 2 2 4" xfId="28955" xr:uid="{B428774B-FF6C-446F-998F-BF7D1192EDF1}"/>
    <cellStyle name="Currency 2 2 2 5" xfId="28956" xr:uid="{EB64E6E2-3E01-4B07-9511-3BB5B75D0443}"/>
    <cellStyle name="Currency 2 2 2 5 2" xfId="28957" xr:uid="{68E08431-887C-4FC7-9FB8-2CE126EF0588}"/>
    <cellStyle name="Currency 2 2 2 5 3" xfId="28958" xr:uid="{A82B6412-8660-471B-BAE0-A9520800E2BE}"/>
    <cellStyle name="Currency 2 2 2 6" xfId="28959" xr:uid="{698AFEDD-2E38-4FAC-BD98-9171DAEABFCF}"/>
    <cellStyle name="Currency 2 2 2 7" xfId="28950" xr:uid="{EF0074F3-0505-4AB7-B81B-1DA7F116DECF}"/>
    <cellStyle name="Currency 2 2 3" xfId="28960" xr:uid="{81E00FE4-41AC-43BB-AFA9-D7C747303FF5}"/>
    <cellStyle name="Currency 2 2 4" xfId="28961" xr:uid="{182FF950-890A-4034-B5B3-742321089561}"/>
    <cellStyle name="Currency 2 2 5" xfId="28962" xr:uid="{A79376E5-0E98-4C62-9A4F-6972C8BC3F9F}"/>
    <cellStyle name="Currency 2 3" xfId="621" xr:uid="{976B9A1B-17E3-4754-B13E-F5D3C585CFAE}"/>
    <cellStyle name="Currency 2 3 2" xfId="622" xr:uid="{6E06CFD6-2470-424F-8CE0-771AE22E1419}"/>
    <cellStyle name="Currency 2 3 2 2" xfId="28964" xr:uid="{2A57C70C-1917-4AB3-B838-0FA32973631B}"/>
    <cellStyle name="Currency 2 3 3" xfId="28965" xr:uid="{BFF94C62-18F5-405E-BF50-D3458C0295E0}"/>
    <cellStyle name="Currency 2 3 4" xfId="28966" xr:uid="{BFADD061-33A2-4096-AA48-D40C0E726049}"/>
    <cellStyle name="Currency 2 3 5" xfId="28963" xr:uid="{9F27AD66-E6D5-4C45-9552-467CE4FF4A7C}"/>
    <cellStyle name="Currency 2 4" xfId="623" xr:uid="{D3F320E5-DBA9-44AD-A944-C3B3A60EDD29}"/>
    <cellStyle name="Currency 2 4 2" xfId="28968" xr:uid="{EA8AE530-EF43-43C6-B1C2-AE697134BF54}"/>
    <cellStyle name="Currency 2 4 2 2" xfId="28969" xr:uid="{F1DDBB75-4CA4-456A-85D1-4F24B36D430D}"/>
    <cellStyle name="Currency 2 4 2 3" xfId="28970" xr:uid="{9550DC1D-40DD-4D13-851A-EE30245BF206}"/>
    <cellStyle name="Currency 2 4 3" xfId="28971" xr:uid="{2CED353F-069A-4ECC-94F4-7650DBE4FB65}"/>
    <cellStyle name="Currency 2 4 3 2" xfId="28972" xr:uid="{E72339E5-37EB-45B2-81E0-B43E0F97B6F7}"/>
    <cellStyle name="Currency 2 4 4" xfId="28973" xr:uid="{E507189A-087D-4B71-BE7E-383C1050C42B}"/>
    <cellStyle name="Currency 2 4 5" xfId="28974" xr:uid="{EB15360B-008C-4704-A32E-58BCB90B9C1B}"/>
    <cellStyle name="Currency 2 4 6" xfId="28967" xr:uid="{DF46F2A2-42CF-4565-AF8A-D10C0B49BE1E}"/>
    <cellStyle name="Currency 2 5" xfId="624" xr:uid="{F2C74B1E-7E29-4687-8D89-F494831056D1}"/>
    <cellStyle name="Currency 2 5 2" xfId="28976" xr:uid="{D8D8F8F5-FFEF-485F-A90D-DB0EF6DE4074}"/>
    <cellStyle name="Currency 2 5 2 2" xfId="28977" xr:uid="{6A7C3EF6-6FDE-4D73-876F-F4D390F52C84}"/>
    <cellStyle name="Currency 2 5 2 3" xfId="28978" xr:uid="{65B58AF8-92C7-45A6-B799-3F9975D2CD7D}"/>
    <cellStyle name="Currency 2 5 3" xfId="28979" xr:uid="{9654DB85-0DEA-47D5-9DC7-3925C643CC39}"/>
    <cellStyle name="Currency 2 5 3 2" xfId="28980" xr:uid="{2327E572-7EA0-4EBB-9605-DB2DF467D755}"/>
    <cellStyle name="Currency 2 5 4" xfId="28981" xr:uid="{8DC7613E-AC47-4C61-A6A7-F8634247097D}"/>
    <cellStyle name="Currency 2 5 5" xfId="28982" xr:uid="{0A5BF3DA-EE32-4109-8064-F68C0202FA30}"/>
    <cellStyle name="Currency 2 5 6" xfId="28975" xr:uid="{DDAB1128-9BA1-40BF-B89E-FB72CB653EE7}"/>
    <cellStyle name="Currency 2 6" xfId="28983" xr:uid="{CF7C2D2C-44CA-4A0A-990E-BA0D063BE244}"/>
    <cellStyle name="Currency 2 6 2" xfId="28984" xr:uid="{75CC9F5E-1395-4040-8F89-2968C3081134}"/>
    <cellStyle name="Currency 2 6 3" xfId="28985" xr:uid="{047160C1-5FF7-4D11-8D44-15382554D0E8}"/>
    <cellStyle name="Currency 2 7" xfId="28986" xr:uid="{97F8309F-CC9B-4ACB-A0D3-335E0D5C46EE}"/>
    <cellStyle name="Currency 2 7 2" xfId="28987" xr:uid="{016FCF6E-EE7D-4C67-836B-AC433BB31CBF}"/>
    <cellStyle name="Currency 2 7 3" xfId="28988" xr:uid="{CAFC1D69-560E-4626-A898-7C7E10237DCC}"/>
    <cellStyle name="Currency 2 8" xfId="28989" xr:uid="{9F00A31A-A5E4-4CB0-8C9F-C6F1D7CC3463}"/>
    <cellStyle name="Currency 2 9" xfId="28990" xr:uid="{C2051912-7690-4264-844B-2D8E1D450C0B}"/>
    <cellStyle name="Currency 3" xfId="625" xr:uid="{EC9EE869-9115-4813-8A2C-4126BDB8AE5B}"/>
    <cellStyle name="Currency 3 2" xfId="28992" xr:uid="{25323A29-9AD9-4F9B-811C-7F976FF379DD}"/>
    <cellStyle name="Currency 3 2 2" xfId="28993" xr:uid="{34FA4FA6-6AC4-4BFD-A870-F3B3D1241001}"/>
    <cellStyle name="Currency 3 2 2 2" xfId="28994" xr:uid="{6DD9EF37-9088-4937-A3D9-7A6DD48852A6}"/>
    <cellStyle name="Currency 3 2 2 3" xfId="28995" xr:uid="{64E2FDD1-9285-496B-B16B-0A7CF69A9F9D}"/>
    <cellStyle name="Currency 3 2 3" xfId="28996" xr:uid="{E09E43D2-3B84-4590-B65B-BEE8963ADCED}"/>
    <cellStyle name="Currency 3 2 4" xfId="28997" xr:uid="{E4B951D2-579D-4479-BA49-559E8B108D72}"/>
    <cellStyle name="Currency 3 3" xfId="28998" xr:uid="{611A6E30-AFDA-47C9-99C2-7F84FC3E519A}"/>
    <cellStyle name="Currency 3 3 2" xfId="28999" xr:uid="{2285131A-BAD9-4A7E-A571-D2D655943A5F}"/>
    <cellStyle name="Currency 3 3 2 2" xfId="29000" xr:uid="{885109F2-205E-4F06-B708-8D24C0F41AAB}"/>
    <cellStyle name="Currency 3 3 2 2 2" xfId="29001" xr:uid="{1837B235-4A69-4797-B028-8BB131EEF589}"/>
    <cellStyle name="Currency 3 3 2 3" xfId="29002" xr:uid="{40EC4F66-E03B-4841-98DB-4E784DC322CF}"/>
    <cellStyle name="Currency 3 3 2 4" xfId="29003" xr:uid="{05A4BAF3-F45B-410D-AD17-755E148645FE}"/>
    <cellStyle name="Currency 3 3 3" xfId="29004" xr:uid="{7BC5347D-4E93-4B58-8C66-57B68A660006}"/>
    <cellStyle name="Currency 3 3 3 2" xfId="29005" xr:uid="{1D66CA75-A452-4DDE-A8B3-637F47B5C4D3}"/>
    <cellStyle name="Currency 3 3 4" xfId="29006" xr:uid="{8EA4386A-DF27-48C2-9DA9-48240DDF5564}"/>
    <cellStyle name="Currency 3 3 5" xfId="29007" xr:uid="{5337C48D-F628-4257-A737-702AAB41D8A7}"/>
    <cellStyle name="Currency 3 4" xfId="29008" xr:uid="{65C68032-BB75-4E7F-9894-3810282B6010}"/>
    <cellStyle name="Currency 3 4 2" xfId="29009" xr:uid="{67D33C2A-ABD3-46D9-9DBC-2F26DC6386DD}"/>
    <cellStyle name="Currency 3 4 2 2" xfId="29010" xr:uid="{126B1A51-FF2D-47AF-9285-5690FDA89867}"/>
    <cellStyle name="Currency 3 4 3" xfId="29011" xr:uid="{5680F436-8187-4382-80D5-86E0AFB0D44A}"/>
    <cellStyle name="Currency 3 4 4" xfId="29012" xr:uid="{DF9F42E3-FEBC-4B64-A685-C065235A4ED4}"/>
    <cellStyle name="Currency 3 5" xfId="29013" xr:uid="{80BD39A1-C9F5-4106-B64F-3D2AF276937C}"/>
    <cellStyle name="Currency 3 5 2" xfId="29014" xr:uid="{7912F4D8-16F6-4005-B65D-D2E83C3D260A}"/>
    <cellStyle name="Currency 3 5 2 2" xfId="29015" xr:uid="{75158E0A-7B60-4DC0-A4BF-4D4F7F093AD9}"/>
    <cellStyle name="Currency 3 5 3" xfId="29016" xr:uid="{C7860630-AB60-4048-AB2D-12D0F92FABD6}"/>
    <cellStyle name="Currency 3 5 4" xfId="29017" xr:uid="{F74FCF35-CD8A-42E3-B7F8-828A1FDA8A52}"/>
    <cellStyle name="Currency 3 6" xfId="29018" xr:uid="{1B58FEF3-E27E-4E53-BE63-D1A14008E8B2}"/>
    <cellStyle name="Currency 3 7" xfId="1000" xr:uid="{45D60A30-D856-4582-A170-E647FBC5775E}"/>
    <cellStyle name="Currency 3 8" xfId="28991" xr:uid="{5FDC3E8D-5958-42E0-A926-74FB469A1A16}"/>
    <cellStyle name="Currency 4" xfId="626" xr:uid="{F7362295-5CCD-403C-9F28-9081E8B2B3B8}"/>
    <cellStyle name="Currency 4 10" xfId="1012" xr:uid="{93EEE2FA-50EC-48FC-B3CA-BC0A15440907}"/>
    <cellStyle name="Currency 4 11" xfId="29019" xr:uid="{07BD5270-D43A-4A1D-91B9-D13C6BC1AA0A}"/>
    <cellStyle name="Currency 4 2" xfId="29020" xr:uid="{E6775351-8E06-4A57-8B05-5D86BE734E9B}"/>
    <cellStyle name="Currency 4 2 2" xfId="29021" xr:uid="{FAB7F9A5-5FF6-4BFF-979E-E8C7F02AE217}"/>
    <cellStyle name="Currency 4 2 2 2" xfId="29022" xr:uid="{42B35363-8A00-4336-847C-A5C328785CBA}"/>
    <cellStyle name="Currency 4 2 2 3" xfId="29023" xr:uid="{A9959980-B02B-46BB-B191-8A01EF931D53}"/>
    <cellStyle name="Currency 4 2 3" xfId="29024" xr:uid="{82961CA1-820D-4EF9-8365-FF00FF06DF81}"/>
    <cellStyle name="Currency 4 2 3 2" xfId="29025" xr:uid="{4BC8E9A2-D5FF-4034-9789-F5A43471DF8E}"/>
    <cellStyle name="Currency 4 2 4" xfId="29026" xr:uid="{BD98E276-542B-41CD-B7E5-BC63F5B6F55F}"/>
    <cellStyle name="Currency 4 2 5" xfId="29027" xr:uid="{808A4D33-A5A3-428F-8E8A-7A51B827D6C3}"/>
    <cellStyle name="Currency 4 3" xfId="29028" xr:uid="{C000C765-2500-4860-934A-7B301F0984CB}"/>
    <cellStyle name="Currency 4 3 2" xfId="29029" xr:uid="{739AB141-E70F-448D-A56F-9B8F99A5F4F9}"/>
    <cellStyle name="Currency 4 3 2 2" xfId="29030" xr:uid="{169DD5FD-4517-46C9-AEAF-29DDD84947A0}"/>
    <cellStyle name="Currency 4 3 2 3" xfId="29031" xr:uid="{5649FFCE-1DCD-4998-96FE-AD52AECECB89}"/>
    <cellStyle name="Currency 4 3 3" xfId="29032" xr:uid="{14D08F78-D264-45C8-8EB1-6A8AA6BF206E}"/>
    <cellStyle name="Currency 4 3 4" xfId="29033" xr:uid="{7E7048E5-5129-41A9-9DB9-AC2427438A92}"/>
    <cellStyle name="Currency 4 4" xfId="29034" xr:uid="{DF3F1C9E-9DBB-4F4F-913C-3D1A01AC0C97}"/>
    <cellStyle name="Currency 4 4 2" xfId="29035" xr:uid="{F47BAEFF-58A6-4606-83AA-37B899BDEBE5}"/>
    <cellStyle name="Currency 4 4 3" xfId="29036" xr:uid="{47598EC3-AB6C-4567-AA64-2E8680D16816}"/>
    <cellStyle name="Currency 4 5" xfId="29037" xr:uid="{2AB5A70A-C10A-41E5-B9D4-1B9B7530F269}"/>
    <cellStyle name="Currency 4 5 2" xfId="29038" xr:uid="{1D1F1B34-7D6B-4357-AD0E-13DC75078817}"/>
    <cellStyle name="Currency 4 6" xfId="29039" xr:uid="{B915E702-325E-422A-BDD6-83A49E72823B}"/>
    <cellStyle name="Currency 4 7" xfId="29040" xr:uid="{0A832DFD-0F52-4D70-BEA2-74ADBB43F662}"/>
    <cellStyle name="Currency 4 8" xfId="29041" xr:uid="{3C391DFC-A6B9-40D0-987F-E4E2CC78B459}"/>
    <cellStyle name="Currency 4 9" xfId="29042" xr:uid="{9FF2BA56-70C8-4C9E-A76F-119D7AB87522}"/>
    <cellStyle name="Currency 5" xfId="627" xr:uid="{B7A4F1DA-139A-41A6-9610-F152D4EF33C1}"/>
    <cellStyle name="Currency 5 2" xfId="29044" xr:uid="{A0B31D2E-73D8-458B-9C66-4DB5502A2509}"/>
    <cellStyle name="Currency 5 3" xfId="29045" xr:uid="{34E4A440-A1A9-4808-9C9F-8B41EE193922}"/>
    <cellStyle name="Currency 5 3 2" xfId="29046" xr:uid="{D2048BB2-A403-475C-A83C-0E0B097FA7DF}"/>
    <cellStyle name="Currency 5 3 2 2" xfId="29047" xr:uid="{88506D86-AD9B-4E1A-ABD3-3445C6A36AEE}"/>
    <cellStyle name="Currency 5 3 3" xfId="29048" xr:uid="{13B4B39B-A3B0-4AC1-9355-B6593E2F5744}"/>
    <cellStyle name="Currency 5 3 4" xfId="29049" xr:uid="{F3412E6C-1FA4-4674-AF62-C9E8DFB2D48A}"/>
    <cellStyle name="Currency 5 4" xfId="29050" xr:uid="{E46D5AB6-036E-4CAA-9452-A895F4A639E5}"/>
    <cellStyle name="Currency 5 5" xfId="29051" xr:uid="{B5F909AD-996D-42AD-A3E4-C8431D48B105}"/>
    <cellStyle name="Currency 5 6" xfId="29052" xr:uid="{7BDE53BC-B4A4-4E24-AC7E-CDBA7074B26B}"/>
    <cellStyle name="Currency 5 7" xfId="29043" xr:uid="{357D5BA6-5B2E-4011-A234-9A0045383BCF}"/>
    <cellStyle name="Currency 6" xfId="628" xr:uid="{ED44A28B-5F57-456F-84E6-6D7F0B86C39A}"/>
    <cellStyle name="Currency 6 2" xfId="29054" xr:uid="{B81B21B2-843A-4396-8AA7-CBC7F7FD9A69}"/>
    <cellStyle name="Currency 6 2 2" xfId="29055" xr:uid="{73A390E4-05CF-41D6-BFC0-DA7A743660EF}"/>
    <cellStyle name="Currency 6 2 3" xfId="29056" xr:uid="{A663E879-DDBD-4EB8-8532-B1ADA53E95FD}"/>
    <cellStyle name="Currency 6 3" xfId="29057" xr:uid="{DF890516-88E3-4ABB-87D6-58B409B41406}"/>
    <cellStyle name="Currency 6 3 2" xfId="29058" xr:uid="{70E891F5-6BEB-4BD1-A32E-6408A3DB73F7}"/>
    <cellStyle name="Currency 6 4" xfId="29059" xr:uid="{C9BDF6F5-9367-4AF7-9D5A-70FD87F7F80C}"/>
    <cellStyle name="Currency 6 5" xfId="29060" xr:uid="{622E52D0-9FD6-45A7-8E9D-0AF7F046345E}"/>
    <cellStyle name="Currency 6 6" xfId="29061" xr:uid="{05D50254-943C-435B-8C91-46D6699BBAD2}"/>
    <cellStyle name="Currency 6 7" xfId="29053" xr:uid="{A1B03A68-725A-4D13-B284-6C317EDD62A3}"/>
    <cellStyle name="Currency 7" xfId="629" xr:uid="{F129607A-4C3B-455F-858E-AC0A369C8744}"/>
    <cellStyle name="Currency 7 2" xfId="29063" xr:uid="{78872C21-67AC-482A-9DE1-77FE4CA4EA7D}"/>
    <cellStyle name="Currency 7 2 2" xfId="29064" xr:uid="{0D5125EA-6D8E-4AC5-95A9-92CD119D20F2}"/>
    <cellStyle name="Currency 7 2 3" xfId="29065" xr:uid="{BBA2B9FC-3B80-483F-8BA7-DFA5C7589996}"/>
    <cellStyle name="Currency 7 3" xfId="29066" xr:uid="{B3250422-A630-4EC7-9DF0-9A04B4B9C30B}"/>
    <cellStyle name="Currency 7 3 2" xfId="29067" xr:uid="{C64A6CBA-1446-4D88-82C0-9045CDA0E1C6}"/>
    <cellStyle name="Currency 7 4" xfId="29068" xr:uid="{9877F7C9-4CFB-461B-B526-66F51F27CE12}"/>
    <cellStyle name="Currency 7 5" xfId="29069" xr:uid="{6FF2906A-ED5E-47D3-A3B9-99E5CF8C5917}"/>
    <cellStyle name="Currency 7 6" xfId="29062" xr:uid="{BBA65DC9-B954-476B-AC5E-C59BFC7E1CF1}"/>
    <cellStyle name="Currency 8" xfId="630" xr:uid="{BF1285C0-96B1-4B61-A1E7-CE7F4FAC5815}"/>
    <cellStyle name="Currency 8 2" xfId="29071" xr:uid="{DB5E62FE-7380-415B-AE67-8AA597EA38B8}"/>
    <cellStyle name="Currency 8 2 2" xfId="29072" xr:uid="{EDE8B391-AEC6-4831-BD32-673D3EC4FE13}"/>
    <cellStyle name="Currency 8 2 3" xfId="29073" xr:uid="{58021678-51C2-4A80-904F-FD87B74F29A3}"/>
    <cellStyle name="Currency 8 3" xfId="29074" xr:uid="{DC2BFCED-8292-4F7B-B9BA-79DEE6E51255}"/>
    <cellStyle name="Currency 8 3 2" xfId="29075" xr:uid="{10EF8CCC-AF8A-4424-AE4A-D5C0C3FC9F19}"/>
    <cellStyle name="Currency 8 4" xfId="29076" xr:uid="{7333A3A7-98A1-4D00-AC07-45E1D90188ED}"/>
    <cellStyle name="Currency 8 5" xfId="29077" xr:uid="{53DBD579-7620-4667-A501-01CA8FF457EC}"/>
    <cellStyle name="Currency 8 6" xfId="29070" xr:uid="{6A6FD73C-F95C-4627-B9A8-5B7248548EC3}"/>
    <cellStyle name="Currency 9" xfId="29078" xr:uid="{0BC16B04-752B-49B3-90C3-28F1B2E43F27}"/>
    <cellStyle name="Currency0" xfId="29079" xr:uid="{BC257A5F-BFC8-444C-A62F-02B723FDDDDD}"/>
    <cellStyle name="Currency0 2" xfId="29080" xr:uid="{C347944D-DDFA-4D85-9EA0-1B98B89A6991}"/>
    <cellStyle name="Currency0 2 2" xfId="29081" xr:uid="{AB4A90CF-38B5-43A2-848F-794E4DB614E0}"/>
    <cellStyle name="Currency0 2 3" xfId="29082" xr:uid="{0C130900-DDC2-45EB-B68A-24153A64F661}"/>
    <cellStyle name="Currency0 2 3 2" xfId="29083" xr:uid="{8356DD1F-7D8D-4FA4-95BF-143A119A9B7B}"/>
    <cellStyle name="Currency0 2 3 3" xfId="29084" xr:uid="{FF7D3AAF-08D9-4A82-B86E-AFD22E4FDFD4}"/>
    <cellStyle name="Currency0 3" xfId="29085" xr:uid="{F44B5AD4-2296-43C3-8AF2-BAB0A955E0B5}"/>
    <cellStyle name="Currency0 3 2" xfId="29086" xr:uid="{AC763515-3E10-4E14-8AB9-EA1276AE21EC}"/>
    <cellStyle name="Currency0 3 2 2" xfId="29087" xr:uid="{2E5E19EC-098A-4C75-93BA-A6B2F56CAF69}"/>
    <cellStyle name="Currency0 3 2 2 2" xfId="29088" xr:uid="{9083C46C-81ED-4DE5-9DDC-95EDDA9B9B57}"/>
    <cellStyle name="Currency0 3 2 2 3" xfId="29089" xr:uid="{5DFB64D6-8791-4AFE-A480-7D1A124B38CA}"/>
    <cellStyle name="Currency0 3 2 3" xfId="29090" xr:uid="{5EC47402-925C-4D73-BE2E-E090E254FA1D}"/>
    <cellStyle name="Currency0 3 2 4" xfId="29091" xr:uid="{16A987E0-D4E4-4AFF-9088-A4929EF84C4E}"/>
    <cellStyle name="Currency0 3 3" xfId="29092" xr:uid="{0C01BEE4-6125-472B-BFF6-9CC570577064}"/>
    <cellStyle name="Currency0 3 3 2" xfId="29093" xr:uid="{A9040153-7230-45B1-99FD-F1E6AC5108E0}"/>
    <cellStyle name="Currency0 3 3 2 2" xfId="29094" xr:uid="{5D438CF0-E480-4BD5-8F12-E848822C5212}"/>
    <cellStyle name="Currency0 3 3 2 3" xfId="29095" xr:uid="{6B007E3C-038D-4412-8911-41DD00EDA979}"/>
    <cellStyle name="Currency0 3 3 3" xfId="29096" xr:uid="{C7A8DCF6-7310-46A8-A39C-FCFD9FD270AD}"/>
    <cellStyle name="Currency0 3 3 4" xfId="29097" xr:uid="{F5A9F0D2-7E9B-4FD8-94CF-5EDF30C5B0DB}"/>
    <cellStyle name="Currency0 3 4" xfId="29098" xr:uid="{6EEC4618-2D61-4D68-A8D8-AE6835261C1C}"/>
    <cellStyle name="Currency0 3 4 2" xfId="29099" xr:uid="{DA575942-5CDE-4E16-9994-569146C34AF6}"/>
    <cellStyle name="Currency0 3 4 3" xfId="29100" xr:uid="{1C20459B-511C-42DD-9A5E-872E22AE3D32}"/>
    <cellStyle name="Currency0 3 5" xfId="29101" xr:uid="{5048F575-EA1C-4F1F-B353-4ABB3C29BDF0}"/>
    <cellStyle name="Currency0 3 5 2" xfId="29102" xr:uid="{C638CD9F-9A27-4410-947E-FD68967F4633}"/>
    <cellStyle name="Currency0 3 5 3" xfId="29103" xr:uid="{1A82948B-8B24-435F-86AB-8E8B4A1A7AE9}"/>
    <cellStyle name="Currency0 4" xfId="29104" xr:uid="{59DD7010-E5ED-4B39-99D3-98CDA9E40795}"/>
    <cellStyle name="Currency0 4 2" xfId="29105" xr:uid="{1EB6975C-96D4-44A3-979A-0FCCCDE5EEE0}"/>
    <cellStyle name="Currency0 4 3" xfId="29106" xr:uid="{8B8D77C9-9AFE-4AAD-916F-4EED7FB55967}"/>
    <cellStyle name="Currency0 4 3 2" xfId="29107" xr:uid="{DBD649EB-AF36-4AF4-AD3B-1A3C6A19535A}"/>
    <cellStyle name="Currency0 4 3 3" xfId="29108" xr:uid="{8A1F09AD-62C3-4604-B564-8FE9C7CF88EF}"/>
    <cellStyle name="Currency0 4 3 4" xfId="29109" xr:uid="{A1EDC218-12FE-4391-B3B5-C58AF54BE3E4}"/>
    <cellStyle name="Currency0 4 4" xfId="29110" xr:uid="{557DDC05-A848-492B-B04A-128346C2AE85}"/>
    <cellStyle name="Currency0 5" xfId="29111" xr:uid="{F5067EEF-D1FB-4E0F-A4F7-C50299091997}"/>
    <cellStyle name="Currency0 5 2" xfId="29112" xr:uid="{938E545C-6961-4652-9B96-003D3328FF15}"/>
    <cellStyle name="Currency0 5 3" xfId="29113" xr:uid="{9EF3DB81-CD82-427E-889D-7C8BF8C99B9A}"/>
    <cellStyle name="Currency0 6" xfId="29114" xr:uid="{B7367B10-D9D8-4D94-9584-721220DDD5BE}"/>
    <cellStyle name="Currency0 7" xfId="29115" xr:uid="{480F378B-9FB4-4958-B437-DDF78FEC3160}"/>
    <cellStyle name="Custom" xfId="29116" xr:uid="{A3F6D599-C47F-412C-9A73-C37BD38DB6C2}"/>
    <cellStyle name="Data  " xfId="29117" xr:uid="{0DC2FE9F-6816-4E06-A07F-B4E4B9E47C25}"/>
    <cellStyle name="Date" xfId="29118" xr:uid="{FFEC3B5A-5F6A-4476-9141-7BC2644BBC46}"/>
    <cellStyle name="Date 2" xfId="29119" xr:uid="{38980A36-4E1F-45A1-A98F-D281E30F4CDB}"/>
    <cellStyle name="Date 2 2" xfId="29120" xr:uid="{C251DC8F-9D09-4317-8FCD-DB816BAF1D8B}"/>
    <cellStyle name="Date 2 3" xfId="29121" xr:uid="{5D561C30-7411-4F1A-BF70-C8BA196537A6}"/>
    <cellStyle name="Date 2 3 2" xfId="29122" xr:uid="{081F2B05-9CE5-480B-A925-7028C9DC30E5}"/>
    <cellStyle name="Date 2 3 3" xfId="29123" xr:uid="{37114004-09FD-4E50-978C-2CE51EE76C2A}"/>
    <cellStyle name="Date 3" xfId="29124" xr:uid="{856B77D8-7F6D-42A7-A7F5-31CB878641EF}"/>
    <cellStyle name="Date 3 2" xfId="29125" xr:uid="{331439EC-88FC-419A-84B4-A15B185A5DE7}"/>
    <cellStyle name="Date 3 2 2" xfId="29126" xr:uid="{3DFC3B33-107A-4E19-91BD-4BFB0BEA7852}"/>
    <cellStyle name="Date 3 2 2 2" xfId="29127" xr:uid="{B23B0F3C-9525-4E64-9682-E212798B355A}"/>
    <cellStyle name="Date 3 2 2 3" xfId="29128" xr:uid="{2839E000-2771-4892-ADC5-F7B47817595E}"/>
    <cellStyle name="Date 3 2 3" xfId="29129" xr:uid="{98576208-4608-46EC-B844-B23D6243D4DA}"/>
    <cellStyle name="Date 3 2 4" xfId="29130" xr:uid="{497C3CE9-914F-4D92-8399-BF0B356ED876}"/>
    <cellStyle name="Date 3 3" xfId="29131" xr:uid="{FC58E777-2565-4217-B19B-F80EF601BDD5}"/>
    <cellStyle name="Date 3 3 2" xfId="29132" xr:uid="{503EDF19-0A4D-4573-8A9C-498B4B07FED6}"/>
    <cellStyle name="Date 3 3 2 2" xfId="29133" xr:uid="{E99782A5-DF7A-409C-8A71-00EA02A73130}"/>
    <cellStyle name="Date 3 3 2 3" xfId="29134" xr:uid="{9D3C3BB2-1BEC-438C-8AFD-D8552BE6B932}"/>
    <cellStyle name="Date 3 3 3" xfId="29135" xr:uid="{91F842A5-1FB1-4897-8712-919E6BBCCB48}"/>
    <cellStyle name="Date 3 3 4" xfId="29136" xr:uid="{E526CAB3-C93C-43FF-BE27-E25EEFB9B7CB}"/>
    <cellStyle name="Date 3 4" xfId="29137" xr:uid="{DBDC6376-CB24-4C7D-A4E9-2690A2744E8B}"/>
    <cellStyle name="Date 3 4 2" xfId="29138" xr:uid="{10CF0C98-10FD-452C-B524-4B3F54C953B4}"/>
    <cellStyle name="Date 3 4 3" xfId="29139" xr:uid="{5D7F57F3-DFF2-4EAF-BECA-A19823E2F271}"/>
    <cellStyle name="Date 3 5" xfId="29140" xr:uid="{BBF7FF43-9B6D-4646-A221-0AB6DE8DBC83}"/>
    <cellStyle name="Date 3 5 2" xfId="29141" xr:uid="{D1CBA157-B0BE-4F6A-98C5-C63F72F1F71D}"/>
    <cellStyle name="Date 3 5 3" xfId="29142" xr:uid="{36D4B7C9-9AA3-47A6-8A69-DDDA8C4D00D5}"/>
    <cellStyle name="Date 4" xfId="29143" xr:uid="{90BD2B3F-8FD9-4202-AC6F-64F451DC484A}"/>
    <cellStyle name="Date 4 2" xfId="29144" xr:uid="{61820E50-D303-4D74-8BDC-C37CA25A52EC}"/>
    <cellStyle name="Date 4 3" xfId="29145" xr:uid="{5D047932-C27A-40A9-9FEB-627EC64DFFC5}"/>
    <cellStyle name="Date 4 3 2" xfId="29146" xr:uid="{E4E4436C-AAF6-405E-A49D-FD03B113D6BA}"/>
    <cellStyle name="Date 4 3 3" xfId="29147" xr:uid="{8E236C7B-DC37-427C-B0C2-5D1301B954C4}"/>
    <cellStyle name="Date 4 3 4" xfId="29148" xr:uid="{1C22BC39-C340-42A0-AB5E-0A3CA9CAF66D}"/>
    <cellStyle name="Date 4 4" xfId="29149" xr:uid="{C135CB2E-5D69-4FB2-B2A5-B43BB7E0EAE9}"/>
    <cellStyle name="Date 5" xfId="29150" xr:uid="{DD1003CE-851B-4812-947F-0E64841E107E}"/>
    <cellStyle name="Date 5 2" xfId="29151" xr:uid="{532C875C-1A94-4DB6-AABD-63B16534107D}"/>
    <cellStyle name="Date 5 3" xfId="29152" xr:uid="{9474CDA3-AFCA-4F45-AFF7-D5E7E188939C}"/>
    <cellStyle name="Date 6" xfId="29153" xr:uid="{79376D33-ADCB-4131-BACD-2D9303837A6F}"/>
    <cellStyle name="Date 7" xfId="29154" xr:uid="{BA0C6BA7-8597-40E4-A915-685B0CDCBFD5}"/>
    <cellStyle name="Double underline" xfId="29155" xr:uid="{C92709F3-E2BE-4482-ADE8-B31E9591A2BA}"/>
    <cellStyle name="Explanatory Text 2" xfId="29157" xr:uid="{66B68314-546B-44ED-97FF-376B6F4676D8}"/>
    <cellStyle name="Explanatory Text 2 2" xfId="29158" xr:uid="{73902D23-BB7F-4946-82B2-53154FE5C3AC}"/>
    <cellStyle name="Explanatory Text 2 3" xfId="29159" xr:uid="{9BB99A6D-209A-40C8-9981-3B5225345FEA}"/>
    <cellStyle name="Explanatory Text 2 4" xfId="29160" xr:uid="{67275F9D-07FE-43A8-A556-B9674C5F844E}"/>
    <cellStyle name="Explanatory Text 2 5" xfId="29161" xr:uid="{9B9B71A3-C598-4AA2-B207-53B119F22391}"/>
    <cellStyle name="Explanatory Text 2 6" xfId="29162" xr:uid="{207E633E-2541-4099-BFE8-9DA591CF0567}"/>
    <cellStyle name="Explanatory Text 3" xfId="29163" xr:uid="{080E5493-DA5B-4A19-A9D5-318AF4A12C43}"/>
    <cellStyle name="Explanatory Text 3 2" xfId="29164" xr:uid="{7794567A-D768-4852-9FC0-2B3EE317CB0F}"/>
    <cellStyle name="Explanatory Text 4" xfId="29165" xr:uid="{6C6B06AA-D3CA-4E83-AE71-01A515A40E4E}"/>
    <cellStyle name="Explanatory Text 5" xfId="29156" xr:uid="{6EBC7A40-29E4-46C9-A3D2-30DA20403C8A}"/>
    <cellStyle name="Fixed" xfId="29166" xr:uid="{FE67AF65-E655-4F66-937A-7FCA767E622C}"/>
    <cellStyle name="Fixed 2" xfId="29167" xr:uid="{AB9B7B83-D023-4C6A-B637-FF5A59BAF0CF}"/>
    <cellStyle name="Fixed 2 2" xfId="29168" xr:uid="{946266FA-DA86-4B94-8781-B7B58B851DF5}"/>
    <cellStyle name="Fixed 2 3" xfId="29169" xr:uid="{1A754E28-34E5-4E1D-B9FE-146CBB094A15}"/>
    <cellStyle name="Fixed 2 3 2" xfId="29170" xr:uid="{6B4C5F60-7655-4A5A-9A76-4DFED48390FA}"/>
    <cellStyle name="Fixed 2 3 3" xfId="29171" xr:uid="{FDE8F3D7-A3A8-4E3C-9556-FA4332A40C34}"/>
    <cellStyle name="Fixed 3" xfId="29172" xr:uid="{520A73DE-009F-4438-A46B-7F2941972971}"/>
    <cellStyle name="Fixed 3 2" xfId="29173" xr:uid="{E57F9F0E-DDF9-4299-B916-DB8BA276DAD8}"/>
    <cellStyle name="Fixed 3 2 2" xfId="29174" xr:uid="{5F26E42D-DBAB-4255-81CD-DE5FAB1F6A4D}"/>
    <cellStyle name="Fixed 3 2 2 2" xfId="29175" xr:uid="{7A4B8986-4593-42A1-8F7D-A905582721D1}"/>
    <cellStyle name="Fixed 3 2 2 3" xfId="29176" xr:uid="{3B7EBFB0-AB68-4D4B-8C3E-80595DEB4681}"/>
    <cellStyle name="Fixed 3 2 3" xfId="29177" xr:uid="{F0AB12BC-255D-4353-A1BF-BEC1555EB034}"/>
    <cellStyle name="Fixed 3 2 4" xfId="29178" xr:uid="{C69246A0-EE9D-4D8D-8058-31EEF10D18EB}"/>
    <cellStyle name="Fixed 3 3" xfId="29179" xr:uid="{5BF558E1-6386-4827-9BF9-249539FA78C6}"/>
    <cellStyle name="Fixed 3 3 2" xfId="29180" xr:uid="{ED06365F-DFD8-4335-BDD2-73C8623615A9}"/>
    <cellStyle name="Fixed 3 3 2 2" xfId="29181" xr:uid="{CEB826E8-5EB9-491C-96E0-476AB8349696}"/>
    <cellStyle name="Fixed 3 3 2 3" xfId="29182" xr:uid="{6B53C220-14AB-4EDE-A890-3F8494211971}"/>
    <cellStyle name="Fixed 3 3 3" xfId="29183" xr:uid="{BF50095D-92B9-4333-A61B-1A9A171F53A1}"/>
    <cellStyle name="Fixed 3 3 4" xfId="29184" xr:uid="{5415B020-298B-41F6-81D0-5AA6A025B94B}"/>
    <cellStyle name="Fixed 3 4" xfId="29185" xr:uid="{9023B3D0-BB77-4E0A-A860-0A6341C25AE3}"/>
    <cellStyle name="Fixed 3 4 2" xfId="29186" xr:uid="{9C51B479-8FA1-4BEF-AE08-A8DB3604B68F}"/>
    <cellStyle name="Fixed 3 4 3" xfId="29187" xr:uid="{ADF1F6FF-A671-4A51-8306-E3FDEA50090F}"/>
    <cellStyle name="Fixed 3 5" xfId="29188" xr:uid="{4A7B2104-AE67-4DCE-BF22-D279AD78BA0B}"/>
    <cellStyle name="Fixed 3 5 2" xfId="29189" xr:uid="{AE543259-C4AC-4843-B653-0E4A7D6D12FE}"/>
    <cellStyle name="Fixed 3 5 3" xfId="29190" xr:uid="{7E63C867-C423-4456-B50D-39B0A9201005}"/>
    <cellStyle name="Fixed 4" xfId="29191" xr:uid="{D4FF94C3-7096-4E4A-92E6-ADD6F30B96EB}"/>
    <cellStyle name="Fixed 4 2" xfId="29192" xr:uid="{54C49B3D-0CC9-4B9C-9187-A948C0B20451}"/>
    <cellStyle name="Fixed 4 3" xfId="29193" xr:uid="{6776F17B-4786-412C-A7A6-38814305221E}"/>
    <cellStyle name="Fixed 4 3 2" xfId="29194" xr:uid="{0ED07A29-735E-4610-92D8-6C9F7CC48C8B}"/>
    <cellStyle name="Fixed 4 3 3" xfId="29195" xr:uid="{E75BBB9D-7B5B-432B-B3B0-012FAEBDDEC7}"/>
    <cellStyle name="Fixed 4 3 4" xfId="29196" xr:uid="{39CC0120-7DDB-4070-8B22-81549164A9D5}"/>
    <cellStyle name="Fixed 4 4" xfId="29197" xr:uid="{22D5F935-C018-4D3E-B040-14684923507E}"/>
    <cellStyle name="Fixed 5" xfId="29198" xr:uid="{FA933961-0773-4C28-889A-E954316BB2F6}"/>
    <cellStyle name="Fixed 5 2" xfId="29199" xr:uid="{54347DEF-4E87-485C-B466-526A3F264159}"/>
    <cellStyle name="Fixed 5 3" xfId="29200" xr:uid="{26465581-30A9-4C46-96A8-BA89A1567F16}"/>
    <cellStyle name="Fixed 6" xfId="29201" xr:uid="{80B46B12-1C19-4253-8DEA-E7C1CFD6DFD7}"/>
    <cellStyle name="Fixed 7" xfId="29202" xr:uid="{E67743AC-7F45-421B-9B5B-289B03CF6940}"/>
    <cellStyle name="Formula - size 10" xfId="29203" xr:uid="{51ECA36A-1733-4C76-B91D-21165B41AC44}"/>
    <cellStyle name="Formula - size 10 2" xfId="29204" xr:uid="{42A71A33-AC49-4EE6-A4D1-881D02E70BD3}"/>
    <cellStyle name="Formula - size 10 3" xfId="29205" xr:uid="{9B848D7F-980F-431E-A618-76945838BCC9}"/>
    <cellStyle name="Formula - size 11" xfId="29206" xr:uid="{7DDEB8E9-F05A-4444-8228-DA2A002C2773}"/>
    <cellStyle name="Formula - size 11 2" xfId="29207" xr:uid="{C8E4594F-32CC-4FE4-8E51-6BFC12E425E9}"/>
    <cellStyle name="Formula - size 11 3" xfId="29208" xr:uid="{5D9FEB17-399C-424B-9621-1B6F1CFAFA53}"/>
    <cellStyle name="Formula - size 8" xfId="29209" xr:uid="{B9667E2A-2DC5-45D1-8854-876330B5D38E}"/>
    <cellStyle name="Formula - size 8 2" xfId="29210" xr:uid="{86F7B3DA-4980-49B2-AA54-B906DC427802}"/>
    <cellStyle name="Formula - size 8 3" xfId="29211" xr:uid="{0ED34B7C-C8E6-431D-A5E3-C446D126108D}"/>
    <cellStyle name="Formula - size 9" xfId="29212" xr:uid="{02001600-F059-4B6A-BF01-CA999CA0424F}"/>
    <cellStyle name="Formula - size 9 2" xfId="29213" xr:uid="{4444BA80-9168-490E-8601-F65D938ED5A5}"/>
    <cellStyle name="Formula - size 9 3" xfId="29214" xr:uid="{63F2598D-6833-44E6-8F75-B4C88FCB59FC}"/>
    <cellStyle name="Good 2" xfId="29216" xr:uid="{0E160C46-C33C-4B47-9257-AE40451588CF}"/>
    <cellStyle name="Good 2 2" xfId="29217" xr:uid="{0A2F190C-3C7A-4A42-94F2-C80AEA387C2F}"/>
    <cellStyle name="Good 2 3" xfId="29218" xr:uid="{B80B5381-C3A9-4247-B5BF-1D169AF434AA}"/>
    <cellStyle name="Good 2 4" xfId="29219" xr:uid="{37AAEDB9-0EC4-45F8-AA02-66029A9F7FFB}"/>
    <cellStyle name="Good 2 5" xfId="29220" xr:uid="{80CF926F-A026-4354-9773-43CA97AC7A45}"/>
    <cellStyle name="Good 2 6" xfId="29221" xr:uid="{DFA12190-296F-4519-ABB6-6D7F1FE218F2}"/>
    <cellStyle name="Good 3" xfId="29222" xr:uid="{D7D6C58E-75B4-41C5-937F-6154C2260A7E}"/>
    <cellStyle name="Good 3 2" xfId="29223" xr:uid="{C2F71894-2D2E-42D5-87CC-FB21678D1C6B}"/>
    <cellStyle name="Good 4" xfId="29224" xr:uid="{F550FF95-E86E-4807-A9C9-F640E62B2872}"/>
    <cellStyle name="Good 5" xfId="29225" xr:uid="{3FDDF51A-0C28-4613-8BC7-2E994F9202A8}"/>
    <cellStyle name="Good 6" xfId="29215" xr:uid="{6E41E976-03F6-41BD-93FD-1646327A206A}"/>
    <cellStyle name="Heading 1 2" xfId="29227" xr:uid="{BB21913B-CF7F-42CD-A8D4-693E5CA6B6E9}"/>
    <cellStyle name="Heading 1 2 2" xfId="29228" xr:uid="{F9E0DD65-6DE8-4EF7-94AC-6B6DB30EA661}"/>
    <cellStyle name="Heading 1 2 2 2" xfId="29229" xr:uid="{A51F1F3F-01FC-4D16-A1D9-505931155981}"/>
    <cellStyle name="Heading 1 2 2 3" xfId="29230" xr:uid="{D04EDE70-675D-4E01-B24B-D7C8BA27DC31}"/>
    <cellStyle name="Heading 1 2 2 4" xfId="29231" xr:uid="{35A5E97E-D661-4C01-85E6-8AF01FE8DE07}"/>
    <cellStyle name="Heading 1 2 3" xfId="29232" xr:uid="{17963E81-B1DB-459C-AE65-759B8795DD02}"/>
    <cellStyle name="Heading 1 2 3 2" xfId="29233" xr:uid="{05D4F461-74F6-422A-A647-EB67D93E4901}"/>
    <cellStyle name="Heading 1 2 4" xfId="29234" xr:uid="{5706A07B-355E-4419-984D-22B34680C157}"/>
    <cellStyle name="Heading 1 2 5" xfId="29235" xr:uid="{CAC992F5-09AF-4D1C-B5CB-1BA1C19E88C2}"/>
    <cellStyle name="Heading 1 2 6" xfId="29236" xr:uid="{3A45292B-BB4A-4AB5-A62D-83F87ABE9B09}"/>
    <cellStyle name="Heading 1 2 7" xfId="29237" xr:uid="{F5B057C1-E42B-46A0-8FF0-2BE641EFC02D}"/>
    <cellStyle name="Heading 1 2 8" xfId="29238" xr:uid="{115E9E06-DD98-40BD-A527-45CF889B3BD9}"/>
    <cellStyle name="Heading 1 2 9" xfId="29239" xr:uid="{15367546-0D19-41F7-9F46-52B7DFDAD6AB}"/>
    <cellStyle name="Heading 1 3" xfId="29240" xr:uid="{BA57414D-7B41-49C8-800F-6E87FD491663}"/>
    <cellStyle name="Heading 1 3 2" xfId="29241" xr:uid="{8EC527B4-77AC-4A99-8D4E-445275DEB35E}"/>
    <cellStyle name="Heading 1 3 2 2" xfId="29242" xr:uid="{77E2FEF2-B37F-4805-9996-2C5110E0C49A}"/>
    <cellStyle name="Heading 1 3 2 2 2" xfId="29243" xr:uid="{1E0E5C73-D6AF-42BE-AEE7-03E41784A8AD}"/>
    <cellStyle name="Heading 1 3 2 2 3" xfId="29244" xr:uid="{8F5F740D-34E0-42DB-849C-C67FE51DF760}"/>
    <cellStyle name="Heading 1 3 2 3" xfId="29245" xr:uid="{DD1A1F1D-E12A-459D-91FC-0016C9172FED}"/>
    <cellStyle name="Heading 1 3 2 3 2" xfId="29246" xr:uid="{AB6BC1A3-0269-4F6B-AC35-CB00FA0DFDDE}"/>
    <cellStyle name="Heading 1 3 2 4" xfId="29247" xr:uid="{9AD64FF3-7199-48C4-A722-95B0728D402E}"/>
    <cellStyle name="Heading 1 3 3" xfId="29248" xr:uid="{BA17DBF9-06A2-4783-9342-A8586A15F50F}"/>
    <cellStyle name="Heading 1 3 3 2" xfId="29249" xr:uid="{FCE58768-8788-45E6-B0EE-27B16F29C9F7}"/>
    <cellStyle name="Heading 1 3 3 2 2" xfId="29250" xr:uid="{86B20B57-8DCB-4EE6-A255-62EBF0CE5AC5}"/>
    <cellStyle name="Heading 1 3 3 2 3" xfId="29251" xr:uid="{A5ACC665-3EE1-45F3-957B-1AAA93E4BDE0}"/>
    <cellStyle name="Heading 1 3 3 3" xfId="29252" xr:uid="{976314C7-E7CE-4927-80CA-692D58BCF457}"/>
    <cellStyle name="Heading 1 3 3 4" xfId="29253" xr:uid="{4E0D294E-9D4E-4DBD-B9CE-47E1D6E3E8B5}"/>
    <cellStyle name="Heading 1 3 4" xfId="29254" xr:uid="{A4EC5367-6426-4B8C-95E1-B7E245939362}"/>
    <cellStyle name="Heading 1 3 4 2" xfId="29255" xr:uid="{6D162DF8-25D6-4547-84BD-D8885D3EFFE1}"/>
    <cellStyle name="Heading 1 3 4 3" xfId="29256" xr:uid="{48DC19EE-6597-452D-908C-4E40A285FA77}"/>
    <cellStyle name="Heading 1 3 5" xfId="29257" xr:uid="{219ADAFE-716F-4C2E-BEE3-DC53780CF845}"/>
    <cellStyle name="Heading 1 3 5 2" xfId="29258" xr:uid="{A0F6010F-3B89-4334-90AC-B02B27C4D315}"/>
    <cellStyle name="Heading 1 3 6" xfId="29259" xr:uid="{0CBFC27D-EC8F-4C16-A757-83373325EA60}"/>
    <cellStyle name="Heading 1 3 7" xfId="29260" xr:uid="{07BFF8E7-AC4B-4174-93ED-42E5BA4B402B}"/>
    <cellStyle name="Heading 1 3 8" xfId="29261" xr:uid="{E5348372-F655-4D1C-B31A-F41525E451BC}"/>
    <cellStyle name="Heading 1 3 9" xfId="29262" xr:uid="{5B1B5F87-6273-4E20-B75D-5B72657F289C}"/>
    <cellStyle name="Heading 1 4" xfId="29263" xr:uid="{2EE85D7E-3896-4893-827E-5B73F962C51B}"/>
    <cellStyle name="Heading 1 4 2" xfId="29264" xr:uid="{F34D06A3-002C-4DD0-B7BE-3F96733FCD34}"/>
    <cellStyle name="Heading 1 4 3" xfId="29265" xr:uid="{CF728F62-BF06-4AFE-ACB3-5890AEF4CAF2}"/>
    <cellStyle name="Heading 1 4 3 2" xfId="29266" xr:uid="{39C379CE-A4AD-41E6-B058-CB1EBDF89911}"/>
    <cellStyle name="Heading 1 4 3 3" xfId="29267" xr:uid="{7EFF23B7-981A-4697-A79A-365799DF92FE}"/>
    <cellStyle name="Heading 1 4 4" xfId="29268" xr:uid="{9BBE847E-834A-42E1-98E1-26B53BEFDDF0}"/>
    <cellStyle name="Heading 1 4 5" xfId="29269" xr:uid="{F5765ECC-D997-44E5-82F2-FA765362A442}"/>
    <cellStyle name="Heading 1 5" xfId="29270" xr:uid="{D9ACCF8F-B2A3-4DFA-A3A0-E83FF1A2EA1C}"/>
    <cellStyle name="Heading 1 6" xfId="29271" xr:uid="{83F56706-41BF-4AD8-A345-C4CF72B9D540}"/>
    <cellStyle name="Heading 1 7" xfId="29226" xr:uid="{0BB78ED8-BF70-4796-BFD8-9E0CA08E464A}"/>
    <cellStyle name="Heading 2 2" xfId="29273" xr:uid="{F83375CA-016D-409A-8E02-0DCF3CB6E6DA}"/>
    <cellStyle name="Heading 2 2 2" xfId="29274" xr:uid="{5126B57C-FE4D-43AA-812A-6E7975340E5D}"/>
    <cellStyle name="Heading 2 2 2 2" xfId="29275" xr:uid="{5AA45927-BEB0-4B0D-B8FC-0873E2B5E733}"/>
    <cellStyle name="Heading 2 2 2 3" xfId="29276" xr:uid="{F8EED1E3-DDCF-447B-85D1-44722FE53A3B}"/>
    <cellStyle name="Heading 2 2 2 4" xfId="29277" xr:uid="{946F60F1-49E6-4B12-987E-6F0AED7AB016}"/>
    <cellStyle name="Heading 2 2 3" xfId="29278" xr:uid="{6B1222B2-AD7C-486B-9B01-6521B6A9175E}"/>
    <cellStyle name="Heading 2 2 3 2" xfId="29279" xr:uid="{FE45EBD0-741A-4BF1-A286-431AC6807055}"/>
    <cellStyle name="Heading 2 2 4" xfId="29280" xr:uid="{9387FB05-30E2-440E-9CD6-4CA1858732E6}"/>
    <cellStyle name="Heading 2 2 5" xfId="29281" xr:uid="{DFC8C410-9B53-4C17-8C9A-214F71B6660B}"/>
    <cellStyle name="Heading 2 2 6" xfId="29282" xr:uid="{18957423-D32F-4925-8332-175FF3C6EEEF}"/>
    <cellStyle name="Heading 2 2 7" xfId="29283" xr:uid="{A27DAC99-C1B2-4507-8DC2-86E9E895F904}"/>
    <cellStyle name="Heading 2 2 8" xfId="29284" xr:uid="{81C6F39F-6141-4144-B953-1A7717D5C6D3}"/>
    <cellStyle name="Heading 2 2 9" xfId="29285" xr:uid="{91818C8E-9EE4-401F-A895-7B2FDD71B7A9}"/>
    <cellStyle name="Heading 2 3" xfId="29286" xr:uid="{2267A332-8B68-4509-81CF-5FC3BBA52875}"/>
    <cellStyle name="Heading 2 3 2" xfId="29287" xr:uid="{F1A3A5B9-6CBE-4819-A91E-0861055AA7A6}"/>
    <cellStyle name="Heading 2 3 2 2" xfId="29288" xr:uid="{2CC09423-E22E-4AAD-BF83-5E08E84A1A31}"/>
    <cellStyle name="Heading 2 3 2 2 2" xfId="29289" xr:uid="{853A5851-A7C6-4139-86CC-52B86D4C8F63}"/>
    <cellStyle name="Heading 2 3 2 2 3" xfId="29290" xr:uid="{DEA1502C-FD1A-4CF6-83A0-114F379F00BF}"/>
    <cellStyle name="Heading 2 3 2 3" xfId="29291" xr:uid="{24FF2426-4782-426F-AECA-A5F3AC56FAF4}"/>
    <cellStyle name="Heading 2 3 2 3 2" xfId="29292" xr:uid="{E012F8F6-704A-4609-85DB-12675FDB2D93}"/>
    <cellStyle name="Heading 2 3 2 4" xfId="29293" xr:uid="{B5C80C58-EAD1-41E4-B460-A87C5D33F512}"/>
    <cellStyle name="Heading 2 3 3" xfId="29294" xr:uid="{40058641-D3D1-47F2-A2E6-1201A9A0E5EF}"/>
    <cellStyle name="Heading 2 3 3 2" xfId="29295" xr:uid="{271F8C0A-509E-4877-B5D6-4F865EE25CA6}"/>
    <cellStyle name="Heading 2 3 3 2 2" xfId="29296" xr:uid="{9132FAC0-8F30-462E-B98A-1C25B96C623E}"/>
    <cellStyle name="Heading 2 3 3 2 3" xfId="29297" xr:uid="{5B90A214-E27F-4F33-9FD9-D25501819B49}"/>
    <cellStyle name="Heading 2 3 3 3" xfId="29298" xr:uid="{B555C52D-15CF-47F5-88D9-040162E8DABE}"/>
    <cellStyle name="Heading 2 3 3 4" xfId="29299" xr:uid="{7219BC10-8E18-4011-B06C-9624FF6FDB3B}"/>
    <cellStyle name="Heading 2 3 4" xfId="29300" xr:uid="{93D1E06A-2080-4991-9451-EFBE94E9D46D}"/>
    <cellStyle name="Heading 2 3 4 2" xfId="29301" xr:uid="{25B8096F-C250-4A87-88F4-24DA68E6318C}"/>
    <cellStyle name="Heading 2 3 4 3" xfId="29302" xr:uid="{84B6930B-FF93-4635-860E-D8A9071C9560}"/>
    <cellStyle name="Heading 2 3 5" xfId="29303" xr:uid="{A6F04F82-643E-4809-BC58-F932E3E2A026}"/>
    <cellStyle name="Heading 2 3 5 2" xfId="29304" xr:uid="{328C090F-F575-42C4-8101-CAC3E188A96F}"/>
    <cellStyle name="Heading 2 3 6" xfId="29305" xr:uid="{152D6A36-840D-4B2D-9F13-E9DA907BBA3C}"/>
    <cellStyle name="Heading 2 3 7" xfId="29306" xr:uid="{74B879B3-E7D2-4E49-905D-34B5581B6A3E}"/>
    <cellStyle name="Heading 2 3 8" xfId="29307" xr:uid="{51573F53-4DE7-458C-A72B-B358617A931E}"/>
    <cellStyle name="Heading 2 3 9" xfId="29308" xr:uid="{36562B60-4D5F-440A-BBEC-D62FC2522FF7}"/>
    <cellStyle name="Heading 2 4" xfId="29309" xr:uid="{A54E6769-2351-477F-831F-FBB0966181E3}"/>
    <cellStyle name="Heading 2 4 2" xfId="29310" xr:uid="{75C76C9A-71A9-4C29-8DDF-87F4F662645B}"/>
    <cellStyle name="Heading 2 4 3" xfId="29311" xr:uid="{D76431C6-3050-43A4-AF0A-E31C33F83A03}"/>
    <cellStyle name="Heading 2 4 3 2" xfId="29312" xr:uid="{935B93AE-A28C-4108-B597-8EEDD6638DFA}"/>
    <cellStyle name="Heading 2 4 3 3" xfId="29313" xr:uid="{A2BA71AA-A173-48F0-B9EB-B055387419AF}"/>
    <cellStyle name="Heading 2 4 4" xfId="29314" xr:uid="{F9BEBC67-1211-46CC-9021-0E051536DBFD}"/>
    <cellStyle name="Heading 2 4 5" xfId="29315" xr:uid="{4EAEDD15-34B2-4464-B6A3-0EC440B63714}"/>
    <cellStyle name="Heading 2 5" xfId="29316" xr:uid="{A304EBC4-2883-4FAB-A6DF-A7BEF1E80DC9}"/>
    <cellStyle name="Heading 2 6" xfId="29317" xr:uid="{5D48DADA-153E-4BCD-B9F1-F21791EA741E}"/>
    <cellStyle name="Heading 2 7" xfId="29272" xr:uid="{586D8A56-FA88-481B-A393-EAC6CE8FCEA7}"/>
    <cellStyle name="Heading 3 2" xfId="29319" xr:uid="{59AD6839-5757-4F04-B5B1-6A8A6ADCB645}"/>
    <cellStyle name="Heading 3 2 2" xfId="29320" xr:uid="{9FE30641-F0AB-4C53-BD4C-278614E86B96}"/>
    <cellStyle name="Heading 3 2 3" xfId="29321" xr:uid="{7FB2C01F-7EA4-4FB7-A0B7-B104D20FD9F7}"/>
    <cellStyle name="Heading 3 2 4" xfId="29322" xr:uid="{925C33C2-8104-49F7-8AB0-3C97B2D66123}"/>
    <cellStyle name="Heading 3 2 5" xfId="29323" xr:uid="{6980C261-C0FB-4772-9036-2511195C1FFD}"/>
    <cellStyle name="Heading 3 2 6" xfId="29324" xr:uid="{CCA439BD-614D-4514-895B-D180DD9CBA3C}"/>
    <cellStyle name="Heading 3 3" xfId="29325" xr:uid="{CE27C0CC-27E1-47AB-BC49-E8D846B46D02}"/>
    <cellStyle name="Heading 3 3 2" xfId="29326" xr:uid="{EDAAD785-9011-417B-9830-88FE85FACB46}"/>
    <cellStyle name="Heading 3 4" xfId="29327" xr:uid="{9EE53BBE-6AF3-4678-A243-62D6CB220744}"/>
    <cellStyle name="Heading 3 5" xfId="29328" xr:uid="{EC93131D-167C-4A62-8C2C-B60E8EEA8DD2}"/>
    <cellStyle name="Heading 3 6" xfId="29318" xr:uid="{6DDA1A86-F4E4-4315-9197-94CEB3760EBC}"/>
    <cellStyle name="Heading 4 2" xfId="29330" xr:uid="{7CBDA176-3E05-4E9E-BFBB-02AB54BC438F}"/>
    <cellStyle name="Heading 4 2 2" xfId="29331" xr:uid="{83B93A3F-61DF-4D49-A313-9587835DCFBD}"/>
    <cellStyle name="Heading 4 2 3" xfId="29332" xr:uid="{52FA58FC-D492-42BD-9AB8-98D01A15DFF3}"/>
    <cellStyle name="Heading 4 2 4" xfId="29333" xr:uid="{BEDDC10C-E0D5-4F4A-B03F-CD86AAB8161E}"/>
    <cellStyle name="Heading 4 2 5" xfId="29334" xr:uid="{D6A20B57-15E3-46B8-BDF2-9FF35CD01936}"/>
    <cellStyle name="Heading 4 2 6" xfId="29335" xr:uid="{552D18D5-0D65-484D-A788-A3AB557EC291}"/>
    <cellStyle name="Heading 4 3" xfId="29336" xr:uid="{8DB47EDD-A5EE-4AAB-BDF9-B6A2F9B10D3F}"/>
    <cellStyle name="Heading 4 3 2" xfId="29337" xr:uid="{A381FEE0-C5D0-42FD-9C56-251560EA7FAC}"/>
    <cellStyle name="Heading 4 4" xfId="29338" xr:uid="{7B8E74F4-4771-4920-A44D-F6C1D44ABCF6}"/>
    <cellStyle name="Heading 4 5" xfId="29339" xr:uid="{329933DB-A57D-45B6-885E-5E357BF2A32A}"/>
    <cellStyle name="Heading 4 6" xfId="29329" xr:uid="{429674EB-55E7-4DFA-9A96-12673AACB2E2}"/>
    <cellStyle name="Hyperlink" xfId="631" builtinId="8"/>
    <cellStyle name="Hyperlink 2" xfId="632" xr:uid="{72C248C7-D0F7-4568-897B-9508CE00105E}"/>
    <cellStyle name="Hyperlink 2 10" xfId="29342" xr:uid="{9E92026B-6C09-4926-A8F7-DE7AB1D49B9A}"/>
    <cellStyle name="Hyperlink 2 11" xfId="1010" xr:uid="{1497FF28-2EFA-43F3-9370-41F93FC523BB}"/>
    <cellStyle name="Hyperlink 2 12" xfId="29341" xr:uid="{6F08E0AD-2A12-45FF-898B-2DB7AF6C1C0F}"/>
    <cellStyle name="Hyperlink 2 2" xfId="29343" xr:uid="{3EC37795-0743-4C0A-8851-65832823C098}"/>
    <cellStyle name="Hyperlink 2 2 2" xfId="29344" xr:uid="{F1B1F3C7-8948-485F-B601-217A7F0C9E66}"/>
    <cellStyle name="Hyperlink 2 2 3" xfId="29345" xr:uid="{89D7AC79-4FD8-46C6-A715-692FC9BE34C6}"/>
    <cellStyle name="Hyperlink 2 2 4" xfId="29346" xr:uid="{E5CE24DF-892A-4AA7-96C9-B40BE77AF66E}"/>
    <cellStyle name="Hyperlink 2 2 5" xfId="29347" xr:uid="{A60FEFA6-5C39-4746-9330-3D1B6D7E1B41}"/>
    <cellStyle name="Hyperlink 2 2 6" xfId="29348" xr:uid="{162B6CA6-4EEB-44B4-A48E-5056C61A1A1F}"/>
    <cellStyle name="Hyperlink 2 3" xfId="29349" xr:uid="{AD9F69F5-2E7A-443C-9551-8644F4854D7E}"/>
    <cellStyle name="Hyperlink 2 3 2" xfId="29350" xr:uid="{7464F32E-5738-4DCB-9881-3DD24F0C9DCC}"/>
    <cellStyle name="Hyperlink 2 3 3" xfId="29351" xr:uid="{5EED6B5B-AD39-4A4D-8C85-8A82302E7BE0}"/>
    <cellStyle name="Hyperlink 2 4" xfId="29352" xr:uid="{A78AF4BA-103A-4B31-AA67-8F8FA986A8A0}"/>
    <cellStyle name="Hyperlink 2 4 2" xfId="29353" xr:uid="{059F84BF-9627-4F94-9609-1708726F378C}"/>
    <cellStyle name="Hyperlink 2 5" xfId="29354" xr:uid="{9612364F-9C07-47B9-89DD-DDD9F7581A37}"/>
    <cellStyle name="Hyperlink 2 6" xfId="29355" xr:uid="{C546C42A-CD41-4DBE-979C-EAED223586E7}"/>
    <cellStyle name="Hyperlink 2 6 2" xfId="29356" xr:uid="{4CB5EF92-CDF3-44F1-BF06-2001C8BD441B}"/>
    <cellStyle name="Hyperlink 2 6 3" xfId="29357" xr:uid="{4246664A-DAA2-4CDC-B8AE-AC17EAF6CC17}"/>
    <cellStyle name="Hyperlink 2 7" xfId="29358" xr:uid="{29F2CF4D-7F88-47FD-AB66-0A8C11A12FAA}"/>
    <cellStyle name="Hyperlink 2 7 2" xfId="29359" xr:uid="{C810D174-546E-4ED4-A5C3-E7AE5FA26008}"/>
    <cellStyle name="Hyperlink 2 7 3" xfId="29360" xr:uid="{CCCF07C2-125C-4F5F-9E72-37553D269F33}"/>
    <cellStyle name="Hyperlink 2 7 4" xfId="29361" xr:uid="{52BC6FD3-EF3C-41DA-9E32-2E729DB17C7F}"/>
    <cellStyle name="Hyperlink 2 8" xfId="29362" xr:uid="{88163C18-6063-4A4C-B170-E8D3B124F13F}"/>
    <cellStyle name="Hyperlink 2 9" xfId="29363" xr:uid="{0DDD9E73-73F9-4E34-B0B6-2F60B5C316C7}"/>
    <cellStyle name="Hyperlink 3" xfId="633" xr:uid="{325A48BC-2671-48BA-B978-3356B3928895}"/>
    <cellStyle name="Hyperlink 3 2" xfId="29365" xr:uid="{6F707871-FFFB-4FA2-A119-5DA1D70DE5B2}"/>
    <cellStyle name="Hyperlink 3 3" xfId="29366" xr:uid="{A0CB613A-7B4B-4FA2-838A-3E94FCAFEED2}"/>
    <cellStyle name="Hyperlink 3 4" xfId="29364" xr:uid="{313DF0B5-7C65-4D2F-8E34-99CD44E065CF}"/>
    <cellStyle name="Hyperlink 4" xfId="634" xr:uid="{4E246F5C-2532-4DE9-AEDB-229C548EC72F}"/>
    <cellStyle name="Hyperlink 4 2" xfId="29368" xr:uid="{9EE3F581-E4FE-4041-AD82-2E9743DBEED7}"/>
    <cellStyle name="Hyperlink 4 3" xfId="29367" xr:uid="{5529551E-8510-4A2E-9125-435D08EED2C3}"/>
    <cellStyle name="Hyperlink 5" xfId="29369" xr:uid="{49FEAA0A-2796-4CB3-A105-487944ED7E48}"/>
    <cellStyle name="Hyperlink 6" xfId="1004" xr:uid="{3E0F1F97-C5CB-403A-AFB6-C64FFB946AEF}"/>
    <cellStyle name="Hyperlink 7" xfId="29340" xr:uid="{ADD2924D-09D9-44D0-B786-FA4407829CF5}"/>
    <cellStyle name="Input 2" xfId="29371" xr:uid="{225BA897-A33C-4B8F-8B10-0A6351565CF9}"/>
    <cellStyle name="Input 2 2" xfId="29372" xr:uid="{50028B73-0674-4B52-8B7F-3AB65B109A3E}"/>
    <cellStyle name="Input 2 3" xfId="29373" xr:uid="{F76D7C00-426E-444C-AEA6-7C800EED0031}"/>
    <cellStyle name="Input 2 4" xfId="29374" xr:uid="{C1E3FAB5-4853-4247-9A47-50EE712B08B0}"/>
    <cellStyle name="Input 2 5" xfId="29375" xr:uid="{AF924431-6612-4729-8C21-73AA34163F05}"/>
    <cellStyle name="Input 2 6" xfId="29376" xr:uid="{3E276677-1EFA-4CFC-931D-42A5AC69F44A}"/>
    <cellStyle name="Input 3" xfId="29377" xr:uid="{E03CC46F-CB00-4AA7-B6D7-EE602CA613DF}"/>
    <cellStyle name="Input 3 2" xfId="29378" xr:uid="{579952A6-4C58-414A-9D80-0F50A5F468CF}"/>
    <cellStyle name="Input 4" xfId="29379" xr:uid="{E76565D4-BA8E-4105-8667-038E9B427D09}"/>
    <cellStyle name="Input 5" xfId="29380" xr:uid="{F13172C3-959E-467B-AA28-1D0AC300B1B9}"/>
    <cellStyle name="Input 6" xfId="29370" xr:uid="{B597E938-3DC3-4145-A32D-6DB80A6E6388}"/>
    <cellStyle name="Labels" xfId="29381" xr:uid="{7DBE0D86-DAB6-44D0-96EF-EB1DBAF3ACDE}"/>
    <cellStyle name="Linked Cell 2" xfId="29383" xr:uid="{4D3CF696-A34C-4759-8A64-AF0C7B72F790}"/>
    <cellStyle name="Linked Cell 2 2" xfId="29384" xr:uid="{1B30EF78-0174-4102-BEA1-40918541AB07}"/>
    <cellStyle name="Linked Cell 2 3" xfId="29385" xr:uid="{33CB23CF-0FC3-480A-AAAE-00F4C6D83690}"/>
    <cellStyle name="Linked Cell 2 4" xfId="29386" xr:uid="{54847C6E-1D5F-40DD-BE8A-A3E83F465F56}"/>
    <cellStyle name="Linked Cell 2 5" xfId="29387" xr:uid="{0B82C1FA-15FD-4F04-B07D-648A89F8F909}"/>
    <cellStyle name="Linked Cell 2 6" xfId="29388" xr:uid="{17BAD710-FD9E-49EC-93D5-F3950547100E}"/>
    <cellStyle name="Linked Cell 3" xfId="29389" xr:uid="{FFCA73C2-ADFB-44D7-B94C-C9F2D4298C40}"/>
    <cellStyle name="Linked Cell 3 2" xfId="29390" xr:uid="{9A750237-A10B-4068-A99D-3DF9BF49879B}"/>
    <cellStyle name="Linked Cell 4" xfId="29391" xr:uid="{B82ED6E9-36DF-4152-AF20-C8B6878DBF03}"/>
    <cellStyle name="Linked Cell 5" xfId="29392" xr:uid="{AF0E3A62-3307-4FA6-AC8F-680AC53CB96D}"/>
    <cellStyle name="Linked Cell 6" xfId="29382" xr:uid="{44759002-B3EF-469C-94DF-354CA21CA110}"/>
    <cellStyle name="Neutral 2" xfId="635" xr:uid="{79177FC8-16C0-40A6-8AA7-25337658310C}"/>
    <cellStyle name="Neutral 2 10" xfId="29394" xr:uid="{1F51A502-0997-40F4-B726-442F124C7BBB}"/>
    <cellStyle name="Neutral 2 2" xfId="29395" xr:uid="{B2111CD7-EB5F-4716-B5F9-B017683AD4A6}"/>
    <cellStyle name="Neutral 2 3" xfId="29396" xr:uid="{B1B79E1C-058B-4351-99F2-7A5DCD28EBE5}"/>
    <cellStyle name="Neutral 2 4" xfId="29397" xr:uid="{566C7BF2-2E94-4740-8A32-0F5D6105DC73}"/>
    <cellStyle name="Neutral 2 5" xfId="29398" xr:uid="{3F7AD732-CA17-4894-9B6B-151A719AF70F}"/>
    <cellStyle name="Neutral 2 6" xfId="29399" xr:uid="{9AD4EA5D-2DDD-4C4A-ACE1-3BFA18070D37}"/>
    <cellStyle name="Neutral 2 7" xfId="29400" xr:uid="{A9563BB4-3066-41AA-B0D8-9C7F8CDAC114}"/>
    <cellStyle name="Neutral 2 8" xfId="29401" xr:uid="{3749AA1F-A593-4BD5-86B5-687ACB412B0A}"/>
    <cellStyle name="Neutral 2 9" xfId="29402" xr:uid="{B36DC081-388D-4B8D-99F8-3407907FB111}"/>
    <cellStyle name="Neutral 3" xfId="636" xr:uid="{A23A70BF-F25F-4546-9343-5EF89EE01D3C}"/>
    <cellStyle name="Neutral 3 2" xfId="29404" xr:uid="{C9820D0D-F4E1-4AC6-B05E-9AC607F0C01A}"/>
    <cellStyle name="Neutral 3 3" xfId="29405" xr:uid="{CA8E06FE-461D-4CBE-9A61-1C9D64702218}"/>
    <cellStyle name="Neutral 3 4" xfId="29406" xr:uid="{442A60D3-A4C1-4EDB-95CC-F1C4CDD7F305}"/>
    <cellStyle name="Neutral 3 5" xfId="29403" xr:uid="{D28F1943-C547-4640-8C93-53AB8939051B}"/>
    <cellStyle name="Neutral 4" xfId="637" xr:uid="{C3B92DAA-E070-4907-897C-8C12144FBDA6}"/>
    <cellStyle name="Neutral 4 2" xfId="29408" xr:uid="{2474B3C4-3D06-45C9-AD3A-8AAB1EC55A10}"/>
    <cellStyle name="Neutral 4 3" xfId="29407" xr:uid="{B810B826-12F4-4E8D-A970-3E3934C67EB8}"/>
    <cellStyle name="Neutral 5" xfId="29409" xr:uid="{57DD71B5-B317-49D1-8138-0D47BE776963}"/>
    <cellStyle name="Neutral 6" xfId="29393" xr:uid="{F2C80B25-E599-4821-A7A6-7FA018ED120F}"/>
    <cellStyle name="Normal" xfId="0" builtinId="0"/>
    <cellStyle name="Normal - size 10" xfId="29410" xr:uid="{255911DE-4888-4F26-9928-E46C53D83AFA}"/>
    <cellStyle name="Normal - size 10 2" xfId="29411" xr:uid="{22E73156-2E69-48DB-A3A9-0913E4560BB1}"/>
    <cellStyle name="Normal - size 10 3" xfId="29412" xr:uid="{706044E2-1371-4E94-A47E-C48E0F16971F}"/>
    <cellStyle name="Normal - size 10 3 2" xfId="29413" xr:uid="{7CB44E4D-F427-4F3C-8520-B67C39BCA7EA}"/>
    <cellStyle name="Normal - size 11" xfId="29414" xr:uid="{7AE6A8CD-67CE-42FF-B0F9-245847CC2EF3}"/>
    <cellStyle name="Normal - size 11 2" xfId="29415" xr:uid="{A5586B6A-2FEE-4E39-9BA8-2F337CF1CD20}"/>
    <cellStyle name="Normal - size 11 2 2" xfId="29416" xr:uid="{9A359706-1389-4BE4-BB31-159AD97BEAEC}"/>
    <cellStyle name="Normal - size 11 3" xfId="29417" xr:uid="{6E711E9E-E5E0-4F68-A94C-E77ABF3136A6}"/>
    <cellStyle name="Normal - size 11 4" xfId="29418" xr:uid="{D6F5A0C9-406E-42E8-AB7F-9FA224CDF32E}"/>
    <cellStyle name="Normal - size 11 4 2" xfId="29419" xr:uid="{24DAD422-B493-4458-B6C6-3EF0EEE06631}"/>
    <cellStyle name="Normal - size 8" xfId="29420" xr:uid="{288608FD-B59B-4FE4-BFB4-18D98A129D17}"/>
    <cellStyle name="Normal - size 8 2" xfId="29421" xr:uid="{2FF996DD-DA51-4A22-936C-4CB61469EBDE}"/>
    <cellStyle name="Normal - size 8 3" xfId="29422" xr:uid="{7878266F-2B54-4685-9CC7-FA072054404F}"/>
    <cellStyle name="Normal - size 8 3 2" xfId="29423" xr:uid="{57F00A3F-59F5-43AD-BA13-8EFB40508DBA}"/>
    <cellStyle name="Normal - size 9" xfId="29424" xr:uid="{0D7F645A-4615-421F-9AC6-EE6B2E26A2D9}"/>
    <cellStyle name="Normal - size 9 2" xfId="29425" xr:uid="{5E6FAA1A-B607-449E-AB92-383D10620F8D}"/>
    <cellStyle name="Normal - size 9 3" xfId="29426" xr:uid="{525E7201-4B21-4C7B-9D30-F0EECDB78075}"/>
    <cellStyle name="Normal - size 9 3 2" xfId="29427" xr:uid="{D9A9874A-E28B-46B3-8284-65749E7C6143}"/>
    <cellStyle name="Normal - Style1" xfId="29428" xr:uid="{86C6C7FC-0DFB-4DF9-B6D4-C1CB350DC994}"/>
    <cellStyle name="Normal 10" xfId="638" xr:uid="{7564AD33-7F52-4DC6-9B64-749C5A3049E4}"/>
    <cellStyle name="Normal 10 2" xfId="639" xr:uid="{4FBC3D8D-AAFB-4494-BC66-CC4D4A2370FA}"/>
    <cellStyle name="Normal 10 2 2" xfId="640" xr:uid="{7DC3BF57-14EA-416B-B2D8-49D8B10ED635}"/>
    <cellStyle name="Normal 10 2 2 2" xfId="641" xr:uid="{268BE867-D6CA-455E-A318-CF5856EC170A}"/>
    <cellStyle name="Normal 10 2 2 2 2" xfId="642" xr:uid="{3CE8652A-BB05-4E78-A302-FC9A4A9542EC}"/>
    <cellStyle name="Normal 10 2 2 2 2 2" xfId="29433" xr:uid="{6AA06439-7369-41AA-BF16-ED41E6AAA81D}"/>
    <cellStyle name="Normal 10 2 2 2 3" xfId="29432" xr:uid="{2F94AB76-6796-462D-9A19-F2E2FDE0A78D}"/>
    <cellStyle name="Normal 10 2 2 3" xfId="643" xr:uid="{A484FED7-637B-4A0F-9A5B-26DDDF44F7BF}"/>
    <cellStyle name="Normal 10 2 2 3 2" xfId="29435" xr:uid="{466A2FDA-47E0-44F1-8AAD-7B48C9B8B2B6}"/>
    <cellStyle name="Normal 10 2 2 3 3" xfId="29434" xr:uid="{02D95E85-5EBF-47F8-B1A8-5072AB922A70}"/>
    <cellStyle name="Normal 10 2 2 4" xfId="29436" xr:uid="{0B13BCB4-5A42-4B1B-B0A2-5FF62308D24E}"/>
    <cellStyle name="Normal 10 2 2 5" xfId="29431" xr:uid="{ABC0A968-BBE0-40ED-A2B0-AB63AB3C84BF}"/>
    <cellStyle name="Normal 10 2 3" xfId="644" xr:uid="{ACBF9B93-4116-429A-97F7-B795CACE7D99}"/>
    <cellStyle name="Normal 10 2 3 2" xfId="645" xr:uid="{C20DD564-555A-48FF-9AAE-EEDE546498B6}"/>
    <cellStyle name="Normal 10 2 3 2 2" xfId="29438" xr:uid="{93D05784-1C09-4BE1-B24C-16553A6D6334}"/>
    <cellStyle name="Normal 10 2 3 3" xfId="29439" xr:uid="{A6270343-35B6-4121-B855-4CA2444B2E7E}"/>
    <cellStyle name="Normal 10 2 3 4" xfId="29437" xr:uid="{9407C888-F8DD-4461-A602-90627C04BE99}"/>
    <cellStyle name="Normal 10 2 4" xfId="646" xr:uid="{DC3DD205-F7BB-4FE2-9685-8F1C1B1F4F57}"/>
    <cellStyle name="Normal 10 2 4 2" xfId="29440" xr:uid="{1BB4D216-884E-4C15-99CA-E43EBE51478D}"/>
    <cellStyle name="Normal 10 2 5" xfId="29441" xr:uid="{6F2B8A77-3630-429F-B957-DA263F17AEFB}"/>
    <cellStyle name="Normal 10 2 5 2" xfId="29442" xr:uid="{84393D9F-876A-4C53-A403-9EA425D2DAB8}"/>
    <cellStyle name="Normal 10 2 6" xfId="29430" xr:uid="{D53B7033-1111-4F18-A913-58399BD2D8C1}"/>
    <cellStyle name="Normal 10 3" xfId="647" xr:uid="{1B46FA9F-50E5-4A8F-BF2B-1B74CCFC9875}"/>
    <cellStyle name="Normal 10 3 2" xfId="648" xr:uid="{0AE493DC-9C20-4679-A7DB-657D65A3C003}"/>
    <cellStyle name="Normal 10 3 2 2" xfId="649" xr:uid="{08843A90-1AA3-4F85-AED2-ED084A33CA60}"/>
    <cellStyle name="Normal 10 3 2 2 2" xfId="29445" xr:uid="{822D7166-D545-4ABC-9C20-54E04C6A3D80}"/>
    <cellStyle name="Normal 10 3 2 3" xfId="29446" xr:uid="{E78C0247-12DE-4F51-BADB-6DBAD6CF8167}"/>
    <cellStyle name="Normal 10 3 2 4" xfId="29444" xr:uid="{062D623D-9FF5-4B9C-8BBC-2D3F5ED8B58A}"/>
    <cellStyle name="Normal 10 3 3" xfId="650" xr:uid="{F739C181-A55B-4208-BA30-28843C3C3905}"/>
    <cellStyle name="Normal 10 3 3 2" xfId="29448" xr:uid="{E2F2085B-3FD2-4247-AC46-77F3FA45A7D2}"/>
    <cellStyle name="Normal 10 3 3 3" xfId="29447" xr:uid="{9C5DF57C-B0B9-4D45-A26C-FE9180B7131D}"/>
    <cellStyle name="Normal 10 3 4" xfId="29449" xr:uid="{12021719-3859-4D43-AAAB-CA02234A9839}"/>
    <cellStyle name="Normal 10 3 4 2" xfId="29450" xr:uid="{1FB86315-703F-4D11-B349-109B76A93E52}"/>
    <cellStyle name="Normal 10 3 5" xfId="29451" xr:uid="{49AFE855-2D36-4EC4-ACF2-4BBB68A9C691}"/>
    <cellStyle name="Normal 10 3 6" xfId="29443" xr:uid="{5526AAA7-BF1F-4CFF-B046-9782440E271C}"/>
    <cellStyle name="Normal 10 4" xfId="651" xr:uid="{3CFF927F-03DF-4CEA-BB0A-B4CD7564C3A6}"/>
    <cellStyle name="Normal 10 4 2" xfId="652" xr:uid="{6228B66A-BA48-4CB5-AABA-BEC873EEEB0E}"/>
    <cellStyle name="Normal 10 4 2 2" xfId="653" xr:uid="{3651C299-DC8D-4B34-8407-C331184F7B84}"/>
    <cellStyle name="Normal 10 4 2 3" xfId="29453" xr:uid="{089C9134-E95E-436E-8D2E-4C6C2F22F209}"/>
    <cellStyle name="Normal 10 4 3" xfId="654" xr:uid="{2E0076E5-588F-4600-ADAB-65BF50C4BF6B}"/>
    <cellStyle name="Normal 10 4 3 2" xfId="29454" xr:uid="{63A87C41-DC9C-4022-A7A8-755664A2335E}"/>
    <cellStyle name="Normal 10 4 4" xfId="29452" xr:uid="{147D0AA5-E45B-46A9-B86D-4CCD44D907B9}"/>
    <cellStyle name="Normal 10 5" xfId="655" xr:uid="{9819C990-34C3-4BED-84E5-59C38EFDA677}"/>
    <cellStyle name="Normal 10 5 2" xfId="656" xr:uid="{27D0A213-C87F-460C-8B8A-79126D5D14FC}"/>
    <cellStyle name="Normal 10 5 2 2" xfId="29456" xr:uid="{45955D60-763A-49C6-89A8-26C4786BEF18}"/>
    <cellStyle name="Normal 10 5 3" xfId="29455" xr:uid="{2E4396A0-84C0-4F53-9EEE-7861F89F4910}"/>
    <cellStyle name="Normal 10 6" xfId="657" xr:uid="{AFA34B20-5EFE-4B2F-9DC6-FCC3B9546F27}"/>
    <cellStyle name="Normal 10 6 2" xfId="29458" xr:uid="{349F58B4-E14E-41E3-80C9-F40EA4842B2B}"/>
    <cellStyle name="Normal 10 6 3" xfId="29459" xr:uid="{B0F5150D-E033-4FA3-9367-77010B404ADD}"/>
    <cellStyle name="Normal 10 6 4" xfId="29457" xr:uid="{F381B7FE-3542-4401-8025-A68A2B117AD6}"/>
    <cellStyle name="Normal 10 7" xfId="29460" xr:uid="{50C4D160-FA9F-4C64-B51F-384EB932663C}"/>
    <cellStyle name="Normal 10 8" xfId="29429" xr:uid="{B5AAE226-DE47-4AE2-AB46-E0F7CC5B2220}"/>
    <cellStyle name="Normal 100" xfId="29461" xr:uid="{364EEBDA-6F70-40C0-BBE1-2FC876E279A4}"/>
    <cellStyle name="Normal 101" xfId="29462" xr:uid="{E96602AB-E475-40FF-A74A-C5250C3509A8}"/>
    <cellStyle name="Normal 102" xfId="29463" xr:uid="{8D8FC80A-0FCE-4F2B-A0DF-B44D3C117BF4}"/>
    <cellStyle name="Normal 103" xfId="29464" xr:uid="{6C274D1B-0FA8-4769-BC47-A7664ACADA57}"/>
    <cellStyle name="Normal 104" xfId="29465" xr:uid="{5F6F3CB0-982F-47EA-A868-C3404F14E406}"/>
    <cellStyle name="Normal 105" xfId="29466" xr:uid="{28AC11BE-A860-477C-B476-42962E648E02}"/>
    <cellStyle name="Normal 106" xfId="29467" xr:uid="{057B694C-6F7F-48DE-AA4F-73ECDA41FE47}"/>
    <cellStyle name="Normal 107" xfId="29468" xr:uid="{E9C9D692-0699-4B65-847F-ECC228272A01}"/>
    <cellStyle name="Normal 108" xfId="29469" xr:uid="{525DB1CA-77BD-49D9-B5F8-68AE2A1D4B07}"/>
    <cellStyle name="Normal 109" xfId="29470" xr:uid="{467F9C15-E7EE-4057-AC0F-F2ABC9953132}"/>
    <cellStyle name="Normal 11" xfId="658" xr:uid="{4DFF44E5-A9A8-4373-860A-052E3A6179D5}"/>
    <cellStyle name="Normal 11 2" xfId="659" xr:uid="{B70C7FBF-3758-4604-99DB-D6B678552F50}"/>
    <cellStyle name="Normal 11 2 2" xfId="660" xr:uid="{33B69C2E-1237-4D2F-9560-1E22CEE895D5}"/>
    <cellStyle name="Normal 11 2 2 2" xfId="29474" xr:uid="{A1DF91A1-2DD8-49D4-9A90-D22833473C04}"/>
    <cellStyle name="Normal 11 2 2 2 2" xfId="29475" xr:uid="{ACDB11F0-B2A7-4C0D-87F1-94813E3C6DBA}"/>
    <cellStyle name="Normal 11 2 2 3" xfId="29476" xr:uid="{DECDC6DC-5262-44D1-87BA-D1AEB249A5CE}"/>
    <cellStyle name="Normal 11 2 2 3 2" xfId="29477" xr:uid="{F3B4CF64-7F1A-401A-92E0-36228CBC2EFB}"/>
    <cellStyle name="Normal 11 2 2 4" xfId="29478" xr:uid="{FF678E1A-1FFE-4839-8F53-0225DDFA53D4}"/>
    <cellStyle name="Normal 11 2 2 5" xfId="29473" xr:uid="{59C49D7D-A408-4312-9396-56079A5B9427}"/>
    <cellStyle name="Normal 11 2 3" xfId="29479" xr:uid="{E930B242-0D67-4FDB-AAB2-A8416315C8E7}"/>
    <cellStyle name="Normal 11 2 3 2" xfId="29480" xr:uid="{FDA6F994-7F05-41B9-BF01-B576C9780747}"/>
    <cellStyle name="Normal 11 2 3 3" xfId="29481" xr:uid="{83250C73-6D72-47D4-B1DC-BD5EAA2D3C8F}"/>
    <cellStyle name="Normal 11 2 4" xfId="29482" xr:uid="{C4865162-E5AF-480F-91A2-643A4005353F}"/>
    <cellStyle name="Normal 11 2 5" xfId="29483" xr:uid="{4AE208DF-ACF3-455F-A0CB-3B74873650B0}"/>
    <cellStyle name="Normal 11 2 5 2" xfId="29484" xr:uid="{7F4F9AF4-205E-4374-946A-42CDCAD374F0}"/>
    <cellStyle name="Normal 11 2 6" xfId="29472" xr:uid="{38B7CE32-0462-443B-A78B-EDFCD1186561}"/>
    <cellStyle name="Normal 11 3" xfId="661" xr:uid="{8C0773E3-FEAE-4787-83F1-F4767A577642}"/>
    <cellStyle name="Normal 11 3 2" xfId="29486" xr:uid="{505FF05C-A153-4E62-BF13-626F341149D5}"/>
    <cellStyle name="Normal 11 3 2 2" xfId="29487" xr:uid="{DC3BA6EE-CAFA-48D1-97B5-1E112CE624F2}"/>
    <cellStyle name="Normal 11 3 2 3" xfId="29488" xr:uid="{3050B9E8-3934-403E-A74C-B353200E52DD}"/>
    <cellStyle name="Normal 11 3 3" xfId="29489" xr:uid="{F1488066-2369-4F06-B03C-95656BD0FED8}"/>
    <cellStyle name="Normal 11 3 3 2" xfId="29490" xr:uid="{6D196EDD-7A98-4FF8-A5F2-B37A2B8A9674}"/>
    <cellStyle name="Normal 11 3 4" xfId="29491" xr:uid="{07E2D466-7044-4A76-8BF7-6277B57BA65A}"/>
    <cellStyle name="Normal 11 3 4 2" xfId="29492" xr:uid="{4A27B88F-26DA-482E-A69E-A2D6C36CE167}"/>
    <cellStyle name="Normal 11 3 5" xfId="29493" xr:uid="{032DE465-7961-48BB-833D-E892D00CCF6E}"/>
    <cellStyle name="Normal 11 3 6" xfId="29485" xr:uid="{98BE0A87-3AF4-4280-9AC4-F297CA54F14F}"/>
    <cellStyle name="Normal 11 4" xfId="29494" xr:uid="{5DDB4BDF-3E4C-4B8B-B7DB-70BDC7EE9A70}"/>
    <cellStyle name="Normal 11 4 2" xfId="29495" xr:uid="{9145A782-175C-4954-BF09-389639B2677F}"/>
    <cellStyle name="Normal 11 4 3" xfId="29496" xr:uid="{57CBB0BC-0D34-476A-AB5E-EBEB3746C3A3}"/>
    <cellStyle name="Normal 11 5" xfId="29497" xr:uid="{3CF97126-D580-4251-AD58-B8FF56EDC13C}"/>
    <cellStyle name="Normal 11 5 2" xfId="29498" xr:uid="{B450C8A5-359E-4315-93D4-61CAAF0BFF5E}"/>
    <cellStyle name="Normal 11 6" xfId="29499" xr:uid="{7F1E7A88-AAB8-4CA1-9645-666DCA66F360}"/>
    <cellStyle name="Normal 11 7" xfId="29500" xr:uid="{E62D8A95-6D6F-43EF-8E02-217E2474C41F}"/>
    <cellStyle name="Normal 11 8" xfId="29501" xr:uid="{0A8E767D-95B7-4DA2-9660-7F1E2FDE173D}"/>
    <cellStyle name="Normal 11 9" xfId="29471" xr:uid="{BB167094-783A-49D0-B618-CE586855A297}"/>
    <cellStyle name="Normal 110" xfId="29502" xr:uid="{9503CB62-59D2-42A5-95C1-127F6789EC68}"/>
    <cellStyle name="Normal 111" xfId="29503" xr:uid="{13A925DB-425A-441F-9C8D-D04F35FAC54F}"/>
    <cellStyle name="Normal 112" xfId="29504" xr:uid="{3856AAD0-2B9D-445A-BDFA-98D313C5F279}"/>
    <cellStyle name="Normal 113" xfId="29505" xr:uid="{CDC58CA8-2720-4C2A-801E-B689B1DDFC92}"/>
    <cellStyle name="Normal 114" xfId="29506" xr:uid="{2EBB543B-CA00-40A8-9D9E-7A176BF7BC45}"/>
    <cellStyle name="Normal 115" xfId="29507" xr:uid="{409B5772-5244-4611-BF93-B34F9DDD38E2}"/>
    <cellStyle name="Normal 12" xfId="662" xr:uid="{F6A866D3-D331-4A58-90F6-45A1335B29E1}"/>
    <cellStyle name="Normal 12 10" xfId="29509" xr:uid="{854B79C8-4EBE-42F9-8EF9-B30C14525CF2}"/>
    <cellStyle name="Normal 12 10 2" xfId="29510" xr:uid="{67562286-E342-466C-B653-81D4E3B9231B}"/>
    <cellStyle name="Normal 12 11" xfId="29511" xr:uid="{4DCFAE7F-BFC9-4606-91C8-C63FA6223EE4}"/>
    <cellStyle name="Normal 12 11 2" xfId="29512" xr:uid="{FF0BC994-D891-49D9-B24A-216A9ADF6FD3}"/>
    <cellStyle name="Normal 12 12" xfId="29513" xr:uid="{CB950902-557B-4EE4-97B3-2B23DC1C7D1F}"/>
    <cellStyle name="Normal 12 12 2" xfId="29514" xr:uid="{E1C1B8DB-1797-4AB9-94B4-0E87CBAD2A25}"/>
    <cellStyle name="Normal 12 13" xfId="29515" xr:uid="{E77330FE-8083-457E-977F-BB52371B6EBC}"/>
    <cellStyle name="Normal 12 13 2" xfId="29516" xr:uid="{366F0FC8-5F20-4B44-A24B-B17D7938DD25}"/>
    <cellStyle name="Normal 12 13 3" xfId="29517" xr:uid="{98E22751-AB39-4207-A253-B663C5EC93FE}"/>
    <cellStyle name="Normal 12 14" xfId="29518" xr:uid="{F4DCD4B1-3D3F-4D65-8002-2DC58B8E7425}"/>
    <cellStyle name="Normal 12 15" xfId="29519" xr:uid="{DA8D177F-528A-42AF-8011-E9B35848FFD9}"/>
    <cellStyle name="Normal 12 16" xfId="29508" xr:uid="{F02A7167-1453-4887-A25D-D44A0A5EBD3A}"/>
    <cellStyle name="Normal 12 2" xfId="663" xr:uid="{AC2FA3F9-8395-4B46-BC9F-8EC843354406}"/>
    <cellStyle name="Normal 12 2 10" xfId="29521" xr:uid="{4CDB24A5-51CA-488A-B786-7EDBE42643B5}"/>
    <cellStyle name="Normal 12 2 11" xfId="29520" xr:uid="{FB2851CA-DB2C-4D32-A463-FDD75294AF4A}"/>
    <cellStyle name="Normal 12 2 2" xfId="664" xr:uid="{AD70CA6A-7644-4619-A533-7C542A5C4C3E}"/>
    <cellStyle name="Normal 12 2 2 2" xfId="29523" xr:uid="{8AADFAA3-09E5-45C1-A651-EDB00F8AC160}"/>
    <cellStyle name="Normal 12 2 2 2 2" xfId="29524" xr:uid="{D68553A7-0BFA-4D18-B6AF-A70601FB451E}"/>
    <cellStyle name="Normal 12 2 2 2 2 2" xfId="29525" xr:uid="{6BC288ED-D32E-49EF-9A77-D402B75D00FB}"/>
    <cellStyle name="Normal 12 2 2 2 3" xfId="29526" xr:uid="{2DF27C35-1462-4008-9851-716A689C77EB}"/>
    <cellStyle name="Normal 12 2 2 2 3 2" xfId="29527" xr:uid="{34C66019-7014-4DD8-BACB-17DB6720F8E7}"/>
    <cellStyle name="Normal 12 2 2 2 4" xfId="29528" xr:uid="{C3FDF1D8-FB28-4248-9523-5581BE09E4F4}"/>
    <cellStyle name="Normal 12 2 2 3" xfId="29529" xr:uid="{9D02D1F3-3C1A-4D93-92CC-7092CF7C0F20}"/>
    <cellStyle name="Normal 12 2 2 3 2" xfId="29530" xr:uid="{79E76312-340E-423F-AF93-6D39FF61E0B9}"/>
    <cellStyle name="Normal 12 2 2 4" xfId="29531" xr:uid="{71195A00-D2C4-4C68-A98B-AB41DEF23854}"/>
    <cellStyle name="Normal 12 2 2 4 2" xfId="29532" xr:uid="{68A71031-06B8-49E7-9533-DD8A1BFB91A4}"/>
    <cellStyle name="Normal 12 2 2 5" xfId="29533" xr:uid="{6C97E8EF-85FD-4B4C-9BAD-3DDD34676C85}"/>
    <cellStyle name="Normal 12 2 2 5 2" xfId="29534" xr:uid="{8FCA4EA2-4DD7-459B-816D-AF7E35BDFB10}"/>
    <cellStyle name="Normal 12 2 2 6" xfId="29535" xr:uid="{C50D320A-9EE4-42B4-88E8-79DED2683512}"/>
    <cellStyle name="Normal 12 2 2 6 2" xfId="29536" xr:uid="{DC526D8F-7EA6-43A1-B188-3A5B7B279633}"/>
    <cellStyle name="Normal 12 2 2 7" xfId="29537" xr:uid="{FFBF76F4-10B2-41E2-9621-FDCAB9F71705}"/>
    <cellStyle name="Normal 12 2 2 7 2" xfId="29538" xr:uid="{8B0123C4-9400-469F-84CF-613EE517E5C5}"/>
    <cellStyle name="Normal 12 2 2 8" xfId="29539" xr:uid="{2D5415C1-675E-43A4-B7D9-918DC3C4A099}"/>
    <cellStyle name="Normal 12 2 2 9" xfId="29522" xr:uid="{6E1C23F1-51CD-4A0D-A500-F7B80EF1ACE4}"/>
    <cellStyle name="Normal 12 2 3" xfId="29540" xr:uid="{8BFD4648-F554-4380-B8FE-6A82756FFC96}"/>
    <cellStyle name="Normal 12 2 3 2" xfId="29541" xr:uid="{07B782DC-E455-41FA-B23A-73D7668370F4}"/>
    <cellStyle name="Normal 12 2 3 2 2" xfId="29542" xr:uid="{818EF8FE-0EDA-457B-90B9-5A16C443624F}"/>
    <cellStyle name="Normal 12 2 3 2 2 2" xfId="29543" xr:uid="{AF26B6A4-730F-4098-A5BF-48CB11025104}"/>
    <cellStyle name="Normal 12 2 3 2 3" xfId="29544" xr:uid="{F657CB3E-87DF-4D92-A03C-84DEFFFC90B3}"/>
    <cellStyle name="Normal 12 2 3 2 3 2" xfId="29545" xr:uid="{964A7A0B-A5F5-4C62-821F-1B7CA1B48D50}"/>
    <cellStyle name="Normal 12 2 3 2 4" xfId="29546" xr:uid="{0FDDA746-C4D3-4E22-8807-BEE3D3934826}"/>
    <cellStyle name="Normal 12 2 3 3" xfId="29547" xr:uid="{F258F865-73F0-4773-A113-A6A5E316E553}"/>
    <cellStyle name="Normal 12 2 3 3 2" xfId="29548" xr:uid="{E1C77C4D-3BAE-4CD9-B0AC-58B8126710FF}"/>
    <cellStyle name="Normal 12 2 3 4" xfId="29549" xr:uid="{2FE33AF8-B919-43B9-BE69-33940CB88258}"/>
    <cellStyle name="Normal 12 2 3 4 2" xfId="29550" xr:uid="{C79C41F9-D475-4DB2-8A17-6767F9864C36}"/>
    <cellStyle name="Normal 12 2 3 5" xfId="29551" xr:uid="{15EFAD1A-2924-4E47-9DDC-4153F550CBDD}"/>
    <cellStyle name="Normal 12 2 3 5 2" xfId="29552" xr:uid="{EB3492A7-EC6E-4BF0-9F04-B802C51998FE}"/>
    <cellStyle name="Normal 12 2 3 6" xfId="29553" xr:uid="{382422D2-152E-4446-869F-305A9D25218D}"/>
    <cellStyle name="Normal 12 2 3 6 2" xfId="29554" xr:uid="{6EA6EDE0-1F9A-43F6-89AA-1C4A258813CB}"/>
    <cellStyle name="Normal 12 2 3 7" xfId="29555" xr:uid="{81EB8C34-9F99-45E3-BC1C-28A1CA69ACA4}"/>
    <cellStyle name="Normal 12 2 3 7 2" xfId="29556" xr:uid="{94D6DFF8-F1B5-45CE-B092-120E895B45E4}"/>
    <cellStyle name="Normal 12 2 3 8" xfId="29557" xr:uid="{38DF6768-6B69-408F-9ACF-B3016EB70D07}"/>
    <cellStyle name="Normal 12 2 4" xfId="29558" xr:uid="{24832499-4486-47B5-AFB1-7FF08235DB60}"/>
    <cellStyle name="Normal 12 2 4 2" xfId="29559" xr:uid="{50487E2D-EF2D-4035-B4F5-2BC3AB1C79AD}"/>
    <cellStyle name="Normal 12 2 4 2 2" xfId="29560" xr:uid="{B71DB010-30EB-4B9C-8D8C-8C6769F8492B}"/>
    <cellStyle name="Normal 12 2 4 3" xfId="29561" xr:uid="{760ED9BA-D69A-4589-A605-53F88D101CA4}"/>
    <cellStyle name="Normal 12 2 4 3 2" xfId="29562" xr:uid="{24F0CEBD-F5E9-4748-9C0F-57F822184C52}"/>
    <cellStyle name="Normal 12 2 4 4" xfId="29563" xr:uid="{49093470-C062-4B75-9D00-F5E4342E7AEE}"/>
    <cellStyle name="Normal 12 2 5" xfId="29564" xr:uid="{85135A4C-6EFA-4578-8E9D-F0F21678FBDD}"/>
    <cellStyle name="Normal 12 2 5 2" xfId="29565" xr:uid="{D453063B-2D0D-440F-A732-87DD6D7C6E84}"/>
    <cellStyle name="Normal 12 2 6" xfId="29566" xr:uid="{A71E5BF1-D536-4069-A4FE-B46F20D3ABEF}"/>
    <cellStyle name="Normal 12 2 6 2" xfId="29567" xr:uid="{19DEE1E6-A600-40FF-8C3E-7F1330EF780D}"/>
    <cellStyle name="Normal 12 2 7" xfId="29568" xr:uid="{08745160-9F25-4961-B9E1-F7738337B4C1}"/>
    <cellStyle name="Normal 12 2 7 2" xfId="29569" xr:uid="{2D018DAD-4EE1-4C5A-B0C5-44E2E76BE0DD}"/>
    <cellStyle name="Normal 12 2 8" xfId="29570" xr:uid="{D53315F7-9453-485E-8515-DCBB81D70836}"/>
    <cellStyle name="Normal 12 2 9" xfId="29571" xr:uid="{894E3899-E276-49A9-A983-111D9AAAC717}"/>
    <cellStyle name="Normal 12 2 9 2" xfId="29572" xr:uid="{F51BDC3A-4838-42C6-805B-7D6248BDC9B7}"/>
    <cellStyle name="Normal 12 3" xfId="29573" xr:uid="{09CFB760-E513-4265-A43A-D22C68DA1008}"/>
    <cellStyle name="Normal 12 3 10" xfId="29574" xr:uid="{E60D17DD-A621-4DA0-BC12-ADCD759AC229}"/>
    <cellStyle name="Normal 12 3 11" xfId="29575" xr:uid="{E8288C2E-2E22-4D8E-98F1-15EDF6045454}"/>
    <cellStyle name="Normal 12 3 2" xfId="29576" xr:uid="{A1EE0C12-1269-4C65-A073-01D298B1CD24}"/>
    <cellStyle name="Normal 12 3 2 2" xfId="29577" xr:uid="{6632230F-8789-4797-ABFF-5EA2C3551FAD}"/>
    <cellStyle name="Normal 12 3 2 2 2" xfId="29578" xr:uid="{4EFF597D-6B9C-493C-A0B5-2A4D1E65C028}"/>
    <cellStyle name="Normal 12 3 2 2 2 2" xfId="29579" xr:uid="{1B342CDF-C45A-4649-9948-02C72EEB85A8}"/>
    <cellStyle name="Normal 12 3 2 2 3" xfId="29580" xr:uid="{93CB95B9-C7FD-4DB7-8234-1BC84C6CF454}"/>
    <cellStyle name="Normal 12 3 2 2 3 2" xfId="29581" xr:uid="{AC2109F1-8C6C-4A6D-B772-C30A450C61FA}"/>
    <cellStyle name="Normal 12 3 2 2 4" xfId="29582" xr:uid="{86CAA45D-7986-4439-8E62-16B567142C00}"/>
    <cellStyle name="Normal 12 3 2 3" xfId="29583" xr:uid="{1787EB14-9569-4E54-A0EF-7618D3C8C932}"/>
    <cellStyle name="Normal 12 3 2 3 2" xfId="29584" xr:uid="{3A8779CC-76E4-4443-B438-D35B5ECFACE9}"/>
    <cellStyle name="Normal 12 3 2 4" xfId="29585" xr:uid="{7832DFD9-FF05-4230-9610-A9E0C32F20F7}"/>
    <cellStyle name="Normal 12 3 2 4 2" xfId="29586" xr:uid="{79DC3385-C1E8-4598-9C7F-66C3A8B671CB}"/>
    <cellStyle name="Normal 12 3 2 5" xfId="29587" xr:uid="{64ED4DA2-5FF1-4D41-8EAE-19B954D72310}"/>
    <cellStyle name="Normal 12 3 2 5 2" xfId="29588" xr:uid="{D81CC911-6C9D-4893-B343-EFEAE9BC972F}"/>
    <cellStyle name="Normal 12 3 2 6" xfId="29589" xr:uid="{37AA4021-189F-4F44-8A63-C302BBF44619}"/>
    <cellStyle name="Normal 12 3 2 6 2" xfId="29590" xr:uid="{622656B8-8AD2-4B05-B05F-6B8A600A2A94}"/>
    <cellStyle name="Normal 12 3 2 7" xfId="29591" xr:uid="{1364740A-8458-4677-8977-F9967C9CDB8D}"/>
    <cellStyle name="Normal 12 3 2 7 2" xfId="29592" xr:uid="{B2E2615D-B810-46F5-A545-96D75B4EC312}"/>
    <cellStyle name="Normal 12 3 2 8" xfId="29593" xr:uid="{2ED7EA17-8DE5-454B-BE49-2A081361AC7B}"/>
    <cellStyle name="Normal 12 3 3" xfId="29594" xr:uid="{8100EE82-C849-46F7-AE88-92DC8A14CD51}"/>
    <cellStyle name="Normal 12 3 3 2" xfId="29595" xr:uid="{E1FE19F3-1298-422D-A170-91450AE9FC19}"/>
    <cellStyle name="Normal 12 3 3 2 2" xfId="29596" xr:uid="{E3BDAF89-7675-45AC-83B9-32A597C1E584}"/>
    <cellStyle name="Normal 12 3 3 2 2 2" xfId="29597" xr:uid="{4E2B208D-8429-4197-B669-707A1F443A60}"/>
    <cellStyle name="Normal 12 3 3 2 3" xfId="29598" xr:uid="{82D0906B-3022-4A0C-9CC2-4C3B9EA82874}"/>
    <cellStyle name="Normal 12 3 3 2 3 2" xfId="29599" xr:uid="{55617F78-934C-467B-BD03-F442DBFF9C38}"/>
    <cellStyle name="Normal 12 3 3 2 4" xfId="29600" xr:uid="{7F881A5E-D17E-439F-A096-A1EB3F1D0C6D}"/>
    <cellStyle name="Normal 12 3 3 3" xfId="29601" xr:uid="{F1111685-B62B-4E6B-8B50-39DBC87D1B5F}"/>
    <cellStyle name="Normal 12 3 3 3 2" xfId="29602" xr:uid="{64A5D938-EDB2-4461-849C-8ABB6ACCFED1}"/>
    <cellStyle name="Normal 12 3 3 4" xfId="29603" xr:uid="{8910B2F4-2D83-4951-97F0-2D6CE431A8BB}"/>
    <cellStyle name="Normal 12 3 3 4 2" xfId="29604" xr:uid="{6BDB1670-2F20-4968-8E6D-D9CAD35C904B}"/>
    <cellStyle name="Normal 12 3 3 5" xfId="29605" xr:uid="{148E23BE-8E6F-471D-80A8-8796D1167004}"/>
    <cellStyle name="Normal 12 3 3 5 2" xfId="29606" xr:uid="{17CB4C09-96CB-47D4-B923-B11475CC4E2B}"/>
    <cellStyle name="Normal 12 3 3 6" xfId="29607" xr:uid="{DC1FE836-F902-4C44-8DB0-2080B0F0B4E0}"/>
    <cellStyle name="Normal 12 3 4" xfId="29608" xr:uid="{8425FD02-6583-47DB-8A8B-23885316E619}"/>
    <cellStyle name="Normal 12 3 4 2" xfId="29609" xr:uid="{FAD09121-BA1A-4AD2-B695-9B3C25B4AAA9}"/>
    <cellStyle name="Normal 12 3 4 2 2" xfId="29610" xr:uid="{B4B76EFF-770E-46A8-A31B-6F1F05A697D0}"/>
    <cellStyle name="Normal 12 3 4 3" xfId="29611" xr:uid="{70513775-7AE8-46E3-A63F-53249DFBEC6D}"/>
    <cellStyle name="Normal 12 3 4 3 2" xfId="29612" xr:uid="{8B7C82BA-C70B-40BE-BC5D-E022EDE66446}"/>
    <cellStyle name="Normal 12 3 4 4" xfId="29613" xr:uid="{71319AF0-6560-4AEB-9131-67D0371DD3F2}"/>
    <cellStyle name="Normal 12 3 5" xfId="29614" xr:uid="{AC55B035-A26C-44C0-806D-96BFB24F7F95}"/>
    <cellStyle name="Normal 12 3 5 2" xfId="29615" xr:uid="{174030F4-9DD5-43FC-9AA0-10091191679F}"/>
    <cellStyle name="Normal 12 3 6" xfId="29616" xr:uid="{8C76105E-41ED-4003-94BE-B8AF69835A58}"/>
    <cellStyle name="Normal 12 3 6 2" xfId="29617" xr:uid="{F5544EC3-C28E-4BE6-9312-D9DD93FB38F4}"/>
    <cellStyle name="Normal 12 3 7" xfId="29618" xr:uid="{59B03A77-9DFD-4C25-8FC2-B9E694D4C2A1}"/>
    <cellStyle name="Normal 12 3 7 2" xfId="29619" xr:uid="{4ECE8875-E43F-4904-9D1D-2F799890FF4E}"/>
    <cellStyle name="Normal 12 3 8" xfId="29620" xr:uid="{BDF0D5EB-F7AA-48D3-A6A4-230BEBA6B416}"/>
    <cellStyle name="Normal 12 3 8 2" xfId="29621" xr:uid="{090E1AAF-8349-4233-937B-B94287C718FF}"/>
    <cellStyle name="Normal 12 3 9" xfId="29622" xr:uid="{7C44B56B-319D-4971-885A-4E348B352442}"/>
    <cellStyle name="Normal 12 3 9 2" xfId="29623" xr:uid="{1BEF2CD6-5304-4864-9855-C061299E185D}"/>
    <cellStyle name="Normal 12 4" xfId="29624" xr:uid="{046D30E5-2623-4537-AB8B-8461EECD2550}"/>
    <cellStyle name="Normal 12 4 10" xfId="29625" xr:uid="{1B719671-5DDB-4807-994E-944DB4FECAC1}"/>
    <cellStyle name="Normal 12 4 11" xfId="29626" xr:uid="{A85E34A4-EA5E-43BD-B8C6-04FFD296AEEA}"/>
    <cellStyle name="Normal 12 4 2" xfId="29627" xr:uid="{A9FAA0FD-4FB5-44F4-AA43-0D29EEFB79FB}"/>
    <cellStyle name="Normal 12 4 2 2" xfId="29628" xr:uid="{D88FEE26-2FF7-4831-AA3F-6841698D22A5}"/>
    <cellStyle name="Normal 12 4 2 2 2" xfId="29629" xr:uid="{695E0E5D-7E15-4348-87AA-0770589F6DC1}"/>
    <cellStyle name="Normal 12 4 2 2 2 2" xfId="29630" xr:uid="{A4BB39B8-8179-4F98-B107-24BAB57EFF9B}"/>
    <cellStyle name="Normal 12 4 2 2 3" xfId="29631" xr:uid="{981D68DB-2E30-49EF-8A5F-907153BC818B}"/>
    <cellStyle name="Normal 12 4 2 2 3 2" xfId="29632" xr:uid="{6B3CAF30-4257-4B05-853B-FDE208F89606}"/>
    <cellStyle name="Normal 12 4 2 2 4" xfId="29633" xr:uid="{5D8A4F39-B57C-40CC-87D1-E96B332D22E5}"/>
    <cellStyle name="Normal 12 4 2 3" xfId="29634" xr:uid="{D9508E31-685F-4689-8F75-5DB0BD1D3168}"/>
    <cellStyle name="Normal 12 4 2 3 2" xfId="29635" xr:uid="{664EEF47-E04A-49E0-881E-6A05E0F4858C}"/>
    <cellStyle name="Normal 12 4 2 4" xfId="29636" xr:uid="{CC7BB7EB-C4DC-4A11-9006-DCCE515E8DC2}"/>
    <cellStyle name="Normal 12 4 2 4 2" xfId="29637" xr:uid="{5916B60D-DF44-49CA-8835-01554FEC8344}"/>
    <cellStyle name="Normal 12 4 2 5" xfId="29638" xr:uid="{13C40E5D-43F6-44FC-A770-89E33E80724F}"/>
    <cellStyle name="Normal 12 4 2 5 2" xfId="29639" xr:uid="{1F6A3D2F-F9A2-43B7-81AD-D6FA61143143}"/>
    <cellStyle name="Normal 12 4 2 6" xfId="29640" xr:uid="{2E910A8C-75AF-4E9A-869E-426C6C33343A}"/>
    <cellStyle name="Normal 12 4 3" xfId="29641" xr:uid="{546A2E1F-6014-4DBC-A5C0-2ED246D5E62B}"/>
    <cellStyle name="Normal 12 4 3 2" xfId="29642" xr:uid="{7E3D3E43-2EC1-438A-9969-500D23653F0A}"/>
    <cellStyle name="Normal 12 4 3 2 2" xfId="29643" xr:uid="{10801522-DBE0-4862-AFBC-0B0E01048E7B}"/>
    <cellStyle name="Normal 12 4 3 2 2 2" xfId="29644" xr:uid="{445EC718-1DF4-4B82-88DA-74301D4E35DF}"/>
    <cellStyle name="Normal 12 4 3 2 3" xfId="29645" xr:uid="{0124825B-A359-40D3-9874-AE9783C50F62}"/>
    <cellStyle name="Normal 12 4 3 2 3 2" xfId="29646" xr:uid="{D695A384-5DB5-47C5-82E5-5DE8A94F46D0}"/>
    <cellStyle name="Normal 12 4 3 2 4" xfId="29647" xr:uid="{6153453E-9780-4E6D-8D02-6010608C6778}"/>
    <cellStyle name="Normal 12 4 3 3" xfId="29648" xr:uid="{890AC623-2EB5-42BE-8F1D-74F4595A30BE}"/>
    <cellStyle name="Normal 12 4 3 3 2" xfId="29649" xr:uid="{A9310569-8FF9-4A3A-A7D7-3667D1A1E58D}"/>
    <cellStyle name="Normal 12 4 3 4" xfId="29650" xr:uid="{98E00405-3C0C-4E65-91C5-0D9D178F0F6F}"/>
    <cellStyle name="Normal 12 4 3 4 2" xfId="29651" xr:uid="{C4E60F1E-5ED0-4980-9C83-2409E7501328}"/>
    <cellStyle name="Normal 12 4 3 5" xfId="29652" xr:uid="{4629E310-9867-4872-A8C6-5B05E3F1D8B9}"/>
    <cellStyle name="Normal 12 4 3 5 2" xfId="29653" xr:uid="{BE3D8652-0F06-4F47-AC81-731A27FDBC31}"/>
    <cellStyle name="Normal 12 4 3 6" xfId="29654" xr:uid="{70D18380-DAF9-430E-BA0B-531109F3D029}"/>
    <cellStyle name="Normal 12 4 4" xfId="29655" xr:uid="{D232E061-011B-4B4D-9678-77FEB9870EFB}"/>
    <cellStyle name="Normal 12 4 4 2" xfId="29656" xr:uid="{4C7B39AF-F864-47BF-8E10-F37FF6E71787}"/>
    <cellStyle name="Normal 12 4 4 2 2" xfId="29657" xr:uid="{E97C81A5-00A8-4178-8500-C3106898CCB0}"/>
    <cellStyle name="Normal 12 4 4 3" xfId="29658" xr:uid="{80A2968C-076E-442B-9AE9-D0226140E8F6}"/>
    <cellStyle name="Normal 12 4 4 3 2" xfId="29659" xr:uid="{30784B6B-5C70-41AB-AC65-55137B956689}"/>
    <cellStyle name="Normal 12 4 4 4" xfId="29660" xr:uid="{9EC7ADCD-77D0-4E63-B57E-6E63CD9600E0}"/>
    <cellStyle name="Normal 12 4 5" xfId="29661" xr:uid="{158FFDC6-1CE6-4A95-8B76-2E98FB413F1E}"/>
    <cellStyle name="Normal 12 4 5 2" xfId="29662" xr:uid="{F5458531-1939-4812-92A0-C594EF012A92}"/>
    <cellStyle name="Normal 12 4 6" xfId="29663" xr:uid="{0B15F5F1-2AA2-4AC9-B694-509734143EB7}"/>
    <cellStyle name="Normal 12 4 6 2" xfId="29664" xr:uid="{401CB559-BCC3-4D29-95A5-379335FCAFE8}"/>
    <cellStyle name="Normal 12 4 7" xfId="29665" xr:uid="{BFAE5B77-5240-46EE-B2D4-38168D9D7591}"/>
    <cellStyle name="Normal 12 4 7 2" xfId="29666" xr:uid="{FEAACF12-9778-462C-B3A4-07CB711F7063}"/>
    <cellStyle name="Normal 12 4 8" xfId="29667" xr:uid="{3E131A1D-A564-49C6-A8C2-DDE85BACBF91}"/>
    <cellStyle name="Normal 12 4 8 2" xfId="29668" xr:uid="{92CCCEEC-6368-42AA-993A-0130B2433FF8}"/>
    <cellStyle name="Normal 12 4 9" xfId="29669" xr:uid="{099E253A-6D37-4258-8E7F-B78DD72E24DD}"/>
    <cellStyle name="Normal 12 4 9 2" xfId="29670" xr:uid="{DDE636A2-974F-44BC-A983-485FCCEC0779}"/>
    <cellStyle name="Normal 12 5" xfId="29671" xr:uid="{F7EE03A4-F3E8-45AD-B2AB-62BFE2D59510}"/>
    <cellStyle name="Normal 12 5 2" xfId="29672" xr:uid="{8778762A-81F7-4A08-9127-38A9C271457D}"/>
    <cellStyle name="Normal 12 5 2 2" xfId="29673" xr:uid="{21FAF443-ED88-4793-A0C2-DAA5A70AD2B0}"/>
    <cellStyle name="Normal 12 5 2 2 2" xfId="29674" xr:uid="{4C33AD1E-A409-451B-9E7C-A6BA5CD2EFEC}"/>
    <cellStyle name="Normal 12 5 2 3" xfId="29675" xr:uid="{D3129E38-295D-4F00-99B8-43C308389FDF}"/>
    <cellStyle name="Normal 12 5 2 3 2" xfId="29676" xr:uid="{A091F8CC-369E-472C-9308-E583E703B0AD}"/>
    <cellStyle name="Normal 12 5 2 4" xfId="29677" xr:uid="{7612B62F-A662-40A9-921B-861EFE71A2E5}"/>
    <cellStyle name="Normal 12 5 3" xfId="29678" xr:uid="{F5AFB142-EE05-459E-AFAC-8A49F4489B25}"/>
    <cellStyle name="Normal 12 5 3 2" xfId="29679" xr:uid="{69E4FFE3-375A-4C0B-95A7-0FC702C78358}"/>
    <cellStyle name="Normal 12 5 4" xfId="29680" xr:uid="{5F17630B-720F-402F-BA5D-BBB1AA4EF7E9}"/>
    <cellStyle name="Normal 12 5 4 2" xfId="29681" xr:uid="{2CF94785-274A-44DC-B8C0-9DD939AC5FC6}"/>
    <cellStyle name="Normal 12 5 5" xfId="29682" xr:uid="{98B3F226-D27E-4AB5-B020-6B1FC2F83BBE}"/>
    <cellStyle name="Normal 12 5 5 2" xfId="29683" xr:uid="{3279809A-2D3D-4C1A-8C50-5B9F015482A3}"/>
    <cellStyle name="Normal 12 5 6" xfId="29684" xr:uid="{B83F412E-7BD0-47A8-BE7F-56B76478C24B}"/>
    <cellStyle name="Normal 12 5 6 2" xfId="29685" xr:uid="{271D37CC-B790-4488-8769-14F47A010CAF}"/>
    <cellStyle name="Normal 12 5 7" xfId="29686" xr:uid="{0142D03F-096E-42D1-A344-B5F5DFEDDB2D}"/>
    <cellStyle name="Normal 12 5 8" xfId="29687" xr:uid="{27022873-484D-4740-9A40-CF3D6FCE9B4A}"/>
    <cellStyle name="Normal 12 6" xfId="29688" xr:uid="{B4B384D8-668D-4A6B-9820-DA3EB51927A5}"/>
    <cellStyle name="Normal 12 6 2" xfId="29689" xr:uid="{AA67D005-E8A4-4490-BD97-FC9242CF0B37}"/>
    <cellStyle name="Normal 12 6 2 2" xfId="29690" xr:uid="{059FD696-EF52-4E76-ADB9-5EF8D4832F72}"/>
    <cellStyle name="Normal 12 6 2 2 2" xfId="29691" xr:uid="{0E02C953-B25E-45CB-A236-5CE4B7A45A55}"/>
    <cellStyle name="Normal 12 6 2 3" xfId="29692" xr:uid="{50B0DBF2-6E49-415C-949F-AC701F676E7C}"/>
    <cellStyle name="Normal 12 6 2 3 2" xfId="29693" xr:uid="{BCA12438-B228-4670-8146-94E08C9D4F54}"/>
    <cellStyle name="Normal 12 6 2 4" xfId="29694" xr:uid="{68D0D0A9-05EA-4765-8F5B-1CC52E5F353B}"/>
    <cellStyle name="Normal 12 6 3" xfId="29695" xr:uid="{D90A47E3-D046-443D-A6DE-5BF02AF2743B}"/>
    <cellStyle name="Normal 12 6 3 2" xfId="29696" xr:uid="{A92CD05C-1518-40C7-8524-1981C2DBEA47}"/>
    <cellStyle name="Normal 12 6 4" xfId="29697" xr:uid="{4B181C52-7E0B-49C4-853E-AED3AF3471CB}"/>
    <cellStyle name="Normal 12 6 4 2" xfId="29698" xr:uid="{10C87524-C0FC-4D8C-ADF9-8FC2158436E2}"/>
    <cellStyle name="Normal 12 6 5" xfId="29699" xr:uid="{B572568B-30D0-4D05-A4A3-52EE82FD592E}"/>
    <cellStyle name="Normal 12 6 5 2" xfId="29700" xr:uid="{37B07600-B26F-4D7B-BC2D-A54EE9C0E08B}"/>
    <cellStyle name="Normal 12 6 6" xfId="29701" xr:uid="{7DE6B1FD-2481-4F64-AB41-A08BF13E3D44}"/>
    <cellStyle name="Normal 12 7" xfId="29702" xr:uid="{75B96717-757D-49A4-AC9C-B99F504B8E44}"/>
    <cellStyle name="Normal 12 7 2" xfId="29703" xr:uid="{4EB66629-17C6-447C-8041-196DCEBC946C}"/>
    <cellStyle name="Normal 12 7 2 2" xfId="29704" xr:uid="{005B2B1C-6EE6-497D-BC6D-4DC57CB8DD2C}"/>
    <cellStyle name="Normal 12 7 3" xfId="29705" xr:uid="{35E21521-8055-442A-9DAA-432C2CF93FB1}"/>
    <cellStyle name="Normal 12 7 3 2" xfId="29706" xr:uid="{3516BBA7-074D-4E29-BAEE-8AAD428E9B80}"/>
    <cellStyle name="Normal 12 7 4" xfId="29707" xr:uid="{402C7E3E-51F2-4163-B471-169C1A01E863}"/>
    <cellStyle name="Normal 12 8" xfId="29708" xr:uid="{294F8C9E-12C1-4DEA-AE6B-BC549EDDFDA6}"/>
    <cellStyle name="Normal 12 8 2" xfId="29709" xr:uid="{3F1AB6FD-8ADC-457C-9A33-481962CB0650}"/>
    <cellStyle name="Normal 12 9" xfId="29710" xr:uid="{5487DA28-679A-446B-9027-EA8981F4C2D8}"/>
    <cellStyle name="Normal 12 9 2" xfId="29711" xr:uid="{C2424BBE-E317-4963-8B1D-681BC09F2140}"/>
    <cellStyle name="Normal 122" xfId="1014" xr:uid="{B9240682-7544-4650-AADD-F45F835B82EB}"/>
    <cellStyle name="Normal 13" xfId="665" xr:uid="{C0C5C85F-5CA4-4ADC-82A5-5444DF57AF2E}"/>
    <cellStyle name="Normal 13 10" xfId="29713" xr:uid="{A32D6DD4-751B-498F-ACD8-18361F8B358C}"/>
    <cellStyle name="Normal 13 11" xfId="29714" xr:uid="{10FC30E3-5ECB-4187-BA85-774BC26700FD}"/>
    <cellStyle name="Normal 13 12" xfId="29712" xr:uid="{CAAAA0E6-FE57-4ED1-B2E1-7B0754E966C2}"/>
    <cellStyle name="Normal 13 2" xfId="666" xr:uid="{F4466316-6B99-460C-8517-F2EA99C15592}"/>
    <cellStyle name="Normal 13 2 10" xfId="29715" xr:uid="{873248FF-3CBE-474E-A842-9FBC8F377B33}"/>
    <cellStyle name="Normal 13 2 2" xfId="29716" xr:uid="{778990A5-E3C7-4BBF-B63B-77EF652263C8}"/>
    <cellStyle name="Normal 13 2 2 2" xfId="29717" xr:uid="{A3B4D7AA-A7A2-4BBD-97DF-705A52176205}"/>
    <cellStyle name="Normal 13 2 2 2 2" xfId="29718" xr:uid="{59E38666-AF03-4FA4-B5D0-5A905AEA7E10}"/>
    <cellStyle name="Normal 13 2 2 3" xfId="29719" xr:uid="{DC685DA2-80BF-469A-8A0C-B0C7B62EB72E}"/>
    <cellStyle name="Normal 13 2 2 3 2" xfId="29720" xr:uid="{B92BFFB7-5FBF-4F52-8452-95C3D75FAB42}"/>
    <cellStyle name="Normal 13 2 2 4" xfId="29721" xr:uid="{0D8FBC12-F2E2-4511-9466-F5B52F2F6A42}"/>
    <cellStyle name="Normal 13 2 2 4 2" xfId="29722" xr:uid="{56A86AE7-9A39-4656-9EE4-752027E754BC}"/>
    <cellStyle name="Normal 13 2 2 5" xfId="29723" xr:uid="{1B16D88F-CCF9-4F61-AF26-1B49C8C0B356}"/>
    <cellStyle name="Normal 13 2 2 5 2" xfId="29724" xr:uid="{F1BA2263-6329-42B2-98AC-01C6DB268495}"/>
    <cellStyle name="Normal 13 2 2 6" xfId="29725" xr:uid="{DF130490-0820-4383-B4A5-9D736B019D4A}"/>
    <cellStyle name="Normal 13 2 3" xfId="29726" xr:uid="{B72460B7-70BF-4E52-98E2-9415D224D5C6}"/>
    <cellStyle name="Normal 13 2 3 2" xfId="29727" xr:uid="{55E5397F-C20C-4C32-8BA2-09AA113EE972}"/>
    <cellStyle name="Normal 13 2 3 2 2" xfId="29728" xr:uid="{9F9FD268-2943-44B3-90DB-8186FFAA8094}"/>
    <cellStyle name="Normal 13 2 3 3" xfId="29729" xr:uid="{ABE045BF-08A9-4E2E-8E55-50217F60879E}"/>
    <cellStyle name="Normal 13 2 3 3 2" xfId="29730" xr:uid="{2AF61954-EF86-418F-9E28-A07B5D9031CC}"/>
    <cellStyle name="Normal 13 2 3 4" xfId="29731" xr:uid="{0812C3AE-DD33-4E14-BDA0-B93FA423DF4E}"/>
    <cellStyle name="Normal 13 2 4" xfId="29732" xr:uid="{D2D7BD35-19C7-49C0-BC7C-4D2D3FAC0F29}"/>
    <cellStyle name="Normal 13 2 4 2" xfId="29733" xr:uid="{7362243A-26F4-4232-ACCB-4E5521C8B940}"/>
    <cellStyle name="Normal 13 2 5" xfId="29734" xr:uid="{272F7CEA-EB3B-4214-A9A0-00C3380700A4}"/>
    <cellStyle name="Normal 13 2 5 2" xfId="29735" xr:uid="{8A369A0E-E71C-461F-BF79-9C39CAD47D11}"/>
    <cellStyle name="Normal 13 2 6" xfId="29736" xr:uid="{69CF5232-62DC-4294-82D3-626449AE3D91}"/>
    <cellStyle name="Normal 13 2 6 2" xfId="29737" xr:uid="{852BD6BA-05F4-433E-8507-9BA14D860A0C}"/>
    <cellStyle name="Normal 13 2 7" xfId="29738" xr:uid="{E2BC43C5-A342-4FA7-B11B-CF6357A05CAF}"/>
    <cellStyle name="Normal 13 2 8" xfId="29739" xr:uid="{044EB805-BAA0-44F1-A516-0DA9FD6868EE}"/>
    <cellStyle name="Normal 13 2 8 2" xfId="29740" xr:uid="{A8CC87E0-43AB-4286-BB66-77D98C165959}"/>
    <cellStyle name="Normal 13 2 9" xfId="29741" xr:uid="{3CC8D25D-B18E-4586-9396-7790EABBB9F2}"/>
    <cellStyle name="Normal 13 3" xfId="29742" xr:uid="{1364FAA8-6739-461E-9566-FE2880BBF9A1}"/>
    <cellStyle name="Normal 13 3 2" xfId="29743" xr:uid="{22DB68A6-9553-454E-AAD4-860DF6E96606}"/>
    <cellStyle name="Normal 13 3 2 2" xfId="29744" xr:uid="{BC4E3D3D-3346-4CD4-BD68-7E6F74015CEA}"/>
    <cellStyle name="Normal 13 3 2 2 2" xfId="29745" xr:uid="{85F32E6C-F845-4122-AE2B-580729BC8BDC}"/>
    <cellStyle name="Normal 13 3 2 3" xfId="29746" xr:uid="{9124D7A6-0082-47FF-B679-3530D09CE88B}"/>
    <cellStyle name="Normal 13 3 2 3 2" xfId="29747" xr:uid="{84D959CE-B04A-4091-AFC7-D6C4BBCD3570}"/>
    <cellStyle name="Normal 13 3 2 4" xfId="29748" xr:uid="{BA93EEF9-90AB-4D92-8FD2-746B7F638763}"/>
    <cellStyle name="Normal 13 3 2 4 2" xfId="29749" xr:uid="{73F30C55-8E3F-48AD-B683-F01C1E90A1DA}"/>
    <cellStyle name="Normal 13 3 2 5" xfId="29750" xr:uid="{6C29A978-9564-4D96-9A52-F11FF483BA4C}"/>
    <cellStyle name="Normal 13 3 2 5 2" xfId="29751" xr:uid="{FF9BFBB7-4FF3-45F2-982A-AF22C7A0989A}"/>
    <cellStyle name="Normal 13 3 2 6" xfId="29752" xr:uid="{ED909AE5-DC3D-43A4-A98E-B5BD0DE6B985}"/>
    <cellStyle name="Normal 13 3 3" xfId="29753" xr:uid="{1B14E7B2-FCC5-4212-8FCE-89DA62867287}"/>
    <cellStyle name="Normal 13 3 3 2" xfId="29754" xr:uid="{4E2E1DF5-1A2F-44FF-B60D-A6680FCC55FB}"/>
    <cellStyle name="Normal 13 3 4" xfId="29755" xr:uid="{67343B48-B5E8-437B-B64D-3934F80F203E}"/>
    <cellStyle name="Normal 13 3 4 2" xfId="29756" xr:uid="{5BC34EDA-A6B9-4C52-AFB3-729E34E03C5C}"/>
    <cellStyle name="Normal 13 3 5" xfId="29757" xr:uid="{19FE6613-4B0F-4F92-9CB8-70969043FD1B}"/>
    <cellStyle name="Normal 13 3 5 2" xfId="29758" xr:uid="{55A4741F-1C45-4200-B5D7-7AACCE29A6C5}"/>
    <cellStyle name="Normal 13 3 6" xfId="29759" xr:uid="{81C89DAD-6FE2-408D-A018-6CFA8678A175}"/>
    <cellStyle name="Normal 13 3 6 2" xfId="29760" xr:uid="{623A9B2B-8415-4638-A6A2-E210000B0939}"/>
    <cellStyle name="Normal 13 3 7" xfId="29761" xr:uid="{0C84F0A0-6CFC-4C35-8F6C-6AEFEABE7BFD}"/>
    <cellStyle name="Normal 13 3 7 2" xfId="29762" xr:uid="{8AF5B4CF-C8A0-43F5-9B0B-BEC6D555CDC3}"/>
    <cellStyle name="Normal 13 3 8" xfId="29763" xr:uid="{0EF5857C-EA14-47C2-A93D-CD659FA0DA8E}"/>
    <cellStyle name="Normal 13 3 9" xfId="29764" xr:uid="{D3D85DD8-60CC-4DF9-AE36-1C428FE37944}"/>
    <cellStyle name="Normal 13 4" xfId="29765" xr:uid="{DDFF6FAA-6A39-4B0C-B185-6ADC7F529744}"/>
    <cellStyle name="Normal 13 4 2" xfId="29766" xr:uid="{70E63292-1F89-40DA-B380-88C2120C77E0}"/>
    <cellStyle name="Normal 13 4 2 2" xfId="29767" xr:uid="{F538D63A-FE71-448D-833E-18010FEB9AAF}"/>
    <cellStyle name="Normal 13 4 3" xfId="29768" xr:uid="{E2DB63E3-6BF5-423D-B35E-F5E02FAB5F03}"/>
    <cellStyle name="Normal 13 4 3 2" xfId="29769" xr:uid="{75C78A94-C0F8-44E9-9F2C-45C54CC1C5EB}"/>
    <cellStyle name="Normal 13 4 4" xfId="29770" xr:uid="{4AFA1A48-86A8-4E9B-B163-54041709B5BC}"/>
    <cellStyle name="Normal 13 4 4 2" xfId="29771" xr:uid="{4E94D8FC-324A-4CF2-9530-371C7367D332}"/>
    <cellStyle name="Normal 13 4 5" xfId="29772" xr:uid="{4C2E6193-64D6-49D0-BDCA-FC67207462ED}"/>
    <cellStyle name="Normal 13 4 5 2" xfId="29773" xr:uid="{F963C2F7-E2C1-4E31-8080-27D54758BCE8}"/>
    <cellStyle name="Normal 13 4 6" xfId="29774" xr:uid="{EE4B27B8-D5FA-49C5-A003-EE9EE6D53515}"/>
    <cellStyle name="Normal 13 4 7" xfId="29775" xr:uid="{FFD0E29B-D058-4D81-95CE-D4B5C0C06B6E}"/>
    <cellStyle name="Normal 13 5" xfId="29776" xr:uid="{46F92B15-1B54-4768-B625-6F007EF1C828}"/>
    <cellStyle name="Normal 13 5 2" xfId="29777" xr:uid="{00603C4D-D2B9-4889-85EB-356420E4D2AD}"/>
    <cellStyle name="Normal 13 5 3" xfId="29778" xr:uid="{CF73EDF6-5BDE-4264-A90B-CCBD5D4F72A9}"/>
    <cellStyle name="Normal 13 6" xfId="29779" xr:uid="{B89ECBA5-4B5A-4BC5-845E-799231BF7568}"/>
    <cellStyle name="Normal 13 6 2" xfId="29780" xr:uid="{76E62096-6DC0-4C89-BAC6-5D8827CA83DF}"/>
    <cellStyle name="Normal 13 7" xfId="29781" xr:uid="{6AAD52FC-2284-41F0-B8CA-A218D9B7B368}"/>
    <cellStyle name="Normal 13 7 2" xfId="29782" xr:uid="{074D13F2-892A-429B-B791-F5D410B5B058}"/>
    <cellStyle name="Normal 13 8" xfId="29783" xr:uid="{12236A02-C2D0-488E-A23C-90D2AB48AF70}"/>
    <cellStyle name="Normal 13 8 2" xfId="29784" xr:uid="{31838CC1-F187-4BAF-93B0-AF4646DAD422}"/>
    <cellStyle name="Normal 13 9" xfId="29785" xr:uid="{69F4F775-5F3B-47AC-B102-64284EEC234B}"/>
    <cellStyle name="Normal 13 9 2" xfId="29786" xr:uid="{197037D2-749F-4DF2-B592-2253DB7C9F55}"/>
    <cellStyle name="Normal 14" xfId="667" xr:uid="{57B6D162-5BA2-4D24-99D4-37FD4888EBBE}"/>
    <cellStyle name="Normal 14 10" xfId="29788" xr:uid="{3A17A8C4-D17B-4728-B75A-875AC68C1991}"/>
    <cellStyle name="Normal 14 11" xfId="29789" xr:uid="{64FC6429-9959-4DCC-833F-8D70407E6EA4}"/>
    <cellStyle name="Normal 14 12" xfId="29787" xr:uid="{8AC013F4-81C6-47EA-9FED-5F569B1C214F}"/>
    <cellStyle name="Normal 14 2" xfId="29790" xr:uid="{024B7ED1-EDBB-4487-AC49-F52AC899F041}"/>
    <cellStyle name="Normal 14 2 2" xfId="29791" xr:uid="{93D84805-DA8F-43C6-A9D2-44FFDADE35C4}"/>
    <cellStyle name="Normal 14 2 2 2" xfId="29792" xr:uid="{7CA97FA2-9564-425B-8E44-10AE8990132E}"/>
    <cellStyle name="Normal 14 2 2 2 2" xfId="29793" xr:uid="{288AEB17-183B-47C5-9A52-E20574046CD9}"/>
    <cellStyle name="Normal 14 2 2 3" xfId="29794" xr:uid="{347ADA66-6B56-4195-BAE5-25EEDD848F31}"/>
    <cellStyle name="Normal 14 2 2 3 2" xfId="29795" xr:uid="{623C7E5E-B24B-4D4F-AF63-5793358B5259}"/>
    <cellStyle name="Normal 14 2 2 4" xfId="29796" xr:uid="{4E9DD01A-461D-48CF-826D-6C3C644F3658}"/>
    <cellStyle name="Normal 14 2 2 4 2" xfId="29797" xr:uid="{338C32AC-443A-45BF-92B1-1E80A1D1F5B4}"/>
    <cellStyle name="Normal 14 2 2 5" xfId="29798" xr:uid="{FE6B5388-94F8-454A-BD1E-8491B29AEA2B}"/>
    <cellStyle name="Normal 14 2 2 5 2" xfId="29799" xr:uid="{4A5E4E66-CCC2-480C-9052-DD6BAC3B4603}"/>
    <cellStyle name="Normal 14 2 2 6" xfId="29800" xr:uid="{007C70ED-35BA-4C11-A63B-85C874F9D9CF}"/>
    <cellStyle name="Normal 14 2 3" xfId="29801" xr:uid="{F731FF3F-7505-4710-BC83-238F05BC6E85}"/>
    <cellStyle name="Normal 14 2 3 2" xfId="29802" xr:uid="{0225F358-517E-42B2-AFF8-74ACC1A12816}"/>
    <cellStyle name="Normal 14 2 3 2 2" xfId="29803" xr:uid="{DE4E19F2-3023-4532-9EE2-4E9F2BE78E9D}"/>
    <cellStyle name="Normal 14 2 3 3" xfId="29804" xr:uid="{63EBA1CF-7F41-4406-800F-63FE70105F35}"/>
    <cellStyle name="Normal 14 2 3 3 2" xfId="29805" xr:uid="{EC7ECE24-6BEF-4BAB-95CC-8FF23728920C}"/>
    <cellStyle name="Normal 14 2 3 4" xfId="29806" xr:uid="{A12E87E6-9DBA-4652-9BCE-854372B217C5}"/>
    <cellStyle name="Normal 14 2 4" xfId="29807" xr:uid="{22CD8523-00B6-443B-9FB1-7FE3502BA454}"/>
    <cellStyle name="Normal 14 2 4 2" xfId="29808" xr:uid="{C9D9CE92-0F43-48A1-80DD-2C162CCDC55E}"/>
    <cellStyle name="Normal 14 2 5" xfId="29809" xr:uid="{11F7EE2E-7AC4-45B7-A55E-87C339D2D3F1}"/>
    <cellStyle name="Normal 14 2 5 2" xfId="29810" xr:uid="{D1BAE168-FC7B-4DC4-9968-5E654F13A886}"/>
    <cellStyle name="Normal 14 2 6" xfId="29811" xr:uid="{5C7E85AC-1D59-4EB9-8296-9BB3E4D02F01}"/>
    <cellStyle name="Normal 14 2 6 2" xfId="29812" xr:uid="{789B1A9F-6E11-4AE3-928F-DF99CEFC98D7}"/>
    <cellStyle name="Normal 14 2 7" xfId="29813" xr:uid="{88A492AB-F562-4848-A5D6-8EF8F9CA5099}"/>
    <cellStyle name="Normal 14 2 8" xfId="29814" xr:uid="{B636A2D3-BDAF-4FFB-9DE7-7117233B0417}"/>
    <cellStyle name="Normal 14 2 8 2" xfId="29815" xr:uid="{43B5E3D3-C472-4537-A48C-B72CEFCB37E7}"/>
    <cellStyle name="Normal 14 2 9" xfId="29816" xr:uid="{C00DE994-8D01-4B08-BC64-CB83595008EB}"/>
    <cellStyle name="Normal 14 3" xfId="29817" xr:uid="{CA524981-471A-49E2-AC4C-DE8098E81051}"/>
    <cellStyle name="Normal 14 3 2" xfId="29818" xr:uid="{FD07B904-C0BC-4753-AB94-04AF3956FA0B}"/>
    <cellStyle name="Normal 14 3 2 2" xfId="29819" xr:uid="{87B64D59-3828-422E-AB98-F012499A5030}"/>
    <cellStyle name="Normal 14 3 2 2 2" xfId="29820" xr:uid="{A3095230-FE14-451E-92AE-88F99B071C1B}"/>
    <cellStyle name="Normal 14 3 2 3" xfId="29821" xr:uid="{ADC5DCC4-9047-487D-BC9A-8EB9273614D4}"/>
    <cellStyle name="Normal 14 3 2 3 2" xfId="29822" xr:uid="{961AA120-D83C-4817-A9C2-6C3D282C2E7A}"/>
    <cellStyle name="Normal 14 3 2 4" xfId="29823" xr:uid="{24E5FA41-A47F-49AC-A162-5A3F79C74930}"/>
    <cellStyle name="Normal 14 3 2 4 2" xfId="29824" xr:uid="{8349E8CC-E15E-48A5-847C-FFFBEBF2A545}"/>
    <cellStyle name="Normal 14 3 2 5" xfId="29825" xr:uid="{C013F294-4DEF-42AB-906B-3108BAE46980}"/>
    <cellStyle name="Normal 14 3 2 5 2" xfId="29826" xr:uid="{37151A90-0306-44BC-B226-2283D02AAF16}"/>
    <cellStyle name="Normal 14 3 2 6" xfId="29827" xr:uid="{2F75E71D-4D6F-42E2-97C0-B4CB74D2DFD7}"/>
    <cellStyle name="Normal 14 3 3" xfId="29828" xr:uid="{92FCBDA4-DF3D-4AD3-83E2-EB9705B41A93}"/>
    <cellStyle name="Normal 14 3 3 2" xfId="29829" xr:uid="{AF090F10-6556-48AE-B465-73F92569643A}"/>
    <cellStyle name="Normal 14 3 4" xfId="29830" xr:uid="{C6B6CC79-4F75-4EEC-BF97-93F8851CB68C}"/>
    <cellStyle name="Normal 14 3 4 2" xfId="29831" xr:uid="{FB9EF79B-48BD-4134-A785-4443A1688D27}"/>
    <cellStyle name="Normal 14 3 5" xfId="29832" xr:uid="{A1CFD630-D488-4B85-B384-1F5435EF2AAB}"/>
    <cellStyle name="Normal 14 3 5 2" xfId="29833" xr:uid="{9034313A-3838-4F7B-9A21-D43981434ECB}"/>
    <cellStyle name="Normal 14 3 6" xfId="29834" xr:uid="{DF8A203C-1E35-41DB-AF55-A502D2B9445B}"/>
    <cellStyle name="Normal 14 3 6 2" xfId="29835" xr:uid="{BA6B5868-B4B2-4EEC-BC9D-18556FA296FD}"/>
    <cellStyle name="Normal 14 3 7" xfId="29836" xr:uid="{3959276D-AC8D-4903-8580-F01DE028656B}"/>
    <cellStyle name="Normal 14 3 7 2" xfId="29837" xr:uid="{3F2FB917-9D46-4E58-AB69-EEFCE677270F}"/>
    <cellStyle name="Normal 14 3 8" xfId="29838" xr:uid="{ADEADE86-7746-4556-A673-196C4C185A8E}"/>
    <cellStyle name="Normal 14 3 9" xfId="29839" xr:uid="{17911168-F21F-43CC-BF64-ACAE45E04C3D}"/>
    <cellStyle name="Normal 14 4" xfId="29840" xr:uid="{A0331562-E271-47F1-861A-B90D0786E817}"/>
    <cellStyle name="Normal 14 4 2" xfId="29841" xr:uid="{D6C479C5-C89E-4751-8C4E-2474505005FF}"/>
    <cellStyle name="Normal 14 4 2 2" xfId="29842" xr:uid="{53352B86-AFD1-4EDA-B787-93598858542A}"/>
    <cellStyle name="Normal 14 4 3" xfId="29843" xr:uid="{1D634E70-9FA0-4764-9370-17CBA9DB21DC}"/>
    <cellStyle name="Normal 14 4 3 2" xfId="29844" xr:uid="{05489347-60BB-457C-A579-4E8DEE48FD6E}"/>
    <cellStyle name="Normal 14 4 4" xfId="29845" xr:uid="{428DDB54-421A-4743-B730-BADCBBF53858}"/>
    <cellStyle name="Normal 14 4 4 2" xfId="29846" xr:uid="{813249EB-17D3-4C5E-94E1-C6D9C8F39ED8}"/>
    <cellStyle name="Normal 14 4 5" xfId="29847" xr:uid="{7969A70B-A7DF-4C0E-9AEA-7CF98942F3DD}"/>
    <cellStyle name="Normal 14 4 5 2" xfId="29848" xr:uid="{A9BA7266-F16D-4D43-B416-4FFCCA0A3CAB}"/>
    <cellStyle name="Normal 14 4 6" xfId="29849" xr:uid="{78B7336E-E07B-4FB3-919A-C47C8331D6C6}"/>
    <cellStyle name="Normal 14 4 7" xfId="29850" xr:uid="{A84CE765-6B10-4177-B6BD-83F32BB5BE7F}"/>
    <cellStyle name="Normal 14 5" xfId="29851" xr:uid="{38377B7E-884B-432E-9C90-B822785349E0}"/>
    <cellStyle name="Normal 14 5 2" xfId="29852" xr:uid="{C08DB81F-B1DC-4C3C-93A1-7C8451CCC7FC}"/>
    <cellStyle name="Normal 14 5 3" xfId="29853" xr:uid="{BCBBB374-9B19-434E-88AB-1EE6FBB0DDF2}"/>
    <cellStyle name="Normal 14 6" xfId="29854" xr:uid="{833F55BA-FB1F-46D4-A668-48A037BA5EB6}"/>
    <cellStyle name="Normal 14 6 2" xfId="29855" xr:uid="{B99646CF-FC31-44CA-B3FA-CC67180BA625}"/>
    <cellStyle name="Normal 14 7" xfId="29856" xr:uid="{EBAE1E87-5F1C-4A29-8065-1622BA536BAA}"/>
    <cellStyle name="Normal 14 7 2" xfId="29857" xr:uid="{F6A5285E-B2F0-42C8-B39F-9640E135781F}"/>
    <cellStyle name="Normal 14 8" xfId="29858" xr:uid="{C42D9868-6046-439C-92CC-1D8D2610AB39}"/>
    <cellStyle name="Normal 14 8 2" xfId="29859" xr:uid="{2980F7D3-04E1-4BD0-B362-E68A6B4E0975}"/>
    <cellStyle name="Normal 14 9" xfId="29860" xr:uid="{7464E0F8-4797-4AA6-8E87-8E47DFDC0568}"/>
    <cellStyle name="Normal 14 9 2" xfId="29861" xr:uid="{BD51C395-4179-4097-8ABF-8A4B0FCBD9AC}"/>
    <cellStyle name="Normal 15" xfId="668" xr:uid="{0B0AA0B6-4F0A-4164-949C-FFC676BC6229}"/>
    <cellStyle name="Normal 15 10" xfId="29863" xr:uid="{7988D433-D69B-4F8C-BA64-7E26AB22B2FD}"/>
    <cellStyle name="Normal 15 11" xfId="29864" xr:uid="{6A8862AA-530E-4507-8738-CF9007A251E4}"/>
    <cellStyle name="Normal 15 12" xfId="29862" xr:uid="{D9B6AA57-36FA-493C-942A-472B26AC8A28}"/>
    <cellStyle name="Normal 15 2" xfId="29865" xr:uid="{9D2B1039-8CDB-4E79-8332-4573A1E05538}"/>
    <cellStyle name="Normal 15 2 2" xfId="29866" xr:uid="{AECDC49B-AFA4-4C04-B83C-123092EA8633}"/>
    <cellStyle name="Normal 15 2 2 2" xfId="29867" xr:uid="{10FE04D8-FFBF-4053-8578-E6D26328466C}"/>
    <cellStyle name="Normal 15 2 2 2 2" xfId="29868" xr:uid="{68CEDB83-DE08-4212-8145-FD1A5BD083E1}"/>
    <cellStyle name="Normal 15 2 2 3" xfId="29869" xr:uid="{41BF0A55-4D07-4B55-9EF3-A93F70A8BAF6}"/>
    <cellStyle name="Normal 15 2 2 3 2" xfId="29870" xr:uid="{7EA3476E-A74C-4E24-9B92-CDD810344B81}"/>
    <cellStyle name="Normal 15 2 2 4" xfId="29871" xr:uid="{B449C341-A6B9-447D-813A-BD3ADF3227FB}"/>
    <cellStyle name="Normal 15 2 2 4 2" xfId="29872" xr:uid="{D78F9739-1C0C-4E12-80F4-250A67B2BF9F}"/>
    <cellStyle name="Normal 15 2 2 5" xfId="29873" xr:uid="{56EDE68A-7894-4D5D-833E-2E0665B54C09}"/>
    <cellStyle name="Normal 15 2 2 5 2" xfId="29874" xr:uid="{B8BF67F2-96F2-4426-B0ED-ADEAD0432C33}"/>
    <cellStyle name="Normal 15 2 2 6" xfId="29875" xr:uid="{18184777-61AD-415E-9DB2-756A9630A767}"/>
    <cellStyle name="Normal 15 2 3" xfId="29876" xr:uid="{A20C1B1E-1FD5-47B0-999F-0244F7E48D6B}"/>
    <cellStyle name="Normal 15 2 3 2" xfId="29877" xr:uid="{F3D65293-87F3-4AB7-BF30-DB1ACF1D11E0}"/>
    <cellStyle name="Normal 15 2 3 2 2" xfId="29878" xr:uid="{DD02AD31-825C-4272-A1F7-434515604219}"/>
    <cellStyle name="Normal 15 2 3 3" xfId="29879" xr:uid="{851795C5-9FED-4187-8239-F788495A6EFC}"/>
    <cellStyle name="Normal 15 2 3 3 2" xfId="29880" xr:uid="{0DD9797F-B677-42C9-B706-287A19B70F20}"/>
    <cellStyle name="Normal 15 2 3 4" xfId="29881" xr:uid="{21581BF5-5DEB-4587-8ABE-DEC1178FC27C}"/>
    <cellStyle name="Normal 15 2 4" xfId="29882" xr:uid="{BE999D55-E2DC-4B17-BCC1-E4C97EDE94FA}"/>
    <cellStyle name="Normal 15 2 4 2" xfId="29883" xr:uid="{B017A9A4-D83C-4259-9843-90FB01431845}"/>
    <cellStyle name="Normal 15 2 5" xfId="29884" xr:uid="{45A4FA0C-608E-4216-B596-39656C434CF1}"/>
    <cellStyle name="Normal 15 2 5 2" xfId="29885" xr:uid="{B10CE567-C1AD-4A5E-BC16-ADF03E6EDF4C}"/>
    <cellStyle name="Normal 15 2 6" xfId="29886" xr:uid="{5D387734-2026-46EC-B317-C630BE5F1C6D}"/>
    <cellStyle name="Normal 15 2 6 2" xfId="29887" xr:uid="{0FBA87D2-ADE6-4427-80B9-E4DAB69A4A7E}"/>
    <cellStyle name="Normal 15 2 7" xfId="29888" xr:uid="{CE9A2766-2654-46A6-A75B-CD0245FDB7E1}"/>
    <cellStyle name="Normal 15 2 8" xfId="29889" xr:uid="{DF320D7C-25AC-4A0A-98B0-FB8A60C0D597}"/>
    <cellStyle name="Normal 15 2 8 2" xfId="29890" xr:uid="{A4D16A52-E818-4A2E-970A-E1476CEC068B}"/>
    <cellStyle name="Normal 15 2 9" xfId="29891" xr:uid="{A65ABE6B-4945-4309-980D-7E38BB58FA2A}"/>
    <cellStyle name="Normal 15 3" xfId="29892" xr:uid="{019E7792-6DE9-47BB-9DE5-9D8B3F65E23E}"/>
    <cellStyle name="Normal 15 3 10" xfId="29893" xr:uid="{C261F4A0-B8CA-4A59-910E-4CE5BC9742AC}"/>
    <cellStyle name="Normal 15 3 2" xfId="29894" xr:uid="{50031F0D-A86F-402F-8961-CDAAAC68539F}"/>
    <cellStyle name="Normal 15 3 2 2" xfId="29895" xr:uid="{97D318E4-112D-449C-8EDE-2CB3D4F07D22}"/>
    <cellStyle name="Normal 15 3 2 2 2" xfId="29896" xr:uid="{6EA278C3-2BFE-4715-B484-64CDFE5DCBD3}"/>
    <cellStyle name="Normal 15 3 2 2 2 2" xfId="29897" xr:uid="{6B5C1998-53BE-468E-AE9D-AC9E4B855E22}"/>
    <cellStyle name="Normal 15 3 2 2 3" xfId="29898" xr:uid="{34C30E7C-69EF-449D-A0CF-18D0A67154BF}"/>
    <cellStyle name="Normal 15 3 2 2 3 2" xfId="29899" xr:uid="{D3EFC165-1819-449A-B190-CC4FE93829FE}"/>
    <cellStyle name="Normal 15 3 2 2 4" xfId="29900" xr:uid="{8DD25B24-9162-417F-8A85-6A86F4C3EE11}"/>
    <cellStyle name="Normal 15 3 2 3" xfId="29901" xr:uid="{A73D0ED2-B16A-406B-8AB4-E7C958C164C2}"/>
    <cellStyle name="Normal 15 3 2 3 2" xfId="29902" xr:uid="{692CB70D-7CA7-4090-B1BC-87459C1F55DA}"/>
    <cellStyle name="Normal 15 3 2 4" xfId="29903" xr:uid="{80BB3952-B261-41AE-A93E-3E3B91418DD4}"/>
    <cellStyle name="Normal 15 3 2 5" xfId="29904" xr:uid="{BA867DB2-4487-4786-951C-91885F8525E8}"/>
    <cellStyle name="Normal 15 3 2 5 2" xfId="29905" xr:uid="{13C8F5BD-084C-412D-BD39-57FD3713606F}"/>
    <cellStyle name="Normal 15 3 3" xfId="29906" xr:uid="{72FAEA42-0485-4BA5-A675-5FD5C8FB01DC}"/>
    <cellStyle name="Normal 15 3 3 2" xfId="29907" xr:uid="{ECD015B4-8CE6-4BE6-8E60-B7A71B4A7C2A}"/>
    <cellStyle name="Normal 15 3 3 2 2" xfId="29908" xr:uid="{3748FDDA-11A7-4BE5-B673-708C5977EDB4}"/>
    <cellStyle name="Normal 15 3 3 3" xfId="29909" xr:uid="{C1D8F685-F6D1-424E-840E-0F466DD8BB31}"/>
    <cellStyle name="Normal 15 3 3 3 2" xfId="29910" xr:uid="{934DE5C0-9398-45FF-8C3F-9AB28D9CAF57}"/>
    <cellStyle name="Normal 15 3 3 4" xfId="29911" xr:uid="{10D3AE42-E490-48B7-8611-5A0C0E0E92A7}"/>
    <cellStyle name="Normal 15 3 4" xfId="29912" xr:uid="{BD06D0E5-217B-4789-84A5-D8E467ABF021}"/>
    <cellStyle name="Normal 15 3 4 2" xfId="29913" xr:uid="{8569FAE3-ADA7-4433-A7C3-D5E81F4AB215}"/>
    <cellStyle name="Normal 15 3 5" xfId="29914" xr:uid="{9CBF7C86-AD4B-44DA-8533-49F9319A1360}"/>
    <cellStyle name="Normal 15 3 5 2" xfId="29915" xr:uid="{86D17EFB-EFB5-4091-BB53-94ADF28E7673}"/>
    <cellStyle name="Normal 15 3 6" xfId="29916" xr:uid="{04B71B57-8245-49DB-8CCA-CD4EF14FAE60}"/>
    <cellStyle name="Normal 15 3 6 2" xfId="29917" xr:uid="{C49CE345-A9EB-43B6-B32D-140F6C935A72}"/>
    <cellStyle name="Normal 15 3 6 3" xfId="29918" xr:uid="{369D0D69-1F24-48FD-8619-F75283BCEF81}"/>
    <cellStyle name="Normal 15 3 7" xfId="29919" xr:uid="{A2A66D04-1E67-4C76-B294-7B4F08B5EC5F}"/>
    <cellStyle name="Normal 15 3 7 2" xfId="29920" xr:uid="{BEA50D33-B619-48EB-8262-8F2CDD019349}"/>
    <cellStyle name="Normal 15 3 8" xfId="29921" xr:uid="{B4B0B751-934E-4A73-99E9-0AA941E3B913}"/>
    <cellStyle name="Normal 15 3 8 2" xfId="29922" xr:uid="{E5F6789E-F29C-4CE1-BCDD-EF8432302D45}"/>
    <cellStyle name="Normal 15 3 8 3" xfId="29923" xr:uid="{3E83E628-7018-4FCE-8470-E95C08D54EA0}"/>
    <cellStyle name="Normal 15 3 9" xfId="29924" xr:uid="{5A895046-35FE-4B38-A8CD-AF39456EE689}"/>
    <cellStyle name="Normal 15 4" xfId="29925" xr:uid="{C80302D2-EB49-4C68-8355-F2B5A6594190}"/>
    <cellStyle name="Normal 15 4 2" xfId="29926" xr:uid="{C0D7C714-5302-490B-B86A-F55ABF3731BE}"/>
    <cellStyle name="Normal 15 4 2 2" xfId="29927" xr:uid="{9FCC6BD0-D9D6-4835-99FE-D13F7F25B8B9}"/>
    <cellStyle name="Normal 15 4 2 2 2" xfId="29928" xr:uid="{DC906031-B779-484E-A859-E20CB4D09587}"/>
    <cellStyle name="Normal 15 4 2 3" xfId="29929" xr:uid="{FF511E64-F75C-44BE-BEA0-074CD537FDBF}"/>
    <cellStyle name="Normal 15 4 2 3 2" xfId="29930" xr:uid="{5E81E410-BAD5-48FD-8631-21EC218E47C3}"/>
    <cellStyle name="Normal 15 4 2 4" xfId="29931" xr:uid="{E0ECD36C-CE1D-4699-9272-60BDCC406E88}"/>
    <cellStyle name="Normal 15 4 3" xfId="29932" xr:uid="{DCABA077-50EF-49EE-B9CE-B2F303122A45}"/>
    <cellStyle name="Normal 15 4 3 2" xfId="29933" xr:uid="{9C528C48-3B6C-4249-B195-77FEF760D7F5}"/>
    <cellStyle name="Normal 15 4 4" xfId="29934" xr:uid="{09BC0089-CE7C-446F-AB87-23B56D8CC5C8}"/>
    <cellStyle name="Normal 15 4 5" xfId="29935" xr:uid="{FF8DFADD-5259-42DE-B409-C3AC1BA7DDB7}"/>
    <cellStyle name="Normal 15 4 5 2" xfId="29936" xr:uid="{C4C7D47D-D798-43AD-B1F2-0FEF0DF993E2}"/>
    <cellStyle name="Normal 15 4 6" xfId="29937" xr:uid="{2D891AAF-CB48-4B2A-97D8-9403257A0AC5}"/>
    <cellStyle name="Normal 15 5" xfId="29938" xr:uid="{A5643636-97B6-4703-A447-59DB6B5DEC4A}"/>
    <cellStyle name="Normal 15 5 2" xfId="29939" xr:uid="{21F27F13-A3BB-45C8-99D0-6F66D8E04AC0}"/>
    <cellStyle name="Normal 15 5 3" xfId="29940" xr:uid="{AB7CD0A4-3556-486B-BCEA-1F08F374FE76}"/>
    <cellStyle name="Normal 15 6" xfId="29941" xr:uid="{F480619A-4934-444D-A387-99BB9B14407F}"/>
    <cellStyle name="Normal 15 6 2" xfId="29942" xr:uid="{81F56555-8D3D-42E2-9A09-0290402ABB39}"/>
    <cellStyle name="Normal 15 7" xfId="29943" xr:uid="{D27AA579-A266-4C8F-8DB9-0A68B10AAE79}"/>
    <cellStyle name="Normal 15 7 2" xfId="29944" xr:uid="{5CF84019-69E3-4703-B819-CD8153BCCD42}"/>
    <cellStyle name="Normal 15 8" xfId="29945" xr:uid="{5D2EC75A-7B36-4867-8AA0-617B97F00494}"/>
    <cellStyle name="Normal 15 8 2" xfId="29946" xr:uid="{F6EFE2C4-2725-4687-998D-CC93B734F476}"/>
    <cellStyle name="Normal 15 9" xfId="29947" xr:uid="{2816A5F7-CD29-4E94-8DD6-4224203235DA}"/>
    <cellStyle name="Normal 15 9 2" xfId="29948" xr:uid="{FC597F7A-25D2-4962-92C3-07930D3FC95A}"/>
    <cellStyle name="Normal 16" xfId="978" xr:uid="{EB9E0870-28E1-4D03-A833-72160DB9D17A}"/>
    <cellStyle name="Normal 16 2" xfId="29950" xr:uid="{58F9E22E-7DCB-48AE-9376-D319AC8E6345}"/>
    <cellStyle name="Normal 16 2 2" xfId="29951" xr:uid="{4019D4FF-D7F1-4C55-A066-2D0382BA4739}"/>
    <cellStyle name="Normal 16 2 2 2" xfId="29952" xr:uid="{7683D9B8-59F0-432F-AD4C-ABF1ACFEEAFB}"/>
    <cellStyle name="Normal 16 2 2 2 2" xfId="29953" xr:uid="{5841930F-C492-47BE-9943-F5C5D2F369D3}"/>
    <cellStyle name="Normal 16 2 2 3" xfId="29954" xr:uid="{D8B30A9F-7B51-4352-83F3-992ECA094314}"/>
    <cellStyle name="Normal 16 2 2 3 2" xfId="29955" xr:uid="{FAC2227E-03C0-4C3C-A0A9-93C09988C619}"/>
    <cellStyle name="Normal 16 2 2 4" xfId="29956" xr:uid="{FA9604EF-1022-4B3B-85C7-FDE7211AD856}"/>
    <cellStyle name="Normal 16 2 3" xfId="29957" xr:uid="{33658B79-AD47-4F87-B90E-EF29246294CE}"/>
    <cellStyle name="Normal 16 2 3 2" xfId="29958" xr:uid="{182AFB98-A623-4E9E-9EC9-17F167D5B1BD}"/>
    <cellStyle name="Normal 16 2 3 3" xfId="29959" xr:uid="{D2B232B2-A558-48E9-A740-F1DC87C2EF20}"/>
    <cellStyle name="Normal 16 2 4" xfId="29960" xr:uid="{F45FE813-297C-457F-A6F0-AE24DB4E0B28}"/>
    <cellStyle name="Normal 16 2 5" xfId="29961" xr:uid="{B2C26DB3-29FA-469D-A43E-6F84AFFD4CD7}"/>
    <cellStyle name="Normal 16 2 5 2" xfId="29962" xr:uid="{7547C314-A21E-4326-9E21-894CA4B43050}"/>
    <cellStyle name="Normal 16 2 6" xfId="29963" xr:uid="{CE32764E-2A16-41DB-8178-2F769DDFFE79}"/>
    <cellStyle name="Normal 16 3" xfId="29964" xr:uid="{6ED5F4A2-8E5F-49D1-AB11-3E30994710E6}"/>
    <cellStyle name="Normal 16 3 2" xfId="29965" xr:uid="{B5BCE647-19B1-4129-B560-EBD6964EE09D}"/>
    <cellStyle name="Normal 16 3 2 2" xfId="29966" xr:uid="{9082A5E1-1196-42D8-9D17-251E3F567080}"/>
    <cellStyle name="Normal 16 3 2 3" xfId="29967" xr:uid="{EBF992E0-8397-4BD1-B6E0-5759870995E8}"/>
    <cellStyle name="Normal 16 3 3" xfId="29968" xr:uid="{1846F4DC-7470-4034-A513-646D0C25AF19}"/>
    <cellStyle name="Normal 16 3 4" xfId="29969" xr:uid="{1C1990AE-D8A9-4833-A507-0F6895F3219F}"/>
    <cellStyle name="Normal 16 3 5" xfId="29970" xr:uid="{44F04962-C823-4565-B106-CD0B863E472E}"/>
    <cellStyle name="Normal 16 4" xfId="29971" xr:uid="{F94A2A69-28F8-41E3-BB76-7318A65E545A}"/>
    <cellStyle name="Normal 16 4 2" xfId="29972" xr:uid="{A4C429BE-678F-4304-80B7-B9A5EFAAB5BB}"/>
    <cellStyle name="Normal 16 4 3" xfId="29973" xr:uid="{FEE8EDD5-AB94-4FE7-9C6F-77079D09CA3F}"/>
    <cellStyle name="Normal 16 4 4" xfId="29974" xr:uid="{8314504C-8ACB-47CB-9CC0-F8605C705CFB}"/>
    <cellStyle name="Normal 16 5" xfId="29975" xr:uid="{BBD94E16-D1E9-4F79-8F79-5A2F72E4D8A3}"/>
    <cellStyle name="Normal 16 5 2" xfId="29976" xr:uid="{AFF50A1A-C833-4A83-A3F4-6DA2FBC4A890}"/>
    <cellStyle name="Normal 16 5 3" xfId="29977" xr:uid="{53D9250C-E98E-4AD0-8A9A-FBD6E939D4B9}"/>
    <cellStyle name="Normal 16 6" xfId="29978" xr:uid="{5F58D34F-FBE9-4D2F-A023-F009A0E288F0}"/>
    <cellStyle name="Normal 16 6 2" xfId="29979" xr:uid="{BA2927F3-90C3-431F-8543-44B3B70939A0}"/>
    <cellStyle name="Normal 16 7" xfId="29980" xr:uid="{7C339ECE-695F-4D73-9EA9-BF7C7971C260}"/>
    <cellStyle name="Normal 16 8" xfId="29981" xr:uid="{7BF94DB7-44E8-4625-B15B-D008DE4A75C2}"/>
    <cellStyle name="Normal 16 9" xfId="29949" xr:uid="{958EDC87-A174-4830-815C-006135928766}"/>
    <cellStyle name="Normal 17" xfId="29982" xr:uid="{CC70F5BD-1CF7-4732-A039-1ED49F8DB8A9}"/>
    <cellStyle name="Normal 17 2" xfId="29983" xr:uid="{A914B52A-5790-4DA3-A697-2BBCFA4AFCFB}"/>
    <cellStyle name="Normal 17 2 2" xfId="29984" xr:uid="{359A855F-662E-4124-9655-81B3B89F18C6}"/>
    <cellStyle name="Normal 17 2 2 2" xfId="29985" xr:uid="{D1111568-9595-4E6B-848B-9520E5905A40}"/>
    <cellStyle name="Normal 17 2 2 2 2" xfId="29986" xr:uid="{3D94E92A-6227-478F-99D8-A8E152A00A83}"/>
    <cellStyle name="Normal 17 2 2 2 3" xfId="29987" xr:uid="{0C7A061E-E65D-483B-B6E0-26457465BA2E}"/>
    <cellStyle name="Normal 17 2 3" xfId="29988" xr:uid="{A2484A49-A9E2-4C84-A96C-4378894FB793}"/>
    <cellStyle name="Normal 17 2 3 2" xfId="29989" xr:uid="{34C8754E-F5E6-4021-9269-E63456450B33}"/>
    <cellStyle name="Normal 17 2 3 3" xfId="29990" xr:uid="{7BA8DF48-D6BC-4966-8F2A-932FC8C83144}"/>
    <cellStyle name="Normal 17 2 4" xfId="29991" xr:uid="{EF4993B8-C096-48D4-BE34-BD0949864A80}"/>
    <cellStyle name="Normal 17 2 4 2" xfId="29992" xr:uid="{E1A4E944-861C-469A-B883-06AB3A624E43}"/>
    <cellStyle name="Normal 17 2 4 3" xfId="29993" xr:uid="{45F0F410-624D-4C69-928F-85654546C4DC}"/>
    <cellStyle name="Normal 17 2 5" xfId="29994" xr:uid="{1D7DA294-287B-4DF6-999F-8E37EAAE132F}"/>
    <cellStyle name="Normal 17 2 5 2" xfId="29995" xr:uid="{884B988D-6DE7-4F71-81CC-8FEF8EC682FA}"/>
    <cellStyle name="Normal 17 2 6" xfId="29996" xr:uid="{C4B9F577-46C4-4A61-B92D-99A57580A211}"/>
    <cellStyle name="Normal 17 2 6 2" xfId="29997" xr:uid="{0F209F4C-B8BC-4206-918C-FFFA11F5823A}"/>
    <cellStyle name="Normal 17 2 6 3" xfId="29998" xr:uid="{316379C6-C560-422C-AE43-176ECFE739E6}"/>
    <cellStyle name="Normal 17 2 7" xfId="29999" xr:uid="{9EB8B841-1CF0-45BE-AE32-C4AC9698D28F}"/>
    <cellStyle name="Normal 17 2 8" xfId="30000" xr:uid="{6F8BFE20-78ED-422C-8AF3-60BE9656739F}"/>
    <cellStyle name="Normal 17 3" xfId="30001" xr:uid="{667D2214-6E64-43E2-BB3E-0C88AD92E7F6}"/>
    <cellStyle name="Normal 17 3 2" xfId="30002" xr:uid="{D2BDD64D-C8F3-418A-A720-6B0E4CF99CE0}"/>
    <cellStyle name="Normal 17 3 2 2" xfId="30003" xr:uid="{2BF1FCC0-4918-4F09-A490-078B3531AFBD}"/>
    <cellStyle name="Normal 17 3 2 3" xfId="30004" xr:uid="{BBF0FB84-91CE-4553-A50C-C1B47FDCDA8D}"/>
    <cellStyle name="Normal 17 3 3" xfId="30005" xr:uid="{E695862D-4192-417A-986A-20B388050564}"/>
    <cellStyle name="Normal 17 3 3 2" xfId="30006" xr:uid="{2F16E9CC-BA9B-463F-B4C7-6B1C07D8DEDF}"/>
    <cellStyle name="Normal 17 3 3 3" xfId="30007" xr:uid="{97033C14-F5CF-4AFC-A9EA-EE8F72CC98F7}"/>
    <cellStyle name="Normal 17 3 4" xfId="30008" xr:uid="{137AF040-62F8-4535-BE84-8EB62D018B51}"/>
    <cellStyle name="Normal 17 4" xfId="30009" xr:uid="{0442B0AD-1EA2-4BF2-B6F2-01E00A066743}"/>
    <cellStyle name="Normal 17 4 2" xfId="30010" xr:uid="{A49DCDB3-E03E-40D2-9C4B-3C92B1A7D754}"/>
    <cellStyle name="Normal 17 4 3" xfId="30011" xr:uid="{ABFDE739-17AC-4233-824F-A3FD8C3817D2}"/>
    <cellStyle name="Normal 17 4 4" xfId="30012" xr:uid="{61E7268B-183D-4AC8-8ACA-06F8D5B04C8F}"/>
    <cellStyle name="Normal 17 5" xfId="30013" xr:uid="{69E80834-9D79-4729-89A1-3347DC4E42E8}"/>
    <cellStyle name="Normal 17 5 2" xfId="30014" xr:uid="{7C8E701A-F3C8-42D6-99D2-6BD736A27583}"/>
    <cellStyle name="Normal 17 5 3" xfId="30015" xr:uid="{CE3B6A5B-6BE7-4060-A6D9-94E1A8E282C1}"/>
    <cellStyle name="Normal 17 6" xfId="30016" xr:uid="{9D8913C9-85B1-41B4-A366-A7A191791BBA}"/>
    <cellStyle name="Normal 17 6 2" xfId="30017" xr:uid="{9D109EF7-3E67-4107-BB78-7EB86356753A}"/>
    <cellStyle name="Normal 17 7" xfId="30018" xr:uid="{4386EE73-84AB-4E9E-BDB2-8CCB9251A41B}"/>
    <cellStyle name="Normal 17 8" xfId="30019" xr:uid="{442CA00C-DF64-4709-B55F-080A5B563731}"/>
    <cellStyle name="Normal 18" xfId="30020" xr:uid="{06A48564-5D2F-4B41-83C0-EFB8D8FC8F72}"/>
    <cellStyle name="Normal 18 10" xfId="30021" xr:uid="{C4BDBAE3-EFC4-42E6-AFF0-070D79985832}"/>
    <cellStyle name="Normal 18 11" xfId="30022" xr:uid="{8A661394-7C52-4AD9-B407-DFF424BDB9CC}"/>
    <cellStyle name="Normal 18 2" xfId="30023" xr:uid="{6926CE75-5EE8-4EE8-B548-E754C1AF6039}"/>
    <cellStyle name="Normal 18 2 10" xfId="30024" xr:uid="{C0730C0E-93F6-4D04-BE26-12BCC2D8D38B}"/>
    <cellStyle name="Normal 18 2 11" xfId="30025" xr:uid="{25484AF7-2487-44C8-8964-288AE7795737}"/>
    <cellStyle name="Normal 18 2 2" xfId="30026" xr:uid="{59D7C1C7-D8E3-4D95-ADB8-57D0128F6EAD}"/>
    <cellStyle name="Normal 18 2 2 2" xfId="30027" xr:uid="{F0F3D39E-F8FA-460A-AAA5-B87DDE3BBA8F}"/>
    <cellStyle name="Normal 18 2 2 2 2" xfId="30028" xr:uid="{428C3A31-9CE5-4510-9910-6C0FBDF82DAB}"/>
    <cellStyle name="Normal 18 2 2 2 2 2" xfId="30029" xr:uid="{2F04B1A8-9EE6-4800-9C1E-B28C62079D87}"/>
    <cellStyle name="Normal 18 2 2 2 3" xfId="30030" xr:uid="{2F4B60A4-6725-449F-8A63-33CD51F8FE1B}"/>
    <cellStyle name="Normal 18 2 2 2 3 2" xfId="30031" xr:uid="{1FE571D8-C98D-4391-BCAE-C524597E97EA}"/>
    <cellStyle name="Normal 18 2 2 2 4" xfId="30032" xr:uid="{947F643A-166A-4F36-B1C5-E6AFA7A4E96E}"/>
    <cellStyle name="Normal 18 2 2 3" xfId="30033" xr:uid="{660A3534-D393-4CA4-8AF9-8F1C2FAAA8A2}"/>
    <cellStyle name="Normal 18 2 2 3 2" xfId="30034" xr:uid="{336FEB58-2B77-4FB6-8267-E37BCAC53BF9}"/>
    <cellStyle name="Normal 18 2 2 4" xfId="30035" xr:uid="{25DC6675-F9C4-424F-B102-742D61223052}"/>
    <cellStyle name="Normal 18 2 2 5" xfId="30036" xr:uid="{87878AA3-4134-438C-99EC-4FD7B6AED956}"/>
    <cellStyle name="Normal 18 2 2 5 2" xfId="30037" xr:uid="{6ABED2A3-7C0A-407A-8545-4DEF68B2E229}"/>
    <cellStyle name="Normal 18 2 3" xfId="30038" xr:uid="{B155A6F1-3292-459B-8E81-012AE16A7770}"/>
    <cellStyle name="Normal 18 2 3 2" xfId="30039" xr:uid="{2944FDE4-DD44-4258-BCC3-B414916A900B}"/>
    <cellStyle name="Normal 18 2 3 2 2" xfId="30040" xr:uid="{24E2C260-428F-4347-B7A2-62F3C31610DF}"/>
    <cellStyle name="Normal 18 2 3 3" xfId="30041" xr:uid="{C10AED9B-87DF-477E-986F-E84B437580E3}"/>
    <cellStyle name="Normal 18 2 3 3 2" xfId="30042" xr:uid="{10CEFDEB-374B-4350-AAEE-AADA78A2FB91}"/>
    <cellStyle name="Normal 18 2 3 4" xfId="30043" xr:uid="{69082F26-8A56-4DBD-AD1A-2D1271A6EC9C}"/>
    <cellStyle name="Normal 18 2 4" xfId="30044" xr:uid="{3DA1D553-A405-4E68-9717-06467BAC3F64}"/>
    <cellStyle name="Normal 18 2 4 2" xfId="30045" xr:uid="{9CE9DFA9-2129-4AFE-89C3-78D28107741F}"/>
    <cellStyle name="Normal 18 2 5" xfId="30046" xr:uid="{1CC79DD6-B7AD-40F1-9545-7FDE2AE0D7A7}"/>
    <cellStyle name="Normal 18 2 5 2" xfId="30047" xr:uid="{34E6F8D8-0558-47C1-B7CF-927C42552B8E}"/>
    <cellStyle name="Normal 18 2 6" xfId="30048" xr:uid="{A43FA228-2DA4-4419-B4A7-E42F5BC55E6D}"/>
    <cellStyle name="Normal 18 2 6 2" xfId="30049" xr:uid="{8FAAAE6A-BA8A-4848-B159-6660E6DBA0E1}"/>
    <cellStyle name="Normal 18 2 7" xfId="30050" xr:uid="{0788FFD5-3D90-495B-A10F-998F50056374}"/>
    <cellStyle name="Normal 18 2 7 2" xfId="30051" xr:uid="{EB7F387B-D206-4C20-AE35-436E022E9820}"/>
    <cellStyle name="Normal 18 2 7 3" xfId="30052" xr:uid="{FD8196AE-A8F1-4B79-9B7A-6FE66E3698FA}"/>
    <cellStyle name="Normal 18 2 8" xfId="30053" xr:uid="{27EF63F3-D3AA-4BA6-91C5-4C8F821F90AA}"/>
    <cellStyle name="Normal 18 2 8 2" xfId="30054" xr:uid="{7B1B128E-72D1-449C-B5B8-88D7EC0CC7AF}"/>
    <cellStyle name="Normal 18 2 9" xfId="30055" xr:uid="{591CDFAD-2EC6-45AA-A90E-FC6B1EC2ED5B}"/>
    <cellStyle name="Normal 18 2 9 2" xfId="30056" xr:uid="{F34B4165-E22E-42B1-B7EA-9936229B4BC0}"/>
    <cellStyle name="Normal 18 2 9 3" xfId="30057" xr:uid="{204FA151-FF75-4A4E-99F3-4350E1C9F94A}"/>
    <cellStyle name="Normal 18 3" xfId="30058" xr:uid="{333925D5-AF12-41ED-ADE0-E9660A2D6A2B}"/>
    <cellStyle name="Normal 18 3 2" xfId="30059" xr:uid="{E92789C8-9CBA-4528-A58A-96D847C6B4B4}"/>
    <cellStyle name="Normal 18 3 2 2" xfId="30060" xr:uid="{E3503074-DA0F-4787-A2F9-4BA1FCE1C64E}"/>
    <cellStyle name="Normal 18 3 2 2 2" xfId="30061" xr:uid="{28FC5165-F49A-4339-84C0-CB9770D636B0}"/>
    <cellStyle name="Normal 18 3 2 3" xfId="30062" xr:uid="{1BFF3972-257E-44BA-9E93-93CAED1F1F75}"/>
    <cellStyle name="Normal 18 3 2 3 2" xfId="30063" xr:uid="{E5003321-C1C0-467B-BCC5-5E24E702E11A}"/>
    <cellStyle name="Normal 18 3 2 4" xfId="30064" xr:uid="{B09B97F3-7FCD-4699-8935-B5CE35E3F0FB}"/>
    <cellStyle name="Normal 18 3 2 4 2" xfId="30065" xr:uid="{9147654F-C31D-4156-B8C1-7F712DF206CC}"/>
    <cellStyle name="Normal 18 3 2 5" xfId="30066" xr:uid="{475F2E38-1688-41F5-B63C-F452F5AA7DE6}"/>
    <cellStyle name="Normal 18 3 2 5 2" xfId="30067" xr:uid="{66B2E1D4-C6E3-4AEF-AACD-6D979FF14AEA}"/>
    <cellStyle name="Normal 18 3 2 6" xfId="30068" xr:uid="{C0CD1110-0EFB-4455-811D-8902C5D5AC5A}"/>
    <cellStyle name="Normal 18 3 3" xfId="30069" xr:uid="{2D650D00-5EF7-4F10-8509-E38449652247}"/>
    <cellStyle name="Normal 18 3 3 2" xfId="30070" xr:uid="{42E6D360-5BCE-442E-8C33-775B4226DC97}"/>
    <cellStyle name="Normal 18 3 3 2 2" xfId="30071" xr:uid="{9D061C2D-78C7-489B-9FF4-5DCDFEC0E37E}"/>
    <cellStyle name="Normal 18 3 3 3" xfId="30072" xr:uid="{253787FF-4FF7-4640-A6A0-0F7F45FAB152}"/>
    <cellStyle name="Normal 18 3 3 3 2" xfId="30073" xr:uid="{874FB135-2F30-4420-82BA-31FB3F9BFF30}"/>
    <cellStyle name="Normal 18 3 3 4" xfId="30074" xr:uid="{FBD95189-20A9-4F78-8899-0E58219B3C02}"/>
    <cellStyle name="Normal 18 3 4" xfId="30075" xr:uid="{66116E1B-0A13-4394-A4D3-23595045E6DF}"/>
    <cellStyle name="Normal 18 3 4 2" xfId="30076" xr:uid="{5868B964-A8A9-41E5-B174-3DDBA2BBC1CF}"/>
    <cellStyle name="Normal 18 3 5" xfId="30077" xr:uid="{211E5E3F-BC7B-470E-A838-C5C0A46074E3}"/>
    <cellStyle name="Normal 18 3 5 2" xfId="30078" xr:uid="{538628A1-9138-40AD-B274-6B49968FA0D3}"/>
    <cellStyle name="Normal 18 3 6" xfId="30079" xr:uid="{207DFE48-8642-4C21-9B4D-695420514521}"/>
    <cellStyle name="Normal 18 3 7" xfId="30080" xr:uid="{AABF0B3A-31C0-4D0B-8482-037B894AE958}"/>
    <cellStyle name="Normal 18 3 7 2" xfId="30081" xr:uid="{B01B0178-8EFA-470A-988E-CFD1846A677D}"/>
    <cellStyle name="Normal 18 3 8" xfId="30082" xr:uid="{5EEF81A9-C02F-4306-8F07-2A14C25A746C}"/>
    <cellStyle name="Normal 18 4" xfId="30083" xr:uid="{E73DB740-3B26-48FD-9D6A-7AB74F18D24D}"/>
    <cellStyle name="Normal 18 4 2" xfId="30084" xr:uid="{8A77D094-989B-42DC-9B2D-FDE7B7DA3555}"/>
    <cellStyle name="Normal 18 4 2 2" xfId="30085" xr:uid="{22BA95D7-4EBE-4BD8-98BB-161C40C6EB51}"/>
    <cellStyle name="Normal 18 4 3" xfId="30086" xr:uid="{6E948CFC-1FB7-4213-B065-00F24888E5DC}"/>
    <cellStyle name="Normal 18 4 3 2" xfId="30087" xr:uid="{6F02FB11-4546-49E2-ACB1-628839EE4D02}"/>
    <cellStyle name="Normal 18 4 4" xfId="30088" xr:uid="{3AD63625-607C-44F8-98B9-CF67B849EDB7}"/>
    <cellStyle name="Normal 18 4 4 2" xfId="30089" xr:uid="{8270AF8F-41A3-4073-BF4B-0B3755032066}"/>
    <cellStyle name="Normal 18 4 5" xfId="30090" xr:uid="{926C4022-8F09-4523-A38E-C14DA3D32E40}"/>
    <cellStyle name="Normal 18 4 5 2" xfId="30091" xr:uid="{2B2DE65A-D5A8-4CBE-8F54-A5F40AA8B0B0}"/>
    <cellStyle name="Normal 18 4 6" xfId="30092" xr:uid="{27A0E72E-9EBB-453F-BD10-9869D99B2D40}"/>
    <cellStyle name="Normal 18 4 7" xfId="30093" xr:uid="{01C94960-5DB3-4E33-BE68-DBA825C6A3BD}"/>
    <cellStyle name="Normal 18 5" xfId="30094" xr:uid="{74FEC24E-51E7-430E-989B-9029217241D7}"/>
    <cellStyle name="Normal 18 5 2" xfId="30095" xr:uid="{63E05C1B-13A6-4CEE-9612-2E41365033CC}"/>
    <cellStyle name="Normal 18 5 3" xfId="30096" xr:uid="{0032A5A8-2EA8-4837-985D-69B6ACAE06A9}"/>
    <cellStyle name="Normal 18 6" xfId="30097" xr:uid="{83EA64EA-33AF-4C0D-B6B9-AEEA7B139C57}"/>
    <cellStyle name="Normal 18 6 2" xfId="30098" xr:uid="{6D64A61C-4264-4869-8809-1C2945693F49}"/>
    <cellStyle name="Normal 18 7" xfId="30099" xr:uid="{D536B59C-1309-4841-B35D-AB13CA1BD4D3}"/>
    <cellStyle name="Normal 18 7 2" xfId="30100" xr:uid="{BD6FA8D2-402F-4951-91AA-2484CEB62A62}"/>
    <cellStyle name="Normal 18 8" xfId="30101" xr:uid="{E31F100A-B091-4430-8181-706FC0FEA9BB}"/>
    <cellStyle name="Normal 18 8 2" xfId="30102" xr:uid="{4F98E3B2-DD57-46F4-AF9C-8DE5EADCD9DE}"/>
    <cellStyle name="Normal 18 9" xfId="30103" xr:uid="{486EF792-9278-4FF5-8968-923A9B4579A8}"/>
    <cellStyle name="Normal 18 9 2" xfId="30104" xr:uid="{2CB6C903-8103-42A7-8F98-8B2F2731AF3A}"/>
    <cellStyle name="Normal 19" xfId="30105" xr:uid="{B6985B01-5CD3-4835-9937-847D87A3914A}"/>
    <cellStyle name="Normal 19 10" xfId="30106" xr:uid="{95C14D87-4B35-4A02-831C-30F2993C2770}"/>
    <cellStyle name="Normal 19 11" xfId="30107" xr:uid="{7A081FEC-3C49-4D08-96E6-E400C0CC1242}"/>
    <cellStyle name="Normal 19 2" xfId="30108" xr:uid="{42ECA6F1-976D-4084-8AD5-B7A71375A04A}"/>
    <cellStyle name="Normal 19 2 10" xfId="30109" xr:uid="{5591B4C0-7F96-4917-B174-D3AD24C17F76}"/>
    <cellStyle name="Normal 19 2 11" xfId="30110" xr:uid="{4E7D0A86-411C-48A6-9F98-4A2427D14EAF}"/>
    <cellStyle name="Normal 19 2 2" xfId="30111" xr:uid="{315B49EA-398D-417D-8DA9-D619CF1C9D84}"/>
    <cellStyle name="Normal 19 2 2 2" xfId="30112" xr:uid="{6A3A0017-AA20-479C-8029-CF8AC5D9D159}"/>
    <cellStyle name="Normal 19 2 2 2 2" xfId="30113" xr:uid="{2FEEDA95-57B6-4ADD-B762-C5F405B3ED6B}"/>
    <cellStyle name="Normal 19 2 2 2 2 2" xfId="30114" xr:uid="{D589CFC3-E9A4-4B6C-BA32-B184A49DAAA6}"/>
    <cellStyle name="Normal 19 2 2 2 3" xfId="30115" xr:uid="{26D3ED15-2657-4758-A0A2-56417D9D342C}"/>
    <cellStyle name="Normal 19 2 2 2 3 2" xfId="30116" xr:uid="{53C971C7-5466-47E5-9C74-9B52F03C8F32}"/>
    <cellStyle name="Normal 19 2 2 2 4" xfId="30117" xr:uid="{06D37207-BF21-4669-B5F7-A85BACFD6A5D}"/>
    <cellStyle name="Normal 19 2 2 3" xfId="30118" xr:uid="{FB88FC03-76E9-431E-96D1-26AA88C036BA}"/>
    <cellStyle name="Normal 19 2 2 3 2" xfId="30119" xr:uid="{3D83BA23-F27D-4205-A58D-365D7C2090C8}"/>
    <cellStyle name="Normal 19 2 2 4" xfId="30120" xr:uid="{EB736FE9-0EFE-44BF-B601-F1E564E30EA3}"/>
    <cellStyle name="Normal 19 2 2 5" xfId="30121" xr:uid="{6E1541E8-76A7-41EB-BF9C-987C06AE251D}"/>
    <cellStyle name="Normal 19 2 2 5 2" xfId="30122" xr:uid="{67931614-F159-4C91-B5C5-36102952677D}"/>
    <cellStyle name="Normal 19 2 3" xfId="30123" xr:uid="{5B750008-3E7F-4B14-B024-45D0AF7AFF5C}"/>
    <cellStyle name="Normal 19 2 3 2" xfId="30124" xr:uid="{859BD61D-B48F-4518-8652-D25D962C03A1}"/>
    <cellStyle name="Normal 19 2 3 2 2" xfId="30125" xr:uid="{F8C42DE3-0362-427E-8FA9-71D4FF905435}"/>
    <cellStyle name="Normal 19 2 3 3" xfId="30126" xr:uid="{1C57832E-0C73-4D5B-91CD-EE0FDDBD9110}"/>
    <cellStyle name="Normal 19 2 3 3 2" xfId="30127" xr:uid="{16727939-8CD0-41CB-972D-45F6B01709C1}"/>
    <cellStyle name="Normal 19 2 3 4" xfId="30128" xr:uid="{4586CCB4-0E40-414A-92E2-AD77762C065E}"/>
    <cellStyle name="Normal 19 2 4" xfId="30129" xr:uid="{B79DF985-F48F-4960-8E7C-1AB9FD5BE871}"/>
    <cellStyle name="Normal 19 2 4 2" xfId="30130" xr:uid="{B2AE3C4C-2C9C-4128-93C9-13672E28AE4C}"/>
    <cellStyle name="Normal 19 2 5" xfId="30131" xr:uid="{4EC097AA-D460-4E62-A3F2-9912A5388A83}"/>
    <cellStyle name="Normal 19 2 5 2" xfId="30132" xr:uid="{A492F471-0F57-4F6B-9EC0-230ED39D58D8}"/>
    <cellStyle name="Normal 19 2 6" xfId="30133" xr:uid="{B54767B1-48EE-46F0-B9A9-F61BBE114DAB}"/>
    <cellStyle name="Normal 19 2 6 2" xfId="30134" xr:uid="{9742C053-BE27-4C2F-A63B-825AB36910AE}"/>
    <cellStyle name="Normal 19 2 7" xfId="30135" xr:uid="{3AF0F3E5-1322-45F1-8E82-3F2C20423672}"/>
    <cellStyle name="Normal 19 2 7 2" xfId="30136" xr:uid="{F4B2A005-7F06-40EC-B56E-FF7A85C61309}"/>
    <cellStyle name="Normal 19 2 7 3" xfId="30137" xr:uid="{7D22B1BB-D1F0-4034-B1E1-F76C40D4D474}"/>
    <cellStyle name="Normal 19 2 8" xfId="30138" xr:uid="{A90513D8-95E9-4EEC-8122-10147F2907F4}"/>
    <cellStyle name="Normal 19 2 8 2" xfId="30139" xr:uid="{E1CB96C1-70DB-4EA1-9D4E-A909E24DC368}"/>
    <cellStyle name="Normal 19 2 9" xfId="30140" xr:uid="{EE5E3A7D-04B8-4104-BB3F-E331016B2E39}"/>
    <cellStyle name="Normal 19 2 9 2" xfId="30141" xr:uid="{B43A88EE-BEC7-4534-A86E-11636D89DA53}"/>
    <cellStyle name="Normal 19 2 9 3" xfId="30142" xr:uid="{66376FDE-1D41-4D27-B54C-8E842D1EE651}"/>
    <cellStyle name="Normal 19 3" xfId="30143" xr:uid="{01F86618-4E52-403F-AE4E-630ECE327125}"/>
    <cellStyle name="Normal 19 3 2" xfId="30144" xr:uid="{E0666D41-E5B0-4F36-BF5B-790FAC61DAA6}"/>
    <cellStyle name="Normal 19 3 2 2" xfId="30145" xr:uid="{F381AE1F-CBF5-4E70-A0B6-2BD8B4261306}"/>
    <cellStyle name="Normal 19 3 2 2 2" xfId="30146" xr:uid="{B54E883F-FAEE-4AFA-8422-F184DD4D06C7}"/>
    <cellStyle name="Normal 19 3 2 3" xfId="30147" xr:uid="{6FD93707-663D-4188-9566-BFB469071082}"/>
    <cellStyle name="Normal 19 3 2 3 2" xfId="30148" xr:uid="{1DE17375-8CF3-4FDB-A858-8EF6C8059D2C}"/>
    <cellStyle name="Normal 19 3 2 4" xfId="30149" xr:uid="{00B8B507-2950-49DF-9280-1C64435C33F1}"/>
    <cellStyle name="Normal 19 3 2 4 2" xfId="30150" xr:uid="{45D8B00B-7D8B-43FA-9CFD-80BD081D0684}"/>
    <cellStyle name="Normal 19 3 2 5" xfId="30151" xr:uid="{FA28516D-B3E6-4591-A387-F0DB5DCFEFD0}"/>
    <cellStyle name="Normal 19 3 2 5 2" xfId="30152" xr:uid="{24FBACCE-B8F4-41B6-9573-D611485A89B7}"/>
    <cellStyle name="Normal 19 3 2 6" xfId="30153" xr:uid="{2C902C29-AD0A-4FE6-999F-57E1F671A18A}"/>
    <cellStyle name="Normal 19 3 3" xfId="30154" xr:uid="{CD077522-1C27-4B6C-B0AD-E433795C00CF}"/>
    <cellStyle name="Normal 19 3 3 2" xfId="30155" xr:uid="{8E07B3EC-AD5B-4D71-9F95-FC89012C73D7}"/>
    <cellStyle name="Normal 19 3 3 2 2" xfId="30156" xr:uid="{13623D91-2054-4683-B383-F2331A47F00A}"/>
    <cellStyle name="Normal 19 3 3 3" xfId="30157" xr:uid="{703F680C-F4A7-4171-AA9D-A2B1A0644F67}"/>
    <cellStyle name="Normal 19 3 3 3 2" xfId="30158" xr:uid="{E5946F94-7D20-420D-AB33-504D3499F4BA}"/>
    <cellStyle name="Normal 19 3 3 4" xfId="30159" xr:uid="{7CDB663B-A04F-4195-A16D-27D682D1B5F8}"/>
    <cellStyle name="Normal 19 3 4" xfId="30160" xr:uid="{B32F31D3-1DF4-4864-84B0-4D38575B1CE3}"/>
    <cellStyle name="Normal 19 3 4 2" xfId="30161" xr:uid="{707F9213-04D2-4194-A574-CB9529F102A1}"/>
    <cellStyle name="Normal 19 3 5" xfId="30162" xr:uid="{FBE81B2B-5058-40DD-9D7F-6A50B457DDA3}"/>
    <cellStyle name="Normal 19 3 5 2" xfId="30163" xr:uid="{8E27FA23-FE65-48EB-A52E-50201384F67C}"/>
    <cellStyle name="Normal 19 3 6" xfId="30164" xr:uid="{C197FAFE-0C40-445B-B119-2916FAC4112A}"/>
    <cellStyle name="Normal 19 3 7" xfId="30165" xr:uid="{F6ADF81F-593C-4A7D-B04C-AF3FE88A5170}"/>
    <cellStyle name="Normal 19 3 7 2" xfId="30166" xr:uid="{D4A3B15B-47A2-40C4-A594-4E92D78FC7B3}"/>
    <cellStyle name="Normal 19 3 8" xfId="30167" xr:uid="{0E9CC399-B15A-474E-B7EF-FBCEF0AC3D4B}"/>
    <cellStyle name="Normal 19 4" xfId="30168" xr:uid="{6AD4552B-D831-4095-8269-90B2A2B3DA85}"/>
    <cellStyle name="Normal 19 4 2" xfId="30169" xr:uid="{9D3F7D84-88F8-4422-A669-8ADCBEA35A50}"/>
    <cellStyle name="Normal 19 4 2 2" xfId="30170" xr:uid="{E2B351F7-7716-46CB-8725-D85DB21E3B55}"/>
    <cellStyle name="Normal 19 4 3" xfId="30171" xr:uid="{8E6790B1-E362-4A68-9C59-97B8DAFC08E6}"/>
    <cellStyle name="Normal 19 4 3 2" xfId="30172" xr:uid="{A52909F4-7AAC-4ED8-9040-56F9C402051E}"/>
    <cellStyle name="Normal 19 4 4" xfId="30173" xr:uid="{8D8B23BD-5171-4871-BEC5-04F7AC39F410}"/>
    <cellStyle name="Normal 19 4 4 2" xfId="30174" xr:uid="{708EE79D-E8DD-4F7E-B79B-CE078041AF4A}"/>
    <cellStyle name="Normal 19 4 5" xfId="30175" xr:uid="{D5FF74E2-03CF-41E0-AC9D-F8998A1ED344}"/>
    <cellStyle name="Normal 19 4 5 2" xfId="30176" xr:uid="{91B2CDA3-75E5-4F15-BDDA-C5B81A472C4C}"/>
    <cellStyle name="Normal 19 4 6" xfId="30177" xr:uid="{AC602D0E-B0B9-414E-B4E2-A654EADBF3EB}"/>
    <cellStyle name="Normal 19 4 7" xfId="30178" xr:uid="{C5B177ED-B147-4040-BEA6-4D90A98BDF31}"/>
    <cellStyle name="Normal 19 5" xfId="30179" xr:uid="{50213E52-6E04-4491-B50A-EF9673F221A8}"/>
    <cellStyle name="Normal 19 5 2" xfId="30180" xr:uid="{4CC0E741-CAD8-495A-B7A6-B91ECB1CD91A}"/>
    <cellStyle name="Normal 19 5 3" xfId="30181" xr:uid="{0C8D6F01-E214-42B6-8801-C7E99C9B4C26}"/>
    <cellStyle name="Normal 19 6" xfId="30182" xr:uid="{ED9AF363-3717-4962-9735-1B474B4089BE}"/>
    <cellStyle name="Normal 19 6 2" xfId="30183" xr:uid="{C2647217-F4C0-4792-B97A-9C3C4D5BDAC5}"/>
    <cellStyle name="Normal 19 7" xfId="30184" xr:uid="{7B98E69F-3B43-4287-9FA9-2601761929C1}"/>
    <cellStyle name="Normal 19 7 2" xfId="30185" xr:uid="{D88DCED3-4150-4A8D-8140-8BC07DBD278B}"/>
    <cellStyle name="Normal 19 8" xfId="30186" xr:uid="{7F9612A3-B77B-415B-93BE-7134AD2B2B88}"/>
    <cellStyle name="Normal 19 8 2" xfId="30187" xr:uid="{B205785E-2926-4A09-91CD-842CEA40DEAE}"/>
    <cellStyle name="Normal 19 9" xfId="30188" xr:uid="{7CF40CA4-CD6E-4CF9-B914-CC631BC67C07}"/>
    <cellStyle name="Normal 19 9 2" xfId="30189" xr:uid="{848D8DBE-C038-4511-B085-1C7017C209A8}"/>
    <cellStyle name="Normal 2" xfId="669" xr:uid="{B190D761-ADDB-4CFB-8149-54EEFCE0B1C0}"/>
    <cellStyle name="Normal 2 10" xfId="670" xr:uid="{25635D35-6675-4E4D-AAB1-9A83726B5117}"/>
    <cellStyle name="Normal 2 10 2" xfId="30192" xr:uid="{0B56BF90-2623-428B-B14E-C0D4D452B690}"/>
    <cellStyle name="Normal 2 10 2 2" xfId="30193" xr:uid="{CA6FEDE9-E706-43AD-BAAE-5376F0AFE8CF}"/>
    <cellStyle name="Normal 2 10 2 3" xfId="30194" xr:uid="{C93AF1D7-C292-4E93-BDE9-2089A91A8ADC}"/>
    <cellStyle name="Normal 2 10 3" xfId="30195" xr:uid="{28637252-783C-4A8D-A7A6-32EEA186FBF8}"/>
    <cellStyle name="Normal 2 10 3 2" xfId="30196" xr:uid="{7185A35D-E37A-43BE-BDDB-37F35A7CE63C}"/>
    <cellStyle name="Normal 2 10 4" xfId="30197" xr:uid="{2F39851C-BFF7-44AD-BBBB-008654524DBA}"/>
    <cellStyle name="Normal 2 10 4 2" xfId="30198" xr:uid="{BF32766E-409A-449C-AE79-D40B3BA2F69A}"/>
    <cellStyle name="Normal 2 10 5" xfId="30199" xr:uid="{E613C2C2-2813-4A8F-A33A-C26EC370ED3D}"/>
    <cellStyle name="Normal 2 10 6" xfId="30191" xr:uid="{0EE1AF35-94EE-4E37-8DB2-FB25063F9D72}"/>
    <cellStyle name="Normal 2 11" xfId="30200" xr:uid="{2B406BEA-0D15-4934-B2D7-2C60389D90C3}"/>
    <cellStyle name="Normal 2 11 2" xfId="30201" xr:uid="{5425287C-D36F-4C6B-A14D-A06DA0919294}"/>
    <cellStyle name="Normal 2 11 2 2" xfId="30202" xr:uid="{6E135578-A48D-47DD-9EC7-8BB45360BD71}"/>
    <cellStyle name="Normal 2 11 2 3" xfId="30203" xr:uid="{32B7C0D1-CFB7-444C-9964-B167B4968DE0}"/>
    <cellStyle name="Normal 2 11 3" xfId="30204" xr:uid="{AC73BA4D-F9CB-4A8E-9A96-BFB1C9025E84}"/>
    <cellStyle name="Normal 2 11 3 2" xfId="30205" xr:uid="{ABFD69A0-6335-45E1-A927-A0B587683202}"/>
    <cellStyle name="Normal 2 11 4" xfId="30206" xr:uid="{D05BA841-A7FA-4391-88F0-B1687E919B8F}"/>
    <cellStyle name="Normal 2 11 4 2" xfId="30207" xr:uid="{55F8705E-C0DC-4DE3-ACFF-B82655776A9D}"/>
    <cellStyle name="Normal 2 11 5" xfId="30208" xr:uid="{4710F251-0AD9-4443-8799-A08E70DD3781}"/>
    <cellStyle name="Normal 2 12" xfId="30209" xr:uid="{2F3E6F69-F955-4476-AE12-97030DC64B82}"/>
    <cellStyle name="Normal 2 12 2" xfId="30210" xr:uid="{11FCC4D3-DAB6-48A4-B7F6-8BF6B89D40BC}"/>
    <cellStyle name="Normal 2 12 2 2" xfId="30211" xr:uid="{109ED12C-921A-4CCF-8E6C-042BFB4690A5}"/>
    <cellStyle name="Normal 2 12 2 3" xfId="30212" xr:uid="{ABECB5A5-AB8A-464E-9882-4EA70EE88036}"/>
    <cellStyle name="Normal 2 12 3" xfId="30213" xr:uid="{0BD0FAA6-1C83-47FF-A149-F596CCE50E42}"/>
    <cellStyle name="Normal 2 12 3 2" xfId="30214" xr:uid="{05E8064F-866F-4302-A395-1559C9E0D875}"/>
    <cellStyle name="Normal 2 12 4" xfId="30215" xr:uid="{7A4D30E8-06DC-4F78-B4AA-7EE48C9845FD}"/>
    <cellStyle name="Normal 2 12 4 2" xfId="30216" xr:uid="{D16E4AA8-6C3E-4AAE-801C-74C00E1C2C90}"/>
    <cellStyle name="Normal 2 12 5" xfId="30217" xr:uid="{AD74D69C-844F-4BA7-A89E-4749493090F5}"/>
    <cellStyle name="Normal 2 13" xfId="30218" xr:uid="{A0BDC66C-03DA-46EA-A2A6-DEC525A9ACE8}"/>
    <cellStyle name="Normal 2 13 2" xfId="30219" xr:uid="{35DB8098-1A46-4E12-A34D-C7CEEFB88444}"/>
    <cellStyle name="Normal 2 13 2 2" xfId="30220" xr:uid="{79775F89-52AE-4BFA-AECF-FC172CCE10D2}"/>
    <cellStyle name="Normal 2 13 2 3" xfId="30221" xr:uid="{EF023F18-5896-464B-A284-BADA7B03B28C}"/>
    <cellStyle name="Normal 2 13 3" xfId="30222" xr:uid="{4C43C5F7-78E1-4857-A63B-CF8DC5E14CA7}"/>
    <cellStyle name="Normal 2 13 3 2" xfId="30223" xr:uid="{42237CC2-36AD-4BF7-925C-660A63D80E83}"/>
    <cellStyle name="Normal 2 13 4" xfId="30224" xr:uid="{3541D838-9B4D-4592-94C7-E0D37186FCD4}"/>
    <cellStyle name="Normal 2 13 5" xfId="30225" xr:uid="{8578D362-485B-40F1-B3E9-D99665CB2828}"/>
    <cellStyle name="Normal 2 14" xfId="30226" xr:uid="{8907D87E-4878-4915-A4BD-B0245844D237}"/>
    <cellStyle name="Normal 2 14 2" xfId="30227" xr:uid="{2EAF027E-B7F3-4080-96B4-288AD10A6813}"/>
    <cellStyle name="Normal 2 14 2 2" xfId="30228" xr:uid="{E64000BD-E5D5-4E26-950E-6BCB3B2CC872}"/>
    <cellStyle name="Normal 2 14 2 3" xfId="30229" xr:uid="{BB162854-BC30-4EA8-9327-4D8A4F99AC4D}"/>
    <cellStyle name="Normal 2 14 3" xfId="30230" xr:uid="{75D81270-74E8-43A7-A904-B17DEA02C33D}"/>
    <cellStyle name="Normal 2 14 3 2" xfId="30231" xr:uid="{A77CD02C-1904-4089-B7A2-B0434EB19D7D}"/>
    <cellStyle name="Normal 2 14 4" xfId="30232" xr:uid="{2CBE3223-5D3D-428A-B89F-E3F7C141A637}"/>
    <cellStyle name="Normal 2 14 4 2" xfId="30233" xr:uid="{B724F3AA-F675-4759-8692-4FA96EA3CA75}"/>
    <cellStyle name="Normal 2 14 4 3" xfId="30234" xr:uid="{57867D9B-845D-415A-B905-9A6CD7B2C282}"/>
    <cellStyle name="Normal 2 14 5" xfId="30235" xr:uid="{4AAFF29C-B6D9-4B52-B9F2-E4FD8E28DDCB}"/>
    <cellStyle name="Normal 2 15" xfId="30236" xr:uid="{C40D7746-CA5A-463D-81B2-592FE3A0C6E3}"/>
    <cellStyle name="Normal 2 15 2" xfId="30237" xr:uid="{CEFF78AC-F882-4557-BFF2-A350DAD0734D}"/>
    <cellStyle name="Normal 2 15 2 2" xfId="30238" xr:uid="{A5A85904-35E9-45DB-9171-BA8BB5547B17}"/>
    <cellStyle name="Normal 2 15 2 3" xfId="30239" xr:uid="{D1816B46-CD6E-43D5-AFE5-3C43B76B52D6}"/>
    <cellStyle name="Normal 2 15 3" xfId="30240" xr:uid="{089DFA4C-85B8-45D9-9DDB-A146259863C9}"/>
    <cellStyle name="Normal 2 15 3 2" xfId="30241" xr:uid="{D64B730A-01E5-4E53-8B16-C1007713CF86}"/>
    <cellStyle name="Normal 2 15 4" xfId="30242" xr:uid="{A062073F-1EA1-44A6-9AAF-7CB2A4C9767C}"/>
    <cellStyle name="Normal 2 15 4 2" xfId="30243" xr:uid="{3DA564C7-7F12-49EC-A69E-95FA3DB15642}"/>
    <cellStyle name="Normal 2 15 5" xfId="30244" xr:uid="{194DF931-75D8-4B57-A9DE-16EB1016D3E1}"/>
    <cellStyle name="Normal 2 16" xfId="30245" xr:uid="{1064DE59-9006-44CF-89E4-029E13689DF6}"/>
    <cellStyle name="Normal 2 16 2" xfId="30246" xr:uid="{5CFE46B5-266A-4564-874D-10600A1261F5}"/>
    <cellStyle name="Normal 2 16 3" xfId="30247" xr:uid="{ED5F9E9F-4921-45E5-80B9-296BAE552423}"/>
    <cellStyle name="Normal 2 17" xfId="30248" xr:uid="{FC954B98-C690-43AF-BC75-8908722854BC}"/>
    <cellStyle name="Normal 2 17 2" xfId="30249" xr:uid="{73881087-9D00-4457-9469-DB554647C679}"/>
    <cellStyle name="Normal 2 17 3" xfId="30250" xr:uid="{BFE8CD98-4B2F-4CEE-9954-4541E2884856}"/>
    <cellStyle name="Normal 2 18" xfId="30251" xr:uid="{C8D3F268-0610-4307-BD99-3C82EA8BF79C}"/>
    <cellStyle name="Normal 2 18 2" xfId="30252" xr:uid="{AE919C03-1EA0-4B45-B5A8-FF37F7F12BA0}"/>
    <cellStyle name="Normal 2 18 3" xfId="30253" xr:uid="{715AD14C-71BE-40FC-96AB-E06C92CE2867}"/>
    <cellStyle name="Normal 2 19" xfId="30254" xr:uid="{A4632612-2CC0-4B55-B67A-FAE2755B6D37}"/>
    <cellStyle name="Normal 2 19 2" xfId="30255" xr:uid="{FC380D20-6E02-4DAD-A9A7-58A6D77618EA}"/>
    <cellStyle name="Normal 2 19 3" xfId="30256" xr:uid="{43F727D2-06B0-40DE-B248-54ED81F88EEC}"/>
    <cellStyle name="Normal 2 2" xfId="671" xr:uid="{55E2D636-4C9F-4C55-9A3D-57247FEC84CD}"/>
    <cellStyle name="Normal 2 2 10" xfId="30257" xr:uid="{BA83EF80-5E41-4A97-81AD-E93ACD959414}"/>
    <cellStyle name="Normal 2 2 10 2" xfId="30258" xr:uid="{EF7A811C-FD9D-41AD-B61F-BC7A3D90F854}"/>
    <cellStyle name="Normal 2 2 10 2 2" xfId="30259" xr:uid="{E324FD90-319E-42FB-8340-9666217FC6F1}"/>
    <cellStyle name="Normal 2 2 10 2 2 2" xfId="30260" xr:uid="{28CAA456-E44E-48A6-9191-8961B5C7E4EE}"/>
    <cellStyle name="Normal 2 2 10 2 2 3" xfId="30261" xr:uid="{305A9E1B-F30B-4405-B165-051AB8F08730}"/>
    <cellStyle name="Normal 2 2 10 2 3" xfId="30262" xr:uid="{D31DDBB7-F941-4402-84F9-EC5FD50FB638}"/>
    <cellStyle name="Normal 2 2 10 2 4" xfId="30263" xr:uid="{063B4EFA-CF84-4540-95D8-DC85FBF2FC2F}"/>
    <cellStyle name="Normal 2 2 10 3" xfId="30264" xr:uid="{A3BBCECA-1B9A-4CBA-BEB7-8E89E77456A7}"/>
    <cellStyle name="Normal 2 2 10 3 2" xfId="30265" xr:uid="{026E0C24-552C-4FD3-9C76-4C954BB95A35}"/>
    <cellStyle name="Normal 2 2 10 3 2 2" xfId="30266" xr:uid="{031BABDF-70BA-430F-9B3C-9D0A298697C6}"/>
    <cellStyle name="Normal 2 2 10 3 2 3" xfId="30267" xr:uid="{D107BE5C-CAE3-4B88-A04C-7504E8AE6D5C}"/>
    <cellStyle name="Normal 2 2 10 3 3" xfId="30268" xr:uid="{449C7310-1439-4743-A80A-52E6B61B0401}"/>
    <cellStyle name="Normal 2 2 10 3 4" xfId="30269" xr:uid="{7516E004-8610-4468-B75A-64DB46E4245D}"/>
    <cellStyle name="Normal 2 2 10 4" xfId="30270" xr:uid="{8E761ABE-E304-4731-B5DF-DD4E10A4BB91}"/>
    <cellStyle name="Normal 2 2 10 4 2" xfId="30271" xr:uid="{CC70BE63-37E4-4124-B227-CC58B43559A8}"/>
    <cellStyle name="Normal 2 2 10 4 3" xfId="30272" xr:uid="{C966C7A5-3698-49BE-AFF7-77E428C1BE05}"/>
    <cellStyle name="Normal 2 2 10 5" xfId="30273" xr:uid="{EA468F72-A11A-4ACE-A9A9-1BE9D9945345}"/>
    <cellStyle name="Normal 2 2 10 5 2" xfId="30274" xr:uid="{D5C9FB1D-C2AF-4827-BE7D-B606D85844BA}"/>
    <cellStyle name="Normal 2 2 10 6" xfId="30275" xr:uid="{4693AEB4-0713-456F-829A-65E51E924AB6}"/>
    <cellStyle name="Normal 2 2 10 6 2" xfId="30276" xr:uid="{21B0D436-8417-4B97-8FF9-27CAC1143C21}"/>
    <cellStyle name="Normal 2 2 10 7" xfId="30277" xr:uid="{40A792E2-DCEB-4198-92B8-1ADDD4C83B07}"/>
    <cellStyle name="Normal 2 2 11" xfId="30278" xr:uid="{5589CF13-ADEE-4BE3-A538-FB105A4B1C85}"/>
    <cellStyle name="Normal 2 2 11 2" xfId="30279" xr:uid="{7337E97D-844F-414D-9F09-88EFD01D01D4}"/>
    <cellStyle name="Normal 2 2 11 2 2" xfId="30280" xr:uid="{07D74E92-D26F-44AA-A4FD-CA8551A4FFA0}"/>
    <cellStyle name="Normal 2 2 11 2 2 2" xfId="30281" xr:uid="{9E625CB2-3115-485E-928A-138B3D11A9B0}"/>
    <cellStyle name="Normal 2 2 11 2 2 3" xfId="30282" xr:uid="{6B7FC773-625B-40C3-9809-08941AB99B4B}"/>
    <cellStyle name="Normal 2 2 11 2 3" xfId="30283" xr:uid="{8C39DF95-F5D5-4333-84F0-0DB304BC55B7}"/>
    <cellStyle name="Normal 2 2 11 2 4" xfId="30284" xr:uid="{9D9D4B37-D434-4BD9-B06E-9D16F3011E92}"/>
    <cellStyle name="Normal 2 2 11 3" xfId="30285" xr:uid="{A3C6DFC7-438C-4A51-9B74-BB79ED913B74}"/>
    <cellStyle name="Normal 2 2 11 3 2" xfId="30286" xr:uid="{7E7A91F6-8BFC-4104-B286-DB4DC7BA3FDC}"/>
    <cellStyle name="Normal 2 2 11 3 2 2" xfId="30287" xr:uid="{45FC48A2-7909-4BC5-AA47-C42BB46E8F6D}"/>
    <cellStyle name="Normal 2 2 11 3 2 3" xfId="30288" xr:uid="{FE99B57D-A54C-4DA8-A871-71AEFFB70849}"/>
    <cellStyle name="Normal 2 2 11 3 3" xfId="30289" xr:uid="{43DC709C-3CC5-4D55-A164-64AE9574C754}"/>
    <cellStyle name="Normal 2 2 11 3 4" xfId="30290" xr:uid="{19CC38EA-98BA-477E-ADA8-D205BC4CAC42}"/>
    <cellStyle name="Normal 2 2 11 4" xfId="30291" xr:uid="{7F6C1282-23F6-4AC9-A9F3-3041CC6AC6B7}"/>
    <cellStyle name="Normal 2 2 11 4 2" xfId="30292" xr:uid="{19ECE298-43C7-4E0B-9C54-DAB280F48D27}"/>
    <cellStyle name="Normal 2 2 11 4 3" xfId="30293" xr:uid="{4A134C5C-8093-4294-965E-2B46A9B8FFF1}"/>
    <cellStyle name="Normal 2 2 11 5" xfId="30294" xr:uid="{09C19C0D-3B5F-402E-981D-0D140310F60F}"/>
    <cellStyle name="Normal 2 2 11 6" xfId="30295" xr:uid="{C61821F0-F68E-466B-8237-6731D1DBE85E}"/>
    <cellStyle name="Normal 2 2 12" xfId="30296" xr:uid="{3EE025CA-D80F-43DF-A53E-752343BB1CF1}"/>
    <cellStyle name="Normal 2 2 12 2" xfId="30297" xr:uid="{3DD51340-0BCB-46AB-AEDE-369D453F811D}"/>
    <cellStyle name="Normal 2 2 12 2 2" xfId="30298" xr:uid="{D8765FA5-5F4E-4A18-BC75-680B944D47E1}"/>
    <cellStyle name="Normal 2 2 12 2 2 2" xfId="30299" xr:uid="{51380248-CC26-40F2-B2D1-33A8EF92B48A}"/>
    <cellStyle name="Normal 2 2 12 2 2 3" xfId="30300" xr:uid="{288D1759-4179-4380-B77B-31BF7384C25C}"/>
    <cellStyle name="Normal 2 2 12 2 3" xfId="30301" xr:uid="{B02889AB-C688-45DD-A8E4-4BD7FC7DABD7}"/>
    <cellStyle name="Normal 2 2 12 2 4" xfId="30302" xr:uid="{13D96772-DA04-4E49-9B67-14A496DE869C}"/>
    <cellStyle name="Normal 2 2 12 3" xfId="30303" xr:uid="{6A6FD1B8-FCB3-4ADE-9E51-13E56A8E4D7F}"/>
    <cellStyle name="Normal 2 2 12 3 2" xfId="30304" xr:uid="{6968C48E-485E-4149-8586-6171F1C500E2}"/>
    <cellStyle name="Normal 2 2 12 3 2 2" xfId="30305" xr:uid="{E3816553-ED1C-4694-A6CD-1E2352FC0FE7}"/>
    <cellStyle name="Normal 2 2 12 3 2 3" xfId="30306" xr:uid="{F58A489E-8EAF-4125-9926-44E9B49F7ACD}"/>
    <cellStyle name="Normal 2 2 12 3 3" xfId="30307" xr:uid="{98E00D30-1399-4A2F-AAEC-38121F8A79B9}"/>
    <cellStyle name="Normal 2 2 12 3 4" xfId="30308" xr:uid="{A6BEE63D-BD88-4DD1-B7AB-5AA9A0622B5F}"/>
    <cellStyle name="Normal 2 2 12 4" xfId="30309" xr:uid="{B13A723A-237F-46C6-9AA1-3538A75CB9C1}"/>
    <cellStyle name="Normal 2 2 12 4 2" xfId="30310" xr:uid="{2D149D39-5CA7-4791-B4A7-001F06349F7D}"/>
    <cellStyle name="Normal 2 2 12 4 3" xfId="30311" xr:uid="{AD1F36C6-6CAC-4134-930B-ADBBD5A11107}"/>
    <cellStyle name="Normal 2 2 12 5" xfId="30312" xr:uid="{CC4DABEC-FCE5-4BF3-A75E-EB4073649D1E}"/>
    <cellStyle name="Normal 2 2 12 5 2" xfId="30313" xr:uid="{FD4AC923-62FD-4632-BE4F-B2C6542DCF91}"/>
    <cellStyle name="Normal 2 2 12 6" xfId="30314" xr:uid="{249DE4C4-B558-4113-9E9C-008426EC62C4}"/>
    <cellStyle name="Normal 2 2 12 6 2" xfId="30315" xr:uid="{8EB59CDA-6AA6-4D50-9F2B-2CDE3A1D9071}"/>
    <cellStyle name="Normal 2 2 12 7" xfId="30316" xr:uid="{39431BE4-E5AA-4AC7-874D-1A2BF0EA6DFA}"/>
    <cellStyle name="Normal 2 2 13" xfId="30317" xr:uid="{9AD544C1-7303-4879-999B-EEFFC436508B}"/>
    <cellStyle name="Normal 2 2 13 2" xfId="30318" xr:uid="{556F9C76-50E2-4430-9F5C-9DC2735EE9E2}"/>
    <cellStyle name="Normal 2 2 13 2 2" xfId="30319" xr:uid="{4B9C09CB-61E0-4DB9-A82E-C2F5DED93FD5}"/>
    <cellStyle name="Normal 2 2 13 2 3" xfId="30320" xr:uid="{B826BE93-1F49-404C-B63B-8B02B23F8FCF}"/>
    <cellStyle name="Normal 2 2 13 3" xfId="30321" xr:uid="{B7454529-70C8-4EDD-8B12-B6F101C650D0}"/>
    <cellStyle name="Normal 2 2 13 4" xfId="30322" xr:uid="{C7563861-E13E-49DD-AC4D-4F2DC0BFAD74}"/>
    <cellStyle name="Normal 2 2 14" xfId="30323" xr:uid="{48CDC0F5-4BF4-4AA2-8DA5-8909C401ECEF}"/>
    <cellStyle name="Normal 2 2 14 2" xfId="30324" xr:uid="{07146061-7DE5-4545-BAA7-E20D2ECF9CF8}"/>
    <cellStyle name="Normal 2 2 14 2 2" xfId="30325" xr:uid="{12E99DB4-4ABA-4C1C-98B5-6466B7E5DFD7}"/>
    <cellStyle name="Normal 2 2 14 2 3" xfId="30326" xr:uid="{20F01CDC-0FF5-430D-BFFF-EFDF4F8C9C87}"/>
    <cellStyle name="Normal 2 2 14 3" xfId="30327" xr:uid="{8CAEEB83-68DD-4DA5-9D1F-259F2044D03A}"/>
    <cellStyle name="Normal 2 2 14 4" xfId="30328" xr:uid="{C9F8C1F6-653F-4DF9-AA75-C25D1E25F269}"/>
    <cellStyle name="Normal 2 2 15" xfId="30329" xr:uid="{7066B2DC-BA55-4D2F-81A7-26F9950627C5}"/>
    <cellStyle name="Normal 2 2 15 2" xfId="30330" xr:uid="{D8D27A70-8CA0-465C-9EE5-F47233E3B51C}"/>
    <cellStyle name="Normal 2 2 15 2 2" xfId="30331" xr:uid="{4465B188-7DFD-4227-87C1-E6609B516F02}"/>
    <cellStyle name="Normal 2 2 15 2 3" xfId="30332" xr:uid="{7601F213-ADFA-474D-84E1-7201F208149B}"/>
    <cellStyle name="Normal 2 2 15 3" xfId="30333" xr:uid="{850F3EA6-6982-486A-9BBF-96B99191668D}"/>
    <cellStyle name="Normal 2 2 15 4" xfId="30334" xr:uid="{2C50496C-F8CD-4C88-BC1D-95F763AA750B}"/>
    <cellStyle name="Normal 2 2 16" xfId="30335" xr:uid="{4B016A48-719E-4A44-A764-EBE219C45D70}"/>
    <cellStyle name="Normal 2 2 16 2" xfId="30336" xr:uid="{8E4D4EF9-D0B6-418C-B9D2-F781B4F9B1F9}"/>
    <cellStyle name="Normal 2 2 16 2 2" xfId="30337" xr:uid="{5866B289-AD45-4AC9-A6F7-1E320FD19FEE}"/>
    <cellStyle name="Normal 2 2 16 2 3" xfId="30338" xr:uid="{DA313E88-81A2-4E2D-81CE-950BE1AA0670}"/>
    <cellStyle name="Normal 2 2 16 3" xfId="30339" xr:uid="{A9598A71-F4DA-4EFE-84DB-F3580C95415B}"/>
    <cellStyle name="Normal 2 2 16 4" xfId="30340" xr:uid="{B7A4013C-D194-4D45-8810-03A9428F304B}"/>
    <cellStyle name="Normal 2 2 17" xfId="30341" xr:uid="{C49B0DA9-EC66-4903-8318-C3D0571A3828}"/>
    <cellStyle name="Normal 2 2 17 2" xfId="30342" xr:uid="{A147FA58-94C1-4EF4-91F8-F2BF7F91F406}"/>
    <cellStyle name="Normal 2 2 17 2 2" xfId="30343" xr:uid="{FD7F380C-93F9-4E49-BFB4-2118750921E4}"/>
    <cellStyle name="Normal 2 2 17 2 3" xfId="30344" xr:uid="{F0D6C76C-4869-443A-9CAD-E8BB99A8E57D}"/>
    <cellStyle name="Normal 2 2 17 3" xfId="30345" xr:uid="{0D46C224-C936-4B46-9109-872D1D10FC13}"/>
    <cellStyle name="Normal 2 2 17 4" xfId="30346" xr:uid="{2F219C5D-0772-430B-84EF-75AAA150D778}"/>
    <cellStyle name="Normal 2 2 18" xfId="30347" xr:uid="{24DDC00E-38F0-4B14-AF23-8C9EAE8CD0E1}"/>
    <cellStyle name="Normal 2 2 18 2" xfId="30348" xr:uid="{F88968A0-FF18-44CD-BAC1-C3B981EA0A5B}"/>
    <cellStyle name="Normal 2 2 18 2 2" xfId="30349" xr:uid="{33C6F871-9B23-4789-A8B6-F74E4E854962}"/>
    <cellStyle name="Normal 2 2 18 2 3" xfId="30350" xr:uid="{B670D726-6ECE-4E48-B1AB-9426DADCDAB3}"/>
    <cellStyle name="Normal 2 2 18 3" xfId="30351" xr:uid="{A1B87592-5403-49D3-9B98-FF76B45CF8A7}"/>
    <cellStyle name="Normal 2 2 18 4" xfId="30352" xr:uid="{EB024C9F-454B-4BDA-AAF4-0D4ADBA94970}"/>
    <cellStyle name="Normal 2 2 19" xfId="30353" xr:uid="{6F1E0FC8-A6E5-4BAA-98D7-6BEADF3A4D88}"/>
    <cellStyle name="Normal 2 2 19 2" xfId="30354" xr:uid="{A524F4E2-D9A6-471C-ABB8-2831C50FE243}"/>
    <cellStyle name="Normal 2 2 19 2 2" xfId="30355" xr:uid="{D44F53D8-1974-4CB7-8C83-D2E03C22DA49}"/>
    <cellStyle name="Normal 2 2 19 2 3" xfId="30356" xr:uid="{19B8711C-DB3F-4B01-A568-5DCCB1C29D47}"/>
    <cellStyle name="Normal 2 2 19 3" xfId="30357" xr:uid="{CAE5BC8B-FEC2-4313-98E1-427BD22F4C8F}"/>
    <cellStyle name="Normal 2 2 19 4" xfId="30358" xr:uid="{98278BAF-F4CD-458B-9544-8D7F310551EA}"/>
    <cellStyle name="Normal 2 2 2" xfId="672" xr:uid="{F6E20830-CB29-47A4-B0A7-092DAD9B1053}"/>
    <cellStyle name="Normal 2 2 2 10" xfId="30360" xr:uid="{E5ADA25A-1E14-4F71-B95B-583F8FEF4667}"/>
    <cellStyle name="Normal 2 2 2 10 2" xfId="30361" xr:uid="{9F072693-7BC4-464F-B2EE-08F3E1CA4D33}"/>
    <cellStyle name="Normal 2 2 2 11" xfId="30359" xr:uid="{738102D5-5ADC-4BCF-9218-06E35615ADAE}"/>
    <cellStyle name="Normal 2 2 2 2" xfId="30362" xr:uid="{FDBF3EC9-491E-4266-86F6-7E4AFAD3A4B3}"/>
    <cellStyle name="Normal 2 2 2 2 10" xfId="30363" xr:uid="{5DE6E90A-A2E2-4F85-8AD3-E37926396401}"/>
    <cellStyle name="Normal 2 2 2 2 2" xfId="30364" xr:uid="{AA3947AB-C6DD-4166-980D-37F702DAC587}"/>
    <cellStyle name="Normal 2 2 2 2 2 2" xfId="30365" xr:uid="{829E017B-62DB-4D85-9F38-7CAF8D3B0059}"/>
    <cellStyle name="Normal 2 2 2 2 2 2 2" xfId="30366" xr:uid="{8E5DFB47-B997-4FC5-B3AA-826325E14578}"/>
    <cellStyle name="Normal 2 2 2 2 2 3" xfId="30367" xr:uid="{220EE373-B57D-4B9F-820B-A67297DA3C1C}"/>
    <cellStyle name="Normal 2 2 2 2 2 3 2" xfId="30368" xr:uid="{DF9BD5EE-5C96-4105-A969-72E4D4003B57}"/>
    <cellStyle name="Normal 2 2 2 2 2 4" xfId="30369" xr:uid="{83044CB7-63CB-4E04-906D-3233264ADB4E}"/>
    <cellStyle name="Normal 2 2 2 2 2 5" xfId="30370" xr:uid="{22C00905-B1F3-4263-AEBB-DF04D604F911}"/>
    <cellStyle name="Normal 2 2 2 2 2 5 2" xfId="30371" xr:uid="{2629A459-5C2C-4D40-885E-27B23CFB7C4F}"/>
    <cellStyle name="Normal 2 2 2 2 3" xfId="30372" xr:uid="{BC0023E7-FA1A-4747-B2E3-8E41A7A31E3E}"/>
    <cellStyle name="Normal 2 2 2 2 3 2" xfId="30373" xr:uid="{4507F6CC-9090-4E14-90A6-1496EBD86A29}"/>
    <cellStyle name="Normal 2 2 2 2 4" xfId="30374" xr:uid="{035BBC2F-B167-4657-A06D-A1143A8475E5}"/>
    <cellStyle name="Normal 2 2 2 2 4 2" xfId="30375" xr:uid="{9D5C4807-190F-4A5C-9472-54BD9ECE3429}"/>
    <cellStyle name="Normal 2 2 2 2 5" xfId="30376" xr:uid="{DCCE3B94-8B64-458F-A839-6838E90984BE}"/>
    <cellStyle name="Normal 2 2 2 2 5 2" xfId="30377" xr:uid="{2B5B81D0-8D9C-415B-BBE2-50BA621F9028}"/>
    <cellStyle name="Normal 2 2 2 2 6" xfId="30378" xr:uid="{6A8BA4DB-8831-48C3-AE15-640247D267D6}"/>
    <cellStyle name="Normal 2 2 2 2 6 2" xfId="30379" xr:uid="{86FB4C21-0DD6-4187-A4D4-9BA3AD253EE2}"/>
    <cellStyle name="Normal 2 2 2 2 7" xfId="30380" xr:uid="{198771EA-E9D5-46C6-B8E0-0ED0067F806A}"/>
    <cellStyle name="Normal 2 2 2 2 7 2" xfId="30381" xr:uid="{D4C3DCB4-A16F-4F27-9A0B-B7BE54C824FB}"/>
    <cellStyle name="Normal 2 2 2 2 7 3" xfId="30382" xr:uid="{25275B75-1C32-4128-8A5B-F7C4AD9CDEA5}"/>
    <cellStyle name="Normal 2 2 2 2 8" xfId="30383" xr:uid="{DB952AC7-E49E-4BCD-9E8B-28F96660CA5F}"/>
    <cellStyle name="Normal 2 2 2 2 8 2" xfId="30384" xr:uid="{C4FF261B-F714-433B-90CF-96F9B79A9030}"/>
    <cellStyle name="Normal 2 2 2 2 8 3" xfId="30385" xr:uid="{C4034E66-6F7F-455E-B249-201642EFB2C3}"/>
    <cellStyle name="Normal 2 2 2 2 8 4" xfId="30386" xr:uid="{A83D3C4C-D756-4241-B792-8DC67E5E70C5}"/>
    <cellStyle name="Normal 2 2 2 2 9" xfId="30387" xr:uid="{0E84F804-F0CC-4D5E-BCA4-A42A11B66887}"/>
    <cellStyle name="Normal 2 2 2 2 9 2" xfId="30388" xr:uid="{431F4A7F-E854-44AC-B3D6-56D30FDA1A3F}"/>
    <cellStyle name="Normal 2 2 2 3" xfId="30389" xr:uid="{5DB10E86-32B3-44DA-97F4-034D974C87CD}"/>
    <cellStyle name="Normal 2 2 2 3 2" xfId="30390" xr:uid="{89DF7458-AAAE-4A2A-BC18-4B93E0A119C3}"/>
    <cellStyle name="Normal 2 2 2 3 2 2" xfId="30391" xr:uid="{144458BB-55C3-4BBD-8C6B-E130FAAD7341}"/>
    <cellStyle name="Normal 2 2 2 3 2 2 2" xfId="30392" xr:uid="{4E4CB5AA-40D3-4E41-B374-AE5BC0C927B1}"/>
    <cellStyle name="Normal 2 2 2 3 2 3" xfId="30393" xr:uid="{4C9BE6EF-63EF-40EF-B942-A99FFC89DAFE}"/>
    <cellStyle name="Normal 2 2 2 3 2 3 2" xfId="30394" xr:uid="{E2A32588-FE63-4A14-AEE9-DBC3A38A61C6}"/>
    <cellStyle name="Normal 2 2 2 3 2 4" xfId="30395" xr:uid="{AAAE2AA4-1761-4D14-9AA3-5B91B242ACF2}"/>
    <cellStyle name="Normal 2 2 2 3 3" xfId="30396" xr:uid="{C23C8C62-EE1C-4005-A551-844B7A6FFB4F}"/>
    <cellStyle name="Normal 2 2 2 3 3 2" xfId="30397" xr:uid="{4FB98FCB-92D6-43BC-BC0C-1920897C7F73}"/>
    <cellStyle name="Normal 2 2 2 3 4" xfId="30398" xr:uid="{7C4DB2F0-D9C6-4E4F-AF7D-552FD86119B4}"/>
    <cellStyle name="Normal 2 2 2 3 4 2" xfId="30399" xr:uid="{FFB6ABC4-D50A-49DE-B2D2-0E714A47E426}"/>
    <cellStyle name="Normal 2 2 2 3 5" xfId="30400" xr:uid="{E8735A27-6677-464A-9A59-C717C71245B9}"/>
    <cellStyle name="Normal 2 2 2 3 5 2" xfId="30401" xr:uid="{552B17D6-D238-4801-A3E4-AC7A02ADF281}"/>
    <cellStyle name="Normal 2 2 2 3 6" xfId="30402" xr:uid="{7B8747E9-FB1C-4CF9-AC72-2F55ED5A2382}"/>
    <cellStyle name="Normal 2 2 2 4" xfId="30403" xr:uid="{719E05AC-54EC-42E0-896F-C0BA5EEF8749}"/>
    <cellStyle name="Normal 2 2 2 4 2" xfId="30404" xr:uid="{293EC477-F1C2-4D94-B74B-FE5B1A4AB9A1}"/>
    <cellStyle name="Normal 2 2 2 4 2 2" xfId="30405" xr:uid="{A98C59E8-6267-4032-9EB6-DB4E392647B5}"/>
    <cellStyle name="Normal 2 2 2 4 3" xfId="30406" xr:uid="{F7BF4589-0F54-45E2-9552-C65E6D4DEBB7}"/>
    <cellStyle name="Normal 2 2 2 4 3 2" xfId="30407" xr:uid="{95565BC6-7046-4B4D-A965-6FA77290093E}"/>
    <cellStyle name="Normal 2 2 2 4 4" xfId="30408" xr:uid="{70CF3E2C-A86A-41E6-B6EA-C58B566A50AF}"/>
    <cellStyle name="Normal 2 2 2 5" xfId="30409" xr:uid="{493CEDA6-0145-4085-8052-A470DCBAF13D}"/>
    <cellStyle name="Normal 2 2 2 5 2" xfId="30410" xr:uid="{1182D832-DB72-4D1F-972C-7A2D4F2E7EE6}"/>
    <cellStyle name="Normal 2 2 2 6" xfId="30411" xr:uid="{40CADFFF-4EFF-4E41-AB1F-824532A0EB45}"/>
    <cellStyle name="Normal 2 2 2 6 2" xfId="30412" xr:uid="{E042A6B0-C100-4226-BA72-E8CC87C28052}"/>
    <cellStyle name="Normal 2 2 2 7" xfId="30413" xr:uid="{0B3A3E17-7482-48EE-99C4-8976EB4D991B}"/>
    <cellStyle name="Normal 2 2 2 7 2" xfId="30414" xr:uid="{C39604AC-B420-49BC-AD99-D9FBD3EDFED4}"/>
    <cellStyle name="Normal 2 2 2 8" xfId="30415" xr:uid="{B3A532DC-0AB8-4187-879D-520B9EBA3A7D}"/>
    <cellStyle name="Normal 2 2 2 8 2" xfId="30416" xr:uid="{11BBD7BD-0723-4105-9A03-4E0A669A5610}"/>
    <cellStyle name="Normal 2 2 2 9" xfId="30417" xr:uid="{374F1DE7-35F5-43B1-B5FC-1E61E3D7722F}"/>
    <cellStyle name="Normal 2 2 20" xfId="30418" xr:uid="{B70DD94F-6603-48DD-B4C0-1BCCE73909C0}"/>
    <cellStyle name="Normal 2 2 20 2" xfId="30419" xr:uid="{5112E82D-84FC-4C06-96F3-10FD71CD6B2A}"/>
    <cellStyle name="Normal 2 2 20 2 2" xfId="30420" xr:uid="{4039D1A4-C246-4F98-AC05-5C6F8BA31165}"/>
    <cellStyle name="Normal 2 2 20 2 3" xfId="30421" xr:uid="{1F40EC63-60BB-49D5-A210-75257709CB77}"/>
    <cellStyle name="Normal 2 2 20 3" xfId="30422" xr:uid="{B7CFAD83-C1D5-453E-B1CB-FF30DEE103B6}"/>
    <cellStyle name="Normal 2 2 20 4" xfId="30423" xr:uid="{EC04C12C-2C43-4B5C-BBC7-31761AC2D4EA}"/>
    <cellStyle name="Normal 2 2 21" xfId="30424" xr:uid="{8C80547D-14E1-4817-A86D-BAA1B976FD83}"/>
    <cellStyle name="Normal 2 2 21 2" xfId="30425" xr:uid="{4C48505C-6EC2-4EF2-9C7A-6047A04B7615}"/>
    <cellStyle name="Normal 2 2 21 3" xfId="30426" xr:uid="{A1A9C31C-6D2D-4A2B-8989-843366894120}"/>
    <cellStyle name="Normal 2 2 22" xfId="30427" xr:uid="{9D3E055F-78F0-4CE3-9E10-E790CA9380D3}"/>
    <cellStyle name="Normal 2 2 22 2" xfId="30428" xr:uid="{5CF02C71-D621-4E3F-823E-DD1F8A2B1173}"/>
    <cellStyle name="Normal 2 2 22 3" xfId="30429" xr:uid="{4BBCC1C4-1D8E-40F0-A499-FE6F9927BCD2}"/>
    <cellStyle name="Normal 2 2 23" xfId="30430" xr:uid="{A0C11B20-7C39-4B30-85E3-BB28CBB5F5A7}"/>
    <cellStyle name="Normal 2 2 23 2" xfId="30431" xr:uid="{45F25CF1-D021-4FD8-AFA7-3F823415CE65}"/>
    <cellStyle name="Normal 2 2 23 3" xfId="30432" xr:uid="{BA394379-30D4-48D1-8B33-7014C596AAC9}"/>
    <cellStyle name="Normal 2 2 24" xfId="30433" xr:uid="{FBEFD894-2AA6-4B67-BD12-24E697383628}"/>
    <cellStyle name="Normal 2 2 24 2" xfId="30434" xr:uid="{A8D82F4B-63C2-45E3-A6F6-896AB9F73C1E}"/>
    <cellStyle name="Normal 2 2 24 3" xfId="30435" xr:uid="{657E52FF-9FBF-4B04-BA60-B61708DD36B0}"/>
    <cellStyle name="Normal 2 2 25" xfId="30436" xr:uid="{985D3854-DA81-4337-992B-BB5DF004AA6B}"/>
    <cellStyle name="Normal 2 2 25 2" xfId="30437" xr:uid="{97FFA3D3-6933-466D-B4CF-8DC25675A510}"/>
    <cellStyle name="Normal 2 2 25 3" xfId="30438" xr:uid="{4254089D-7B84-43E4-BDEE-CC1F85A0472B}"/>
    <cellStyle name="Normal 2 2 26" xfId="30439" xr:uid="{AEC7EEBF-DF04-4642-A372-DBD989ADD694}"/>
    <cellStyle name="Normal 2 2 26 2" xfId="30440" xr:uid="{F5BA7ADE-BAC5-47DD-8CF1-50F6B800998C}"/>
    <cellStyle name="Normal 2 2 26 3" xfId="30441" xr:uid="{605C1C87-F8BD-4B62-9E6A-23809B240344}"/>
    <cellStyle name="Normal 2 2 27" xfId="30442" xr:uid="{C6FA0A08-BD1F-45E2-B68E-3F42C50E59AB}"/>
    <cellStyle name="Normal 2 2 28" xfId="30443" xr:uid="{CAB2B99C-2943-4A74-8020-BBD08D419EFD}"/>
    <cellStyle name="Normal 2 2 29" xfId="30444" xr:uid="{7A91FE4D-48DE-4DEA-A668-4FD85875C48B}"/>
    <cellStyle name="Normal 2 2 3" xfId="673" xr:uid="{70F82632-05ED-411E-A5E9-816E6BE868EF}"/>
    <cellStyle name="Normal 2 2 3 10" xfId="30445" xr:uid="{2A4C3604-8624-414D-96B0-3E99B160914B}"/>
    <cellStyle name="Normal 2 2 3 10 2" xfId="30446" xr:uid="{1C0B7BC4-8FDE-4403-84F0-0A59AFF1AC4A}"/>
    <cellStyle name="Normal 2 2 3 10 3" xfId="30447" xr:uid="{7D5ED0FF-0F3E-460D-AA3A-05E7D903E165}"/>
    <cellStyle name="Normal 2 2 3 10 4" xfId="30448" xr:uid="{85A850E6-986B-4CD9-B609-B785DE960C80}"/>
    <cellStyle name="Normal 2 2 3 11" xfId="30449" xr:uid="{D797A718-8CAF-4D21-AC5E-B8DC7D86D419}"/>
    <cellStyle name="Normal 2 2 3 11 2" xfId="30450" xr:uid="{A92F3B97-68E9-4ED0-961C-1FFF20BECC52}"/>
    <cellStyle name="Normal 2 2 3 12" xfId="30451" xr:uid="{BDC82D3D-9993-4B40-BB83-D351EDE82A1C}"/>
    <cellStyle name="Normal 2 2 3 2" xfId="30452" xr:uid="{5EF77F7C-F04A-4BFB-A84F-5CBEA5E79240}"/>
    <cellStyle name="Normal 2 2 3 2 2" xfId="30453" xr:uid="{524BCB8A-9420-4C69-BE60-DD2090B35449}"/>
    <cellStyle name="Normal 2 2 3 2 2 2" xfId="30454" xr:uid="{08C2D01D-104F-44DE-A46C-CF5EAE7F8E34}"/>
    <cellStyle name="Normal 2 2 3 2 2 2 2" xfId="30455" xr:uid="{5EA12DFE-1052-4B42-B796-540EA9B5EC82}"/>
    <cellStyle name="Normal 2 2 3 2 2 3" xfId="30456" xr:uid="{6E6A6798-3CFA-4A60-ABE3-AE4289C7B746}"/>
    <cellStyle name="Normal 2 2 3 2 2 3 2" xfId="30457" xr:uid="{020DFE75-256C-413C-A56A-DA9C1119A62D}"/>
    <cellStyle name="Normal 2 2 3 2 2 4" xfId="30458" xr:uid="{CA461D1B-D700-445C-A22F-9859EC27BAB6}"/>
    <cellStyle name="Normal 2 2 3 2 3" xfId="30459" xr:uid="{6C8AC34A-F23C-492D-B18F-6F2CC53165D8}"/>
    <cellStyle name="Normal 2 2 3 2 3 2" xfId="30460" xr:uid="{A05D08E7-7EF2-460C-80DB-CD65E2718FAA}"/>
    <cellStyle name="Normal 2 2 3 2 4" xfId="30461" xr:uid="{4ABEB2B4-F133-4D7D-A303-DA3C68719FB0}"/>
    <cellStyle name="Normal 2 2 3 2 4 2" xfId="30462" xr:uid="{3F93144A-6A83-4752-80A7-B498B8F18CCD}"/>
    <cellStyle name="Normal 2 2 3 2 5" xfId="30463" xr:uid="{E4A4434F-FA2E-4B39-89C5-5536AED3D8B6}"/>
    <cellStyle name="Normal 2 2 3 2 5 2" xfId="30464" xr:uid="{0D4A22D2-8BB7-4775-A711-79E50625B9D1}"/>
    <cellStyle name="Normal 2 2 3 2 6" xfId="30465" xr:uid="{E32A5083-74C2-410C-A52D-1EDB0FEE09E8}"/>
    <cellStyle name="Normal 2 2 3 2 7" xfId="30466" xr:uid="{50D5D42D-96DB-4E42-8AB5-D36D73A8DE5E}"/>
    <cellStyle name="Normal 2 2 3 2 7 2" xfId="30467" xr:uid="{12197560-BAC1-443A-876D-7531D5545A44}"/>
    <cellStyle name="Normal 2 2 3 3" xfId="30468" xr:uid="{3B06D7FB-B6CF-4A19-85A5-71C0D14B812D}"/>
    <cellStyle name="Normal 2 2 3 3 2" xfId="30469" xr:uid="{22B767AC-2A3B-40E9-A875-A0678C6D8F5A}"/>
    <cellStyle name="Normal 2 2 3 3 2 2" xfId="30470" xr:uid="{8A2AA0E6-DF0E-4458-B474-58ADF8CD931C}"/>
    <cellStyle name="Normal 2 2 3 3 2 2 2" xfId="30471" xr:uid="{149EFA06-6F97-41DC-9D0A-E722E97A989F}"/>
    <cellStyle name="Normal 2 2 3 3 2 3" xfId="30472" xr:uid="{F071269D-4C2D-4E24-AD49-7B83A6E136F3}"/>
    <cellStyle name="Normal 2 2 3 3 2 3 2" xfId="30473" xr:uid="{B9A172DE-E72F-406A-8515-5E1D8DB2DD79}"/>
    <cellStyle name="Normal 2 2 3 3 2 4" xfId="30474" xr:uid="{8E10EE7B-2EDE-4BA0-949A-AF231F6C3D40}"/>
    <cellStyle name="Normal 2 2 3 3 3" xfId="30475" xr:uid="{35BA3B74-EC51-410F-AA8C-3BA0F809C62B}"/>
    <cellStyle name="Normal 2 2 3 3 3 2" xfId="30476" xr:uid="{A867540A-FBA5-439A-A907-FB7D33E9A28D}"/>
    <cellStyle name="Normal 2 2 3 3 4" xfId="30477" xr:uid="{AC871FB9-05DB-4AEF-BA3C-CBAC6EC509FE}"/>
    <cellStyle name="Normal 2 2 3 3 4 2" xfId="30478" xr:uid="{1B8F1269-6284-4E18-B52C-7478FDB7E4FE}"/>
    <cellStyle name="Normal 2 2 3 3 5" xfId="30479" xr:uid="{BFCA6CCB-D71B-420C-B803-45F5FC349985}"/>
    <cellStyle name="Normal 2 2 3 3 5 2" xfId="30480" xr:uid="{D3B07BF2-87A4-47FF-881F-445126ACA9C9}"/>
    <cellStyle name="Normal 2 2 3 3 6" xfId="30481" xr:uid="{6C2B8BE2-FD40-4312-90B6-6A8CCCED70B3}"/>
    <cellStyle name="Normal 2 2 3 4" xfId="30482" xr:uid="{BCB1163A-595E-4A86-BD29-571CE5675E2E}"/>
    <cellStyle name="Normal 2 2 3 4 2" xfId="30483" xr:uid="{77AB70BF-7D77-438A-B564-83585ADCF0C2}"/>
    <cellStyle name="Normal 2 2 3 4 2 2" xfId="30484" xr:uid="{9CF82B39-7170-401E-97C9-A5461729D58F}"/>
    <cellStyle name="Normal 2 2 3 4 3" xfId="30485" xr:uid="{3A8EC559-7A78-4F36-BFC9-3063FD1A016D}"/>
    <cellStyle name="Normal 2 2 3 4 3 2" xfId="30486" xr:uid="{1C01529C-B8F6-4990-A8D8-59A99A4E8B18}"/>
    <cellStyle name="Normal 2 2 3 4 4" xfId="30487" xr:uid="{752DFBF4-BD42-4848-9C25-B66E4A861E86}"/>
    <cellStyle name="Normal 2 2 3 5" xfId="30488" xr:uid="{D4E7B525-3A1D-4616-BA92-40B02F809D0A}"/>
    <cellStyle name="Normal 2 2 3 5 2" xfId="30489" xr:uid="{CB8D44C3-D253-4A35-8BF2-6CA464081A94}"/>
    <cellStyle name="Normal 2 2 3 6" xfId="30490" xr:uid="{DAF4E1BC-1773-4CA1-8395-9D56A3BACE4A}"/>
    <cellStyle name="Normal 2 2 3 6 2" xfId="30491" xr:uid="{BDE07ECE-F3BB-43D8-9D33-E5C3D033D61D}"/>
    <cellStyle name="Normal 2 2 3 7" xfId="30492" xr:uid="{43FC95EE-A6BC-4503-BDBC-72B303148D09}"/>
    <cellStyle name="Normal 2 2 3 7 2" xfId="30493" xr:uid="{E60F87B1-392E-43F7-8D40-5131B16EFE2A}"/>
    <cellStyle name="Normal 2 2 3 8" xfId="30494" xr:uid="{E7F7B39B-2095-4FD6-ACC1-12003E120635}"/>
    <cellStyle name="Normal 2 2 3 8 2" xfId="30495" xr:uid="{7527BD19-45E5-4E47-8789-84A9243B7CDC}"/>
    <cellStyle name="Normal 2 2 3 9" xfId="30496" xr:uid="{6E9EB92E-213D-41F9-8B32-4F1BBC231409}"/>
    <cellStyle name="Normal 2 2 3 9 2" xfId="30497" xr:uid="{F302AB66-3904-436A-9C18-B41DBE0E4095}"/>
    <cellStyle name="Normal 2 2 3 9 3" xfId="30498" xr:uid="{34C8AB1C-A598-44F0-82FB-9AD995E53AA5}"/>
    <cellStyle name="Normal 2 2 4" xfId="674" xr:uid="{787980A7-A1D0-4AB3-BD87-C3C6CA094986}"/>
    <cellStyle name="Normal 2 2 4 2" xfId="30500" xr:uid="{8CC9917E-8965-4B69-99DB-9C46EC1ADF73}"/>
    <cellStyle name="Normal 2 2 4 2 2" xfId="30501" xr:uid="{C3DFBE40-31A0-48B4-AB1F-19BDD49682B5}"/>
    <cellStyle name="Normal 2 2 4 2 2 2" xfId="30502" xr:uid="{3CFC0906-DB04-41F3-BD8D-8FF25609B0E9}"/>
    <cellStyle name="Normal 2 2 4 2 3" xfId="30503" xr:uid="{B7EEF07A-0F42-4379-B7E6-5AEBFCD51BEA}"/>
    <cellStyle name="Normal 2 2 4 2 3 2" xfId="30504" xr:uid="{7FAE8687-F886-453F-BA59-275E351F1BDD}"/>
    <cellStyle name="Normal 2 2 4 2 4" xfId="30505" xr:uid="{F8D73E3D-5F99-4FE6-A43C-A2DCBB523440}"/>
    <cellStyle name="Normal 2 2 4 3" xfId="30506" xr:uid="{BD501BF8-C968-456B-BB1A-BC27A8B16B18}"/>
    <cellStyle name="Normal 2 2 4 3 2" xfId="30507" xr:uid="{B2DDF000-7DD8-4E8D-B917-7DAA8EE81911}"/>
    <cellStyle name="Normal 2 2 4 4" xfId="30508" xr:uid="{CE2A6295-34F1-4D07-8DE6-8C87E48A991C}"/>
    <cellStyle name="Normal 2 2 4 4 2" xfId="30509" xr:uid="{F83E8DEB-8096-4619-87A8-BA8C4DD475E9}"/>
    <cellStyle name="Normal 2 2 4 5" xfId="30510" xr:uid="{04E0B32C-9330-4789-8154-35D2DCE4920F}"/>
    <cellStyle name="Normal 2 2 4 5 2" xfId="30511" xr:uid="{63D22EDF-F461-48A8-8854-67409FFA79C2}"/>
    <cellStyle name="Normal 2 2 4 6" xfId="30512" xr:uid="{9052E811-4F77-4289-A805-D430C4E3E498}"/>
    <cellStyle name="Normal 2 2 4 6 2" xfId="30513" xr:uid="{93AA1271-ED47-4E9F-B58E-9FC8C1206CDA}"/>
    <cellStyle name="Normal 2 2 4 7" xfId="30514" xr:uid="{9DA6A944-1E43-451F-AB26-42490BCCDB95}"/>
    <cellStyle name="Normal 2 2 4 8" xfId="30515" xr:uid="{72529503-918F-4DA9-9291-579152C1FBD4}"/>
    <cellStyle name="Normal 2 2 4 8 2" xfId="30516" xr:uid="{5C34CCB9-D181-4688-9D84-19FE565B2B64}"/>
    <cellStyle name="Normal 2 2 4 9" xfId="30499" xr:uid="{1DBD6A54-65BB-4FCE-8076-2D5E11FE8222}"/>
    <cellStyle name="Normal 2 2 5" xfId="30517" xr:uid="{20AC0FF4-779A-4686-862E-FDBE907EBFFB}"/>
    <cellStyle name="Normal 2 2 5 2" xfId="30518" xr:uid="{17005D8F-7EE6-46DD-97F0-4E611C843888}"/>
    <cellStyle name="Normal 2 2 5 2 2" xfId="30519" xr:uid="{4D2080BF-3970-456A-ABD4-944BD4317115}"/>
    <cellStyle name="Normal 2 2 5 2 2 2" xfId="30520" xr:uid="{F95C30B1-D035-4C1A-9571-E984AC875EDA}"/>
    <cellStyle name="Normal 2 2 5 2 2 2 2" xfId="30521" xr:uid="{DC8E3665-3FFE-4507-8947-F5AA9DAFEBE2}"/>
    <cellStyle name="Normal 2 2 5 2 2 3" xfId="30522" xr:uid="{36F74393-C9DD-4DA7-8514-7AD95C0C5485}"/>
    <cellStyle name="Normal 2 2 5 2 2 3 2" xfId="30523" xr:uid="{E516592D-EB62-4355-BC85-6B92459ED77A}"/>
    <cellStyle name="Normal 2 2 5 2 2 4" xfId="30524" xr:uid="{8CE8CA6B-C81E-40D2-AB3E-8E433E95D433}"/>
    <cellStyle name="Normal 2 2 5 2 3" xfId="30525" xr:uid="{1874B47B-80D0-4670-83D9-DE049E081E32}"/>
    <cellStyle name="Normal 2 2 5 2 3 2" xfId="30526" xr:uid="{DB8792AA-2D5C-44CC-BDDB-D429C4E54B31}"/>
    <cellStyle name="Normal 2 2 5 2 4" xfId="30527" xr:uid="{814E7E66-407E-46B3-978C-EBFFF3F10804}"/>
    <cellStyle name="Normal 2 2 5 2 4 2" xfId="30528" xr:uid="{4DCFC36C-DA68-4E35-8610-D80F9759DE60}"/>
    <cellStyle name="Normal 2 2 5 2 5" xfId="30529" xr:uid="{F774CE69-4EE4-403A-8BED-039C689F7691}"/>
    <cellStyle name="Normal 2 2 5 2 5 2" xfId="30530" xr:uid="{C2C98D31-2A97-4C9A-8E34-D52120849DB6}"/>
    <cellStyle name="Normal 2 2 5 2 6" xfId="30531" xr:uid="{7C49F9B4-86DA-4E26-9789-C4ED99FDDCB2}"/>
    <cellStyle name="Normal 2 2 5 3" xfId="30532" xr:uid="{C7223905-5E43-499E-8EAE-3561E0049C66}"/>
    <cellStyle name="Normal 2 2 5 3 2" xfId="30533" xr:uid="{3AB7EFE3-3109-4F8F-9FEB-ACB17231C41C}"/>
    <cellStyle name="Normal 2 2 5 3 2 2" xfId="30534" xr:uid="{B470A663-95B1-4502-B17B-952D4D7DCF91}"/>
    <cellStyle name="Normal 2 2 5 3 2 3" xfId="30535" xr:uid="{FECDEBD1-E242-4CF7-9831-51DC508496CD}"/>
    <cellStyle name="Normal 2 2 5 3 3" xfId="30536" xr:uid="{950C4324-E348-463E-819B-629EA63AF7DA}"/>
    <cellStyle name="Normal 2 2 5 3 3 2" xfId="30537" xr:uid="{786A0B10-BCF1-4F43-BDE4-45563850A43F}"/>
    <cellStyle name="Normal 2 2 5 3 4" xfId="30538" xr:uid="{8F53B09C-339B-4CFB-91FA-35CC41EF5810}"/>
    <cellStyle name="Normal 2 2 5 3 4 2" xfId="30539" xr:uid="{E14C2753-4B09-4003-9112-5EB5E7C16287}"/>
    <cellStyle name="Normal 2 2 5 3 5" xfId="30540" xr:uid="{846B7364-979B-4C6B-B484-4136682AE24F}"/>
    <cellStyle name="Normal 2 2 5 4" xfId="30541" xr:uid="{8D2A14B8-6C7C-4BFD-8672-6DCE18E8B2C9}"/>
    <cellStyle name="Normal 2 2 5 4 2" xfId="30542" xr:uid="{002E970E-015A-41E0-8DDF-3B57F192C29A}"/>
    <cellStyle name="Normal 2 2 5 4 2 2" xfId="30543" xr:uid="{00DFF924-275E-4C48-8E4F-66F1DFED23E1}"/>
    <cellStyle name="Normal 2 2 5 4 3" xfId="30544" xr:uid="{271E9ACA-5CA8-4C2E-B575-091C88CDE1E6}"/>
    <cellStyle name="Normal 2 2 5 4 3 2" xfId="30545" xr:uid="{D03108A6-2917-40F1-A99B-6FFB51CBF25C}"/>
    <cellStyle name="Normal 2 2 5 4 4" xfId="30546" xr:uid="{7C3DB187-C717-4B43-9E92-F74C9677F2B7}"/>
    <cellStyle name="Normal 2 2 5 5" xfId="30547" xr:uid="{5D3BD15E-90D1-4041-9FD7-80E82BFFC3CE}"/>
    <cellStyle name="Normal 2 2 5 5 2" xfId="30548" xr:uid="{B9868DA0-D308-4757-B55C-EC42153151F7}"/>
    <cellStyle name="Normal 2 2 5 6" xfId="30549" xr:uid="{418F0215-5395-417A-B55E-C2FE74A91776}"/>
    <cellStyle name="Normal 2 2 5 6 2" xfId="30550" xr:uid="{99A977F9-948C-45E9-925E-DE61793F9C46}"/>
    <cellStyle name="Normal 2 2 5 7" xfId="30551" xr:uid="{A1415138-2623-4EAD-9D6B-D63CB2C59C80}"/>
    <cellStyle name="Normal 2 2 5 7 2" xfId="30552" xr:uid="{BB49C37B-74C8-43D2-9A89-A1FD72EA312E}"/>
    <cellStyle name="Normal 2 2 5 8" xfId="30553" xr:uid="{1C0FF4B9-9B91-4036-99AF-09031EA3F248}"/>
    <cellStyle name="Normal 2 2 6" xfId="30554" xr:uid="{29135E9F-870D-4901-9C5B-43020FC69010}"/>
    <cellStyle name="Normal 2 2 6 2" xfId="30555" xr:uid="{A3D10E4D-5913-4C58-8883-E63C87C1FEF2}"/>
    <cellStyle name="Normal 2 2 6 2 2" xfId="30556" xr:uid="{764BF86F-DEE9-4E38-9C92-235E429499D9}"/>
    <cellStyle name="Normal 2 2 6 2 2 2" xfId="30557" xr:uid="{E0141D22-EC48-4D52-99B4-8956D850822F}"/>
    <cellStyle name="Normal 2 2 6 2 2 3" xfId="30558" xr:uid="{584C5B91-32E5-48DA-8826-948C15C5779E}"/>
    <cellStyle name="Normal 2 2 6 2 3" xfId="30559" xr:uid="{04606281-3148-41AC-877F-F4A4EDB1783A}"/>
    <cellStyle name="Normal 2 2 6 2 3 2" xfId="30560" xr:uid="{39A81B80-87A3-4992-87DB-2A10719A4A5E}"/>
    <cellStyle name="Normal 2 2 6 2 4" xfId="30561" xr:uid="{5DADB94E-84E0-4038-BC3E-B3D44ACBEE1A}"/>
    <cellStyle name="Normal 2 2 6 2 4 2" xfId="30562" xr:uid="{A57E8D8E-9801-46C3-9B47-6B5604E28B64}"/>
    <cellStyle name="Normal 2 2 6 2 5" xfId="30563" xr:uid="{80DDA043-E7FF-4CBC-BEB4-9774F54C68A4}"/>
    <cellStyle name="Normal 2 2 6 3" xfId="30564" xr:uid="{F61BFF80-83B7-46E3-995B-5668EAA488AF}"/>
    <cellStyle name="Normal 2 2 6 3 2" xfId="30565" xr:uid="{8D3EE2F2-A540-4C7E-8062-3DB9C4022079}"/>
    <cellStyle name="Normal 2 2 6 3 2 2" xfId="30566" xr:uid="{1A442ADD-13DA-4FDF-887D-792572A20A32}"/>
    <cellStyle name="Normal 2 2 6 3 2 3" xfId="30567" xr:uid="{B0A63FC5-F46E-4942-A963-00819610E5C4}"/>
    <cellStyle name="Normal 2 2 6 3 3" xfId="30568" xr:uid="{DC71CB96-7F06-4C01-BB52-0BEB3DBF4518}"/>
    <cellStyle name="Normal 2 2 6 3 3 2" xfId="30569" xr:uid="{77AD70DB-BBDA-450E-A5CE-612B9434A174}"/>
    <cellStyle name="Normal 2 2 6 3 4" xfId="30570" xr:uid="{ACAA96C5-B497-4A1D-8F5F-A27E273EF60E}"/>
    <cellStyle name="Normal 2 2 6 3 4 2" xfId="30571" xr:uid="{ED2FB805-53A4-4769-97CA-9A87261FCE4F}"/>
    <cellStyle name="Normal 2 2 6 3 5" xfId="30572" xr:uid="{D64A9BF5-7E79-4CF9-8C03-1FE9C3807C3A}"/>
    <cellStyle name="Normal 2 2 6 4" xfId="30573" xr:uid="{ABCE2103-29DE-489B-8526-6A1C3EBB5CCA}"/>
    <cellStyle name="Normal 2 2 6 4 2" xfId="30574" xr:uid="{3F8BEE84-7932-4424-94BD-17C9DEFBA84C}"/>
    <cellStyle name="Normal 2 2 6 4 3" xfId="30575" xr:uid="{4A3AE1CC-8A00-4E0A-BFDA-BF0AD9E7B6FB}"/>
    <cellStyle name="Normal 2 2 6 5" xfId="30576" xr:uid="{42402D39-A309-4628-9DA1-C2C87A373F8B}"/>
    <cellStyle name="Normal 2 2 6 5 2" xfId="30577" xr:uid="{73725798-9A14-4471-A27E-78B3D44CE6DB}"/>
    <cellStyle name="Normal 2 2 6 6" xfId="30578" xr:uid="{CA02AA30-B920-4403-8C5D-77B9C923EDE6}"/>
    <cellStyle name="Normal 2 2 6 6 2" xfId="30579" xr:uid="{DFD783F3-FA0E-4D6C-A1FA-B0FD2C9876BB}"/>
    <cellStyle name="Normal 2 2 6 7" xfId="30580" xr:uid="{E84156A1-B741-4146-8332-8353F3B67D76}"/>
    <cellStyle name="Normal 2 2 7" xfId="30581" xr:uid="{C3669CF3-AE95-41FD-BC5E-E99C3CBBC0AE}"/>
    <cellStyle name="Normal 2 2 7 2" xfId="30582" xr:uid="{B1BDA76A-030C-4A5C-8E40-D61E38B67B94}"/>
    <cellStyle name="Normal 2 2 7 2 2" xfId="30583" xr:uid="{55A12E76-F82B-4362-9341-2FE4504AFAE9}"/>
    <cellStyle name="Normal 2 2 7 2 2 2" xfId="30584" xr:uid="{4EF3D550-BA80-4677-870D-A5888CA8A36A}"/>
    <cellStyle name="Normal 2 2 7 2 2 3" xfId="30585" xr:uid="{149C2321-612E-44CA-B7E8-C13DBF675248}"/>
    <cellStyle name="Normal 2 2 7 2 3" xfId="30586" xr:uid="{D302C4EB-C930-4CB0-82E5-0666C53CAE0F}"/>
    <cellStyle name="Normal 2 2 7 2 4" xfId="30587" xr:uid="{346FFD53-F26E-47C9-B89D-A626A1E5C93B}"/>
    <cellStyle name="Normal 2 2 7 3" xfId="30588" xr:uid="{AD3AD060-FFCE-49A4-BDA1-2971CA4EEC06}"/>
    <cellStyle name="Normal 2 2 7 3 2" xfId="30589" xr:uid="{1FF584D0-535A-4C85-9B50-8F36CA112598}"/>
    <cellStyle name="Normal 2 2 7 3 2 2" xfId="30590" xr:uid="{762992C4-EB1A-42A9-BBBD-06D22BD314A8}"/>
    <cellStyle name="Normal 2 2 7 3 2 3" xfId="30591" xr:uid="{A63341A1-07B4-4214-9F2A-C5959035C2B7}"/>
    <cellStyle name="Normal 2 2 7 3 3" xfId="30592" xr:uid="{378A2711-B45F-4B4A-8B0E-2693E8E4534F}"/>
    <cellStyle name="Normal 2 2 7 3 4" xfId="30593" xr:uid="{B010FE5F-29FF-4BCA-ADED-E7BB3300A5EF}"/>
    <cellStyle name="Normal 2 2 7 4" xfId="30594" xr:uid="{B8F4D3CE-9C19-4B6E-B62A-2A4245DAE190}"/>
    <cellStyle name="Normal 2 2 7 4 2" xfId="30595" xr:uid="{73BC7603-E958-499D-98A4-579A750EF866}"/>
    <cellStyle name="Normal 2 2 7 4 3" xfId="30596" xr:uid="{894CAACB-A5EB-474A-AF3C-8F3D1B25E263}"/>
    <cellStyle name="Normal 2 2 7 5" xfId="30597" xr:uid="{A203410F-75D7-4434-987F-17D827F46039}"/>
    <cellStyle name="Normal 2 2 7 5 2" xfId="30598" xr:uid="{C2B59A40-C718-4D5E-B4EB-AE6B247714BB}"/>
    <cellStyle name="Normal 2 2 7 6" xfId="30599" xr:uid="{D08AC31D-6CD5-4E07-BA8B-03471D07A096}"/>
    <cellStyle name="Normal 2 2 7 6 2" xfId="30600" xr:uid="{ED927105-2BF5-4B3D-8E77-226165431253}"/>
    <cellStyle name="Normal 2 2 7 7" xfId="30601" xr:uid="{10BA5888-B6A4-4E42-9CD3-7E1EBFE5A121}"/>
    <cellStyle name="Normal 2 2 8" xfId="30602" xr:uid="{646FB5A6-0AF9-439D-9574-CCD6D2ACC84A}"/>
    <cellStyle name="Normal 2 2 8 2" xfId="30603" xr:uid="{DEF8689A-D418-47EF-B98A-51B897193759}"/>
    <cellStyle name="Normal 2 2 8 2 2" xfId="30604" xr:uid="{AF379844-25E2-4564-9E4E-635201D3AB1A}"/>
    <cellStyle name="Normal 2 2 8 2 2 2" xfId="30605" xr:uid="{58C0407D-7692-4215-8ED2-C504008373F9}"/>
    <cellStyle name="Normal 2 2 8 2 2 3" xfId="30606" xr:uid="{F972ED28-EA6D-47CA-8F7D-C4A3B0185DA1}"/>
    <cellStyle name="Normal 2 2 8 2 3" xfId="30607" xr:uid="{847F371F-0A9A-4D20-B5BD-B6AA158C27EC}"/>
    <cellStyle name="Normal 2 2 8 2 4" xfId="30608" xr:uid="{0FEEA35D-B766-4559-8171-867A1C82DEB3}"/>
    <cellStyle name="Normal 2 2 8 3" xfId="30609" xr:uid="{F2D7BAD5-AD30-4441-BDC3-D32E982FC152}"/>
    <cellStyle name="Normal 2 2 8 3 2" xfId="30610" xr:uid="{9C0246D3-2D8C-4F1B-88DF-0E957F862205}"/>
    <cellStyle name="Normal 2 2 8 3 2 2" xfId="30611" xr:uid="{13ED63D1-181A-4AFA-8C4D-9F43C80EE29A}"/>
    <cellStyle name="Normal 2 2 8 3 2 3" xfId="30612" xr:uid="{3B1385B2-CF6F-46FE-90DA-0BB0752156E1}"/>
    <cellStyle name="Normal 2 2 8 3 3" xfId="30613" xr:uid="{5F2C9AAB-2B10-404B-AD83-A2A5512562F9}"/>
    <cellStyle name="Normal 2 2 8 3 4" xfId="30614" xr:uid="{BFE52732-BF7F-4DE8-B133-D201A1383DB3}"/>
    <cellStyle name="Normal 2 2 8 4" xfId="30615" xr:uid="{34B684EB-611F-4EF6-B5E1-EB5B1CFE9F08}"/>
    <cellStyle name="Normal 2 2 8 4 2" xfId="30616" xr:uid="{19420AF3-531D-4B2F-84D3-EDB318956BE8}"/>
    <cellStyle name="Normal 2 2 8 4 3" xfId="30617" xr:uid="{7C8CC907-58BA-41D7-A13A-F290DCED8F4D}"/>
    <cellStyle name="Normal 2 2 8 5" xfId="30618" xr:uid="{05834AF6-948E-488E-B481-74911784C0F6}"/>
    <cellStyle name="Normal 2 2 8 5 2" xfId="30619" xr:uid="{B03A9BBB-7285-496A-9DE1-945942D29DE9}"/>
    <cellStyle name="Normal 2 2 8 6" xfId="30620" xr:uid="{305DA5FE-35F6-4CCC-A102-3433AF0F38BB}"/>
    <cellStyle name="Normal 2 2 8 6 2" xfId="30621" xr:uid="{89EA0399-9022-4F10-A52F-75135CB45216}"/>
    <cellStyle name="Normal 2 2 8 7" xfId="30622" xr:uid="{91E1AC1B-6E80-4898-AC4B-6DD102227DDB}"/>
    <cellStyle name="Normal 2 2 9" xfId="30623" xr:uid="{AD57B6F3-AC85-4774-AFDE-CE686B68C04A}"/>
    <cellStyle name="Normal 2 2 9 2" xfId="30624" xr:uid="{9BCB247F-0139-4017-88A4-286DD6DC3F88}"/>
    <cellStyle name="Normal 2 2 9 2 2" xfId="30625" xr:uid="{BA67A280-8F78-4AE1-80C4-26A6BF63877D}"/>
    <cellStyle name="Normal 2 2 9 2 2 2" xfId="30626" xr:uid="{47F6E503-69F2-4535-874A-2988679B0DE0}"/>
    <cellStyle name="Normal 2 2 9 2 2 3" xfId="30627" xr:uid="{4683D0D7-3E3F-4F9A-8956-45FDEFB2B3EA}"/>
    <cellStyle name="Normal 2 2 9 2 3" xfId="30628" xr:uid="{A8F063CD-6DFB-4C42-9AF7-BBF863B8BC4E}"/>
    <cellStyle name="Normal 2 2 9 2 4" xfId="30629" xr:uid="{22F37F93-00F6-4C71-B8C0-64D82FC727FA}"/>
    <cellStyle name="Normal 2 2 9 3" xfId="30630" xr:uid="{4275B47D-EC6A-4391-B80C-7D2472A25723}"/>
    <cellStyle name="Normal 2 2 9 3 2" xfId="30631" xr:uid="{A82FA963-2DF7-441F-93A1-5D25DCF7900C}"/>
    <cellStyle name="Normal 2 2 9 3 2 2" xfId="30632" xr:uid="{43BF8FCA-7ED4-4E38-BEA4-EDF3B91B38EC}"/>
    <cellStyle name="Normal 2 2 9 3 2 3" xfId="30633" xr:uid="{0E296497-D1CE-408F-AA1D-3C93ED6CE67A}"/>
    <cellStyle name="Normal 2 2 9 3 3" xfId="30634" xr:uid="{917B7514-6CBC-410D-8073-EB72516C7F74}"/>
    <cellStyle name="Normal 2 2 9 3 4" xfId="30635" xr:uid="{57EC2E6E-0A86-4362-9050-22B767753811}"/>
    <cellStyle name="Normal 2 2 9 4" xfId="30636" xr:uid="{755F6644-3386-4A3E-AB35-A4C8F51C2F09}"/>
    <cellStyle name="Normal 2 2 9 4 2" xfId="30637" xr:uid="{B48F91F8-C995-42A1-AC12-C271F0708BCF}"/>
    <cellStyle name="Normal 2 2 9 4 3" xfId="30638" xr:uid="{48304B9D-31DA-4F93-ADD7-FBDAB9492A40}"/>
    <cellStyle name="Normal 2 2 9 5" xfId="30639" xr:uid="{0769951E-A3D1-4E60-B7BF-8C08A828DB7D}"/>
    <cellStyle name="Normal 2 2 9 5 2" xfId="30640" xr:uid="{DA290EA0-C837-447F-81A1-6D6320C1A33F}"/>
    <cellStyle name="Normal 2 2 9 6" xfId="30641" xr:uid="{EB6EA082-AD1E-48B9-AD34-C54F9280DA67}"/>
    <cellStyle name="Normal 2 2 9 6 2" xfId="30642" xr:uid="{23AFDE27-B7ED-4E32-9AEB-C76B6B587C33}"/>
    <cellStyle name="Normal 2 2 9 7" xfId="30643" xr:uid="{AFAB4D70-8C16-4675-A2F7-34C62AEC2BCD}"/>
    <cellStyle name="Normal 2 20" xfId="30644" xr:uid="{66CB81D7-217F-4641-BA57-3336BC1A38B9}"/>
    <cellStyle name="Normal 2 21" xfId="30645" xr:uid="{B2C8A2D6-81C8-47E1-A4AF-C13453C9EB94}"/>
    <cellStyle name="Normal 2 22" xfId="30646" xr:uid="{58981070-2816-44BB-98ED-C06EC494F341}"/>
    <cellStyle name="Normal 2 23" xfId="30190" xr:uid="{7585BAE5-98F0-4A2E-8660-5FA13C8F0306}"/>
    <cellStyle name="Normal 2 3" xfId="675" xr:uid="{EE51CE16-A86F-4A42-B2B8-C3995AB8789D}"/>
    <cellStyle name="Normal 2 3 10" xfId="30648" xr:uid="{6EAEE521-238A-435C-A8BA-9D602D443C26}"/>
    <cellStyle name="Normal 2 3 10 2" xfId="30649" xr:uid="{072DBE8C-ACFE-40F9-A283-023AE422B920}"/>
    <cellStyle name="Normal 2 3 11" xfId="30650" xr:uid="{C54CCE7F-3921-419E-92E0-861B9E3F7403}"/>
    <cellStyle name="Normal 2 3 12" xfId="30651" xr:uid="{A9D78B5F-06CF-43EB-A51F-EDC117B25DFF}"/>
    <cellStyle name="Normal 2 3 12 2" xfId="30652" xr:uid="{D4306787-C7AB-4295-81C1-C2B0160B92E6}"/>
    <cellStyle name="Normal 2 3 13" xfId="30653" xr:uid="{20642283-C552-436B-89C0-537666709C8A}"/>
    <cellStyle name="Normal 2 3 14" xfId="30647" xr:uid="{B063D083-7C8C-4405-88A5-D207C3B6F3BA}"/>
    <cellStyle name="Normal 2 3 2" xfId="30654" xr:uid="{691A0EB5-CC79-4F13-BCFD-53DCDEE6E438}"/>
    <cellStyle name="Normal 2 3 2 2" xfId="30655" xr:uid="{A054BD1A-4869-439A-BC6A-7D9F9A117B5D}"/>
    <cellStyle name="Normal 2 3 2 2 2" xfId="30656" xr:uid="{103CC7BA-BB6C-44D5-8437-8BBF3A222CD7}"/>
    <cellStyle name="Normal 2 3 2 2 2 2" xfId="30657" xr:uid="{F4CA01E8-FAFC-44E5-9F04-751599FF41FB}"/>
    <cellStyle name="Normal 2 3 2 2 3" xfId="30658" xr:uid="{6A394FB9-E74D-482C-839F-183D8827328E}"/>
    <cellStyle name="Normal 2 3 2 2 3 2" xfId="30659" xr:uid="{DD5D0453-EB12-4380-9EC8-802E2C88221B}"/>
    <cellStyle name="Normal 2 3 2 2 4" xfId="30660" xr:uid="{1CEAE8DA-0BA3-49DB-A058-F568E139C5AC}"/>
    <cellStyle name="Normal 2 3 2 2 5" xfId="30661" xr:uid="{3DAD2A6F-B22D-4383-922E-5502387669C0}"/>
    <cellStyle name="Normal 2 3 2 2 5 2" xfId="30662" xr:uid="{3BD60F3A-6B8F-471B-8175-074FFCA49BA4}"/>
    <cellStyle name="Normal 2 3 2 3" xfId="30663" xr:uid="{3081654D-7AB8-4A0B-AA41-22132FE6111F}"/>
    <cellStyle name="Normal 2 3 2 3 2" xfId="30664" xr:uid="{C9CEDDE7-BD35-4F26-A3BA-0C21FC8C5F47}"/>
    <cellStyle name="Normal 2 3 2 4" xfId="30665" xr:uid="{0F5F8AE7-E41C-4F61-B168-1D86430E32D1}"/>
    <cellStyle name="Normal 2 3 2 4 2" xfId="30666" xr:uid="{3612851F-33E1-46BD-BBAB-06200CC218DF}"/>
    <cellStyle name="Normal 2 3 2 5" xfId="30667" xr:uid="{059B4EA5-07A2-4864-AACA-FA9B1AABE73E}"/>
    <cellStyle name="Normal 2 3 2 5 2" xfId="30668" xr:uid="{DFF8C85E-3E81-40BD-B386-1E0CDC9D6AD3}"/>
    <cellStyle name="Normal 2 3 2 6" xfId="30669" xr:uid="{B2693871-8D0B-4BB1-93B2-4AEACA8987A6}"/>
    <cellStyle name="Normal 2 3 2 7" xfId="30670" xr:uid="{3D657AE0-F7FB-4FBC-9C33-EA76147A2425}"/>
    <cellStyle name="Normal 2 3 2 7 2" xfId="30671" xr:uid="{62CFE85E-4096-4171-AF55-F9F232E28D44}"/>
    <cellStyle name="Normal 2 3 2 8" xfId="30672" xr:uid="{F8BD2876-68EA-4CB0-9B6E-CF77132E334B}"/>
    <cellStyle name="Normal 2 3 2 8 2" xfId="30673" xr:uid="{08D374C4-23E3-4ADA-8210-9CE0484F3C0E}"/>
    <cellStyle name="Normal 2 3 3" xfId="30674" xr:uid="{5E2E752B-E948-44A9-B38D-2BD3DB51BA63}"/>
    <cellStyle name="Normal 2 3 3 2" xfId="30675" xr:uid="{67F5500F-9F11-48FF-B953-2BE6060A661F}"/>
    <cellStyle name="Normal 2 3 3 2 2" xfId="30676" xr:uid="{03D4EA06-A188-489E-900F-E861D73835FD}"/>
    <cellStyle name="Normal 2 3 3 2 2 2" xfId="30677" xr:uid="{28FA77C8-57F5-4235-AAE3-A7005BB739F0}"/>
    <cellStyle name="Normal 2 3 3 2 3" xfId="30678" xr:uid="{A352DC11-14C8-474C-8A1C-01D1B8189C91}"/>
    <cellStyle name="Normal 2 3 3 2 3 2" xfId="30679" xr:uid="{887DA3E2-6251-44EC-BA2A-D2391BFDD7AF}"/>
    <cellStyle name="Normal 2 3 3 2 4" xfId="30680" xr:uid="{C2327D78-3C3C-4F7F-874F-A6D47F2F4624}"/>
    <cellStyle name="Normal 2 3 3 3" xfId="30681" xr:uid="{7B9FFFFB-7AC4-43B2-A514-D924F3EDB698}"/>
    <cellStyle name="Normal 2 3 3 3 2" xfId="30682" xr:uid="{6A7FF9E2-FCF3-4E34-8007-1733668E6966}"/>
    <cellStyle name="Normal 2 3 3 4" xfId="30683" xr:uid="{AC42ED82-EB87-4CC3-921D-B21D1200041B}"/>
    <cellStyle name="Normal 2 3 3 4 2" xfId="30684" xr:uid="{9A43676A-7F06-47F7-AB6E-826BD3BEFEE9}"/>
    <cellStyle name="Normal 2 3 3 5" xfId="30685" xr:uid="{DE3D180F-460B-452E-8C9A-10DA2EBD6FEB}"/>
    <cellStyle name="Normal 2 3 3 5 2" xfId="30686" xr:uid="{9C2441AE-3EE3-44D5-BB49-46C3E41BD03A}"/>
    <cellStyle name="Normal 2 3 3 6" xfId="30687" xr:uid="{AD3DF99F-2045-4837-9EA4-7A068BC825F9}"/>
    <cellStyle name="Normal 2 3 3 7" xfId="30688" xr:uid="{7ED4C496-3F1F-4FDE-8DD7-E450456F4BD2}"/>
    <cellStyle name="Normal 2 3 3 7 2" xfId="30689" xr:uid="{0266D4AC-3875-4416-9F41-952899DE81B7}"/>
    <cellStyle name="Normal 2 3 4" xfId="30690" xr:uid="{59094001-AB52-40E3-BADE-B14B28D83C5E}"/>
    <cellStyle name="Normal 2 3 4 2" xfId="30691" xr:uid="{1B5341A7-56E5-4914-8A4D-3F427852235F}"/>
    <cellStyle name="Normal 2 3 4 2 2" xfId="30692" xr:uid="{9FE73AE5-AF5A-4F6E-A22C-1C74A1B21D55}"/>
    <cellStyle name="Normal 2 3 4 2 3" xfId="30693" xr:uid="{278C4A0E-955D-46A5-AEFC-3B5C55274167}"/>
    <cellStyle name="Normal 2 3 4 2 3 2" xfId="30694" xr:uid="{1993FD56-70E3-4D70-8520-DCD18F2B73AB}"/>
    <cellStyle name="Normal 2 3 4 3" xfId="30695" xr:uid="{DC961A31-9BB4-4164-B6B4-141E09B2340F}"/>
    <cellStyle name="Normal 2 3 4 3 2" xfId="30696" xr:uid="{69C81142-8368-42E7-A9EF-88E346E3BAA7}"/>
    <cellStyle name="Normal 2 3 4 3 2 2" xfId="30697" xr:uid="{A8C9D004-B1DC-4245-AFEE-ED49E559D7B6}"/>
    <cellStyle name="Normal 2 3 4 3 2 3" xfId="30698" xr:uid="{1BF9A030-5807-44D0-A60E-5F897FDBABFB}"/>
    <cellStyle name="Normal 2 3 4 3 3" xfId="30699" xr:uid="{CE1F2885-DE56-4B3C-BFD9-9D3FEB557054}"/>
    <cellStyle name="Normal 2 3 4 3 3 2" xfId="30700" xr:uid="{3B54FD48-48AD-488D-A295-5F1CDF3FAACD}"/>
    <cellStyle name="Normal 2 3 4 3 4" xfId="30701" xr:uid="{0E306C5B-4037-4BA7-9866-2ECA04620546}"/>
    <cellStyle name="Normal 2 3 4 3 5" xfId="30702" xr:uid="{D845014C-403A-4D36-957E-E37FA4C7E2DB}"/>
    <cellStyle name="Normal 2 3 4 4" xfId="30703" xr:uid="{60B2C2EE-1321-4F1D-A1A3-B3D638084319}"/>
    <cellStyle name="Normal 2 3 4 4 2" xfId="30704" xr:uid="{BD53BAAE-73E7-46AC-A9B0-9F829C06C06A}"/>
    <cellStyle name="Normal 2 3 4 4 3" xfId="30705" xr:uid="{385528AF-4DFD-4231-96A5-22359B35F9E9}"/>
    <cellStyle name="Normal 2 3 4 5" xfId="30706" xr:uid="{0D16CC89-FBD9-4B18-A234-70991E3A039B}"/>
    <cellStyle name="Normal 2 3 4 5 2" xfId="30707" xr:uid="{B4290C09-C809-4385-8A01-47D88B7060AF}"/>
    <cellStyle name="Normal 2 3 4 6" xfId="30708" xr:uid="{E5280293-8709-479C-922D-A00C30936E74}"/>
    <cellStyle name="Normal 2 3 5" xfId="30709" xr:uid="{896A540F-0C9B-456C-A540-BD0C4B380EED}"/>
    <cellStyle name="Normal 2 3 5 2" xfId="30710" xr:uid="{260B95D2-3DC5-4853-9078-6DE5765FF85C}"/>
    <cellStyle name="Normal 2 3 5 2 2" xfId="30711" xr:uid="{B337D3C6-BB0C-44AA-9C6C-BE92256EFA4A}"/>
    <cellStyle name="Normal 2 3 5 2 3" xfId="30712" xr:uid="{8A5634D1-D374-4C25-BD61-C453730432E8}"/>
    <cellStyle name="Normal 2 3 5 2 3 2" xfId="30713" xr:uid="{A90DA46E-0591-401E-9F81-C5FC0817CA67}"/>
    <cellStyle name="Normal 2 3 5 3" xfId="30714" xr:uid="{2104B475-B1A3-4840-B035-9074A38BDB32}"/>
    <cellStyle name="Normal 2 3 5 3 2" xfId="30715" xr:uid="{EC4C0461-2F78-4C98-99DE-C291F48433A5}"/>
    <cellStyle name="Normal 2 3 5 3 2 2" xfId="30716" xr:uid="{F47924D0-B0E8-4C3F-81FB-B7F51515B6E2}"/>
    <cellStyle name="Normal 2 3 5 3 2 3" xfId="30717" xr:uid="{C9A8A3C3-50F8-4812-8A3C-DBF445F796C5}"/>
    <cellStyle name="Normal 2 3 5 3 3" xfId="30718" xr:uid="{F90CF158-5797-4327-93CD-71319A38F71C}"/>
    <cellStyle name="Normal 2 3 5 3 4" xfId="30719" xr:uid="{7F54A330-F2DC-43CA-B27A-1E3B19D4BF4A}"/>
    <cellStyle name="Normal 2 3 5 4" xfId="30720" xr:uid="{9C47A703-3F69-4464-AED7-F9B676E9FE9B}"/>
    <cellStyle name="Normal 2 3 5 4 2" xfId="30721" xr:uid="{C360A7A7-95D7-4C22-B7BC-FA44571723D8}"/>
    <cellStyle name="Normal 2 3 5 5" xfId="30722" xr:uid="{260B56BD-2CB5-448A-90B8-0ED7D72B0C54}"/>
    <cellStyle name="Normal 2 3 6" xfId="30723" xr:uid="{EA800221-C828-48E9-A63D-E17C1D048292}"/>
    <cellStyle name="Normal 2 3 6 2" xfId="30724" xr:uid="{B5006187-B7AC-48B5-B9F7-6845390A0311}"/>
    <cellStyle name="Normal 2 3 6 3" xfId="30725" xr:uid="{BB557579-25C5-46C4-A7C1-0C54E82E604F}"/>
    <cellStyle name="Normal 2 3 7" xfId="30726" xr:uid="{C9856369-66A6-4834-BC3B-03198422C30C}"/>
    <cellStyle name="Normal 2 3 7 2" xfId="30727" xr:uid="{EDBC7DFB-94DC-49B3-9359-352AC1855356}"/>
    <cellStyle name="Normal 2 3 8" xfId="30728" xr:uid="{5FE5F56D-CD60-4975-8930-34EF8E757504}"/>
    <cellStyle name="Normal 2 3 8 2" xfId="30729" xr:uid="{952074A5-BDFA-48F4-BE38-5C791A60117C}"/>
    <cellStyle name="Normal 2 3 9" xfId="30730" xr:uid="{CE3DC3B6-C9BB-4B1F-B546-F92349FD67EB}"/>
    <cellStyle name="Normal 2 4" xfId="676" xr:uid="{62F8335A-0A0B-473F-BFB1-B1345EC3444C}"/>
    <cellStyle name="Normal 2 4 10" xfId="30732" xr:uid="{41D865E0-E92A-4F87-BBAD-8A064C75BAC9}"/>
    <cellStyle name="Normal 2 4 10 2" xfId="30733" xr:uid="{580A226F-12BE-4A79-9CAA-8FB1794E4877}"/>
    <cellStyle name="Normal 2 4 11" xfId="30734" xr:uid="{335BDB31-61D6-44C8-BC0A-C73400FF5FD3}"/>
    <cellStyle name="Normal 2 4 12" xfId="30735" xr:uid="{F626A0F2-E2AB-4BA0-A08F-CDA2DBF9EAFF}"/>
    <cellStyle name="Normal 2 4 13" xfId="30731" xr:uid="{5600A30D-A948-460D-A4E6-B26BCA3BBC26}"/>
    <cellStyle name="Normal 2 4 2" xfId="30736" xr:uid="{D853A20D-18EA-4E75-8FDE-27684489F526}"/>
    <cellStyle name="Normal 2 4 2 2" xfId="30737" xr:uid="{796AE14D-A9E2-4CBF-B613-F4E32471FC91}"/>
    <cellStyle name="Normal 2 4 2 2 2" xfId="30738" xr:uid="{9C81C235-7179-44A4-A387-3A1FB6BE87A0}"/>
    <cellStyle name="Normal 2 4 2 2 2 2" xfId="30739" xr:uid="{3E7B8E1D-57E4-4065-A1DB-803ED84FA8E0}"/>
    <cellStyle name="Normal 2 4 2 2 3" xfId="30740" xr:uid="{AE5382D8-D917-4D2E-B1ED-66495303B750}"/>
    <cellStyle name="Normal 2 4 2 2 3 2" xfId="30741" xr:uid="{0838491E-59BF-46EC-A96E-02B4B55E7B78}"/>
    <cellStyle name="Normal 2 4 2 2 4" xfId="30742" xr:uid="{EC462DC8-46C6-412C-A1C9-E29ECB82936F}"/>
    <cellStyle name="Normal 2 4 2 3" xfId="30743" xr:uid="{EF4FC17D-36A2-4CA8-89D6-B47D417F78B0}"/>
    <cellStyle name="Normal 2 4 2 3 2" xfId="30744" xr:uid="{FB32024E-BFB2-4D18-B0C2-35A38E5CBC0F}"/>
    <cellStyle name="Normal 2 4 2 4" xfId="30745" xr:uid="{B81F9E8A-7D63-4966-918E-F2283E90F52C}"/>
    <cellStyle name="Normal 2 4 2 4 2" xfId="30746" xr:uid="{E946AD92-284A-4B8F-8FB9-BCE4F9A3CC6D}"/>
    <cellStyle name="Normal 2 4 2 5" xfId="30747" xr:uid="{FF24350E-A986-4C84-8027-F54C4EC28D84}"/>
    <cellStyle name="Normal 2 4 2 5 2" xfId="30748" xr:uid="{0A571B68-189D-4754-A45C-4CCE5BF995D4}"/>
    <cellStyle name="Normal 2 4 2 6" xfId="30749" xr:uid="{429D1806-7368-4F4E-AEE1-4BBB7BC06483}"/>
    <cellStyle name="Normal 2 4 2 7" xfId="30750" xr:uid="{6C3DC8BC-5295-4FA5-8199-CF6D29E024AC}"/>
    <cellStyle name="Normal 2 4 2 7 2" xfId="30751" xr:uid="{086E5DE5-4814-4C3B-8EB2-50FFC71FBFCF}"/>
    <cellStyle name="Normal 2 4 3" xfId="30752" xr:uid="{E9C7480D-EAC7-4DD1-B5B0-D19F3C83B756}"/>
    <cellStyle name="Normal 2 4 3 2" xfId="30753" xr:uid="{FDE5035F-3B86-496F-919F-552D7324D704}"/>
    <cellStyle name="Normal 2 4 3 2 2" xfId="30754" xr:uid="{9C7DB217-2C92-4697-9BA5-C3CA0E3E74EE}"/>
    <cellStyle name="Normal 2 4 3 2 2 2" xfId="30755" xr:uid="{B3FA7FFA-E410-4FFF-9FFD-ABB82E4FDA3B}"/>
    <cellStyle name="Normal 2 4 3 2 3" xfId="30756" xr:uid="{29F5EE56-5CB5-4C64-B4A0-75089140E947}"/>
    <cellStyle name="Normal 2 4 3 2 3 2" xfId="30757" xr:uid="{F21F9AAD-4166-4475-A6D6-3A02652DE2CC}"/>
    <cellStyle name="Normal 2 4 3 2 4" xfId="30758" xr:uid="{A2A7B478-B563-4236-B8BC-F478BD5B17B7}"/>
    <cellStyle name="Normal 2 4 3 2 5" xfId="30759" xr:uid="{AE1611DC-6C48-4DB7-8EE6-C097033607C6}"/>
    <cellStyle name="Normal 2 4 3 2 5 2" xfId="30760" xr:uid="{AF8D53C4-160E-400E-8C16-84F4C568C97E}"/>
    <cellStyle name="Normal 2 4 3 3" xfId="30761" xr:uid="{60975626-EB35-4FF1-920E-E75D4520F181}"/>
    <cellStyle name="Normal 2 4 3 3 2" xfId="30762" xr:uid="{53498587-C4D7-4CED-B7C3-9D3090BBAA4F}"/>
    <cellStyle name="Normal 2 4 3 3 2 2" xfId="30763" xr:uid="{2EF891E5-08F5-4E44-A1C3-CA56AE22EA27}"/>
    <cellStyle name="Normal 2 4 3 3 2 3" xfId="30764" xr:uid="{DA11E309-3C2D-44F2-B827-0C7ADE7A97A2}"/>
    <cellStyle name="Normal 2 4 3 3 3" xfId="30765" xr:uid="{EE2FEB25-8344-4195-B341-960DC78AB332}"/>
    <cellStyle name="Normal 2 4 3 3 3 2" xfId="30766" xr:uid="{CBF49C7C-778A-4648-B0EF-7584F96A6208}"/>
    <cellStyle name="Normal 2 4 3 3 4" xfId="30767" xr:uid="{DCCB4D5C-ED98-4595-A114-ECD05AD04133}"/>
    <cellStyle name="Normal 2 4 3 3 5" xfId="30768" xr:uid="{F01AB191-6B07-4425-A452-6CCB2B2AAED5}"/>
    <cellStyle name="Normal 2 4 3 4" xfId="30769" xr:uid="{D8E5C610-6433-47E9-A630-A768752D0956}"/>
    <cellStyle name="Normal 2 4 3 4 2" xfId="30770" xr:uid="{E4746A99-2A07-459D-8209-7F8731E743F7}"/>
    <cellStyle name="Normal 2 4 3 5" xfId="30771" xr:uid="{89C6E1CD-6357-43CE-90A9-2257FE83EB01}"/>
    <cellStyle name="Normal 2 4 3 5 2" xfId="30772" xr:uid="{7263A1DE-F749-4D9B-8534-8D10E6CC7EE7}"/>
    <cellStyle name="Normal 2 4 3 6" xfId="30773" xr:uid="{134D189E-9BC3-4CF3-9F04-6B64244F5DE5}"/>
    <cellStyle name="Normal 2 4 3 6 2" xfId="30774" xr:uid="{699716F8-3E62-4B9A-BAB5-3B3B96D09CF5}"/>
    <cellStyle name="Normal 2 4 3 6 3" xfId="30775" xr:uid="{172A7C4F-2F94-49AE-B7DE-4C736EA284B9}"/>
    <cellStyle name="Normal 2 4 3 7" xfId="30776" xr:uid="{55D4FF01-9B3F-480B-9930-EFB6E7933382}"/>
    <cellStyle name="Normal 2 4 3 7 2" xfId="30777" xr:uid="{EF0B46D1-EE52-4BD6-97CC-1701D8E18065}"/>
    <cellStyle name="Normal 2 4 3 8" xfId="30778" xr:uid="{CC2AC322-75BD-411B-BB12-A9AC2C5CE102}"/>
    <cellStyle name="Normal 2 4 4" xfId="30779" xr:uid="{40CCC781-08A1-45A8-BF25-0A0DE0217A9B}"/>
    <cellStyle name="Normal 2 4 4 2" xfId="30780" xr:uid="{E03B117A-8AD0-484B-A985-4B1F7FBD5AED}"/>
    <cellStyle name="Normal 2 4 4 2 2" xfId="30781" xr:uid="{49B5C126-E124-4841-89AA-D351C61ADB6F}"/>
    <cellStyle name="Normal 2 4 4 3" xfId="30782" xr:uid="{DC0E976A-82A5-41D6-BCAB-7344FFCA1AE4}"/>
    <cellStyle name="Normal 2 4 4 3 2" xfId="30783" xr:uid="{BBFFE820-D8B9-4FC8-9F0C-77511BBB0CD2}"/>
    <cellStyle name="Normal 2 4 4 4" xfId="30784" xr:uid="{9EC30F49-1A3F-4C51-93C1-D33EBA169B35}"/>
    <cellStyle name="Normal 2 4 4 5" xfId="30785" xr:uid="{FF53A2D3-9030-40EB-9139-DF0CFBE811F7}"/>
    <cellStyle name="Normal 2 4 5" xfId="30786" xr:uid="{35E411CF-745F-4647-ACBA-E5D5F87F1B91}"/>
    <cellStyle name="Normal 2 4 5 2" xfId="30787" xr:uid="{4449D322-B3A5-40ED-9177-955645D0E6CC}"/>
    <cellStyle name="Normal 2 4 6" xfId="30788" xr:uid="{885665AA-1C32-4E00-9F95-969874E3C96F}"/>
    <cellStyle name="Normal 2 4 6 2" xfId="30789" xr:uid="{9718F97E-2BD5-4EC8-BB99-AF8A2CE58808}"/>
    <cellStyle name="Normal 2 4 7" xfId="30790" xr:uid="{155D5A84-6383-4BB5-82FA-1A8B15AE45E8}"/>
    <cellStyle name="Normal 2 4 7 2" xfId="30791" xr:uid="{D709AF36-1036-4BA3-B21E-1C6ABAC9333A}"/>
    <cellStyle name="Normal 2 4 8" xfId="30792" xr:uid="{5FA93FF5-91D0-4C02-850E-32F3DF8CF537}"/>
    <cellStyle name="Normal 2 4 8 2" xfId="30793" xr:uid="{79D7E1E8-2424-441A-A11F-BE6B9E728DC5}"/>
    <cellStyle name="Normal 2 4 9" xfId="30794" xr:uid="{68B77747-B567-4EF2-9177-B3835F501BEB}"/>
    <cellStyle name="Normal 2 5" xfId="677" xr:uid="{1018115F-0B68-4177-878D-9C0AC00A4442}"/>
    <cellStyle name="Normal 2 5 10" xfId="30796" xr:uid="{517B795C-1A08-411C-82C0-D6981EA710EB}"/>
    <cellStyle name="Normal 2 5 10 2" xfId="30797" xr:uid="{E63C814E-8DA0-42EC-8956-9290090189CF}"/>
    <cellStyle name="Normal 2 5 11" xfId="30798" xr:uid="{685A1665-8ACA-49CB-9362-0FDB50432B52}"/>
    <cellStyle name="Normal 2 5 12" xfId="30799" xr:uid="{CF441BCA-4638-4D60-9ACE-1681419C7295}"/>
    <cellStyle name="Normal 2 5 13" xfId="30800" xr:uid="{79B74316-2BF0-436D-B8C8-F0281FD2A5BB}"/>
    <cellStyle name="Normal 2 5 14" xfId="30795" xr:uid="{17D76B71-3143-4F25-AE23-618315F20916}"/>
    <cellStyle name="Normal 2 5 2" xfId="678" xr:uid="{8789BCFD-BFDF-43D8-BBF7-0B43107CEE65}"/>
    <cellStyle name="Normal 2 5 2 10" xfId="30801" xr:uid="{CF63CB3D-AF03-44B0-8851-5F98E453F329}"/>
    <cellStyle name="Normal 2 5 2 2" xfId="30802" xr:uid="{E8C33628-F81F-430E-94BE-1BE928025611}"/>
    <cellStyle name="Normal 2 5 2 2 2" xfId="30803" xr:uid="{A68BDE9F-A94C-433D-ADC2-A93A5FC34BA7}"/>
    <cellStyle name="Normal 2 5 2 2 2 2" xfId="30804" xr:uid="{CD82399C-DDF6-4E04-8224-520F68CB26AF}"/>
    <cellStyle name="Normal 2 5 2 2 3" xfId="30805" xr:uid="{A13BD6B1-3DCB-41CC-B0DC-9CADAD1CD60A}"/>
    <cellStyle name="Normal 2 5 2 2 3 2" xfId="30806" xr:uid="{963FCC8F-A350-432E-AA44-B8346BA08C5B}"/>
    <cellStyle name="Normal 2 5 2 2 4" xfId="30807" xr:uid="{1349B4F9-13F1-4AC6-8F12-FB8EE5322DC8}"/>
    <cellStyle name="Normal 2 5 2 2 4 2" xfId="30808" xr:uid="{BDF63889-F9F5-4FEB-AC72-2639A9A25FF9}"/>
    <cellStyle name="Normal 2 5 2 2 5" xfId="30809" xr:uid="{5CB61890-E309-47AD-92D4-795BA25D8955}"/>
    <cellStyle name="Normal 2 5 2 2 5 2" xfId="30810" xr:uid="{CEDE6F67-9A29-4306-B0B2-31A29BAA178E}"/>
    <cellStyle name="Normal 2 5 2 2 6" xfId="30811" xr:uid="{9C9BFF3F-A60D-48ED-B330-4AEA745C5E17}"/>
    <cellStyle name="Normal 2 5 2 3" xfId="30812" xr:uid="{91C2069C-4ADF-4F70-8639-C19CE8D28197}"/>
    <cellStyle name="Normal 2 5 2 3 2" xfId="30813" xr:uid="{5BF60298-3DAB-4A3F-82DD-87841872E15E}"/>
    <cellStyle name="Normal 2 5 2 4" xfId="30814" xr:uid="{B24C9602-9C82-4BB1-B8E4-F245436A50CB}"/>
    <cellStyle name="Normal 2 5 2 4 2" xfId="30815" xr:uid="{0E7D9BDB-5B8E-4686-AA3F-99D2C70CE993}"/>
    <cellStyle name="Normal 2 5 2 5" xfId="30816" xr:uid="{FECF6FDA-082E-4EAF-A1C0-3D5FD41B7A23}"/>
    <cellStyle name="Normal 2 5 2 5 2" xfId="30817" xr:uid="{F2340AE6-02A2-4F19-871F-F231D1AAE3F9}"/>
    <cellStyle name="Normal 2 5 2 6" xfId="30818" xr:uid="{2805A466-E057-49D3-BF51-0A49EF0C609A}"/>
    <cellStyle name="Normal 2 5 2 6 2" xfId="30819" xr:uid="{D994A92D-7715-4856-A621-62E90F514DBE}"/>
    <cellStyle name="Normal 2 5 2 7" xfId="30820" xr:uid="{784C8A52-C0EE-44FE-9AAE-B150CA8520AB}"/>
    <cellStyle name="Normal 2 5 2 7 2" xfId="30821" xr:uid="{4F5E7350-D5A3-46E6-9F87-6A8A892FC5D9}"/>
    <cellStyle name="Normal 2 5 2 8" xfId="30822" xr:uid="{A41DD9EF-62EB-4447-AE0A-90041A70EA11}"/>
    <cellStyle name="Normal 2 5 2 9" xfId="30823" xr:uid="{DACD9D6D-0808-4006-8F01-EAF6CAE22EAE}"/>
    <cellStyle name="Normal 2 5 3" xfId="679" xr:uid="{63557A34-8E41-4EEA-8236-120652649AD6}"/>
    <cellStyle name="Normal 2 5 3 10" xfId="30824" xr:uid="{E611525A-41DE-481B-BA62-5CD026CA7F1F}"/>
    <cellStyle name="Normal 2 5 3 2" xfId="680" xr:uid="{1CF34A91-7FB5-4070-AB32-83A6E8A236AD}"/>
    <cellStyle name="Normal 2 5 3 2 2" xfId="30826" xr:uid="{C9C8FB72-EC18-4899-B678-41F10717F6C4}"/>
    <cellStyle name="Normal 2 5 3 2 2 2" xfId="30827" xr:uid="{CF091D59-9AF3-4F31-8145-87B20B62C617}"/>
    <cellStyle name="Normal 2 5 3 2 3" xfId="30828" xr:uid="{E709EF4C-689C-4382-BBF6-1591BA2EA0A5}"/>
    <cellStyle name="Normal 2 5 3 2 3 2" xfId="30829" xr:uid="{4F25600E-0953-4BE5-B3BA-778289973B56}"/>
    <cellStyle name="Normal 2 5 3 2 4" xfId="30830" xr:uid="{2F99C9BE-BD10-4647-B658-CB86AD321CB2}"/>
    <cellStyle name="Normal 2 5 3 2 4 2" xfId="30831" xr:uid="{109DA7D4-440D-4F39-A01C-5E378FAD864A}"/>
    <cellStyle name="Normal 2 5 3 2 5" xfId="30832" xr:uid="{7A11560C-6FF3-48D2-8B84-AE84FEFFA503}"/>
    <cellStyle name="Normal 2 5 3 2 5 2" xfId="30833" xr:uid="{58FE9FEA-4083-4D07-84C1-B3AEE6E0E858}"/>
    <cellStyle name="Normal 2 5 3 2 6" xfId="30834" xr:uid="{6885D7B8-907F-49D3-B54A-782F3CF33DB2}"/>
    <cellStyle name="Normal 2 5 3 2 7" xfId="30825" xr:uid="{3E591085-C3B2-42B6-8EC7-3EA8E8E311A9}"/>
    <cellStyle name="Normal 2 5 3 3" xfId="30835" xr:uid="{3BB6C9E4-E7EA-4B47-90C7-4639B2660017}"/>
    <cellStyle name="Normal 2 5 3 3 2" xfId="30836" xr:uid="{0384FE1C-7EA9-49A4-9570-C38C6E1B6978}"/>
    <cellStyle name="Normal 2 5 3 4" xfId="30837" xr:uid="{E978BB79-1C7B-4BEB-9BF6-D3005D812A9B}"/>
    <cellStyle name="Normal 2 5 3 4 2" xfId="30838" xr:uid="{DF3403D2-82C1-4039-9A91-25844ED33EA1}"/>
    <cellStyle name="Normal 2 5 3 5" xfId="30839" xr:uid="{6877F8B7-A7B0-4007-BE65-863AB6490144}"/>
    <cellStyle name="Normal 2 5 3 5 2" xfId="30840" xr:uid="{DECB61B3-8CB4-4BDD-ACC0-CCF9C339196F}"/>
    <cellStyle name="Normal 2 5 3 6" xfId="30841" xr:uid="{787D63DF-790F-4763-B129-8AD3BF58B1BC}"/>
    <cellStyle name="Normal 2 5 3 6 2" xfId="30842" xr:uid="{1D66A17D-1B48-4CEA-B803-21827C5BE9CB}"/>
    <cellStyle name="Normal 2 5 3 7" xfId="30843" xr:uid="{3C6DC7B9-E451-4E9E-844A-198BBF2A84BB}"/>
    <cellStyle name="Normal 2 5 3 7 2" xfId="30844" xr:uid="{07CE78B6-CE06-4EAF-BC26-CD02DDCB8AA3}"/>
    <cellStyle name="Normal 2 5 3 8" xfId="30845" xr:uid="{14D4945E-7DCE-4A4B-B6FA-F7E7C173C977}"/>
    <cellStyle name="Normal 2 5 3 9" xfId="30846" xr:uid="{A6B0090F-CAC1-40F3-9F39-ED301E5E4873}"/>
    <cellStyle name="Normal 2 5 4" xfId="30847" xr:uid="{BA855186-7D84-443A-BC28-23DB5BF8A378}"/>
    <cellStyle name="Normal 2 5 4 2" xfId="30848" xr:uid="{B310B5A2-67EE-483A-974B-E4D21F96B9BD}"/>
    <cellStyle name="Normal 2 5 4 2 2" xfId="30849" xr:uid="{0221FDED-B513-49FF-8F19-6A5FAEDB2E23}"/>
    <cellStyle name="Normal 2 5 4 3" xfId="30850" xr:uid="{69785762-54C9-4063-BCF8-3C18BD278E0B}"/>
    <cellStyle name="Normal 2 5 4 3 2" xfId="30851" xr:uid="{FD0A37DC-6B7B-4454-BCAE-5CAA4ED83891}"/>
    <cellStyle name="Normal 2 5 4 4" xfId="30852" xr:uid="{428A3A3B-C6AA-4427-A2F9-38CB00479612}"/>
    <cellStyle name="Normal 2 5 4 4 2" xfId="30853" xr:uid="{C7B8A41D-7187-4BB0-BEA1-3E0B35BCE998}"/>
    <cellStyle name="Normal 2 5 4 5" xfId="30854" xr:uid="{D85E76C1-E174-413F-84C8-BE0E487AFA7B}"/>
    <cellStyle name="Normal 2 5 4 5 2" xfId="30855" xr:uid="{A70AF772-AD80-44BE-88E9-6C50E8A1CAE4}"/>
    <cellStyle name="Normal 2 5 4 6" xfId="30856" xr:uid="{08EA0DBD-6ACF-4C64-B7DF-8F9C9430E070}"/>
    <cellStyle name="Normal 2 5 4 7" xfId="30857" xr:uid="{11AB0D27-AE9C-4214-9725-9A22005FA538}"/>
    <cellStyle name="Normal 2 5 5" xfId="30858" xr:uid="{644F7BBB-E6B7-467A-B412-DAD64EE62E18}"/>
    <cellStyle name="Normal 2 5 5 2" xfId="30859" xr:uid="{2BBCA0FC-4F71-42DB-B9DA-5CC35BBDD2B6}"/>
    <cellStyle name="Normal 2 5 5 3" xfId="30860" xr:uid="{33C960BB-844F-47AE-83D5-CFA0F8E4C677}"/>
    <cellStyle name="Normal 2 5 6" xfId="30861" xr:uid="{FEA91630-1FC0-4FD6-BEC1-A14B48ED7611}"/>
    <cellStyle name="Normal 2 5 6 2" xfId="30862" xr:uid="{95C10E54-5BDC-4C1F-9E76-A7148298D494}"/>
    <cellStyle name="Normal 2 5 7" xfId="30863" xr:uid="{5D823A8B-7EB2-41A5-822F-2F9A53800E2C}"/>
    <cellStyle name="Normal 2 5 7 2" xfId="30864" xr:uid="{82BCCB0F-01ED-4AF5-B185-1C943EA013C5}"/>
    <cellStyle name="Normal 2 5 8" xfId="30865" xr:uid="{DE689C48-4FA8-49D5-B15D-BA006675AADC}"/>
    <cellStyle name="Normal 2 5 9" xfId="30866" xr:uid="{CB68AEB3-7BCE-43A2-8304-826825EA88F2}"/>
    <cellStyle name="Normal 2 5 9 2" xfId="30867" xr:uid="{9C8A4E4F-31EB-4C0A-BECD-55E2BFC49D0D}"/>
    <cellStyle name="Normal 2 6" xfId="681" xr:uid="{0DE13140-C6B1-40AE-87DF-195FB27EE2A4}"/>
    <cellStyle name="Normal 2 6 10" xfId="30869" xr:uid="{03D341FE-1B83-4BAE-8531-2A7B1C7B0D77}"/>
    <cellStyle name="Normal 2 6 11" xfId="30868" xr:uid="{3CE24142-8464-4B59-A64B-8099C81170DE}"/>
    <cellStyle name="Normal 2 6 2" xfId="30870" xr:uid="{18A1902A-A5B8-4B49-89D8-B7064C103F1E}"/>
    <cellStyle name="Normal 2 6 2 2" xfId="30871" xr:uid="{A157EE8D-3F2C-4AFE-A86F-A293201D827A}"/>
    <cellStyle name="Normal 2 6 2 2 2" xfId="30872" xr:uid="{3E23748B-2665-46D1-A5BE-8DFB46FC7B04}"/>
    <cellStyle name="Normal 2 6 2 2 2 2" xfId="30873" xr:uid="{CC71C13D-3222-4FA9-A4D3-A08E77C197DC}"/>
    <cellStyle name="Normal 2 6 2 2 3" xfId="30874" xr:uid="{20DA42C3-DDF7-40DD-AE6E-A6B47BDD7537}"/>
    <cellStyle name="Normal 2 6 2 2 3 2" xfId="30875" xr:uid="{C5995C30-E442-46E5-B3FC-3D5EFC498DA8}"/>
    <cellStyle name="Normal 2 6 2 2 4" xfId="30876" xr:uid="{CA9FA17C-D09D-4CAD-8AA8-CB5F7464BC0E}"/>
    <cellStyle name="Normal 2 6 2 3" xfId="30877" xr:uid="{572F2E15-160E-420A-B8BE-B6AD5FF9CF94}"/>
    <cellStyle name="Normal 2 6 2 3 2" xfId="30878" xr:uid="{296AB7A1-F6FC-4533-B601-C86BCC37020C}"/>
    <cellStyle name="Normal 2 6 2 4" xfId="30879" xr:uid="{124C1255-08EA-44D5-BFD2-9DFCDB4C1F55}"/>
    <cellStyle name="Normal 2 6 2 4 2" xfId="30880" xr:uid="{A3C7FCF8-C151-4454-806F-57809D3EED71}"/>
    <cellStyle name="Normal 2 6 2 5" xfId="30881" xr:uid="{6B95828F-C466-406E-B683-FAE9EE19DF53}"/>
    <cellStyle name="Normal 2 6 2 5 2" xfId="30882" xr:uid="{975F7E02-F694-4D25-AE37-EA5F17E0C3E2}"/>
    <cellStyle name="Normal 2 6 2 6" xfId="30883" xr:uid="{81E89C32-048D-4EF0-8FBA-C4762BE932EC}"/>
    <cellStyle name="Normal 2 6 3" xfId="30884" xr:uid="{61D1A883-21FA-4DA1-900E-237652665BFB}"/>
    <cellStyle name="Normal 2 6 3 2" xfId="30885" xr:uid="{FE202C25-1FF0-415E-B756-D35826C9E10F}"/>
    <cellStyle name="Normal 2 6 3 2 2" xfId="30886" xr:uid="{4B9A1A73-652B-4B69-810D-F85ECBF6AA99}"/>
    <cellStyle name="Normal 2 6 3 2 3" xfId="30887" xr:uid="{30F67BD6-2918-4AAD-80C3-3F0BBE5D420B}"/>
    <cellStyle name="Normal 2 6 3 3" xfId="30888" xr:uid="{6BFE9AB9-25CF-455C-A593-A60249FB0494}"/>
    <cellStyle name="Normal 2 6 3 3 2" xfId="30889" xr:uid="{67C230A7-1C4F-4AB1-944E-F57C5C08CFC6}"/>
    <cellStyle name="Normal 2 6 3 4" xfId="30890" xr:uid="{B5373BF2-8C3E-44B9-8C96-563EDD684D28}"/>
    <cellStyle name="Normal 2 6 3 4 2" xfId="30891" xr:uid="{FDEC1191-EB9F-4CBC-9DBD-5CABE2891049}"/>
    <cellStyle name="Normal 2 6 3 5" xfId="30892" xr:uid="{E2629406-F2DD-4458-93E7-5CD325BD95B6}"/>
    <cellStyle name="Normal 2 6 4" xfId="30893" xr:uid="{526043A9-9E61-4592-8418-B28223D4508A}"/>
    <cellStyle name="Normal 2 6 4 2" xfId="30894" xr:uid="{EF8DF81F-8AEE-449C-A12D-28B66ABE38C2}"/>
    <cellStyle name="Normal 2 6 4 2 2" xfId="30895" xr:uid="{ACE72E78-7C9F-4C60-902C-1F04A5D11824}"/>
    <cellStyle name="Normal 2 6 4 3" xfId="30896" xr:uid="{9655E6AB-A69C-46C9-B4FC-70C505AD6D47}"/>
    <cellStyle name="Normal 2 6 4 3 2" xfId="30897" xr:uid="{9692A69C-3695-4111-85AF-FBAC0354189F}"/>
    <cellStyle name="Normal 2 6 4 4" xfId="30898" xr:uid="{4976BB81-0F98-4F2D-BBDA-5AC63A7B8E38}"/>
    <cellStyle name="Normal 2 6 5" xfId="30899" xr:uid="{D6D70B8E-4874-4714-A5C5-F7AC3EFB9EC4}"/>
    <cellStyle name="Normal 2 6 5 2" xfId="30900" xr:uid="{26A0B1BF-77A4-4CB1-8D6A-62E0606A0473}"/>
    <cellStyle name="Normal 2 6 6" xfId="30901" xr:uid="{BB55D242-DEB3-4D0A-BBCB-3CE3B244CEF2}"/>
    <cellStyle name="Normal 2 6 6 2" xfId="30902" xr:uid="{6ECE75BB-BDAB-4C6F-B9A6-E851B6CBD3F2}"/>
    <cellStyle name="Normal 2 6 7" xfId="30903" xr:uid="{226B5309-D8C3-4328-A324-3B0418326E95}"/>
    <cellStyle name="Normal 2 6 7 2" xfId="30904" xr:uid="{CDB3BEA4-3D92-4E7B-B403-4AD2A48B2514}"/>
    <cellStyle name="Normal 2 6 8" xfId="30905" xr:uid="{E414432C-9C65-40E5-BFB6-28F951C9959D}"/>
    <cellStyle name="Normal 2 6 8 2" xfId="30906" xr:uid="{0CDC5BCA-C40C-461E-B28D-A89782EAB99D}"/>
    <cellStyle name="Normal 2 6 9" xfId="30907" xr:uid="{5B0847AB-E0B9-49BF-AE1A-9DABF3CB357F}"/>
    <cellStyle name="Normal 2 7" xfId="682" xr:uid="{CB1065D6-AD36-4EC5-B4D5-C61BF4CCEE2B}"/>
    <cellStyle name="Normal 2 7 2" xfId="683" xr:uid="{8BEC1807-E7E5-4E52-9C27-29361B5EE81F}"/>
    <cellStyle name="Normal 2 7 2 2" xfId="30910" xr:uid="{7A8E764D-ABE0-4407-BD43-B55F517B1A3F}"/>
    <cellStyle name="Normal 2 7 2 2 2" xfId="30911" xr:uid="{02EE5A14-0A7A-4EA2-812F-48CFCF78D7C7}"/>
    <cellStyle name="Normal 2 7 2 2 2 2" xfId="30912" xr:uid="{A3B6593B-0A68-4FE3-9EC6-BEE73D0671E3}"/>
    <cellStyle name="Normal 2 7 2 2 3" xfId="30913" xr:uid="{4EFFDBCA-53FB-4206-8215-BF87E1BF2E4B}"/>
    <cellStyle name="Normal 2 7 2 2 3 2" xfId="30914" xr:uid="{878EBCE3-D513-4D00-81A5-04135589A61E}"/>
    <cellStyle name="Normal 2 7 2 2 4" xfId="30915" xr:uid="{34D4DB6B-1893-4DFB-A1A4-1A87529206C2}"/>
    <cellStyle name="Normal 2 7 2 3" xfId="30916" xr:uid="{76D469C7-0DF8-4832-B4FF-3367D733FA38}"/>
    <cellStyle name="Normal 2 7 2 3 2" xfId="30917" xr:uid="{2AF88589-A0C7-413F-9F0F-79203829CB96}"/>
    <cellStyle name="Normal 2 7 2 4" xfId="30918" xr:uid="{A148D1FA-64B1-4799-8E27-BF53F66F212B}"/>
    <cellStyle name="Normal 2 7 2 4 2" xfId="30919" xr:uid="{AAB3772E-C746-450A-83B5-E4F000E26B3B}"/>
    <cellStyle name="Normal 2 7 2 5" xfId="30920" xr:uid="{1032A86D-8F1B-4ABA-AE02-E4D4A0B8B135}"/>
    <cellStyle name="Normal 2 7 2 5 2" xfId="30921" xr:uid="{E669B1E6-DAD7-4588-8252-BB52CEED6EA2}"/>
    <cellStyle name="Normal 2 7 2 6" xfId="30922" xr:uid="{44009FF9-AE7A-4BCF-9CB4-210B717C441A}"/>
    <cellStyle name="Normal 2 7 2 7" xfId="30909" xr:uid="{9576286A-B5FF-430D-A40D-34EBE135DA2A}"/>
    <cellStyle name="Normal 2 7 3" xfId="30923" xr:uid="{28B298C1-0A33-47EB-B68A-6759B11F8B9A}"/>
    <cellStyle name="Normal 2 7 3 2" xfId="30924" xr:uid="{FE1662C2-D172-447D-BDFE-0C6E80AC873B}"/>
    <cellStyle name="Normal 2 7 3 2 2" xfId="30925" xr:uid="{E0D99468-F189-4862-A40B-90B079C9DF2C}"/>
    <cellStyle name="Normal 2 7 3 2 3" xfId="30926" xr:uid="{26B2C0A6-7C98-4663-8A5C-3800934E279A}"/>
    <cellStyle name="Normal 2 7 3 3" xfId="30927" xr:uid="{D3AFAD8F-D54B-4716-9163-04E30167360E}"/>
    <cellStyle name="Normal 2 7 3 3 2" xfId="30928" xr:uid="{79AB9E64-1597-4534-B35C-A48F54F99478}"/>
    <cellStyle name="Normal 2 7 3 4" xfId="30929" xr:uid="{B27A2751-DCF3-44D6-AFD0-6AFF6F476F76}"/>
    <cellStyle name="Normal 2 7 3 4 2" xfId="30930" xr:uid="{CB4C4829-0BF1-4129-A61B-982A567D6FD4}"/>
    <cellStyle name="Normal 2 7 3 5" xfId="30931" xr:uid="{21D34527-84E2-487E-9B90-683A7931F794}"/>
    <cellStyle name="Normal 2 7 4" xfId="30932" xr:uid="{7AD5A9F6-B41D-4B9E-965F-712C61D0780F}"/>
    <cellStyle name="Normal 2 7 4 2" xfId="30933" xr:uid="{78383BB8-9A3F-4413-BAFA-E6574BDAED60}"/>
    <cellStyle name="Normal 2 7 4 2 2" xfId="30934" xr:uid="{C895993B-6FB5-4499-9D05-10B8C4F01D2D}"/>
    <cellStyle name="Normal 2 7 4 3" xfId="30935" xr:uid="{F1440EE3-772B-4434-AACA-2103654603C3}"/>
    <cellStyle name="Normal 2 7 4 3 2" xfId="30936" xr:uid="{F092A9EB-0DAC-4DB0-8220-264DFC04AC88}"/>
    <cellStyle name="Normal 2 7 4 4" xfId="30937" xr:uid="{2D63FFAB-239A-45C7-A4BE-542BD465F6DE}"/>
    <cellStyle name="Normal 2 7 5" xfId="30938" xr:uid="{B341934F-FC35-4436-93F9-465F349D4565}"/>
    <cellStyle name="Normal 2 7 5 2" xfId="30939" xr:uid="{5913E913-7483-4A0E-96F9-FDDCB2FD566A}"/>
    <cellStyle name="Normal 2 7 6" xfId="30940" xr:uid="{631CC5EA-0F38-4E32-A1EF-E4D1DDEC60D2}"/>
    <cellStyle name="Normal 2 7 6 2" xfId="30941" xr:uid="{5BF68E93-25B1-4B4F-B81D-9CCE0ADADC3F}"/>
    <cellStyle name="Normal 2 7 7" xfId="30942" xr:uid="{683675F7-890D-486D-BE3D-8F2A6D8EA4D0}"/>
    <cellStyle name="Normal 2 7 7 2" xfId="30943" xr:uid="{1CA585F4-8B4F-4FD4-AA1D-F00015653010}"/>
    <cellStyle name="Normal 2 7 8" xfId="30944" xr:uid="{2D7047CD-1AFF-4498-9E85-745CA7E547AF}"/>
    <cellStyle name="Normal 2 7 9" xfId="30908" xr:uid="{02621D33-B3F8-4D7A-B6C7-6F654F3CC6A4}"/>
    <cellStyle name="Normal 2 8" xfId="684" xr:uid="{38121FA4-9845-4987-B0F6-C865DEF1E885}"/>
    <cellStyle name="Normal 2 8 2" xfId="30946" xr:uid="{14356B53-DE14-4485-B3B2-92D928E34DF5}"/>
    <cellStyle name="Normal 2 8 2 2" xfId="30947" xr:uid="{8322D495-2E28-4043-BD7C-3974142D8986}"/>
    <cellStyle name="Normal 2 8 2 2 2" xfId="30948" xr:uid="{FEBB3CC1-8434-4C95-BF8A-1BFC5DB9D893}"/>
    <cellStyle name="Normal 2 8 2 3" xfId="30949" xr:uid="{A18ACFA5-4398-4A86-887B-6356329FB88D}"/>
    <cellStyle name="Normal 2 8 2 3 2" xfId="30950" xr:uid="{4594A523-9D45-4F5C-BC2F-729AA09E1810}"/>
    <cellStyle name="Normal 2 8 2 4" xfId="30951" xr:uid="{C0771403-732D-4AC1-BCC9-7926CCE52BCD}"/>
    <cellStyle name="Normal 2 8 3" xfId="30952" xr:uid="{ABF8CF33-6DE2-464A-BCA9-9324E9E4AF6B}"/>
    <cellStyle name="Normal 2 8 3 2" xfId="30953" xr:uid="{06544916-788F-479D-B3BD-2051D09EAD50}"/>
    <cellStyle name="Normal 2 8 4" xfId="30954" xr:uid="{6579D3A2-7B6B-47F5-A629-E11EAEF0A54B}"/>
    <cellStyle name="Normal 2 8 4 2" xfId="30955" xr:uid="{B0AA8D8A-D141-4FD1-80FD-FEDDAD61FD9A}"/>
    <cellStyle name="Normal 2 8 5" xfId="30956" xr:uid="{343D783A-BD4B-4093-BEC4-947AB83763CC}"/>
    <cellStyle name="Normal 2 8 5 2" xfId="30957" xr:uid="{AF42EDE5-73CC-4BFB-9202-1AFB46429716}"/>
    <cellStyle name="Normal 2 8 6" xfId="30958" xr:uid="{AC8EA2A4-9AC3-44CE-9E30-92CF325C5810}"/>
    <cellStyle name="Normal 2 8 6 2" xfId="30959" xr:uid="{7A135551-6EB3-423D-856A-90C6E2C59CF4}"/>
    <cellStyle name="Normal 2 8 7" xfId="30960" xr:uid="{15CE2F43-3A3C-4FEC-9B8B-0BFEE7F44A68}"/>
    <cellStyle name="Normal 2 8 8" xfId="30945" xr:uid="{4ED036EE-79E0-4146-A9D9-340691B88C2F}"/>
    <cellStyle name="Normal 2 9" xfId="685" xr:uid="{2EB4CE9B-28FF-4B50-85FA-CD94D99C8F74}"/>
    <cellStyle name="Normal 2 9 2" xfId="30962" xr:uid="{A01BD528-6F3E-4168-8384-E225E9F318C6}"/>
    <cellStyle name="Normal 2 9 2 2" xfId="30963" xr:uid="{70A401C4-56A5-4FB1-A1E3-79180DD087C8}"/>
    <cellStyle name="Normal 2 9 2 3" xfId="30964" xr:uid="{703FA78B-F1B5-4BAF-8B28-5E46E916E240}"/>
    <cellStyle name="Normal 2 9 3" xfId="30965" xr:uid="{74836BA1-6085-48FC-B370-A9543D308ECF}"/>
    <cellStyle name="Normal 2 9 3 2" xfId="30966" xr:uid="{D5BCE0FB-D337-4D9A-AE11-AD3DB7CE25E0}"/>
    <cellStyle name="Normal 2 9 4" xfId="30967" xr:uid="{7EBD7BB8-C81F-4731-9D82-16561D1E8B85}"/>
    <cellStyle name="Normal 2 9 4 2" xfId="30968" xr:uid="{45E3D57A-B820-47F8-8FAC-85E27B9EC9B3}"/>
    <cellStyle name="Normal 2 9 5" xfId="30969" xr:uid="{2CCCD8A9-5508-4E89-A524-2C8CCF089F3C}"/>
    <cellStyle name="Normal 2 9 6" xfId="30961" xr:uid="{586CFAE6-EE62-4AFC-8F11-28F46E31B18C}"/>
    <cellStyle name="Normal 20" xfId="30970" xr:uid="{5C64ED91-9FF4-49FF-8A9F-A1CAFBB63B2C}"/>
    <cellStyle name="Normal 20 10" xfId="30971" xr:uid="{92BC1BCE-25CA-48BE-8886-4AAA1C7F448F}"/>
    <cellStyle name="Normal 20 11" xfId="30972" xr:uid="{09EA9045-DBC5-4202-A2A6-5E17EE152EFF}"/>
    <cellStyle name="Normal 20 2" xfId="30973" xr:uid="{D732C847-5062-46BE-8A0D-B6F016665B61}"/>
    <cellStyle name="Normal 20 2 10" xfId="30974" xr:uid="{48C871C5-E330-4195-A8F1-4B43D120EA5C}"/>
    <cellStyle name="Normal 20 2 2" xfId="30975" xr:uid="{FACE2ECA-9C1A-4C57-8297-09C1F6ABA1B5}"/>
    <cellStyle name="Normal 20 2 2 2" xfId="30976" xr:uid="{9DA10086-DB90-4328-B017-901D9A067A65}"/>
    <cellStyle name="Normal 20 2 2 2 2" xfId="30977" xr:uid="{61C01CBA-DC14-4C97-A7E7-9B58CCE50C58}"/>
    <cellStyle name="Normal 20 2 2 2 2 2" xfId="30978" xr:uid="{19F93D87-F4D6-480B-A5AD-F03C959DBB86}"/>
    <cellStyle name="Normal 20 2 2 2 3" xfId="30979" xr:uid="{BF5AE1D1-E71E-4B71-A47E-25722E783446}"/>
    <cellStyle name="Normal 20 2 2 2 3 2" xfId="30980" xr:uid="{069B2E81-5320-4BC1-9537-3177AF3E0AE2}"/>
    <cellStyle name="Normal 20 2 2 2 4" xfId="30981" xr:uid="{ED8C1DD0-7890-42F5-A1D9-84095250217B}"/>
    <cellStyle name="Normal 20 2 2 3" xfId="30982" xr:uid="{DD9A244D-1F16-494A-8C9D-E11F0354158E}"/>
    <cellStyle name="Normal 20 2 2 3 2" xfId="30983" xr:uid="{82C15EA2-057C-46DC-A3B0-0764773E461D}"/>
    <cellStyle name="Normal 20 2 2 4" xfId="30984" xr:uid="{F78DD2B0-BC05-4271-99EF-F05FFA35E20E}"/>
    <cellStyle name="Normal 20 2 2 5" xfId="30985" xr:uid="{79862387-35E1-45BC-B83E-C6734BE6906A}"/>
    <cellStyle name="Normal 20 2 2 5 2" xfId="30986" xr:uid="{1232EA81-F95D-4D9C-9F1A-65FC1487E818}"/>
    <cellStyle name="Normal 20 2 3" xfId="30987" xr:uid="{6568F3D8-BF15-41E2-BD20-7067944CA9C7}"/>
    <cellStyle name="Normal 20 2 3 2" xfId="30988" xr:uid="{CEA1835C-6033-4981-9450-56C181DA14A5}"/>
    <cellStyle name="Normal 20 2 3 2 2" xfId="30989" xr:uid="{61FD29A6-90CA-433A-B810-4D31583F83BA}"/>
    <cellStyle name="Normal 20 2 3 3" xfId="30990" xr:uid="{8BB2F37A-AFE0-4FC6-8BC3-E445E80FDC3A}"/>
    <cellStyle name="Normal 20 2 3 3 2" xfId="30991" xr:uid="{32AF33CF-661A-45A1-9C12-F92B378EEE0C}"/>
    <cellStyle name="Normal 20 2 3 4" xfId="30992" xr:uid="{8FA3D729-28F7-425E-A818-BF12415D5C18}"/>
    <cellStyle name="Normal 20 2 4" xfId="30993" xr:uid="{0F3A5D58-D1AD-45C5-BF01-7AF85C23D2C8}"/>
    <cellStyle name="Normal 20 2 4 2" xfId="30994" xr:uid="{CAF261C6-9A4E-47A0-AAE0-D2A1AB0062FD}"/>
    <cellStyle name="Normal 20 2 5" xfId="30995" xr:uid="{799F841A-309B-4476-9026-14810A341BDA}"/>
    <cellStyle name="Normal 20 2 5 2" xfId="30996" xr:uid="{76C149F4-745C-47CB-8D01-C7D0540DDD7B}"/>
    <cellStyle name="Normal 20 2 6" xfId="30997" xr:uid="{33DBC40B-84D0-4C7C-9F8C-6337CF3C780C}"/>
    <cellStyle name="Normal 20 2 6 2" xfId="30998" xr:uid="{3E20A8A3-E3E5-41EB-BD70-F4AB22EBC1BE}"/>
    <cellStyle name="Normal 20 2 6 3" xfId="30999" xr:uid="{D44B0CA6-7719-4C14-8E4D-F6617846FD1B}"/>
    <cellStyle name="Normal 20 2 7" xfId="31000" xr:uid="{9D00343F-8AA4-4D42-9FBC-514B935651A6}"/>
    <cellStyle name="Normal 20 2 7 2" xfId="31001" xr:uid="{0A1AAD4B-E716-49F1-8C5C-9F4ECFBF0E13}"/>
    <cellStyle name="Normal 20 2 8" xfId="31002" xr:uid="{F1DBDF5C-A9D3-4450-A217-9269DCCAF5C9}"/>
    <cellStyle name="Normal 20 2 8 2" xfId="31003" xr:uid="{C232AD1B-31CF-4346-9428-835CA9870571}"/>
    <cellStyle name="Normal 20 2 8 3" xfId="31004" xr:uid="{C7A4C3D1-C651-4A41-A321-2F523286CF8A}"/>
    <cellStyle name="Normal 20 2 9" xfId="31005" xr:uid="{BE868B11-C79A-48BB-ACD1-B365B587D8B4}"/>
    <cellStyle name="Normal 20 3" xfId="31006" xr:uid="{E443E630-0281-4CE6-A22B-09414A18056A}"/>
    <cellStyle name="Normal 20 3 2" xfId="31007" xr:uid="{9831B0A2-516E-41D7-8652-250CBD52E6CC}"/>
    <cellStyle name="Normal 20 3 2 2" xfId="31008" xr:uid="{9103844C-5FF1-4250-8A42-94AA056184E1}"/>
    <cellStyle name="Normal 20 3 2 2 2" xfId="31009" xr:uid="{F2BA9D0E-5B7C-4858-BBC5-729E3186AA68}"/>
    <cellStyle name="Normal 20 3 2 3" xfId="31010" xr:uid="{D874E0CC-A980-488D-B36D-36BD1BEE114D}"/>
    <cellStyle name="Normal 20 3 2 3 2" xfId="31011" xr:uid="{5762EAA4-21EF-4D6A-8EB0-93FE8C3CA737}"/>
    <cellStyle name="Normal 20 3 2 4" xfId="31012" xr:uid="{BEAB77AF-0A85-4D64-BC5F-21C7EA237626}"/>
    <cellStyle name="Normal 20 3 2 4 2" xfId="31013" xr:uid="{51A6E6B8-8F74-4A60-888E-ABD7662B9E89}"/>
    <cellStyle name="Normal 20 3 2 5" xfId="31014" xr:uid="{EC6F9D5A-1894-4429-B4F4-8A14E8BDFBD3}"/>
    <cellStyle name="Normal 20 3 2 5 2" xfId="31015" xr:uid="{C8424FEE-0D4E-49FA-BAC8-DD61FED330F1}"/>
    <cellStyle name="Normal 20 3 2 6" xfId="31016" xr:uid="{18757EB0-C0AB-4C5B-BFCD-1E4FAFFF2A28}"/>
    <cellStyle name="Normal 20 3 3" xfId="31017" xr:uid="{D2D7A000-4953-4147-890F-B7A840E666A9}"/>
    <cellStyle name="Normal 20 3 3 2" xfId="31018" xr:uid="{5ED293A0-1EAD-4EF9-AA9F-2A427C548D2D}"/>
    <cellStyle name="Normal 20 3 3 2 2" xfId="31019" xr:uid="{D981C0C8-CEC3-49CB-874D-F1791EE14503}"/>
    <cellStyle name="Normal 20 3 3 3" xfId="31020" xr:uid="{3AC8738E-7449-4957-9C96-48F313F1F398}"/>
    <cellStyle name="Normal 20 3 3 3 2" xfId="31021" xr:uid="{BC2B8572-36DE-430E-81BF-98FF929E7B41}"/>
    <cellStyle name="Normal 20 3 3 4" xfId="31022" xr:uid="{BAEB7F9C-ADE6-4E2B-BD46-09938296A5EE}"/>
    <cellStyle name="Normal 20 3 4" xfId="31023" xr:uid="{14A68D79-E799-4C7A-B9A8-703EBB878186}"/>
    <cellStyle name="Normal 20 3 4 2" xfId="31024" xr:uid="{332B014E-4E67-4F69-8540-E8CBC6CD6463}"/>
    <cellStyle name="Normal 20 3 5" xfId="31025" xr:uid="{612E9A1E-B3E7-48C6-9E97-B5EA9F4799B8}"/>
    <cellStyle name="Normal 20 3 5 2" xfId="31026" xr:uid="{1330E59D-B3D3-4105-B069-3E6FF8C69808}"/>
    <cellStyle name="Normal 20 3 6" xfId="31027" xr:uid="{702D9B09-74D6-4777-BBAF-B9ACAD94BC4B}"/>
    <cellStyle name="Normal 20 3 7" xfId="31028" xr:uid="{B7A1614C-4689-4264-B1F6-12E50CBCD12D}"/>
    <cellStyle name="Normal 20 3 7 2" xfId="31029" xr:uid="{82FB317F-C430-4F17-868B-B92F92F17FD9}"/>
    <cellStyle name="Normal 20 3 8" xfId="31030" xr:uid="{C83AB456-A2B4-4DDD-9036-CD190D6FBC56}"/>
    <cellStyle name="Normal 20 4" xfId="31031" xr:uid="{69372D72-0C62-4FB8-9CFA-39A9935C4E95}"/>
    <cellStyle name="Normal 20 4 2" xfId="31032" xr:uid="{1B016D0A-6C52-4B5F-9B82-04CEBA3FDCED}"/>
    <cellStyle name="Normal 20 4 2 2" xfId="31033" xr:uid="{E281DF50-11C9-4EB8-8C0C-BEE5B8FD981D}"/>
    <cellStyle name="Normal 20 4 3" xfId="31034" xr:uid="{7063EE15-B0E4-451C-9726-07EA62BC5D49}"/>
    <cellStyle name="Normal 20 4 3 2" xfId="31035" xr:uid="{6DA7D36E-776E-4BB5-880A-8A028E9B8AFD}"/>
    <cellStyle name="Normal 20 4 4" xfId="31036" xr:uid="{57BD63D4-6CD5-4A28-9F9B-4262F207109F}"/>
    <cellStyle name="Normal 20 4 4 2" xfId="31037" xr:uid="{80E65F42-0A59-40AF-BAE8-87F39559758A}"/>
    <cellStyle name="Normal 20 4 5" xfId="31038" xr:uid="{E38868F4-A075-42BD-A9C3-ACDE70AACF68}"/>
    <cellStyle name="Normal 20 4 5 2" xfId="31039" xr:uid="{C352F1D5-4CE9-4932-BBE4-0849B0CF1327}"/>
    <cellStyle name="Normal 20 4 6" xfId="31040" xr:uid="{0BAA2ACC-8D86-4152-9814-64CB881F0E6B}"/>
    <cellStyle name="Normal 20 4 7" xfId="31041" xr:uid="{03DB210B-B563-4120-B94F-65F7E0E56563}"/>
    <cellStyle name="Normal 20 5" xfId="31042" xr:uid="{98598E55-380B-43D9-9660-E8B28D863BB7}"/>
    <cellStyle name="Normal 20 5 2" xfId="31043" xr:uid="{A971B1A0-9D26-4456-9338-C27779CFCE21}"/>
    <cellStyle name="Normal 20 5 3" xfId="31044" xr:uid="{4A1E670E-D061-49AA-AF45-F4CBD0F0789D}"/>
    <cellStyle name="Normal 20 6" xfId="31045" xr:uid="{91B6AB71-6AEA-47EB-B347-E4DF277CEEB6}"/>
    <cellStyle name="Normal 20 6 2" xfId="31046" xr:uid="{3AC5E410-4454-43CF-9CCE-14C9682F2178}"/>
    <cellStyle name="Normal 20 7" xfId="31047" xr:uid="{3CE43C37-822D-48BD-8E54-505FE912FA97}"/>
    <cellStyle name="Normal 20 7 2" xfId="31048" xr:uid="{2FEFFCE6-5EEE-4B8C-9E3E-C251CFFD7641}"/>
    <cellStyle name="Normal 20 8" xfId="31049" xr:uid="{95FB5F0D-00F4-44ED-BF99-655ECF04F327}"/>
    <cellStyle name="Normal 20 8 2" xfId="31050" xr:uid="{8E809B9B-6C42-4E61-BFC2-80E64304A635}"/>
    <cellStyle name="Normal 20 9" xfId="31051" xr:uid="{AA12AF99-5B0D-467E-B7C8-35892A5919B3}"/>
    <cellStyle name="Normal 20 9 2" xfId="31052" xr:uid="{56D4500E-9A59-4C40-9FF3-DB864124F601}"/>
    <cellStyle name="Normal 21" xfId="31053" xr:uid="{B97F29D6-D4F9-4702-866E-CD4BB8D3A79F}"/>
    <cellStyle name="Normal 21 2" xfId="31054" xr:uid="{44A63701-85B0-43C8-9BB9-033E8956D3A7}"/>
    <cellStyle name="Normal 21 2 2" xfId="31055" xr:uid="{13C280EF-E680-46C5-B675-7DF733375DD3}"/>
    <cellStyle name="Normal 21 2 2 2" xfId="31056" xr:uid="{31410F97-1D56-4525-A86E-02F79C667EB8}"/>
    <cellStyle name="Normal 21 2 2 2 2" xfId="31057" xr:uid="{CB7C7F23-E3E6-468C-B7AD-0D8031EE71AC}"/>
    <cellStyle name="Normal 21 2 2 2 3" xfId="31058" xr:uid="{874BE233-344A-4CBF-A060-2898CBECB107}"/>
    <cellStyle name="Normal 21 2 2 3" xfId="31059" xr:uid="{20F9BFA3-F90E-4064-9E94-B4DE295B536B}"/>
    <cellStyle name="Normal 21 2 2 4" xfId="31060" xr:uid="{32DC7AEE-3C2F-4612-B46B-1ED22741E9D5}"/>
    <cellStyle name="Normal 21 2 2 4 2" xfId="31061" xr:uid="{5661AB56-66DD-448B-ADEE-EDB7B73116AA}"/>
    <cellStyle name="Normal 21 2 3" xfId="31062" xr:uid="{F71F007D-A8AB-47C2-8434-33CBE85AC916}"/>
    <cellStyle name="Normal 21 2 3 2" xfId="31063" xr:uid="{4D4D30EE-AC4F-4527-9BE1-AEF21B750D52}"/>
    <cellStyle name="Normal 21 2 3 3" xfId="31064" xr:uid="{A21E4BB3-5ED8-4844-9053-B5308EF5CF31}"/>
    <cellStyle name="Normal 21 2 4" xfId="31065" xr:uid="{5B82B24F-03FE-4948-8235-A800C0123B80}"/>
    <cellStyle name="Normal 21 2 4 2" xfId="31066" xr:uid="{BC1DBD97-F623-4649-AB38-2E2BDA3B152C}"/>
    <cellStyle name="Normal 21 2 4 3" xfId="31067" xr:uid="{0EB0C726-EEF9-4E5E-86C0-BA76DF856091}"/>
    <cellStyle name="Normal 21 2 5" xfId="31068" xr:uid="{DCADBE0F-00CB-4C8D-83AD-836D5A283EEB}"/>
    <cellStyle name="Normal 21 2 5 2" xfId="31069" xr:uid="{0FF2982F-76C8-44CF-ACE8-7B8016781C37}"/>
    <cellStyle name="Normal 21 2 6" xfId="31070" xr:uid="{3A84E6D8-04B3-44ED-A111-E755792130BB}"/>
    <cellStyle name="Normal 21 2 6 2" xfId="31071" xr:uid="{6951F3FA-1ABC-4884-AB43-118F802EDFBA}"/>
    <cellStyle name="Normal 21 2 6 3" xfId="31072" xr:uid="{8323EEE8-BBBC-4C6B-B52E-C8289A981465}"/>
    <cellStyle name="Normal 21 2 7" xfId="31073" xr:uid="{AF2E4A73-AC26-40D6-A280-79A8EED8E8E3}"/>
    <cellStyle name="Normal 21 2 8" xfId="31074" xr:uid="{EA2A3ED3-8D0F-4EB3-B38B-E8FD4CE2AC92}"/>
    <cellStyle name="Normal 21 3" xfId="31075" xr:uid="{04C9C510-A66F-4E3C-AB5A-98064A2E5078}"/>
    <cellStyle name="Normal 21 3 2" xfId="31076" xr:uid="{95665A70-5E09-4461-A1B1-8C5626DC3D3D}"/>
    <cellStyle name="Normal 21 3 2 2" xfId="31077" xr:uid="{5CAE806E-847B-4D0F-9097-B36AE730CBC1}"/>
    <cellStyle name="Normal 21 3 2 3" xfId="31078" xr:uid="{0EC7A4A3-F173-4459-8B24-994647B3CFE3}"/>
    <cellStyle name="Normal 21 3 3" xfId="31079" xr:uid="{49B64889-0DA7-403F-82E7-427DD67F3C84}"/>
    <cellStyle name="Normal 21 3 3 2" xfId="31080" xr:uid="{CF19A60B-8CD3-4270-A114-4C710A2A7483}"/>
    <cellStyle name="Normal 21 3 3 3" xfId="31081" xr:uid="{5D8EF0BF-6156-49F2-832C-F5A6E874F2FF}"/>
    <cellStyle name="Normal 21 3 4" xfId="31082" xr:uid="{3DFA8795-0F72-440B-89AE-2C3CE4AAE39A}"/>
    <cellStyle name="Normal 21 3 5" xfId="31083" xr:uid="{867498A0-D2E2-430D-A827-E15A323F3C30}"/>
    <cellStyle name="Normal 21 3 5 2" xfId="31084" xr:uid="{C75DB5EF-1D61-4F1D-81EC-49788154B68B}"/>
    <cellStyle name="Normal 21 3 6" xfId="31085" xr:uid="{B9CBFACC-078E-467A-816C-2BA44D1D085C}"/>
    <cellStyle name="Normal 21 4" xfId="31086" xr:uid="{32533367-0198-4F36-B64C-E90BEF48493A}"/>
    <cellStyle name="Normal 21 4 2" xfId="31087" xr:uid="{319A6E74-450A-4FB7-97B9-B2B3AC217D4B}"/>
    <cellStyle name="Normal 21 4 2 2" xfId="31088" xr:uid="{9415E770-BDB4-4634-9E41-EAF8B300D16A}"/>
    <cellStyle name="Normal 21 4 3" xfId="31089" xr:uid="{17948C50-9F95-44AC-BD3C-4114D1CFF288}"/>
    <cellStyle name="Normal 21 4 3 2" xfId="31090" xr:uid="{80DF315B-1EB5-4080-A947-4CC2192C6627}"/>
    <cellStyle name="Normal 21 4 4" xfId="31091" xr:uid="{F7193A18-5315-4EAF-A933-0C68400DCC0C}"/>
    <cellStyle name="Normal 21 4 5" xfId="31092" xr:uid="{BD7BB332-ABF0-4DCC-BB57-F0D5C6A8C778}"/>
    <cellStyle name="Normal 21 5" xfId="31093" xr:uid="{B28DC578-4E40-4154-AB0C-B770335AA65E}"/>
    <cellStyle name="Normal 21 5 2" xfId="31094" xr:uid="{AAEFDD34-5416-4AB4-9DCD-B931C2F48DE2}"/>
    <cellStyle name="Normal 21 5 3" xfId="31095" xr:uid="{9EA33EDC-27C7-49BB-BABB-ABAC6C7CD23D}"/>
    <cellStyle name="Normal 21 6" xfId="31096" xr:uid="{A7EDA39F-0322-452E-8DBC-73D3338AD434}"/>
    <cellStyle name="Normal 21 6 2" xfId="31097" xr:uid="{7051E6EF-B1F4-4776-85D9-7F2E6C26C2A7}"/>
    <cellStyle name="Normal 21 7" xfId="31098" xr:uid="{AE5275CC-B9E1-4DB2-946C-8343517428E9}"/>
    <cellStyle name="Normal 21 7 2" xfId="31099" xr:uid="{948E441D-EA2C-4660-AAFA-B3628D2828C4}"/>
    <cellStyle name="Normal 21 8" xfId="31100" xr:uid="{B5EC949E-9DCC-4024-A665-B9B8BE61B100}"/>
    <cellStyle name="Normal 21 9" xfId="31101" xr:uid="{A1D4306D-5778-4227-B86F-18CA27E43734}"/>
    <cellStyle name="Normal 22" xfId="31102" xr:uid="{B6B5DA87-7BC0-4482-A241-2E01986BFEA9}"/>
    <cellStyle name="Normal 22 10" xfId="31103" xr:uid="{E9F4E90E-7EDF-4AEC-9347-AD6A7E17BB30}"/>
    <cellStyle name="Normal 22 2" xfId="31104" xr:uid="{1D5473AF-14F1-4DCA-9A57-77A0F8500F0B}"/>
    <cellStyle name="Normal 22 2 2" xfId="31105" xr:uid="{CE97313B-ADC6-4B43-A763-3F81E11A242E}"/>
    <cellStyle name="Normal 22 2 2 2" xfId="31106" xr:uid="{B5E63EE5-9715-48BD-9702-C0A785D2A1EA}"/>
    <cellStyle name="Normal 22 2 2 2 2" xfId="31107" xr:uid="{B9BCEA96-8D01-4BD9-B213-9D68E62EFD07}"/>
    <cellStyle name="Normal 22 2 2 2 3" xfId="31108" xr:uid="{4C32F50F-CD1D-4357-BBBE-2D97DE19A29E}"/>
    <cellStyle name="Normal 22 2 2 3" xfId="31109" xr:uid="{6766DF38-0C38-48A0-B6B6-9549E752869B}"/>
    <cellStyle name="Normal 22 2 2 4" xfId="31110" xr:uid="{FEEE626D-A346-4A19-9288-070A63E675A7}"/>
    <cellStyle name="Normal 22 2 2 4 2" xfId="31111" xr:uid="{83F0A53B-7E8B-4A60-852C-A59359F140C0}"/>
    <cellStyle name="Normal 22 2 3" xfId="31112" xr:uid="{0F2F0B3B-45D5-4D17-88B2-17ABEF1524CE}"/>
    <cellStyle name="Normal 22 2 3 2" xfId="31113" xr:uid="{51255278-1B7C-4697-8F74-E1312180A31A}"/>
    <cellStyle name="Normal 22 2 3 2 2" xfId="31114" xr:uid="{06D3AD07-E7F4-454F-8697-4862F3898645}"/>
    <cellStyle name="Normal 22 2 3 3" xfId="31115" xr:uid="{3BA0579C-F2DE-4DA3-A759-5DA88D0442AB}"/>
    <cellStyle name="Normal 22 2 3 3 2" xfId="31116" xr:uid="{5E737EA5-F478-4893-AE74-361E888AB289}"/>
    <cellStyle name="Normal 22 2 3 4" xfId="31117" xr:uid="{D7C6BDAC-1D9B-41E8-A688-6FD236C8DEA3}"/>
    <cellStyle name="Normal 22 2 4" xfId="31118" xr:uid="{B6A498E2-11E0-4799-BC54-2794613870B8}"/>
    <cellStyle name="Normal 22 2 4 2" xfId="31119" xr:uid="{FBE94389-BB31-43F8-9D15-448ABF3D8397}"/>
    <cellStyle name="Normal 22 2 4 3" xfId="31120" xr:uid="{786DCAC3-86FA-4338-834B-466874C3D33F}"/>
    <cellStyle name="Normal 22 2 5" xfId="31121" xr:uid="{55181BD7-12EF-4370-82DA-329D68E7F372}"/>
    <cellStyle name="Normal 22 2 5 2" xfId="31122" xr:uid="{9313AEBA-3F9F-4406-9496-1C61850F0B45}"/>
    <cellStyle name="Normal 22 2 6" xfId="31123" xr:uid="{A3C510B4-7376-4EB0-AADE-6E7FD9367A47}"/>
    <cellStyle name="Normal 22 2 6 2" xfId="31124" xr:uid="{60F67304-EA76-4FAE-8D7A-10D43B6C4D2D}"/>
    <cellStyle name="Normal 22 2 6 3" xfId="31125" xr:uid="{BE82FC91-44FD-4AAD-BA54-468823F7A447}"/>
    <cellStyle name="Normal 22 2 7" xfId="31126" xr:uid="{20BA318B-AC90-44B5-8D9B-7DD7E340BE4A}"/>
    <cellStyle name="Normal 22 2 8" xfId="31127" xr:uid="{19235D5D-3454-4CAB-B8D2-DF9B511ED06C}"/>
    <cellStyle name="Normal 22 3" xfId="31128" xr:uid="{F5E38519-AADB-4F21-B70E-945F9AADF6B8}"/>
    <cellStyle name="Normal 22 3 2" xfId="31129" xr:uid="{3DA59C60-DEF1-462B-99D2-8E056C2F72E5}"/>
    <cellStyle name="Normal 22 3 2 2" xfId="31130" xr:uid="{F993FDA6-B2FC-40C0-9297-47AE498A0415}"/>
    <cellStyle name="Normal 22 3 2 3" xfId="31131" xr:uid="{F61DA927-19EC-4B69-9EAA-FC9EFFEF76E2}"/>
    <cellStyle name="Normal 22 3 3" xfId="31132" xr:uid="{2E92754D-E93F-4E7A-AA9E-0814742ACCA8}"/>
    <cellStyle name="Normal 22 3 3 2" xfId="31133" xr:uid="{29DCAE8E-4235-49CE-B65D-2AA448596E69}"/>
    <cellStyle name="Normal 22 3 3 3" xfId="31134" xr:uid="{1DC1D7EA-E2BC-4391-B244-EEBDD4F4A187}"/>
    <cellStyle name="Normal 22 3 4" xfId="31135" xr:uid="{90540E75-A916-4682-B2F8-B0CD1D6E17EA}"/>
    <cellStyle name="Normal 22 3 5" xfId="31136" xr:uid="{A2716E3B-66AD-4DD2-B597-60C1BA7E7500}"/>
    <cellStyle name="Normal 22 3 5 2" xfId="31137" xr:uid="{8DEAA410-8D15-4506-ACFF-CB71582193BB}"/>
    <cellStyle name="Normal 22 3 6" xfId="31138" xr:uid="{DDC189BD-FFE5-4D72-826F-A6336B37BA21}"/>
    <cellStyle name="Normal 22 4" xfId="31139" xr:uid="{5395A293-527D-4F39-97FA-91CC8772DEFF}"/>
    <cellStyle name="Normal 22 4 2" xfId="31140" xr:uid="{D8A8EA92-F263-4AAA-AD63-6D041C17D533}"/>
    <cellStyle name="Normal 22 4 2 2" xfId="31141" xr:uid="{37B9FB58-7CB2-4D4F-9BB6-35AA3C5EB53D}"/>
    <cellStyle name="Normal 22 4 3" xfId="31142" xr:uid="{92ADD0D8-F767-4680-A9E7-A6CC947EADE9}"/>
    <cellStyle name="Normal 22 4 3 2" xfId="31143" xr:uid="{7214F835-C10F-4A53-A67F-FC11094FE0C8}"/>
    <cellStyle name="Normal 22 4 4" xfId="31144" xr:uid="{2F3EBDFF-64EF-42DC-BB69-F1031F57856A}"/>
    <cellStyle name="Normal 22 4 5" xfId="31145" xr:uid="{933BF3A9-AC2E-4237-A80B-80E09834A1CF}"/>
    <cellStyle name="Normal 22 5" xfId="31146" xr:uid="{B076A200-D891-4682-ACCF-3D3843B77B71}"/>
    <cellStyle name="Normal 22 5 2" xfId="31147" xr:uid="{2F82D869-9D05-4F1B-9A62-7585ED7717CF}"/>
    <cellStyle name="Normal 22 5 3" xfId="31148" xr:uid="{2231DE53-4C2D-4FF6-BB4A-0B33A55C553A}"/>
    <cellStyle name="Normal 22 6" xfId="31149" xr:uid="{8CEB18DB-FE60-4AE1-B5AB-2CFDD9CA3467}"/>
    <cellStyle name="Normal 22 6 2" xfId="31150" xr:uid="{5AA7F8E5-A2FD-483D-9199-2214F1EBFEE6}"/>
    <cellStyle name="Normal 22 7" xfId="31151" xr:uid="{C4AE0830-C510-46B6-9B9C-DB40EBA38EA7}"/>
    <cellStyle name="Normal 22 7 2" xfId="31152" xr:uid="{7105E1D3-8B2B-4879-9E88-B34BE16B5C61}"/>
    <cellStyle name="Normal 22 8" xfId="31153" xr:uid="{7820ABB4-3CF8-434B-B2E6-84E42FB1EB35}"/>
    <cellStyle name="Normal 22 8 2" xfId="31154" xr:uid="{1CFFCAE2-2EFD-48CF-90A0-0F18603C64C0}"/>
    <cellStyle name="Normal 22 9" xfId="31155" xr:uid="{0F07359B-44A0-437A-9A86-7D92D2374D94}"/>
    <cellStyle name="Normal 23" xfId="31156" xr:uid="{06654DB2-9875-4B10-ACF4-F73B38E80AAA}"/>
    <cellStyle name="Normal 23 2" xfId="31157" xr:uid="{A157DDC8-7D50-4AA0-91FD-B09FE640021B}"/>
    <cellStyle name="Normal 23 2 2" xfId="31158" xr:uid="{FC6D8DE7-12DC-486F-BD97-C3203032937B}"/>
    <cellStyle name="Normal 23 2 2 2" xfId="31159" xr:uid="{70069879-D594-4EE8-BA3D-94D2A31FDC3C}"/>
    <cellStyle name="Normal 23 2 2 2 2" xfId="31160" xr:uid="{795EEC27-A0B7-45C7-B10A-5AD2F6A63E07}"/>
    <cellStyle name="Normal 23 2 2 2 3" xfId="31161" xr:uid="{34658EA8-5A49-48B4-A318-C451CE73941C}"/>
    <cellStyle name="Normal 23 2 3" xfId="31162" xr:uid="{89631AB7-057E-4B4D-A3DB-B751DD3B9842}"/>
    <cellStyle name="Normal 23 2 3 2" xfId="31163" xr:uid="{FBB371DF-B79C-494B-AA83-EC3CADB51E7D}"/>
    <cellStyle name="Normal 23 2 3 3" xfId="31164" xr:uid="{72784FC1-EFD6-45BA-9563-2A4B79094144}"/>
    <cellStyle name="Normal 23 2 4" xfId="31165" xr:uid="{ABCFBB66-2F25-4FE7-99B1-30B6183392F3}"/>
    <cellStyle name="Normal 23 2 4 2" xfId="31166" xr:uid="{78AD5325-2966-43CA-A226-2B2D27029CB5}"/>
    <cellStyle name="Normal 23 2 4 3" xfId="31167" xr:uid="{4A9BD517-6EF0-4464-BFAC-E770E3217F3B}"/>
    <cellStyle name="Normal 23 2 5" xfId="31168" xr:uid="{57C27CF9-297D-427C-A836-4155EED5029F}"/>
    <cellStyle name="Normal 23 2 5 2" xfId="31169" xr:uid="{1E8F3978-EDA8-4A30-8BFD-30D1AC4C1C2C}"/>
    <cellStyle name="Normal 23 2 6" xfId="31170" xr:uid="{3E5ED32C-8AD2-4FE5-A1B3-B9D2912A1903}"/>
    <cellStyle name="Normal 23 2 6 2" xfId="31171" xr:uid="{890FA452-AC01-4C7C-9A60-034964816CBA}"/>
    <cellStyle name="Normal 23 2 6 3" xfId="31172" xr:uid="{13417D31-B7D5-49FB-AB5A-7C00011F4E12}"/>
    <cellStyle name="Normal 23 2 7" xfId="31173" xr:uid="{1E41F4A5-6654-4486-B325-5D9D6C3E44B3}"/>
    <cellStyle name="Normal 23 2 8" xfId="31174" xr:uid="{A3D57709-9509-4C38-A43B-441FAECF7951}"/>
    <cellStyle name="Normal 23 3" xfId="31175" xr:uid="{82F3DDD6-8209-442E-9427-441EB9A2BB05}"/>
    <cellStyle name="Normal 23 3 2" xfId="31176" xr:uid="{8BBB4930-4D85-4B5B-A61D-21394E70287F}"/>
    <cellStyle name="Normal 23 3 2 2" xfId="31177" xr:uid="{6B9FB150-7FD3-4424-90F1-73D4931C2300}"/>
    <cellStyle name="Normal 23 3 2 3" xfId="31178" xr:uid="{92FFDDEB-033A-4680-AB95-7482B0277E4D}"/>
    <cellStyle name="Normal 23 3 3" xfId="31179" xr:uid="{F3A911E1-F8A6-4805-BE7E-A92F87271E34}"/>
    <cellStyle name="Normal 23 3 3 2" xfId="31180" xr:uid="{65B2DDAE-6FAE-4118-AC47-F936E53B2356}"/>
    <cellStyle name="Normal 23 3 3 3" xfId="31181" xr:uid="{12794A70-B3DE-4DDE-B627-E6C1F1BFC2C1}"/>
    <cellStyle name="Normal 23 3 4" xfId="31182" xr:uid="{CE51A9E0-C3A4-4CC7-8BAA-19849B69A402}"/>
    <cellStyle name="Normal 23 3 5" xfId="31183" xr:uid="{BC740B70-5F20-4C6F-A726-58FD815C4F68}"/>
    <cellStyle name="Normal 23 3 5 2" xfId="31184" xr:uid="{7E85F884-158F-4C7D-AEE1-611F879D99BE}"/>
    <cellStyle name="Normal 23 3 6" xfId="31185" xr:uid="{F22B646B-0A73-4CBD-93C5-879F37F6A91B}"/>
    <cellStyle name="Normal 23 4" xfId="31186" xr:uid="{EA29A43E-4A52-4032-931B-15D887C02892}"/>
    <cellStyle name="Normal 23 4 2" xfId="31187" xr:uid="{884034DF-1484-4968-AA42-60D87EC4F00C}"/>
    <cellStyle name="Normal 23 4 2 2" xfId="31188" xr:uid="{737DFE7D-403E-40B0-88CF-3E99CF206E6E}"/>
    <cellStyle name="Normal 23 4 3" xfId="31189" xr:uid="{56F5B44A-C0F8-4CA5-85A3-495ACCCFE394}"/>
    <cellStyle name="Normal 23 4 3 2" xfId="31190" xr:uid="{D89FD95C-F79A-4424-9369-C6C168ACC980}"/>
    <cellStyle name="Normal 23 4 4" xfId="31191" xr:uid="{105EE57A-A3AC-41A0-B348-72EDB5F50581}"/>
    <cellStyle name="Normal 23 4 5" xfId="31192" xr:uid="{866CC183-EF45-4B94-809D-68AB1FAC9396}"/>
    <cellStyle name="Normal 23 5" xfId="31193" xr:uid="{165F969E-ECAB-41A9-B704-AE05649D4056}"/>
    <cellStyle name="Normal 23 5 2" xfId="31194" xr:uid="{8AD5C9FA-6096-4A59-AC4F-FE9AB8B33954}"/>
    <cellStyle name="Normal 23 5 3" xfId="31195" xr:uid="{4DB57687-9A75-4046-9102-6D3CF2B05F0B}"/>
    <cellStyle name="Normal 23 6" xfId="31196" xr:uid="{228C50D2-274A-4F8D-B4EA-A1C4F7B16401}"/>
    <cellStyle name="Normal 23 6 2" xfId="31197" xr:uid="{6EBD1702-FA70-4308-9B5A-791C3C622D4E}"/>
    <cellStyle name="Normal 23 7" xfId="31198" xr:uid="{FA55015C-89B9-451D-AC4F-C0F2FC0AAB85}"/>
    <cellStyle name="Normal 23 8" xfId="31199" xr:uid="{F0B0189F-5227-4B3E-8A7B-66171648856F}"/>
    <cellStyle name="Normal 24" xfId="31200" xr:uid="{E2A89ABD-B8AA-42AD-ADC1-41435E5066FC}"/>
    <cellStyle name="Normal 24 2" xfId="31201" xr:uid="{F38BAA58-968A-478C-998F-4F7B8BE8708D}"/>
    <cellStyle name="Normal 24 2 2" xfId="31202" xr:uid="{28B53411-26B0-4E86-A6E2-32E496E988EE}"/>
    <cellStyle name="Normal 24 2 2 2" xfId="31203" xr:uid="{D2E8C9BB-C446-41F8-9382-844A08D08477}"/>
    <cellStyle name="Normal 24 2 2 2 2" xfId="31204" xr:uid="{6AD686EB-1832-4EAD-B5FD-17E7C06AA5BB}"/>
    <cellStyle name="Normal 24 2 2 2 3" xfId="31205" xr:uid="{51CBC15F-4499-4E0E-B22C-2BAAD085D000}"/>
    <cellStyle name="Normal 24 2 3" xfId="31206" xr:uid="{97F34159-3D72-48CE-9E14-5EA1E06D5671}"/>
    <cellStyle name="Normal 24 2 3 2" xfId="31207" xr:uid="{2581379B-DF99-40BF-8E6E-833753279BE0}"/>
    <cellStyle name="Normal 24 2 3 3" xfId="31208" xr:uid="{2FEB3CA9-D1A5-4E55-90C2-A77ED2C5E01C}"/>
    <cellStyle name="Normal 24 2 4" xfId="31209" xr:uid="{4E06610B-2271-421C-A369-FF7B5C0F2182}"/>
    <cellStyle name="Normal 24 2 4 2" xfId="31210" xr:uid="{1E3AEDC0-6D78-44C6-8330-0400AE8704F7}"/>
    <cellStyle name="Normal 24 2 4 3" xfId="31211" xr:uid="{2E94DEFA-20D9-4C9F-92F9-B099FE442295}"/>
    <cellStyle name="Normal 24 2 5" xfId="31212" xr:uid="{2A8119CC-9F1E-4304-867B-386E60016D0E}"/>
    <cellStyle name="Normal 24 2 5 2" xfId="31213" xr:uid="{C916A9F2-016E-47D6-AB7B-043E19FDF74D}"/>
    <cellStyle name="Normal 24 2 6" xfId="31214" xr:uid="{FA871AC6-BC35-4082-BDE4-B3C8553DC7D5}"/>
    <cellStyle name="Normal 24 2 6 2" xfId="31215" xr:uid="{CD747AB7-8208-4C02-AC87-8F89D1C9BBED}"/>
    <cellStyle name="Normal 24 2 6 3" xfId="31216" xr:uid="{E391A212-844C-4CFB-84EA-24FF3037985E}"/>
    <cellStyle name="Normal 24 2 7" xfId="31217" xr:uid="{74C2E4E7-4F07-4202-AC2C-4E0180A9B8F0}"/>
    <cellStyle name="Normal 24 2 8" xfId="31218" xr:uid="{52E3038C-02ED-4F19-B50D-9AED27ADA2F0}"/>
    <cellStyle name="Normal 24 3" xfId="31219" xr:uid="{61BF9A1C-616C-4E2F-8EA0-E37D49C33723}"/>
    <cellStyle name="Normal 24 3 2" xfId="31220" xr:uid="{CECD5824-F0AE-420E-BDAE-11D3E76E5D9A}"/>
    <cellStyle name="Normal 24 3 2 2" xfId="31221" xr:uid="{2A68346D-CC85-4F0B-8BDD-2F526BA4C5F8}"/>
    <cellStyle name="Normal 24 3 2 3" xfId="31222" xr:uid="{71C39C11-4D7B-405F-B572-9045F8B374E3}"/>
    <cellStyle name="Normal 24 3 3" xfId="31223" xr:uid="{8FDEACFF-48AD-4989-9D0F-556C56CB03CA}"/>
    <cellStyle name="Normal 24 3 3 2" xfId="31224" xr:uid="{B1DEB2E9-D878-4BE0-BCB7-EF4063C55B42}"/>
    <cellStyle name="Normal 24 3 3 3" xfId="31225" xr:uid="{5D5D4FFD-B9AD-4711-91FA-5ED3E0326B04}"/>
    <cellStyle name="Normal 24 3 4" xfId="31226" xr:uid="{5FF989AA-A165-4E47-88B8-019299B8C1E7}"/>
    <cellStyle name="Normal 24 4" xfId="31227" xr:uid="{19DA1AE3-1AE6-443E-BAE2-D59B766ED5D4}"/>
    <cellStyle name="Normal 24 4 2" xfId="31228" xr:uid="{339C1FDB-5FD4-45D4-85BD-803934EB41C4}"/>
    <cellStyle name="Normal 24 4 3" xfId="31229" xr:uid="{188C7DBC-E900-4E08-9CFC-418AA0EFCCE0}"/>
    <cellStyle name="Normal 24 4 4" xfId="31230" xr:uid="{7DF8B02A-355D-4E2B-A8B9-9DAD42816D8B}"/>
    <cellStyle name="Normal 24 5" xfId="31231" xr:uid="{5DAE91CC-88BC-4E5E-AB26-F7A0EAA5A933}"/>
    <cellStyle name="Normal 24 5 2" xfId="31232" xr:uid="{3011D24D-9CB1-4767-80F6-1E1D012A8CA9}"/>
    <cellStyle name="Normal 24 5 3" xfId="31233" xr:uid="{33E3CDCD-EC3B-4B55-8541-F4AB6483F41C}"/>
    <cellStyle name="Normal 24 6" xfId="31234" xr:uid="{C7DC94B3-42C1-4CD9-BF4D-791824619118}"/>
    <cellStyle name="Normal 24 6 2" xfId="31235" xr:uid="{91ADB0B4-D978-4995-BE7C-BC9EA954BAC0}"/>
    <cellStyle name="Normal 24 7" xfId="31236" xr:uid="{5FB3B043-234D-4936-9245-F0268BD28474}"/>
    <cellStyle name="Normal 24 8" xfId="31237" xr:uid="{F3E12C2F-21E7-40D2-999A-126589CDDA37}"/>
    <cellStyle name="Normal 25" xfId="31238" xr:uid="{6A6DC618-C588-4132-B790-FB86080975A6}"/>
    <cellStyle name="Normal 25 2" xfId="31239" xr:uid="{7BC62ED0-7AC0-4A77-9CA1-33EE585C46BE}"/>
    <cellStyle name="Normal 25 2 2" xfId="31240" xr:uid="{94431579-7AF4-42F2-BF69-E2BBFC592891}"/>
    <cellStyle name="Normal 25 2 2 2" xfId="31241" xr:uid="{74276707-C84C-43F1-A25E-C6FA7EA90319}"/>
    <cellStyle name="Normal 25 2 2 2 2" xfId="31242" xr:uid="{B1DF6A75-2AD6-441F-A796-B2ED2EBD69A0}"/>
    <cellStyle name="Normal 25 2 2 2 3" xfId="31243" xr:uid="{93E540EE-C714-4144-BB55-B8DD2F1A9F6E}"/>
    <cellStyle name="Normal 25 2 3" xfId="31244" xr:uid="{74C47857-B8E0-418A-8B0F-7F4CAD3A901E}"/>
    <cellStyle name="Normal 25 2 3 2" xfId="31245" xr:uid="{9B9067CA-ED36-48E8-9970-CD5A31EFC9CA}"/>
    <cellStyle name="Normal 25 2 3 3" xfId="31246" xr:uid="{20BD946E-BE5E-40A5-ADB9-7AA863488179}"/>
    <cellStyle name="Normal 25 2 4" xfId="31247" xr:uid="{D2A55866-89D4-4F00-B5B2-FCD85C1762E9}"/>
    <cellStyle name="Normal 25 2 4 2" xfId="31248" xr:uid="{C6C645C0-BC1E-48F3-A81C-50DD94DEDD03}"/>
    <cellStyle name="Normal 25 2 4 3" xfId="31249" xr:uid="{8C3C9F9B-D9E4-4FCE-8FFD-7065687F3F7E}"/>
    <cellStyle name="Normal 25 2 5" xfId="31250" xr:uid="{EA08CC9F-C1D0-405B-AA77-0CB89FBDD585}"/>
    <cellStyle name="Normal 25 2 5 2" xfId="31251" xr:uid="{B59B3E70-EE7A-4BAF-B3A5-9F45A4670CB2}"/>
    <cellStyle name="Normal 25 2 6" xfId="31252" xr:uid="{6A23973A-7B2E-469D-BAB9-9138BE555319}"/>
    <cellStyle name="Normal 25 2 6 2" xfId="31253" xr:uid="{BEB9CD68-891D-47E4-AE87-2F01E476B465}"/>
    <cellStyle name="Normal 25 2 6 3" xfId="31254" xr:uid="{FB0FDCD6-4102-47B6-B054-6EBBE0D56B70}"/>
    <cellStyle name="Normal 25 2 7" xfId="31255" xr:uid="{FCB92036-5A9F-4F4B-AFF4-12A048B6AC28}"/>
    <cellStyle name="Normal 25 2 8" xfId="31256" xr:uid="{6F235233-17E7-422C-AE99-574A1DCD8B23}"/>
    <cellStyle name="Normal 25 3" xfId="31257" xr:uid="{BD9E6CE7-023D-4B32-8860-514A5B6CC20C}"/>
    <cellStyle name="Normal 25 3 2" xfId="31258" xr:uid="{66C1BEA6-46D3-4BEA-9D4E-15D32CAE9454}"/>
    <cellStyle name="Normal 25 3 2 2" xfId="31259" xr:uid="{FF038979-E3C5-4373-8EF0-94725AAFB4DD}"/>
    <cellStyle name="Normal 25 3 2 3" xfId="31260" xr:uid="{C6E93C8F-8A47-480D-AC08-EBF50F955ECF}"/>
    <cellStyle name="Normal 25 3 3" xfId="31261" xr:uid="{23AEB3F5-512D-41B2-A737-030E8144E4A0}"/>
    <cellStyle name="Normal 25 3 3 2" xfId="31262" xr:uid="{EC98DC17-635F-415F-957A-CB6D6E1D544E}"/>
    <cellStyle name="Normal 25 3 3 3" xfId="31263" xr:uid="{62B95BEE-FA49-43CB-B4A5-5510820DCA89}"/>
    <cellStyle name="Normal 25 3 4" xfId="31264" xr:uid="{40E97B5B-6BDD-4BA7-A23A-EBEEF3B96822}"/>
    <cellStyle name="Normal 25 4" xfId="31265" xr:uid="{88F8A957-9CE3-414A-A312-98EDA6323CED}"/>
    <cellStyle name="Normal 25 4 2" xfId="31266" xr:uid="{B9000650-E940-486F-94F4-7F9FEDFB9E7A}"/>
    <cellStyle name="Normal 25 4 3" xfId="31267" xr:uid="{90DE33D5-08D6-40D8-8D9C-6E62731FA921}"/>
    <cellStyle name="Normal 25 4 4" xfId="31268" xr:uid="{9F701E5D-752C-469F-9D3E-6DDC9538E918}"/>
    <cellStyle name="Normal 25 5" xfId="31269" xr:uid="{DEB9CD5D-A108-4C8E-BCA1-BBE862CAE244}"/>
    <cellStyle name="Normal 25 5 2" xfId="31270" xr:uid="{59DC23D0-D094-44B4-8394-99F2CAD3824D}"/>
    <cellStyle name="Normal 25 5 3" xfId="31271" xr:uid="{B8FD5773-E413-476C-921D-C38388B57939}"/>
    <cellStyle name="Normal 25 6" xfId="31272" xr:uid="{58FD1A17-0D4F-4DC4-B7B2-23B9F95D80E6}"/>
    <cellStyle name="Normal 25 6 2" xfId="31273" xr:uid="{6ADCB7DD-9469-47B7-9012-6FB87E1FB6AA}"/>
    <cellStyle name="Normal 25 7" xfId="31274" xr:uid="{C4A9852B-2AD7-4334-9E9B-1FC1E6A83D01}"/>
    <cellStyle name="Normal 25 8" xfId="31275" xr:uid="{4A0CB32E-637D-4E33-B620-A4D0926B5BE4}"/>
    <cellStyle name="Normal 26" xfId="31276" xr:uid="{EF99E6DD-BAAE-42B3-A4C0-D6FC688141AD}"/>
    <cellStyle name="Normal 26 2" xfId="31277" xr:uid="{0C5B315A-6F4F-42A3-B5E0-A3BA18E1B7CB}"/>
    <cellStyle name="Normal 26 2 2" xfId="31278" xr:uid="{6B859C70-CDCE-4A53-93FA-5A9AF17D6AC4}"/>
    <cellStyle name="Normal 26 2 2 2" xfId="31279" xr:uid="{B5AF874D-E068-48D6-9649-9BE44699EB7C}"/>
    <cellStyle name="Normal 26 2 2 2 2" xfId="31280" xr:uid="{E119E126-D644-4838-ABA0-947C75C97CD0}"/>
    <cellStyle name="Normal 26 2 2 2 3" xfId="31281" xr:uid="{01B28125-147F-471C-A467-59D9C0BF9745}"/>
    <cellStyle name="Normal 26 2 3" xfId="31282" xr:uid="{C0922373-A33A-4D0C-B480-599782A5E8CE}"/>
    <cellStyle name="Normal 26 2 3 2" xfId="31283" xr:uid="{9E489DFE-43C8-4AFD-9134-9A2829EB31BE}"/>
    <cellStyle name="Normal 26 2 3 3" xfId="31284" xr:uid="{F9767AB1-AC1A-4D9E-9009-6E1A0F2D2DD5}"/>
    <cellStyle name="Normal 26 2 4" xfId="31285" xr:uid="{B03AEBCF-9EF7-49F2-B722-F8ED0E773499}"/>
    <cellStyle name="Normal 26 2 4 2" xfId="31286" xr:uid="{BDF5F2A9-44E5-48B2-A493-71B70E890181}"/>
    <cellStyle name="Normal 26 2 4 3" xfId="31287" xr:uid="{29C85E64-CB59-4635-B093-33A9663E1F35}"/>
    <cellStyle name="Normal 26 2 5" xfId="31288" xr:uid="{3120FAF1-C55F-4B8E-B729-CF029B417C81}"/>
    <cellStyle name="Normal 26 2 5 2" xfId="31289" xr:uid="{0D18E9F3-CF7B-4E31-A158-231AC1C754DD}"/>
    <cellStyle name="Normal 26 2 6" xfId="31290" xr:uid="{20540FCF-603F-4BC0-9AA8-2891922D2D31}"/>
    <cellStyle name="Normal 26 2 6 2" xfId="31291" xr:uid="{643F5790-7400-4B73-B825-29308705B4FE}"/>
    <cellStyle name="Normal 26 2 6 3" xfId="31292" xr:uid="{B7DDA92D-418C-4000-9F07-369AAE5345BE}"/>
    <cellStyle name="Normal 26 2 7" xfId="31293" xr:uid="{5F03FCD5-6C3B-41A4-BE8A-F5CB8C576A5A}"/>
    <cellStyle name="Normal 26 3" xfId="31294" xr:uid="{2DB2B2D2-E359-4255-9548-6729EC9460F2}"/>
    <cellStyle name="Normal 26 3 2" xfId="31295" xr:uid="{382FE95C-1EB1-4F14-A744-538D111BF3E6}"/>
    <cellStyle name="Normal 26 3 2 2" xfId="31296" xr:uid="{CF53F853-6594-4A34-983E-2958DAD8DF66}"/>
    <cellStyle name="Normal 26 3 2 3" xfId="31297" xr:uid="{67F719BA-3BD7-45A8-95D6-F8BA01A157F6}"/>
    <cellStyle name="Normal 26 3 3" xfId="31298" xr:uid="{D6047981-BAA4-45EA-8C4F-56F73CF5D237}"/>
    <cellStyle name="Normal 26 3 3 2" xfId="31299" xr:uid="{86675AF4-EF45-4E69-94F3-F865627F71A3}"/>
    <cellStyle name="Normal 26 3 3 3" xfId="31300" xr:uid="{37AED469-37F4-4AF8-A2BE-11578D962348}"/>
    <cellStyle name="Normal 26 4" xfId="31301" xr:uid="{FCAD1389-97A2-4FF9-8833-86FC27742D85}"/>
    <cellStyle name="Normal 26 4 2" xfId="31302" xr:uid="{7E386551-338A-4694-83BC-E127561C1489}"/>
    <cellStyle name="Normal 26 4 3" xfId="31303" xr:uid="{36F4476C-6F7D-412D-9DD2-26ACD6B845E3}"/>
    <cellStyle name="Normal 26 5" xfId="31304" xr:uid="{F28466CF-F672-4276-9186-ECB8DF57B2DF}"/>
    <cellStyle name="Normal 26 5 2" xfId="31305" xr:uid="{6C7D3669-96A0-4F45-BFE9-9E54C0D56CBE}"/>
    <cellStyle name="Normal 26 6" xfId="31306" xr:uid="{C81BE35E-C092-41A6-A4BC-E0BE2FA10F74}"/>
    <cellStyle name="Normal 26 6 2" xfId="31307" xr:uid="{22D879DE-22B4-426A-96C6-73A1B61C5636}"/>
    <cellStyle name="Normal 26 7" xfId="31308" xr:uid="{395CE183-2D74-45A3-B025-959E943C0F77}"/>
    <cellStyle name="Normal 26 8" xfId="31309" xr:uid="{9A9CDC4A-7368-4B16-8FF8-FC367542FDC2}"/>
    <cellStyle name="Normal 27" xfId="31310" xr:uid="{9AF86B72-7F13-4FB2-8063-CE59DAC9DD2A}"/>
    <cellStyle name="Normal 27 2" xfId="31311" xr:uid="{9383B9AC-C112-461F-B693-DD41D97EB5B9}"/>
    <cellStyle name="Normal 27 2 2" xfId="31312" xr:uid="{A653E41A-1D7F-4B1E-A315-B0B24B7DC575}"/>
    <cellStyle name="Normal 27 2 2 2" xfId="31313" xr:uid="{5DD0E30B-949D-4190-B155-DE836D85E639}"/>
    <cellStyle name="Normal 27 2 2 2 2" xfId="31314" xr:uid="{99A42282-AE31-4966-8D27-AD3B548A3809}"/>
    <cellStyle name="Normal 27 2 2 2 3" xfId="31315" xr:uid="{037A56AF-062D-4EBA-AAB2-845A29798C1A}"/>
    <cellStyle name="Normal 27 2 3" xfId="31316" xr:uid="{4378AD7D-0182-4945-8107-AE21DD351342}"/>
    <cellStyle name="Normal 27 2 3 2" xfId="31317" xr:uid="{47E74B4C-C69D-4E47-A7CF-DAE8660ED76E}"/>
    <cellStyle name="Normal 27 2 3 3" xfId="31318" xr:uid="{15E84E58-1D2A-4A61-B860-7EB455020324}"/>
    <cellStyle name="Normal 27 2 4" xfId="31319" xr:uid="{C68E2543-9BCB-413B-A522-B4F81848DF36}"/>
    <cellStyle name="Normal 27 2 4 2" xfId="31320" xr:uid="{FB3F4E87-BF7D-44B4-8E1A-B13F5FCE7877}"/>
    <cellStyle name="Normal 27 2 4 3" xfId="31321" xr:uid="{E5BD9EB5-C1B5-4EFF-90B6-33492CAB7D4B}"/>
    <cellStyle name="Normal 27 2 5" xfId="31322" xr:uid="{0518DF43-E80D-46B7-B929-05776C14ABBC}"/>
    <cellStyle name="Normal 27 2 5 2" xfId="31323" xr:uid="{ABF8BFC8-5DDE-4ABC-B41A-3C5B296F660A}"/>
    <cellStyle name="Normal 27 2 6" xfId="31324" xr:uid="{BF86829F-889B-431E-9254-B82D9D931ED2}"/>
    <cellStyle name="Normal 27 2 6 2" xfId="31325" xr:uid="{2F365A08-6D69-425C-A5AA-DFF5079DDAE6}"/>
    <cellStyle name="Normal 27 2 6 3" xfId="31326" xr:uid="{F194C027-ABBC-4D7C-8982-9392B598B0CE}"/>
    <cellStyle name="Normal 27 2 7" xfId="31327" xr:uid="{C97817C4-54D5-4F60-A59D-4B425AABF019}"/>
    <cellStyle name="Normal 27 3" xfId="31328" xr:uid="{D5AE0CE4-B366-47C8-8EB1-98D28A3D4243}"/>
    <cellStyle name="Normal 27 3 2" xfId="31329" xr:uid="{E4C3459C-FC7D-4E82-8F18-B2DAD5044061}"/>
    <cellStyle name="Normal 27 3 2 2" xfId="31330" xr:uid="{1EC307C6-A182-4940-9866-1B942126D736}"/>
    <cellStyle name="Normal 27 3 2 3" xfId="31331" xr:uid="{01DA23FF-8B84-4CA2-AE5C-CF764BA56EF2}"/>
    <cellStyle name="Normal 27 3 3" xfId="31332" xr:uid="{C8C8D711-6F94-4094-A842-2800E99D4CCB}"/>
    <cellStyle name="Normal 27 3 3 2" xfId="31333" xr:uid="{1D9B1241-EEAA-462E-90DE-945ABA7F66E8}"/>
    <cellStyle name="Normal 27 3 3 3" xfId="31334" xr:uid="{0688424C-BDF3-4902-932D-2AA9A42ECC1C}"/>
    <cellStyle name="Normal 27 4" xfId="31335" xr:uid="{69E90947-EB1B-4D5D-A372-C1A74E9944C9}"/>
    <cellStyle name="Normal 27 4 2" xfId="31336" xr:uid="{6FDAA595-9E06-4B61-B211-A87BD8BDB878}"/>
    <cellStyle name="Normal 27 4 3" xfId="31337" xr:uid="{49B54494-019E-4DD9-A138-C0FF7D0D8083}"/>
    <cellStyle name="Normal 27 5" xfId="31338" xr:uid="{074ABFBB-BB3B-45E6-A4A1-0BE4DE160394}"/>
    <cellStyle name="Normal 27 5 2" xfId="31339" xr:uid="{9EC57DE5-E526-4752-B3B5-AE7B92147D5B}"/>
    <cellStyle name="Normal 27 6" xfId="31340" xr:uid="{BCDA961A-4016-48A2-AC2C-79560E24E501}"/>
    <cellStyle name="Normal 27 6 2" xfId="31341" xr:uid="{CF0B223E-6696-457D-8736-1A784E5AF4C8}"/>
    <cellStyle name="Normal 27 7" xfId="31342" xr:uid="{790B9297-7F3B-4223-8EAD-9D29CBC425FB}"/>
    <cellStyle name="Normal 27 8" xfId="31343" xr:uid="{87551D66-0E81-410D-BACD-CC3E156D9AB4}"/>
    <cellStyle name="Normal 28" xfId="31344" xr:uid="{0836EB68-2954-4CC9-AE13-07230E47D7C5}"/>
    <cellStyle name="Normal 28 2" xfId="31345" xr:uid="{CC808D1E-71FA-40B6-895F-4F181143FAD2}"/>
    <cellStyle name="Normal 28 2 2" xfId="31346" xr:uid="{36D8BB5E-DB99-4B63-BB09-546FDE794F12}"/>
    <cellStyle name="Normal 28 2 2 2" xfId="31347" xr:uid="{E4CF611B-5EC0-4954-8251-725AB9C0BC3F}"/>
    <cellStyle name="Normal 28 2 2 2 2" xfId="31348" xr:uid="{84F84CDD-AA98-4B00-8D9B-1A682A9CD076}"/>
    <cellStyle name="Normal 28 2 2 2 3" xfId="31349" xr:uid="{478A42FD-D8BD-4048-9C53-D10F5BAAB3A9}"/>
    <cellStyle name="Normal 28 2 3" xfId="31350" xr:uid="{908B473B-FE18-40BA-A58A-A1CA300F741F}"/>
    <cellStyle name="Normal 28 2 3 2" xfId="31351" xr:uid="{D9837C10-6EB5-486D-88DE-32C1DEDD8F79}"/>
    <cellStyle name="Normal 28 2 3 3" xfId="31352" xr:uid="{533429B5-DEAD-410C-9A72-610A334C354D}"/>
    <cellStyle name="Normal 28 2 4" xfId="31353" xr:uid="{578C88A1-D61C-444D-9FBC-5CF67DD18695}"/>
    <cellStyle name="Normal 28 2 4 2" xfId="31354" xr:uid="{C6C1C297-AC3E-4207-8FE7-B53B90F67824}"/>
    <cellStyle name="Normal 28 2 4 3" xfId="31355" xr:uid="{73EDB75E-FCF1-440F-8B05-AFC8CA4950AE}"/>
    <cellStyle name="Normal 28 2 5" xfId="31356" xr:uid="{6F5931FD-C4A7-469B-A579-1571CDABCEF2}"/>
    <cellStyle name="Normal 28 2 5 2" xfId="31357" xr:uid="{234FBE0E-875E-4334-BE68-49341365542E}"/>
    <cellStyle name="Normal 28 2 6" xfId="31358" xr:uid="{5B6F547A-F987-4E54-8DD1-5A1016A7D05C}"/>
    <cellStyle name="Normal 28 2 6 2" xfId="31359" xr:uid="{4EBB630C-D41D-4B8F-B7D7-114CC28F99BD}"/>
    <cellStyle name="Normal 28 2 6 3" xfId="31360" xr:uid="{4AD2ED5A-0CE4-49D0-89D9-741326C36AE1}"/>
    <cellStyle name="Normal 28 2 7" xfId="31361" xr:uid="{9EC46976-36A1-40CB-8609-F1203CC4EF48}"/>
    <cellStyle name="Normal 28 3" xfId="31362" xr:uid="{0B594386-F67F-45CF-8912-3FCC2EE7FC43}"/>
    <cellStyle name="Normal 28 3 2" xfId="31363" xr:uid="{3B25A8B0-AE31-483A-A9EC-FAA59013F3E3}"/>
    <cellStyle name="Normal 28 3 2 2" xfId="31364" xr:uid="{577597E0-4483-4199-909B-C6A4BFEAAADA}"/>
    <cellStyle name="Normal 28 3 2 3" xfId="31365" xr:uid="{09F4F497-959C-4205-A15C-70CBDF194035}"/>
    <cellStyle name="Normal 28 3 3" xfId="31366" xr:uid="{22629CF9-94EF-4EEF-9310-178ADB894D11}"/>
    <cellStyle name="Normal 28 3 3 2" xfId="31367" xr:uid="{16F1C69A-8B3B-4CE3-887D-4FA5ABC2C759}"/>
    <cellStyle name="Normal 28 3 3 3" xfId="31368" xr:uid="{2AADD291-0039-400E-8DBB-055FDF922AFF}"/>
    <cellStyle name="Normal 28 4" xfId="31369" xr:uid="{D0F89C78-66F8-468D-8809-71B9FDD85435}"/>
    <cellStyle name="Normal 28 4 2" xfId="31370" xr:uid="{79A263C7-0D49-453A-9CD0-5B1A02FC2CEE}"/>
    <cellStyle name="Normal 28 4 3" xfId="31371" xr:uid="{57962BDF-CD17-42EF-A4C9-A583600B0644}"/>
    <cellStyle name="Normal 28 5" xfId="31372" xr:uid="{2E8A58B4-4693-4A0E-842E-242760D101F8}"/>
    <cellStyle name="Normal 28 5 2" xfId="31373" xr:uid="{EA6DBAF9-39AE-4422-8375-3213B18DA291}"/>
    <cellStyle name="Normal 28 6" xfId="31374" xr:uid="{9A13E480-CDC8-4C76-8149-64BFC71DF631}"/>
    <cellStyle name="Normal 28 6 2" xfId="31375" xr:uid="{D35B78B1-753D-4B90-AB0D-1A85E14C7E6A}"/>
    <cellStyle name="Normal 28 7" xfId="31376" xr:uid="{69837F5C-7096-4F17-B519-84AD0FFDC6C6}"/>
    <cellStyle name="Normal 28 8" xfId="31377" xr:uid="{0D81AD10-F2BD-4951-8246-C06F69B5E436}"/>
    <cellStyle name="Normal 29" xfId="31378" xr:uid="{971312C2-8512-4AF7-AAF8-E9E02065A743}"/>
    <cellStyle name="Normal 29 2" xfId="31379" xr:uid="{6214AB2D-B14E-407F-BD94-56F34452E2A4}"/>
    <cellStyle name="Normal 29 2 2" xfId="31380" xr:uid="{0739B8D6-9E65-4AC0-80ED-C3E1C7E57C47}"/>
    <cellStyle name="Normal 29 2 2 2" xfId="31381" xr:uid="{0998A35A-B0A2-4040-A3D6-623CF9DA54D3}"/>
    <cellStyle name="Normal 29 2 2 2 2" xfId="31382" xr:uid="{41978F42-956A-4BA7-9A26-F45C9C4CAF90}"/>
    <cellStyle name="Normal 29 2 2 2 3" xfId="31383" xr:uid="{EF343BC3-261B-4A27-B64F-D4591E8B97DD}"/>
    <cellStyle name="Normal 29 2 3" xfId="31384" xr:uid="{71737AE4-9A9D-4140-A1CE-BE8A01E9E94D}"/>
    <cellStyle name="Normal 29 2 3 2" xfId="31385" xr:uid="{62DDF7C3-D3B4-46DE-BBBB-9CA24E0F9E39}"/>
    <cellStyle name="Normal 29 2 3 3" xfId="31386" xr:uid="{2873ECFC-B26C-4E45-AB6D-86C9FB209F7E}"/>
    <cellStyle name="Normal 29 2 4" xfId="31387" xr:uid="{F936E2FF-52C4-4984-B9F7-D8FAE889FED1}"/>
    <cellStyle name="Normal 29 2 4 2" xfId="31388" xr:uid="{3AA266A6-170B-4DC1-B896-25028464E5A9}"/>
    <cellStyle name="Normal 29 2 4 3" xfId="31389" xr:uid="{1087F07E-8D05-4B93-BB01-4C7AD5DB99B0}"/>
    <cellStyle name="Normal 29 2 5" xfId="31390" xr:uid="{497878EF-C87E-4CC1-9C8E-20CF31052AF0}"/>
    <cellStyle name="Normal 29 2 5 2" xfId="31391" xr:uid="{2BDE3A73-ED59-425B-BD28-0AEA75F1AA1E}"/>
    <cellStyle name="Normal 29 2 5 3" xfId="31392" xr:uid="{CBF3796F-85B8-40CC-BF29-3F098BC98B70}"/>
    <cellStyle name="Normal 29 2 6" xfId="31393" xr:uid="{09857596-23C1-49E2-B0CE-720BE1E7932E}"/>
    <cellStyle name="Normal 29 3" xfId="31394" xr:uid="{EC1DE28F-22FD-4038-8DEB-030D440B6BCB}"/>
    <cellStyle name="Normal 29 3 2" xfId="31395" xr:uid="{723EB253-4932-4765-9FA0-585DFF61F63E}"/>
    <cellStyle name="Normal 29 3 2 2" xfId="31396" xr:uid="{15E5B602-19F9-486A-9657-4554E6580F5C}"/>
    <cellStyle name="Normal 29 3 2 3" xfId="31397" xr:uid="{AC24DB8B-1D32-466B-B7B0-B85A7F0BCAB4}"/>
    <cellStyle name="Normal 29 3 3" xfId="31398" xr:uid="{42BE9F34-14EF-4F2E-A4B6-F287DD02F913}"/>
    <cellStyle name="Normal 29 3 3 2" xfId="31399" xr:uid="{1D2C4487-14AF-4045-812A-3C00484C2D79}"/>
    <cellStyle name="Normal 29 3 3 3" xfId="31400" xr:uid="{18DBF91E-A51D-470E-8218-B6736C89BBC4}"/>
    <cellStyle name="Normal 29 4" xfId="31401" xr:uid="{AF77608E-F470-43F0-B0A8-F110B630445B}"/>
    <cellStyle name="Normal 29 4 2" xfId="31402" xr:uid="{92F56A37-BF48-4AE3-87E5-669E7099F3A5}"/>
    <cellStyle name="Normal 29 4 3" xfId="31403" xr:uid="{83CE62D8-B748-4E72-B55C-D47C972F87E5}"/>
    <cellStyle name="Normal 29 5" xfId="31404" xr:uid="{B4639982-45C4-4AD6-B45A-3706595C5946}"/>
    <cellStyle name="Normal 29 5 2" xfId="31405" xr:uid="{07696543-0591-4E3F-A09F-1227D4FE7C0D}"/>
    <cellStyle name="Normal 29 6" xfId="31406" xr:uid="{97295CC9-1558-4498-AB9D-9BA458A76C18}"/>
    <cellStyle name="Normal 29 6 2" xfId="31407" xr:uid="{AD150128-9462-4332-AE9E-B97A2EE91AEC}"/>
    <cellStyle name="Normal 29 7" xfId="31408" xr:uid="{5838B7EB-3C26-48A4-918E-0B3DF2DDAB10}"/>
    <cellStyle name="Normal 29 8" xfId="31409" xr:uid="{D81BAC32-0D76-432E-AA15-303FADD6EC67}"/>
    <cellStyle name="Normal 3" xfId="686" xr:uid="{FA44C62A-AE90-40A1-AE26-4083C65C8737}"/>
    <cellStyle name="Normal 3 10" xfId="687" xr:uid="{25131E57-6E37-4D51-8C61-581136D4B736}"/>
    <cellStyle name="Normal 3 10 2" xfId="31412" xr:uid="{1F64E5B6-047B-416E-9F07-04507E42BD7C}"/>
    <cellStyle name="Normal 3 10 3" xfId="31413" xr:uid="{6E500140-9BCD-448F-A914-2A8BE1EECB3F}"/>
    <cellStyle name="Normal 3 10 4" xfId="31411" xr:uid="{8DAC0A66-A9ED-4586-A0CE-CDFFF0A74B2D}"/>
    <cellStyle name="Normal 3 11" xfId="31414" xr:uid="{2B3F8A0B-440C-4289-BDDD-232502B17930}"/>
    <cellStyle name="Normal 3 11 2" xfId="31415" xr:uid="{536DE3D8-95A3-43DF-A916-C2AB5D40BDB7}"/>
    <cellStyle name="Normal 3 12" xfId="31416" xr:uid="{EB837F9C-375F-437C-9A0E-EB9D7080B7E5}"/>
    <cellStyle name="Normal 3 13" xfId="31417" xr:uid="{F62C4732-D426-4B18-B0E4-B7233CD56073}"/>
    <cellStyle name="Normal 3 13 2" xfId="31418" xr:uid="{DC7FA3BD-964C-406C-A025-25478A86D928}"/>
    <cellStyle name="Normal 3 14" xfId="31419" xr:uid="{334105B8-0C96-4753-9D18-5A4094BFDE4D}"/>
    <cellStyle name="Normal 3 15" xfId="31420" xr:uid="{71DFF60D-ED24-47AA-B964-4B223D231F3B}"/>
    <cellStyle name="Normal 3 16" xfId="31410" xr:uid="{C2EF022A-E776-4C8E-81DE-2DF036F26971}"/>
    <cellStyle name="Normal 3 2" xfId="688" xr:uid="{E81436E7-1BAA-4701-95F3-20C3700A2133}"/>
    <cellStyle name="Normal 3 2 10" xfId="31421" xr:uid="{E9A0DB37-2940-4FF6-A7AD-DE4CE7346558}"/>
    <cellStyle name="Normal 3 2 11" xfId="31422" xr:uid="{28DD6BAE-B593-4506-BD58-05EF4ABF7D63}"/>
    <cellStyle name="Normal 3 2 11 2" xfId="31423" xr:uid="{A46302CE-F6AD-458B-A7C3-93B1D9A3CAEB}"/>
    <cellStyle name="Normal 3 2 11 3" xfId="31424" xr:uid="{02DC2749-F614-40C7-B56F-FE8895BC763C}"/>
    <cellStyle name="Normal 3 2 12" xfId="31425" xr:uid="{32EBAC97-611E-494D-B8F3-D04D52E6550B}"/>
    <cellStyle name="Normal 3 2 12 2" xfId="31426" xr:uid="{BC0638D0-2905-4935-B6E6-73AF47F9747D}"/>
    <cellStyle name="Normal 3 2 13" xfId="31427" xr:uid="{9139B60C-0AF8-4590-80B3-4C9D48EEBC27}"/>
    <cellStyle name="Normal 3 2 13 2" xfId="31428" xr:uid="{3038FF91-2156-4EE4-9107-80714B1A38DE}"/>
    <cellStyle name="Normal 3 2 13 3" xfId="31429" xr:uid="{597C0556-1B0D-42E6-BD20-12D94E58DE9B}"/>
    <cellStyle name="Normal 3 2 14" xfId="31430" xr:uid="{C193EBCC-ADA9-4179-AF68-0DF9F2EDDC1C}"/>
    <cellStyle name="Normal 3 2 15" xfId="31431" xr:uid="{8097BA8F-6BA1-4A75-AAC7-97DBB72CFC49}"/>
    <cellStyle name="Normal 3 2 2" xfId="689" xr:uid="{56B92704-34C3-4475-8915-290624A141AB}"/>
    <cellStyle name="Normal 3 2 2 10" xfId="31432" xr:uid="{5C0661E3-D3D2-4AC6-80B9-2DEA64212E99}"/>
    <cellStyle name="Normal 3 2 2 2" xfId="690" xr:uid="{FA402BEE-59D8-4E50-A925-FA9DE0BEE8E4}"/>
    <cellStyle name="Normal 3 2 2 2 2" xfId="691" xr:uid="{C6C7CDBA-7A3B-4293-A6A6-3ECC00EC61F4}"/>
    <cellStyle name="Normal 3 2 2 2 2 2" xfId="692" xr:uid="{851849C6-0491-4EE0-9EAD-492CB2C0056E}"/>
    <cellStyle name="Normal 3 2 2 2 2 2 2" xfId="693" xr:uid="{EFC66967-3D89-4D24-B559-98117BBCE60E}"/>
    <cellStyle name="Normal 3 2 2 2 2 2 2 2" xfId="31436" xr:uid="{C0DF04CB-A3A4-4AE1-944B-E1B8A122AA80}"/>
    <cellStyle name="Normal 3 2 2 2 2 2 3" xfId="31435" xr:uid="{02DA182C-F12F-42B6-9AC9-FD9A13C64F95}"/>
    <cellStyle name="Normal 3 2 2 2 2 3" xfId="694" xr:uid="{EF49C759-4180-43D3-A67A-292B6F990792}"/>
    <cellStyle name="Normal 3 2 2 2 2 3 2" xfId="31438" xr:uid="{0880924E-3E69-4DA5-BBC6-E3D1177A1DCD}"/>
    <cellStyle name="Normal 3 2 2 2 2 3 3" xfId="31437" xr:uid="{1656FAB6-13E5-466F-B394-F29A833534D1}"/>
    <cellStyle name="Normal 3 2 2 2 2 4" xfId="31439" xr:uid="{82CD2B2B-93C0-4D36-85B9-A77E6CE58885}"/>
    <cellStyle name="Normal 3 2 2 2 2 5" xfId="31434" xr:uid="{B35C42F5-2923-4507-AAA3-646ABB8AD9E7}"/>
    <cellStyle name="Normal 3 2 2 2 3" xfId="695" xr:uid="{F0A25478-B998-4266-A275-2CC74B35F8B5}"/>
    <cellStyle name="Normal 3 2 2 2 3 2" xfId="696" xr:uid="{A7230ABC-CBCA-43C0-8C9A-5D6FE9E33408}"/>
    <cellStyle name="Normal 3 2 2 2 3 2 2" xfId="31441" xr:uid="{2FD2F05F-DBAC-477B-ADE7-9F7C084EA283}"/>
    <cellStyle name="Normal 3 2 2 2 3 3" xfId="31440" xr:uid="{93FF2AC6-1085-4542-A7AA-D58DDDCEBA37}"/>
    <cellStyle name="Normal 3 2 2 2 4" xfId="697" xr:uid="{B525BC2D-12DE-44CD-934C-6E90F4F5AC76}"/>
    <cellStyle name="Normal 3 2 2 2 4 2" xfId="31443" xr:uid="{ACF53C92-61A5-4574-9187-50B3601F9F94}"/>
    <cellStyle name="Normal 3 2 2 2 4 3" xfId="31442" xr:uid="{BE36A13C-DA08-4539-BF14-08E1F096473D}"/>
    <cellStyle name="Normal 3 2 2 2 5" xfId="31444" xr:uid="{3148F768-CCCB-452D-8AC4-2AEA0114ABA8}"/>
    <cellStyle name="Normal 3 2 2 2 5 2" xfId="31445" xr:uid="{54389903-D25E-44EF-8DE9-17CC04250DC1}"/>
    <cellStyle name="Normal 3 2 2 2 6" xfId="31446" xr:uid="{9E168298-8383-4256-8DEF-64C8C7F1A94F}"/>
    <cellStyle name="Normal 3 2 2 2 7" xfId="31447" xr:uid="{CF69C169-6893-4B31-B45A-FB3F033163AD}"/>
    <cellStyle name="Normal 3 2 2 2 7 2" xfId="31448" xr:uid="{84C9FBF9-3420-4B69-960E-1F4A6FB953E8}"/>
    <cellStyle name="Normal 3 2 2 2 8" xfId="31433" xr:uid="{8FB5EFEE-C891-4296-8C80-1789FE031EEB}"/>
    <cellStyle name="Normal 3 2 2 3" xfId="698" xr:uid="{CE41C0A7-D03C-41D2-9C0B-9684F5A79AF5}"/>
    <cellStyle name="Normal 3 2 2 3 2" xfId="699" xr:uid="{24D78439-816D-4D8D-B5C9-3B5CAEAE7639}"/>
    <cellStyle name="Normal 3 2 2 3 2 2" xfId="700" xr:uid="{D7897F63-594B-4DAD-B941-030CA1E5C408}"/>
    <cellStyle name="Normal 3 2 2 3 2 2 2" xfId="31452" xr:uid="{F2E02196-F591-4501-A0B7-6F91EA8C73F7}"/>
    <cellStyle name="Normal 3 2 2 3 2 2 3" xfId="31451" xr:uid="{8A45FD3C-8EB6-4578-AD7D-E382CAB34C98}"/>
    <cellStyle name="Normal 3 2 2 3 2 3" xfId="31453" xr:uid="{343396A9-9A02-4780-83D2-6DDA31AC5B6D}"/>
    <cellStyle name="Normal 3 2 2 3 2 3 2" xfId="31454" xr:uid="{E176D206-A62C-4484-B87F-B75B2757FC0D}"/>
    <cellStyle name="Normal 3 2 2 3 2 4" xfId="31455" xr:uid="{50AE7BEF-A020-4C66-9AE1-34AF1125B8E6}"/>
    <cellStyle name="Normal 3 2 2 3 2 5" xfId="31456" xr:uid="{CB45270E-93B3-4F06-8BDB-6741FC807B5C}"/>
    <cellStyle name="Normal 3 2 2 3 2 5 2" xfId="31457" xr:uid="{38B09262-C72F-4509-9292-4FE3B54AE1DE}"/>
    <cellStyle name="Normal 3 2 2 3 2 6" xfId="31450" xr:uid="{C9BF0886-1A85-4C71-B93C-1DEA877C4945}"/>
    <cellStyle name="Normal 3 2 2 3 3" xfId="701" xr:uid="{ECC9F8C5-081B-4588-AA52-3F45F81F1FCC}"/>
    <cellStyle name="Normal 3 2 2 3 3 2" xfId="31459" xr:uid="{B434D0C3-4F04-47E0-A183-38B86DE723C8}"/>
    <cellStyle name="Normal 3 2 2 3 3 2 2" xfId="31460" xr:uid="{E8A74D09-7780-4D70-99CD-BA0B3B0E86A2}"/>
    <cellStyle name="Normal 3 2 2 3 3 2 3" xfId="31461" xr:uid="{030C06C1-F397-409B-8056-DC924482F1F5}"/>
    <cellStyle name="Normal 3 2 2 3 3 3" xfId="31462" xr:uid="{FB96C54C-AD80-4C24-8244-FBA2CEFDCF10}"/>
    <cellStyle name="Normal 3 2 2 3 3 3 2" xfId="31463" xr:uid="{86B67372-2FE1-4AEC-B889-531B5D51BE42}"/>
    <cellStyle name="Normal 3 2 2 3 3 4" xfId="31464" xr:uid="{CE4911C0-59D2-4082-B2A7-A003A0F3B9E4}"/>
    <cellStyle name="Normal 3 2 2 3 3 5" xfId="31465" xr:uid="{C136971D-163F-4011-A20A-20C0AB417B56}"/>
    <cellStyle name="Normal 3 2 2 3 3 6" xfId="31458" xr:uid="{59137E65-6F97-49B0-8DB5-F89801206871}"/>
    <cellStyle name="Normal 3 2 2 3 4" xfId="31466" xr:uid="{49499FB6-E864-4224-8124-BB79B2D2AC56}"/>
    <cellStyle name="Normal 3 2 2 3 4 2" xfId="31467" xr:uid="{CA7F9CE3-AEEC-413E-A44C-906CD76C2A6C}"/>
    <cellStyle name="Normal 3 2 2 3 5" xfId="31468" xr:uid="{E666ED0F-9B74-4322-B8D4-1788E83E210C}"/>
    <cellStyle name="Normal 3 2 2 3 5 2" xfId="31469" xr:uid="{7A0F1906-DAC7-4578-8617-291ADF93DC36}"/>
    <cellStyle name="Normal 3 2 2 3 6" xfId="31470" xr:uid="{7A81B7C5-5243-4463-B07B-7C32F72453E5}"/>
    <cellStyle name="Normal 3 2 2 3 6 2" xfId="31471" xr:uid="{CA86733C-3F12-44B8-BEEC-30256F9D0F5D}"/>
    <cellStyle name="Normal 3 2 2 3 6 3" xfId="31472" xr:uid="{F7864F0D-CE8E-42A7-9351-F1A843D76856}"/>
    <cellStyle name="Normal 3 2 2 3 7" xfId="31473" xr:uid="{FEF2705E-6622-4277-B0CB-5C2BEE0FFE17}"/>
    <cellStyle name="Normal 3 2 2 3 7 2" xfId="31474" xr:uid="{4D66D86F-8FB0-4E2F-9548-883ED51980FD}"/>
    <cellStyle name="Normal 3 2 2 3 8" xfId="31475" xr:uid="{71A6D9E5-9C4B-4D23-BC9D-98D303CDF924}"/>
    <cellStyle name="Normal 3 2 2 3 9" xfId="31449" xr:uid="{97149093-4C69-4B27-B99D-E455CA089F58}"/>
    <cellStyle name="Normal 3 2 2 4" xfId="702" xr:uid="{566048A9-88D4-4574-91B4-306CD59E5E51}"/>
    <cellStyle name="Normal 3 2 2 4 2" xfId="703" xr:uid="{7E99E61C-33D1-4750-ADBB-E9C49FBEB8A8}"/>
    <cellStyle name="Normal 3 2 2 4 2 2" xfId="704" xr:uid="{265FC7CE-8BB3-46EE-83B2-089E22812045}"/>
    <cellStyle name="Normal 3 2 2 4 2 2 2" xfId="31478" xr:uid="{9DB403B5-FC6A-4CA1-842A-BA6BCD850CFA}"/>
    <cellStyle name="Normal 3 2 2 4 2 3" xfId="31477" xr:uid="{1C334542-9FC2-4652-B78F-04E569BEBC9A}"/>
    <cellStyle name="Normal 3 2 2 4 3" xfId="705" xr:uid="{7D8BB6D3-E8F1-41A0-A43B-A984197EF5B1}"/>
    <cellStyle name="Normal 3 2 2 4 3 2" xfId="31480" xr:uid="{05FECD74-9C0C-45A4-8DEB-913C3081926A}"/>
    <cellStyle name="Normal 3 2 2 4 3 3" xfId="31479" xr:uid="{88C993F2-E48A-4392-B3E7-89E7C09D68B2}"/>
    <cellStyle name="Normal 3 2 2 4 4" xfId="31481" xr:uid="{9EFD3447-3966-4EC2-AA8A-C01ABAF72B93}"/>
    <cellStyle name="Normal 3 2 2 4 5" xfId="31476" xr:uid="{DB76F936-8F6C-45A4-9EFD-2103B456A605}"/>
    <cellStyle name="Normal 3 2 2 5" xfId="706" xr:uid="{4498BB89-B864-421F-BB6E-449085AE8AD8}"/>
    <cellStyle name="Normal 3 2 2 5 2" xfId="707" xr:uid="{BEE51D17-757E-4A5D-9F72-C9A1FA2C0514}"/>
    <cellStyle name="Normal 3 2 2 5 2 2" xfId="31483" xr:uid="{C96A69C8-4806-4FFD-9374-04936BC2E5CE}"/>
    <cellStyle name="Normal 3 2 2 5 3" xfId="31482" xr:uid="{79B1153E-844F-480C-9337-D299DE1BCFE6}"/>
    <cellStyle name="Normal 3 2 2 6" xfId="708" xr:uid="{B8C92B9F-8386-4A1C-ACE4-3AB3142E1929}"/>
    <cellStyle name="Normal 3 2 2 6 2" xfId="31485" xr:uid="{849C5C9D-C8C9-4038-A8EB-70D3A92D777E}"/>
    <cellStyle name="Normal 3 2 2 6 3" xfId="31484" xr:uid="{F76B0555-9F44-4079-8D35-476F4FEF878D}"/>
    <cellStyle name="Normal 3 2 2 7" xfId="31486" xr:uid="{19F22F95-AB71-4DE3-A53D-CDE0EA48C6E0}"/>
    <cellStyle name="Normal 3 2 2 7 2" xfId="31487" xr:uid="{B307AC3A-94F2-43A4-B6D3-274F7163B41D}"/>
    <cellStyle name="Normal 3 2 2 8" xfId="31488" xr:uid="{C560E1D1-6D87-4541-B1C5-67B8A721FF32}"/>
    <cellStyle name="Normal 3 2 2 9" xfId="31489" xr:uid="{6FB18715-EFD4-4EE8-82BA-40DD60CCE5AA}"/>
    <cellStyle name="Normal 3 2 2 9 2" xfId="31490" xr:uid="{A926BE50-6A2E-4792-B6A8-F13756AEC723}"/>
    <cellStyle name="Normal 3 2 3" xfId="709" xr:uid="{F7777BA1-D894-4509-935A-8A819AB5ED7E}"/>
    <cellStyle name="Normal 3 2 3 2" xfId="710" xr:uid="{7C5FAA0D-6F92-4C14-80F6-9DDB4A0CAB19}"/>
    <cellStyle name="Normal 3 2 3 2 2" xfId="711" xr:uid="{5D45C365-D40D-40AA-BE41-20DE39C46F84}"/>
    <cellStyle name="Normal 3 2 3 2 2 2" xfId="712" xr:uid="{775C7476-F9B4-417F-AFD5-9EA2F38521C7}"/>
    <cellStyle name="Normal 3 2 3 2 2 2 2" xfId="31495" xr:uid="{8DB48CE4-DF26-4DA7-AA38-E80C5AD1B270}"/>
    <cellStyle name="Normal 3 2 3 2 2 2 3" xfId="31494" xr:uid="{02F26DDE-9C78-4651-8F13-1CD1EB5AB310}"/>
    <cellStyle name="Normal 3 2 3 2 2 3" xfId="31496" xr:uid="{67ADC06C-EE6F-4B1B-BF3C-EAEC9551F691}"/>
    <cellStyle name="Normal 3 2 3 2 2 3 2" xfId="31497" xr:uid="{C20E8E57-6FCB-4889-89F3-DF6D276B6E67}"/>
    <cellStyle name="Normal 3 2 3 2 2 4" xfId="31498" xr:uid="{F1A751B6-F461-435A-84E9-8820CFBD4F1C}"/>
    <cellStyle name="Normal 3 2 3 2 2 5" xfId="31493" xr:uid="{A6D920AE-8655-4CCB-A7A3-905176133D3A}"/>
    <cellStyle name="Normal 3 2 3 2 3" xfId="713" xr:uid="{E7BF92E8-01DC-4D3E-9763-7B6C8A6AC278}"/>
    <cellStyle name="Normal 3 2 3 2 3 2" xfId="31500" xr:uid="{7D55EF3A-0034-4F9E-8908-2842B311BB46}"/>
    <cellStyle name="Normal 3 2 3 2 3 3" xfId="31499" xr:uid="{14DFC950-FA9A-4F3B-8BB4-12EA921CABAF}"/>
    <cellStyle name="Normal 3 2 3 2 4" xfId="31501" xr:uid="{73D57AE1-0E02-40D0-BA50-8240CF3FDB70}"/>
    <cellStyle name="Normal 3 2 3 2 4 2" xfId="31502" xr:uid="{7D03509B-D0B8-44E6-8877-0AE76A7AD555}"/>
    <cellStyle name="Normal 3 2 3 2 5" xfId="31503" xr:uid="{AE18FFA9-167D-495F-97E8-1756025E99D9}"/>
    <cellStyle name="Normal 3 2 3 2 5 2" xfId="31504" xr:uid="{151A4AC3-BC0F-42C3-9718-27F3F6CF0BEE}"/>
    <cellStyle name="Normal 3 2 3 2 6" xfId="31505" xr:uid="{8DB98EE9-A714-466C-BC61-34EB4FAE9D01}"/>
    <cellStyle name="Normal 3 2 3 2 7" xfId="31492" xr:uid="{D6557770-7938-4C97-9A45-532DDC611F3B}"/>
    <cellStyle name="Normal 3 2 3 3" xfId="714" xr:uid="{7700AAF2-49A7-441A-B865-0911529CEB94}"/>
    <cellStyle name="Normal 3 2 3 3 2" xfId="715" xr:uid="{25DA516C-F5DE-49FD-AC94-CC821CC1F880}"/>
    <cellStyle name="Normal 3 2 3 3 2 2" xfId="31508" xr:uid="{E9DD98C8-7887-47B6-9549-0FEACEE4BC18}"/>
    <cellStyle name="Normal 3 2 3 3 2 2 2" xfId="31509" xr:uid="{95671A48-87D7-4B65-84D4-4531962C79D2}"/>
    <cellStyle name="Normal 3 2 3 3 2 3" xfId="31510" xr:uid="{BA085C1B-E940-4845-9B21-8E24350DF312}"/>
    <cellStyle name="Normal 3 2 3 3 2 3 2" xfId="31511" xr:uid="{791AFA26-7ACD-48B2-A2F7-5C392AE2799B}"/>
    <cellStyle name="Normal 3 2 3 3 2 4" xfId="31512" xr:uid="{A24AC133-1A4D-4A8C-BB5C-F697944B9C0E}"/>
    <cellStyle name="Normal 3 2 3 3 2 5" xfId="31507" xr:uid="{A4C52433-8B6F-4DFD-8AF0-4AC5526380C7}"/>
    <cellStyle name="Normal 3 2 3 3 3" xfId="31513" xr:uid="{E9836826-7BBC-4DB5-9589-71887EE0E33A}"/>
    <cellStyle name="Normal 3 2 3 3 3 2" xfId="31514" xr:uid="{476DDDC7-D765-4FAE-8563-DD39FE840BA9}"/>
    <cellStyle name="Normal 3 2 3 3 4" xfId="31515" xr:uid="{01A8E1EB-AF37-46F2-8F5E-9DF763BE5423}"/>
    <cellStyle name="Normal 3 2 3 3 4 2" xfId="31516" xr:uid="{2A568A7B-CDF9-4AF0-ADF4-B5E279279EEC}"/>
    <cellStyle name="Normal 3 2 3 3 5" xfId="31517" xr:uid="{64344611-0482-4AA0-80DD-C9D4123E149B}"/>
    <cellStyle name="Normal 3 2 3 3 5 2" xfId="31518" xr:uid="{B9E9FC12-B1C4-4A70-972B-EE056E9D7248}"/>
    <cellStyle name="Normal 3 2 3 3 6" xfId="31519" xr:uid="{6E42C268-E07D-420E-95E4-C7D766BE1342}"/>
    <cellStyle name="Normal 3 2 3 3 7" xfId="31506" xr:uid="{5A94B51C-A264-4F68-9753-126B1A6E6FBB}"/>
    <cellStyle name="Normal 3 2 3 4" xfId="716" xr:uid="{A9DAD83A-794B-43DA-9D86-8B1B4BFD87F9}"/>
    <cellStyle name="Normal 3 2 3 4 2" xfId="31521" xr:uid="{6A5663DB-2E62-4F3E-AA84-2F569D4EFCAD}"/>
    <cellStyle name="Normal 3 2 3 4 2 2" xfId="31522" xr:uid="{CFBC82B2-5300-4624-804B-E5C2AEC7312C}"/>
    <cellStyle name="Normal 3 2 3 4 3" xfId="31523" xr:uid="{B92A86C5-A303-4C81-B042-2854C40C093B}"/>
    <cellStyle name="Normal 3 2 3 4 3 2" xfId="31524" xr:uid="{E78093E1-E314-418D-8B49-8CFD6164C2D1}"/>
    <cellStyle name="Normal 3 2 3 4 4" xfId="31525" xr:uid="{8A451176-00AF-4F2D-A730-AFAEDB05D106}"/>
    <cellStyle name="Normal 3 2 3 4 5" xfId="31520" xr:uid="{2FBFA6E4-1424-41BA-8E25-330077A30748}"/>
    <cellStyle name="Normal 3 2 3 5" xfId="31526" xr:uid="{CCFB3D98-BEE4-4428-A4DC-AFE7247EE69B}"/>
    <cellStyle name="Normal 3 2 3 5 2" xfId="31527" xr:uid="{5C607959-9624-4D3B-A027-879100F76A05}"/>
    <cellStyle name="Normal 3 2 3 6" xfId="31528" xr:uid="{58F72E40-CC34-4727-BA24-DB92AAE59FBD}"/>
    <cellStyle name="Normal 3 2 3 6 2" xfId="31529" xr:uid="{29FBD907-3C45-4DC3-B95B-036126B7F8DC}"/>
    <cellStyle name="Normal 3 2 3 7" xfId="31530" xr:uid="{BACAF11C-4BB7-4BC4-B581-F53CE254D665}"/>
    <cellStyle name="Normal 3 2 3 7 2" xfId="31531" xr:uid="{0FBB5E45-514A-4AB0-817F-AE9E84689458}"/>
    <cellStyle name="Normal 3 2 3 8" xfId="31532" xr:uid="{BE085DC5-9062-47B7-90D8-2B4D7500939F}"/>
    <cellStyle name="Normal 3 2 3 9" xfId="31491" xr:uid="{30C0FB8F-3999-4D87-881C-8628F583B28B}"/>
    <cellStyle name="Normal 3 2 4" xfId="717" xr:uid="{75987B48-2C41-473A-B3E9-2A9A632A8BAB}"/>
    <cellStyle name="Normal 3 2 4 2" xfId="718" xr:uid="{CBEB7D61-625F-4B8E-A049-7107BA099904}"/>
    <cellStyle name="Normal 3 2 4 2 2" xfId="719" xr:uid="{CBF5A475-03EA-4BC5-94FF-9414E6B35175}"/>
    <cellStyle name="Normal 3 2 4 2 2 2" xfId="31536" xr:uid="{2ACA5039-9A90-428B-8ABC-D1C389E8EBCF}"/>
    <cellStyle name="Normal 3 2 4 2 2 3" xfId="31535" xr:uid="{6CD7AA28-74B7-40CD-8445-C9A670073E32}"/>
    <cellStyle name="Normal 3 2 4 2 3" xfId="31537" xr:uid="{FC51AA55-6BEF-4164-A6D8-1E835DA598F9}"/>
    <cellStyle name="Normal 3 2 4 2 3 2" xfId="31538" xr:uid="{0D7D0CE2-AAA5-4DE9-878E-69B539919FFE}"/>
    <cellStyle name="Normal 3 2 4 2 4" xfId="31539" xr:uid="{4ADB459A-4CB9-4EE4-968F-20C528C80AF1}"/>
    <cellStyle name="Normal 3 2 4 2 5" xfId="31534" xr:uid="{357F8006-EFBF-4D9E-AC29-2B2211EB3F13}"/>
    <cellStyle name="Normal 3 2 4 3" xfId="720" xr:uid="{4538E28C-B035-4376-901F-57D2F660E618}"/>
    <cellStyle name="Normal 3 2 4 3 2" xfId="31541" xr:uid="{D3841B05-A435-417F-A630-30FADCB8A78A}"/>
    <cellStyle name="Normal 3 2 4 3 3" xfId="31540" xr:uid="{B1E88C5F-D42F-481E-92BF-DA4F6015E42D}"/>
    <cellStyle name="Normal 3 2 4 4" xfId="31542" xr:uid="{8A4CE80A-1673-4314-A24F-37EB5F17738A}"/>
    <cellStyle name="Normal 3 2 4 4 2" xfId="31543" xr:uid="{AF5639FF-0DDE-4FC3-9C5C-780E3FDA1079}"/>
    <cellStyle name="Normal 3 2 4 5" xfId="31544" xr:uid="{60074B1C-92EF-4D7B-91AC-876E6803105C}"/>
    <cellStyle name="Normal 3 2 4 5 2" xfId="31545" xr:uid="{A4D06A58-D8AF-4E0B-B2AF-AD79F2124C7D}"/>
    <cellStyle name="Normal 3 2 4 6" xfId="31546" xr:uid="{2A75ECBD-9909-4333-BE2F-7B1E9057DE08}"/>
    <cellStyle name="Normal 3 2 4 7" xfId="31533" xr:uid="{54A78AC9-B78B-471C-A4AC-ABF2E08261E4}"/>
    <cellStyle name="Normal 3 2 5" xfId="721" xr:uid="{3C15C0BE-159C-4BDA-81C9-E371D3203D02}"/>
    <cellStyle name="Normal 3 2 5 2" xfId="31548" xr:uid="{C55D20B1-C24C-4593-9945-3D534480BFD3}"/>
    <cellStyle name="Normal 3 2 5 2 2" xfId="31549" xr:uid="{3565E667-4A5C-4ADF-9528-836CE1F9DAFF}"/>
    <cellStyle name="Normal 3 2 5 2 2 2" xfId="31550" xr:uid="{0D1C06A4-1CF1-4B90-A1B3-958C76E2EF52}"/>
    <cellStyle name="Normal 3 2 5 2 3" xfId="31551" xr:uid="{467FE064-4ACC-45AE-95EE-826AA1EF155E}"/>
    <cellStyle name="Normal 3 2 5 2 3 2" xfId="31552" xr:uid="{DFF01608-7F7D-4029-B740-8570CD79A84F}"/>
    <cellStyle name="Normal 3 2 5 2 4" xfId="31553" xr:uid="{32A16096-015B-419D-BDCF-6F9F37D4B38D}"/>
    <cellStyle name="Normal 3 2 5 3" xfId="31554" xr:uid="{06CEE6D8-30E9-43D6-9F91-A3A7C2903897}"/>
    <cellStyle name="Normal 3 2 5 3 2" xfId="31555" xr:uid="{9B6DB4DE-FB9F-47E0-A5A6-BF38A6849C3A}"/>
    <cellStyle name="Normal 3 2 5 4" xfId="31556" xr:uid="{876D9D4D-B2AB-4F5B-9163-6D77427D794C}"/>
    <cellStyle name="Normal 3 2 5 4 2" xfId="31557" xr:uid="{77854BBC-618D-4589-82F4-D7F67FCC033C}"/>
    <cellStyle name="Normal 3 2 5 5" xfId="31558" xr:uid="{54F3275A-968B-4F45-96B4-EB989D113310}"/>
    <cellStyle name="Normal 3 2 5 5 2" xfId="31559" xr:uid="{8B103A39-05B1-4C0E-AC6C-BB91D478E507}"/>
    <cellStyle name="Normal 3 2 5 6" xfId="31560" xr:uid="{AB9A6C28-73E2-4DC3-8540-CF605E5CA7B9}"/>
    <cellStyle name="Normal 3 2 5 7" xfId="31547" xr:uid="{5EFCE557-D2B7-4E57-BFBB-C5191E6A8F56}"/>
    <cellStyle name="Normal 3 2 6" xfId="722" xr:uid="{D36F4CB6-D186-4BA6-BB07-197F24C0AFCD}"/>
    <cellStyle name="Normal 3 2 6 2" xfId="723" xr:uid="{61483AB5-5D0A-4906-932A-D42CCD492C4C}"/>
    <cellStyle name="Normal 3 2 6 2 2" xfId="724" xr:uid="{CDB29061-AE22-45DE-90B1-A0F7515E3A19}"/>
    <cellStyle name="Normal 3 2 6 2 2 2" xfId="31563" xr:uid="{9EB9EC87-DFC5-4F24-8A5A-5861EEA8348D}"/>
    <cellStyle name="Normal 3 2 6 2 3" xfId="31562" xr:uid="{F69E04E8-D666-49F1-AC67-B889B1BA19A7}"/>
    <cellStyle name="Normal 3 2 6 3" xfId="725" xr:uid="{F40B7711-5978-41B5-9782-FFBEA49568C6}"/>
    <cellStyle name="Normal 3 2 6 3 2" xfId="31565" xr:uid="{2891581C-CC0B-425E-A9FB-3EC4EBBBC577}"/>
    <cellStyle name="Normal 3 2 6 3 3" xfId="31564" xr:uid="{8902E2D7-C5A6-4C0B-B864-0899B03211BE}"/>
    <cellStyle name="Normal 3 2 6 4" xfId="31566" xr:uid="{A8692253-578F-4AFD-B5EC-63725FCDDD5D}"/>
    <cellStyle name="Normal 3 2 6 5" xfId="31561" xr:uid="{FCF6CD5D-E253-4875-8348-6B25D571AE40}"/>
    <cellStyle name="Normal 3 2 7" xfId="726" xr:uid="{1A5E2A1F-19F5-4272-B74C-03C8ADC4977F}"/>
    <cellStyle name="Normal 3 2 7 2" xfId="727" xr:uid="{CB842CBD-B758-41DE-9E14-4C74972617CA}"/>
    <cellStyle name="Normal 3 2 7 2 2" xfId="728" xr:uid="{71169295-40D2-47ED-A7F1-B7F843BF1963}"/>
    <cellStyle name="Normal 3 2 7 2 3" xfId="31568" xr:uid="{BD620B72-E69A-4342-B865-336EEC00D528}"/>
    <cellStyle name="Normal 3 2 7 3" xfId="729" xr:uid="{81D0F847-F1B5-45F7-945B-9B43247768BB}"/>
    <cellStyle name="Normal 3 2 7 4" xfId="31567" xr:uid="{B9DE1041-8092-49DC-AEBA-272E60D22EE9}"/>
    <cellStyle name="Normal 3 2 8" xfId="31569" xr:uid="{E80801EE-B3E3-41AC-86CD-ECDD0530C677}"/>
    <cellStyle name="Normal 3 2 8 2" xfId="31570" xr:uid="{4538961D-57BB-4A16-92FB-1BB0369F642D}"/>
    <cellStyle name="Normal 3 2 9" xfId="31571" xr:uid="{FCE28247-C4D9-41BC-9FA7-1E5AB071C9F3}"/>
    <cellStyle name="Normal 3 2 9 2" xfId="31572" xr:uid="{B2431706-3A03-41F3-84B1-5B773AEB5FEF}"/>
    <cellStyle name="Normal 3 3" xfId="730" xr:uid="{D67CB246-BD62-4D33-B59C-E222F85A20A9}"/>
    <cellStyle name="Normal 3 3 10" xfId="31573" xr:uid="{03F65347-27C9-4DC5-B7E3-9B4B1CAC0848}"/>
    <cellStyle name="Normal 3 3 10 2" xfId="31574" xr:uid="{C43ADD8F-1AB6-457F-A226-10E04FF2DE49}"/>
    <cellStyle name="Normal 3 3 11" xfId="31575" xr:uid="{79D2308F-2D90-44A0-BDAD-A423F8A98EFF}"/>
    <cellStyle name="Normal 3 3 2" xfId="731" xr:uid="{8B796EA0-D31C-4040-9A80-A76BB61007A1}"/>
    <cellStyle name="Normal 3 3 2 2" xfId="732" xr:uid="{019AC0CD-6D85-4529-B059-624469E35D48}"/>
    <cellStyle name="Normal 3 3 2 2 2" xfId="733" xr:uid="{0B3098D8-D9C9-492F-96E8-4056CDDCFE31}"/>
    <cellStyle name="Normal 3 3 2 2 2 2" xfId="734" xr:uid="{23B1109F-FB0E-4B96-8CA5-1502FB9A217A}"/>
    <cellStyle name="Normal 3 3 2 2 2 2 2" xfId="31580" xr:uid="{F9EB6318-0081-488E-8B3E-1CB9D5C2BF1C}"/>
    <cellStyle name="Normal 3 3 2 2 2 2 3" xfId="31579" xr:uid="{25B1A697-8328-4AD1-8949-E4581614A39B}"/>
    <cellStyle name="Normal 3 3 2 2 2 3" xfId="31581" xr:uid="{039A5876-5103-44F1-B05F-2A5398B39E35}"/>
    <cellStyle name="Normal 3 3 2 2 2 4" xfId="31582" xr:uid="{B62A3463-BC05-4730-95BF-8BE86419912F}"/>
    <cellStyle name="Normal 3 3 2 2 2 5" xfId="31583" xr:uid="{3BE9D72F-4926-4EDB-BEAD-88ECE0B8AD5F}"/>
    <cellStyle name="Normal 3 3 2 2 2 6" xfId="31578" xr:uid="{EB1A93C9-8CE1-4480-A1AE-724A07DB3645}"/>
    <cellStyle name="Normal 3 3 2 2 3" xfId="735" xr:uid="{99132380-225D-4978-8A2F-5CDBFB1D5107}"/>
    <cellStyle name="Normal 3 3 2 2 3 2" xfId="31585" xr:uid="{233FDBBC-B6E7-4044-AF29-D1BE4D4C548D}"/>
    <cellStyle name="Normal 3 3 2 2 3 3" xfId="31584" xr:uid="{54D827DD-2FFA-4352-B1DF-C74819FFAF59}"/>
    <cellStyle name="Normal 3 3 2 2 4" xfId="31586" xr:uid="{0D4D3B4C-800A-476E-8D4E-0F0EF55878A5}"/>
    <cellStyle name="Normal 3 3 2 2 5" xfId="31587" xr:uid="{000EFCF4-598C-4B46-A2B6-89B93D71CCBA}"/>
    <cellStyle name="Normal 3 3 2 2 6" xfId="31577" xr:uid="{C4CBFDFC-5EA9-4F79-AE99-56E08D51E8BC}"/>
    <cellStyle name="Normal 3 3 2 3" xfId="736" xr:uid="{4C712002-2BA2-4044-A3A0-FBFC3DE58030}"/>
    <cellStyle name="Normal 3 3 2 3 2" xfId="737" xr:uid="{EEC2C7C7-360E-43DF-81AE-7E996EDCE46F}"/>
    <cellStyle name="Normal 3 3 2 3 2 2" xfId="738" xr:uid="{C65BD879-BADF-41A5-8A96-AA61EBF0E128}"/>
    <cellStyle name="Normal 3 3 2 3 2 3" xfId="31589" xr:uid="{3E9A22C9-3DE3-49F2-9A10-129A2AFA0534}"/>
    <cellStyle name="Normal 3 3 2 3 3" xfId="739" xr:uid="{811CDBBF-BBAD-43BB-8D0D-6A39A10E299A}"/>
    <cellStyle name="Normal 3 3 2 3 3 2" xfId="740" xr:uid="{0C52F58A-AE55-4D13-AEED-5B82D81A7EF5}"/>
    <cellStyle name="Normal 3 3 2 3 3 3" xfId="31590" xr:uid="{0BCE72E5-85F1-4B30-B3D4-9108A4B8C8E0}"/>
    <cellStyle name="Normal 3 3 2 3 4" xfId="31591" xr:uid="{9913937C-EE80-46D1-A479-6D341289FA75}"/>
    <cellStyle name="Normal 3 3 2 3 5" xfId="31588" xr:uid="{8D3DA06A-8C1F-4B8A-B1A3-00C6E16B5117}"/>
    <cellStyle name="Normal 3 3 2 4" xfId="741" xr:uid="{978483AC-2BE3-4B97-833E-7F25E2EBCD18}"/>
    <cellStyle name="Normal 3 3 2 4 2" xfId="742" xr:uid="{24AFC55C-488B-43E9-82BA-916AE378F1E1}"/>
    <cellStyle name="Normal 3 3 2 4 2 2" xfId="743" xr:uid="{D4A9351A-C294-46E8-96B1-9B1F665FE9B7}"/>
    <cellStyle name="Normal 3 3 2 4 2 3" xfId="31593" xr:uid="{2B94FA97-940E-4785-A6B5-98FCBC77A47E}"/>
    <cellStyle name="Normal 3 3 2 4 3" xfId="31594" xr:uid="{D78F9102-9E8F-41A2-8382-665B75AA64E9}"/>
    <cellStyle name="Normal 3 3 2 4 4" xfId="31592" xr:uid="{9BF0023A-2E28-4729-876D-2D8FF7C32161}"/>
    <cellStyle name="Normal 3 3 2 5" xfId="744" xr:uid="{BC9AE9C6-F1D1-41AF-934D-90F54514E75F}"/>
    <cellStyle name="Normal 3 3 2 5 2" xfId="31596" xr:uid="{77BA0E4D-CD9A-4D71-B243-2E8F9ECD632D}"/>
    <cellStyle name="Normal 3 3 2 5 3" xfId="31597" xr:uid="{5F31ABAE-F8EF-4F0F-9A86-21B36C137F7D}"/>
    <cellStyle name="Normal 3 3 2 5 4" xfId="31595" xr:uid="{BF0BA3E7-5E81-4602-9CCE-58EFAE715D6E}"/>
    <cellStyle name="Normal 3 3 2 6" xfId="31598" xr:uid="{BBEB3719-EA9B-4A17-805B-04F85844C7DE}"/>
    <cellStyle name="Normal 3 3 2 7" xfId="31599" xr:uid="{769F0E36-BF5A-4C3F-9654-2711A1C659FF}"/>
    <cellStyle name="Normal 3 3 2 8" xfId="31576" xr:uid="{5E9C053A-D3A3-4F5B-9FB6-792BFDB5254D}"/>
    <cellStyle name="Normal 3 3 3" xfId="745" xr:uid="{70567938-895E-43D1-82D8-CA26C0FB98D1}"/>
    <cellStyle name="Normal 3 3 3 2" xfId="746" xr:uid="{B7975BF6-CBBC-4829-90C0-E6EC2206F6EA}"/>
    <cellStyle name="Normal 3 3 3 2 2" xfId="747" xr:uid="{F3106653-2062-41FC-B67D-3692ACC6A86A}"/>
    <cellStyle name="Normal 3 3 3 2 2 2" xfId="31603" xr:uid="{A6518CAE-8FF7-4F6C-9C42-BE20CFA3B700}"/>
    <cellStyle name="Normal 3 3 3 2 2 3" xfId="31604" xr:uid="{26870F84-7E11-4BDB-B4B5-7C3D54477F70}"/>
    <cellStyle name="Normal 3 3 3 2 2 4" xfId="31602" xr:uid="{3C311ED6-F90C-4F94-BF8C-422ACEFDDE04}"/>
    <cellStyle name="Normal 3 3 3 2 3" xfId="31605" xr:uid="{58256D7A-258F-4808-ACDB-14E4D085EB5D}"/>
    <cellStyle name="Normal 3 3 3 2 3 2" xfId="31606" xr:uid="{1588EF7F-744B-4D2B-A8EB-182DDE05A8B3}"/>
    <cellStyle name="Normal 3 3 3 2 4" xfId="31607" xr:uid="{C38D5124-5822-4B9B-BD98-3BB482FAA6E2}"/>
    <cellStyle name="Normal 3 3 3 2 5" xfId="31608" xr:uid="{D1FC05CB-47C0-4C93-8611-AAE13DC936F9}"/>
    <cellStyle name="Normal 3 3 3 2 6" xfId="31601" xr:uid="{0F566C12-AB2F-4BDA-A916-BCD14293C88A}"/>
    <cellStyle name="Normal 3 3 3 3" xfId="748" xr:uid="{E0A389F1-B2CE-4A04-8A55-422F8B7CC18C}"/>
    <cellStyle name="Normal 3 3 3 3 2" xfId="31610" xr:uid="{CE08E03C-2F8E-4500-B9C4-233AAA9ABAD8}"/>
    <cellStyle name="Normal 3 3 3 3 3" xfId="31611" xr:uid="{A00AA383-CC12-44C6-A3A1-E63EBB431580}"/>
    <cellStyle name="Normal 3 3 3 3 4" xfId="31609" xr:uid="{E57F0843-7937-469E-A3E2-0C5D221ABC94}"/>
    <cellStyle name="Normal 3 3 3 4" xfId="31612" xr:uid="{C3836765-975F-4E28-BB43-A608780DAD9E}"/>
    <cellStyle name="Normal 3 3 3 4 2" xfId="31613" xr:uid="{A4BCE506-CF96-43B0-A473-1FF169CA0DE3}"/>
    <cellStyle name="Normal 3 3 3 5" xfId="31614" xr:uid="{52521120-E1C3-4A98-AA3B-70EBE45A8C5B}"/>
    <cellStyle name="Normal 3 3 3 5 2" xfId="31615" xr:uid="{74C499C1-748D-41B1-AD2F-E075601B188C}"/>
    <cellStyle name="Normal 3 3 3 6" xfId="31616" xr:uid="{29C578BA-86CC-4C52-8FB5-8A2A96EB9D10}"/>
    <cellStyle name="Normal 3 3 3 7" xfId="31617" xr:uid="{A06A6CB8-A70F-4100-90B2-743730B48123}"/>
    <cellStyle name="Normal 3 3 3 8" xfId="31600" xr:uid="{7B94EB21-34ED-44FC-8ABC-FE10D7327A76}"/>
    <cellStyle name="Normal 3 3 4" xfId="749" xr:uid="{F3CFEC7C-A9EC-498E-858B-CB957273D25F}"/>
    <cellStyle name="Normal 3 3 4 2" xfId="750" xr:uid="{49B7977A-73DF-4D3A-A4B7-3A613ABAACD2}"/>
    <cellStyle name="Normal 3 3 4 2 2" xfId="751" xr:uid="{6E61920D-904E-4092-83B0-BB7F99939FC9}"/>
    <cellStyle name="Normal 3 3 4 2 2 2" xfId="31620" xr:uid="{A145AE2D-8EF8-491A-8129-1064B2ECD6D8}"/>
    <cellStyle name="Normal 3 3 4 2 3" xfId="31619" xr:uid="{65730C58-43A7-4B21-8C47-A3086147260D}"/>
    <cellStyle name="Normal 3 3 4 3" xfId="752" xr:uid="{D5DF03D1-0235-4214-A608-8DCD337182B7}"/>
    <cellStyle name="Normal 3 3 4 3 2" xfId="31622" xr:uid="{5433078D-7E17-458A-8430-302026FBB7F6}"/>
    <cellStyle name="Normal 3 3 4 3 3" xfId="31621" xr:uid="{DDCA966A-0C4A-4D45-8CED-C9FEC5774974}"/>
    <cellStyle name="Normal 3 3 4 4" xfId="31623" xr:uid="{AE2DEB42-961F-4212-BA40-44F090E40E93}"/>
    <cellStyle name="Normal 3 3 4 5" xfId="31618" xr:uid="{A50C7C38-B370-4E79-90BE-867F4314A997}"/>
    <cellStyle name="Normal 3 3 5" xfId="753" xr:uid="{CD2A1D45-8D9F-47EB-9B20-6260142E6567}"/>
    <cellStyle name="Normal 3 3 5 2" xfId="754" xr:uid="{75422C6A-AF01-43B3-ACE9-C08C9C248AE8}"/>
    <cellStyle name="Normal 3 3 5 2 2" xfId="755" xr:uid="{3C2BD6DE-C7A2-4EAA-ABF1-CBFC450A9A70}"/>
    <cellStyle name="Normal 3 3 5 2 3" xfId="31625" xr:uid="{9D6869D7-2A02-4E73-AD6A-E8FD46BF8358}"/>
    <cellStyle name="Normal 3 3 5 3" xfId="756" xr:uid="{FDAFEE01-4373-4099-A938-6E0E18D57027}"/>
    <cellStyle name="Normal 3 3 5 4" xfId="31624" xr:uid="{90EDCD37-43FF-432C-9FDF-3FD2F33B54AC}"/>
    <cellStyle name="Normal 3 3 6" xfId="757" xr:uid="{2D3F8685-6A12-44A6-94E5-8A4BAD1834AC}"/>
    <cellStyle name="Normal 3 3 6 2" xfId="31627" xr:uid="{E674C277-9A7B-4848-BFC3-D541C92D6615}"/>
    <cellStyle name="Normal 3 3 6 3" xfId="31626" xr:uid="{C7A23A0F-0FCB-4376-9EC1-3C027539BB20}"/>
    <cellStyle name="Normal 3 3 7" xfId="31628" xr:uid="{7F3330A9-13A5-4605-92F0-AD3CFA9AC222}"/>
    <cellStyle name="Normal 3 3 7 2" xfId="31629" xr:uid="{C3499903-DAD4-40F0-85AA-94A0F0DDF664}"/>
    <cellStyle name="Normal 3 3 8" xfId="31630" xr:uid="{40FAAA36-7C4B-40AF-A32B-E2053A07148F}"/>
    <cellStyle name="Normal 3 3 9" xfId="31631" xr:uid="{A647D1CF-7D41-4ED7-A4AA-E0B8EEEF3137}"/>
    <cellStyle name="Normal 3 4" xfId="758" xr:uid="{8478CEBB-C527-4835-8861-136094387669}"/>
    <cellStyle name="Normal 3 4 10" xfId="31633" xr:uid="{9728D266-DEE1-4D22-A52F-2A030981C4E4}"/>
    <cellStyle name="Normal 3 4 11" xfId="31634" xr:uid="{CEE9396F-730A-4ECD-BDF3-A8137CB1AAC3}"/>
    <cellStyle name="Normal 3 4 12" xfId="31632" xr:uid="{2772106E-B6BF-439C-89C9-92D4ACFE93D0}"/>
    <cellStyle name="Normal 3 4 2" xfId="759" xr:uid="{ADC9586E-D36F-41B6-884E-C1D3A2F40787}"/>
    <cellStyle name="Normal 3 4 2 10" xfId="31635" xr:uid="{D5FD875E-1BBC-46C8-98BF-FA97C7B8A469}"/>
    <cellStyle name="Normal 3 4 2 2" xfId="760" xr:uid="{B47F7DD6-ACA1-4670-A8D6-455E2D948F5D}"/>
    <cellStyle name="Normal 3 4 2 2 2" xfId="761" xr:uid="{1A9E3B5E-6C3A-4309-B619-1B2A592070F5}"/>
    <cellStyle name="Normal 3 4 2 2 2 2" xfId="762" xr:uid="{E9E043A5-75E2-4B4C-9F52-7C770DF352EC}"/>
    <cellStyle name="Normal 3 4 2 2 2 2 2" xfId="31638" xr:uid="{6B4B3365-AC28-44F0-B59D-58CD220344EF}"/>
    <cellStyle name="Normal 3 4 2 2 2 3" xfId="31637" xr:uid="{6EF7F076-5B0B-4D26-8283-4B24CDF7CA27}"/>
    <cellStyle name="Normal 3 4 2 2 3" xfId="763" xr:uid="{42322AA4-5E52-4611-8FE7-BA12B908C600}"/>
    <cellStyle name="Normal 3 4 2 2 3 2" xfId="31640" xr:uid="{32FD478B-260A-4E20-92BA-28C1B56F4FF4}"/>
    <cellStyle name="Normal 3 4 2 2 3 3" xfId="31639" xr:uid="{AD662C4C-68C9-4E41-B32C-0C8E6E6D9FB2}"/>
    <cellStyle name="Normal 3 4 2 2 4" xfId="31641" xr:uid="{687D4ABC-3F92-4870-8F14-ED42E8F85108}"/>
    <cellStyle name="Normal 3 4 2 2 4 2" xfId="31642" xr:uid="{C4852C35-557C-40A9-BA93-88BCC5901435}"/>
    <cellStyle name="Normal 3 4 2 2 5" xfId="31643" xr:uid="{79E1E70B-CCE8-4610-AC2F-912B040ACF7F}"/>
    <cellStyle name="Normal 3 4 2 2 5 2" xfId="31644" xr:uid="{DBFCD066-0DB1-41EA-84B5-3A6A47BC92CF}"/>
    <cellStyle name="Normal 3 4 2 2 6" xfId="31645" xr:uid="{855C9A9F-6272-4AF8-A9D2-287F9C24011E}"/>
    <cellStyle name="Normal 3 4 2 2 7" xfId="31646" xr:uid="{58A1DEA4-DBCB-49AB-B234-FEA923EFA20A}"/>
    <cellStyle name="Normal 3 4 2 2 8" xfId="31636" xr:uid="{B61392A6-B566-4732-A57E-DF8DF952533F}"/>
    <cellStyle name="Normal 3 4 2 3" xfId="764" xr:uid="{660FF2EF-D82E-4895-99AE-FF6D2CB3C0AA}"/>
    <cellStyle name="Normal 3 4 2 3 2" xfId="765" xr:uid="{A5AF76C7-711D-40D7-821C-CCA6F6A1C607}"/>
    <cellStyle name="Normal 3 4 2 3 2 2" xfId="31648" xr:uid="{8C6C507A-3E15-417E-B939-734151D75D73}"/>
    <cellStyle name="Normal 3 4 2 3 3" xfId="31647" xr:uid="{73AC62EC-8590-4CE8-8C8C-97E00C203977}"/>
    <cellStyle name="Normal 3 4 2 4" xfId="766" xr:uid="{21734E5E-ACD1-4837-8EE5-4C6599962D16}"/>
    <cellStyle name="Normal 3 4 2 4 2" xfId="31650" xr:uid="{C139E20A-78A5-4456-8A22-B19E73DD469F}"/>
    <cellStyle name="Normal 3 4 2 4 3" xfId="31649" xr:uid="{5BD7DDC6-1C37-4CA3-BEDB-EF854CCBF490}"/>
    <cellStyle name="Normal 3 4 2 5" xfId="31651" xr:uid="{10CCB213-8C77-4537-A61D-72F7EA44B877}"/>
    <cellStyle name="Normal 3 4 2 5 2" xfId="31652" xr:uid="{6871EBCF-507A-4C33-A7D1-17E3BAA01A53}"/>
    <cellStyle name="Normal 3 4 2 6" xfId="31653" xr:uid="{805FF12B-C952-4468-8BDB-4AEEBB9E5A02}"/>
    <cellStyle name="Normal 3 4 2 6 2" xfId="31654" xr:uid="{D83ED8D9-8019-4320-A732-611CD5F56C42}"/>
    <cellStyle name="Normal 3 4 2 7" xfId="31655" xr:uid="{96304F80-B2FB-474F-8350-7B50CCF38C59}"/>
    <cellStyle name="Normal 3 4 2 7 2" xfId="31656" xr:uid="{38E237B9-AB5C-445B-B4A2-752B5522290B}"/>
    <cellStyle name="Normal 3 4 2 8" xfId="31657" xr:uid="{CAE5B6A6-B825-40BE-B704-11A2CD56B534}"/>
    <cellStyle name="Normal 3 4 2 9" xfId="31658" xr:uid="{AB7C6274-D8A1-4C4E-8BAD-FDCE4CA28312}"/>
    <cellStyle name="Normal 3 4 3" xfId="767" xr:uid="{EDBB73EF-2ABA-44F4-9E47-15A914967199}"/>
    <cellStyle name="Normal 3 4 3 10" xfId="31659" xr:uid="{19634E23-6641-4B5A-8118-653D3C1F73F7}"/>
    <cellStyle name="Normal 3 4 3 2" xfId="768" xr:uid="{C75D6AEB-AE88-4523-987E-46C8031B726D}"/>
    <cellStyle name="Normal 3 4 3 2 2" xfId="769" xr:uid="{A7EA33C0-3F30-44F4-8F98-D3F205A5DDBC}"/>
    <cellStyle name="Normal 3 4 3 2 2 2" xfId="31662" xr:uid="{B9245482-0D58-467D-BD96-172835FCED7E}"/>
    <cellStyle name="Normal 3 4 3 2 2 3" xfId="31661" xr:uid="{F5BCFB37-E927-4B20-8131-66B68A91FF8D}"/>
    <cellStyle name="Normal 3 4 3 2 3" xfId="31663" xr:uid="{E9BB8391-648D-44B1-A2B4-2A88ADF5D4E6}"/>
    <cellStyle name="Normal 3 4 3 2 3 2" xfId="31664" xr:uid="{3200B7A3-5EE5-4BAC-99D2-A47DD72AF297}"/>
    <cellStyle name="Normal 3 4 3 2 4" xfId="31665" xr:uid="{F2B12296-FF07-4330-A750-D53CC7CCE375}"/>
    <cellStyle name="Normal 3 4 3 2 4 2" xfId="31666" xr:uid="{E972EB7B-50E3-4C36-898B-E15D1F636CAC}"/>
    <cellStyle name="Normal 3 4 3 2 5" xfId="31667" xr:uid="{804368C9-E18A-4B6D-828E-80BD7D74FF5F}"/>
    <cellStyle name="Normal 3 4 3 2 5 2" xfId="31668" xr:uid="{A0CBDF46-A592-437D-919B-4B29F7F9B649}"/>
    <cellStyle name="Normal 3 4 3 2 6" xfId="31669" xr:uid="{3539D2EC-300F-468C-8F18-E0F6F9095B19}"/>
    <cellStyle name="Normal 3 4 3 2 7" xfId="31660" xr:uid="{A5768AC2-3AB9-4A4C-A30A-449ECCF4D365}"/>
    <cellStyle name="Normal 3 4 3 3" xfId="770" xr:uid="{1D74C723-9142-4C17-AD07-8440935E0D39}"/>
    <cellStyle name="Normal 3 4 3 3 2" xfId="31671" xr:uid="{2C58A60B-3740-45CD-AE1F-8C1EB48AADFC}"/>
    <cellStyle name="Normal 3 4 3 3 3" xfId="31670" xr:uid="{DE24B825-58F7-433F-A9C2-527343BFF80B}"/>
    <cellStyle name="Normal 3 4 3 4" xfId="31672" xr:uid="{CA7F3AF0-175F-472B-8601-D68E4502EDD0}"/>
    <cellStyle name="Normal 3 4 3 4 2" xfId="31673" xr:uid="{8FC9BC70-FB08-4BB1-9439-F9AD1AEFB49C}"/>
    <cellStyle name="Normal 3 4 3 5" xfId="31674" xr:uid="{7C49254E-1DEA-491F-98E3-D168660BF041}"/>
    <cellStyle name="Normal 3 4 3 5 2" xfId="31675" xr:uid="{CDA69DB8-BF07-4343-B883-23C83397F2EB}"/>
    <cellStyle name="Normal 3 4 3 6" xfId="31676" xr:uid="{66087C87-8C1D-423F-BE11-3A66D3DBCC5B}"/>
    <cellStyle name="Normal 3 4 3 6 2" xfId="31677" xr:uid="{4FA6A8E1-B20C-4812-8ECA-43A2F8BDD0D2}"/>
    <cellStyle name="Normal 3 4 3 7" xfId="31678" xr:uid="{A35729C7-7924-40B6-A6E1-D65CD81339BA}"/>
    <cellStyle name="Normal 3 4 3 7 2" xfId="31679" xr:uid="{0284C305-79C3-463D-86C8-33C28A93B819}"/>
    <cellStyle name="Normal 3 4 3 8" xfId="31680" xr:uid="{5110ECE8-7F36-4645-B530-913AB1C4390D}"/>
    <cellStyle name="Normal 3 4 3 9" xfId="31681" xr:uid="{F93E1A02-099C-4D2D-A61A-5FA5C42354FA}"/>
    <cellStyle name="Normal 3 4 4" xfId="771" xr:uid="{8F466EB7-BB65-4F2C-88D1-01D5FBBCE57A}"/>
    <cellStyle name="Normal 3 4 4 2" xfId="772" xr:uid="{65C07384-B5F6-4B52-9352-A1EB966206F6}"/>
    <cellStyle name="Normal 3 4 4 2 2" xfId="773" xr:uid="{21B02EAD-C22D-49F2-A934-193A0BBCA9E9}"/>
    <cellStyle name="Normal 3 4 4 2 2 2" xfId="31684" xr:uid="{8277A62D-C152-4B7C-866D-F87F9DD203DD}"/>
    <cellStyle name="Normal 3 4 4 2 3" xfId="31683" xr:uid="{44C749EF-6AA3-4701-81DA-CC1F7CAA90B0}"/>
    <cellStyle name="Normal 3 4 4 3" xfId="774" xr:uid="{4D377FCB-335F-47FC-B783-D92C7AECE9D1}"/>
    <cellStyle name="Normal 3 4 4 3 2" xfId="31686" xr:uid="{8FB97493-4219-4DF0-AFBE-B48496690043}"/>
    <cellStyle name="Normal 3 4 4 3 3" xfId="31685" xr:uid="{8F524A2C-47D1-4516-B423-DA9EE85EFA05}"/>
    <cellStyle name="Normal 3 4 4 4" xfId="31687" xr:uid="{B006A134-B8F0-4ECF-8496-7D62C1918AC5}"/>
    <cellStyle name="Normal 3 4 4 4 2" xfId="31688" xr:uid="{5FF1DB1E-2340-4825-87C3-6771CED74FB9}"/>
    <cellStyle name="Normal 3 4 4 5" xfId="31689" xr:uid="{94DE8EF8-09D4-4984-B5E7-37C36E826862}"/>
    <cellStyle name="Normal 3 4 4 5 2" xfId="31690" xr:uid="{DFB0F79B-D8AC-473D-938D-03A7538063A4}"/>
    <cellStyle name="Normal 3 4 4 6" xfId="31691" xr:uid="{B98E6425-3D43-4E3D-B906-DA8BFE40A4DA}"/>
    <cellStyle name="Normal 3 4 4 7" xfId="31682" xr:uid="{D7EB4F10-758F-4836-8381-6218CAC82FA8}"/>
    <cellStyle name="Normal 3 4 5" xfId="775" xr:uid="{0C93FAB4-32D5-407B-BB09-0E848DFAE682}"/>
    <cellStyle name="Normal 3 4 5 2" xfId="776" xr:uid="{C88E87AA-72FC-4D4E-8406-5AACCF07A476}"/>
    <cellStyle name="Normal 3 4 5 2 2" xfId="777" xr:uid="{FC8779E3-2437-41E6-9B29-0A50E16512A9}"/>
    <cellStyle name="Normal 3 4 5 2 3" xfId="31693" xr:uid="{F40CEBFF-3B10-4379-A19D-8D71966EF652}"/>
    <cellStyle name="Normal 3 4 5 3" xfId="778" xr:uid="{7477BD7B-946F-4FFB-9C3A-BAA6883FFB21}"/>
    <cellStyle name="Normal 3 4 5 4" xfId="31692" xr:uid="{8D30AE96-C908-451A-A2EF-219F5B27C5FD}"/>
    <cellStyle name="Normal 3 4 6" xfId="31694" xr:uid="{8897BBC6-41E8-4982-8073-16AFA44374DA}"/>
    <cellStyle name="Normal 3 4 6 2" xfId="31695" xr:uid="{B7CE6377-3D2A-41DB-AF9A-4FCBA043C29E}"/>
    <cellStyle name="Normal 3 4 7" xfId="31696" xr:uid="{37440A48-8260-4ED9-91F4-670A0550827A}"/>
    <cellStyle name="Normal 3 4 7 2" xfId="31697" xr:uid="{9997B5D3-333F-4799-852B-F4D2AF129FAD}"/>
    <cellStyle name="Normal 3 4 8" xfId="31698" xr:uid="{D7725690-FEA8-4656-8D6C-05384AEFA2EB}"/>
    <cellStyle name="Normal 3 4 8 2" xfId="31699" xr:uid="{DA876F93-2363-4BCB-8FB2-48C94C93A197}"/>
    <cellStyle name="Normal 3 4 9" xfId="31700" xr:uid="{5DBF8161-8824-464E-8429-025355AF9931}"/>
    <cellStyle name="Normal 3 4 9 2" xfId="31701" xr:uid="{F95001EE-8EB5-409A-9CC0-3EC2D436EAE8}"/>
    <cellStyle name="Normal 3 5" xfId="779" xr:uid="{D49354DE-85E4-494D-8E3C-7B5CD4596648}"/>
    <cellStyle name="Normal 3 5 10" xfId="31703" xr:uid="{98014B91-DC01-40EE-9C55-C1795B29F437}"/>
    <cellStyle name="Normal 3 5 11" xfId="31704" xr:uid="{877C97E6-B4CC-4AA0-9A5D-88102B91F8C7}"/>
    <cellStyle name="Normal 3 5 12" xfId="31702" xr:uid="{F9E6F3AA-B085-4AE0-B448-D063DF8FA571}"/>
    <cellStyle name="Normal 3 5 2" xfId="780" xr:uid="{361E52DF-0D36-4A2E-A962-A3AAA4A2F712}"/>
    <cellStyle name="Normal 3 5 2 2" xfId="781" xr:uid="{823CD4A5-5E3E-4AF6-8F11-CBA60A3CA4D0}"/>
    <cellStyle name="Normal 3 5 2 2 2" xfId="782" xr:uid="{3F9DD57C-213A-4D34-BB9E-B9E5C5DC31FF}"/>
    <cellStyle name="Normal 3 5 2 2 2 2" xfId="31708" xr:uid="{1F8A5E0C-771F-4983-80E1-2DC0F26D6C8B}"/>
    <cellStyle name="Normal 3 5 2 2 2 3" xfId="31707" xr:uid="{1262273B-3D0E-42F6-9A7F-0CC68A3787F4}"/>
    <cellStyle name="Normal 3 5 2 2 3" xfId="31709" xr:uid="{EBA84486-1535-473E-9231-5A02387C5F72}"/>
    <cellStyle name="Normal 3 5 2 2 3 2" xfId="31710" xr:uid="{CA7C08AF-2351-4B49-93AD-6464F4064AD9}"/>
    <cellStyle name="Normal 3 5 2 2 4" xfId="31711" xr:uid="{C448B6F9-4D26-4A0A-ABAC-FDA3E52490FB}"/>
    <cellStyle name="Normal 3 5 2 2 5" xfId="31712" xr:uid="{7D3D4077-9935-41F7-93CE-43AC73078C81}"/>
    <cellStyle name="Normal 3 5 2 2 6" xfId="31706" xr:uid="{183B9110-94B6-4A5D-A46B-89A54D986719}"/>
    <cellStyle name="Normal 3 5 2 3" xfId="783" xr:uid="{9506690E-BFF2-4C62-8F25-63A279217D71}"/>
    <cellStyle name="Normal 3 5 2 3 2" xfId="31714" xr:uid="{F59942A2-9F36-4DB6-B15A-3FF0290CE656}"/>
    <cellStyle name="Normal 3 5 2 3 3" xfId="31713" xr:uid="{E006454A-0A92-4E20-9861-668A6465E6C0}"/>
    <cellStyle name="Normal 3 5 2 4" xfId="31715" xr:uid="{1A01C068-F549-4B6E-9D02-C93C994A2F38}"/>
    <cellStyle name="Normal 3 5 2 4 2" xfId="31716" xr:uid="{EFBBE8FF-5AED-401A-A04C-01FAB6D0115D}"/>
    <cellStyle name="Normal 3 5 2 5" xfId="31717" xr:uid="{8EDF7EC2-F5D7-48EE-A683-792D5A742AC8}"/>
    <cellStyle name="Normal 3 5 2 5 2" xfId="31718" xr:uid="{1B12774A-4A10-4D98-BA26-2FC511324FC8}"/>
    <cellStyle name="Normal 3 5 2 6" xfId="31719" xr:uid="{59D683DF-2399-4342-BBA9-4010709D3855}"/>
    <cellStyle name="Normal 3 5 2 7" xfId="31720" xr:uid="{4C561DB3-A8CD-41A9-9B0F-A1FC126D9604}"/>
    <cellStyle name="Normal 3 5 2 7 2" xfId="31721" xr:uid="{99ED7516-0962-43AC-9216-9135A85AFCCE}"/>
    <cellStyle name="Normal 3 5 2 8" xfId="31722" xr:uid="{A7A58647-6004-4261-AF66-B0A78D3ACC70}"/>
    <cellStyle name="Normal 3 5 2 9" xfId="31705" xr:uid="{1EB969ED-FD80-4957-A328-C565A9C7BDDB}"/>
    <cellStyle name="Normal 3 5 3" xfId="784" xr:uid="{DA816FA3-E839-4B6A-B2EC-ECB0B9779924}"/>
    <cellStyle name="Normal 3 5 3 10" xfId="31723" xr:uid="{50344C0D-6734-48CC-B243-F4AB2744BE2C}"/>
    <cellStyle name="Normal 3 5 3 2" xfId="785" xr:uid="{C5FE0C4E-1A6C-415B-93DB-94CCFF1156BA}"/>
    <cellStyle name="Normal 3 5 3 2 2" xfId="31725" xr:uid="{2EC005C9-69EB-40B9-9864-4B9184F884AE}"/>
    <cellStyle name="Normal 3 5 3 2 2 2" xfId="31726" xr:uid="{EDEE8C14-67E9-47ED-BA79-FA56C83C05F0}"/>
    <cellStyle name="Normal 3 5 3 2 3" xfId="31727" xr:uid="{11B6410A-D0C1-4FFE-9AA9-D69133224E42}"/>
    <cellStyle name="Normal 3 5 3 2 3 2" xfId="31728" xr:uid="{BBCAFEC5-648C-467F-84C8-B676FD6A6D11}"/>
    <cellStyle name="Normal 3 5 3 2 4" xfId="31729" xr:uid="{2E06C374-55A9-4C77-98FD-C2D203B065BD}"/>
    <cellStyle name="Normal 3 5 3 2 5" xfId="31724" xr:uid="{7FA9F895-C7BC-4787-9E4D-483E71FB9E83}"/>
    <cellStyle name="Normal 3 5 3 3" xfId="31730" xr:uid="{5844BCF2-477A-40BB-9742-FD98CFEB2BE7}"/>
    <cellStyle name="Normal 3 5 3 3 2" xfId="31731" xr:uid="{7C89791F-50F9-4770-BD93-B0F9B7D806E4}"/>
    <cellStyle name="Normal 3 5 3 4" xfId="31732" xr:uid="{9B850A18-E137-41FC-BA37-6F227E7498D0}"/>
    <cellStyle name="Normal 3 5 3 4 2" xfId="31733" xr:uid="{CF68CDB3-2F3F-4385-A31C-73E29FB3FA32}"/>
    <cellStyle name="Normal 3 5 3 5" xfId="31734" xr:uid="{738EBCA3-4AEC-4B7C-9C23-0F17E752E8EA}"/>
    <cellStyle name="Normal 3 5 3 5 2" xfId="31735" xr:uid="{18B28295-2B1F-4360-ACBE-9F6C9D96B8BF}"/>
    <cellStyle name="Normal 3 5 3 6" xfId="31736" xr:uid="{643A595F-F53E-4CE1-92D4-5693C20D2DE2}"/>
    <cellStyle name="Normal 3 5 3 6 2" xfId="31737" xr:uid="{DC2E35F9-9E47-4866-90D0-DE72BC2C8D01}"/>
    <cellStyle name="Normal 3 5 3 6 3" xfId="31738" xr:uid="{808CA3B8-9DAB-4F1A-8044-862F002A8814}"/>
    <cellStyle name="Normal 3 5 3 7" xfId="31739" xr:uid="{CA9F53D1-E325-409A-8FA0-50FA62CF30F7}"/>
    <cellStyle name="Normal 3 5 3 7 2" xfId="31740" xr:uid="{B2DA37CD-FBD0-4A94-9B7D-431EF0A5A686}"/>
    <cellStyle name="Normal 3 5 3 8" xfId="31741" xr:uid="{E9FF6AA0-2F35-4BAC-84F7-ABE3D4B1FF43}"/>
    <cellStyle name="Normal 3 5 3 9" xfId="31742" xr:uid="{56251A3B-64F7-4588-ACCD-7E5F9EDE2C71}"/>
    <cellStyle name="Normal 3 5 4" xfId="786" xr:uid="{6B9ACA1D-FB21-4FA6-8650-B15ED748739D}"/>
    <cellStyle name="Normal 3 5 4 2" xfId="31744" xr:uid="{6B4F75AB-6501-43B9-9681-A77E148A933A}"/>
    <cellStyle name="Normal 3 5 4 2 2" xfId="31745" xr:uid="{0CEDC046-FFA9-44E9-8A0D-75F89966B113}"/>
    <cellStyle name="Normal 3 5 4 3" xfId="31746" xr:uid="{17A6A1A0-ED58-40CF-BCF3-034F90C42D0D}"/>
    <cellStyle name="Normal 3 5 4 3 2" xfId="31747" xr:uid="{BD9223D6-0FD2-42D8-A4BF-5D7CA89DF0B3}"/>
    <cellStyle name="Normal 3 5 4 4" xfId="31748" xr:uid="{5771D7F6-BFC0-47A6-B7CE-727EC974D95D}"/>
    <cellStyle name="Normal 3 5 4 5" xfId="31743" xr:uid="{C1086308-D55D-48A4-A219-0A594F5165E3}"/>
    <cellStyle name="Normal 3 5 5" xfId="31749" xr:uid="{BDF891C1-C0F5-4567-9E7C-086D316B4D0E}"/>
    <cellStyle name="Normal 3 5 5 2" xfId="31750" xr:uid="{056361EF-5837-4745-8323-A23741EBA5FA}"/>
    <cellStyle name="Normal 3 5 6" xfId="31751" xr:uid="{6A45275F-B747-4B71-B0C7-A8DDBCCD61DF}"/>
    <cellStyle name="Normal 3 5 6 2" xfId="31752" xr:uid="{97D63AAC-EC21-40B8-98B7-ECEBB04F0A8D}"/>
    <cellStyle name="Normal 3 5 7" xfId="31753" xr:uid="{8C8BB773-CC42-4741-BF12-2961B9D119E4}"/>
    <cellStyle name="Normal 3 5 7 2" xfId="31754" xr:uid="{DA7ECE88-CEC5-4721-BBE9-8765909CA208}"/>
    <cellStyle name="Normal 3 5 8" xfId="31755" xr:uid="{99ECC6C1-26BA-4DA4-A876-23973EC9BB9D}"/>
    <cellStyle name="Normal 3 5 8 2" xfId="31756" xr:uid="{49A4A73E-2A7A-4C14-A2E5-9A3784A3B921}"/>
    <cellStyle name="Normal 3 5 8 3" xfId="31757" xr:uid="{5FDD5FF3-3138-4DA9-A412-091D2C798CEB}"/>
    <cellStyle name="Normal 3 5 9" xfId="31758" xr:uid="{8B350EC2-90DE-4494-AF61-DCC806E0CDEE}"/>
    <cellStyle name="Normal 3 5 9 2" xfId="31759" xr:uid="{554EB50F-8AA4-420E-B6DA-A53B4026B599}"/>
    <cellStyle name="Normal 3 6" xfId="787" xr:uid="{96BE922F-669C-4F0D-800A-D1DB6405E0D6}"/>
    <cellStyle name="Normal 3 6 2" xfId="788" xr:uid="{51CD340C-B40B-4E1F-A6AC-F13A278DE73B}"/>
    <cellStyle name="Normal 3 6 2 2" xfId="789" xr:uid="{6B2DBFE1-9BDA-4123-80A9-A78208EE2BB3}"/>
    <cellStyle name="Normal 3 6 2 2 2" xfId="31763" xr:uid="{BE602620-7A44-41AF-84A0-56FDF59D9940}"/>
    <cellStyle name="Normal 3 6 2 2 2 2" xfId="31764" xr:uid="{C6CF748A-4303-4FE4-B9CA-C39896AD4EBA}"/>
    <cellStyle name="Normal 3 6 2 2 3" xfId="31765" xr:uid="{56FA7880-0A86-4262-9766-E7F69C275894}"/>
    <cellStyle name="Normal 3 6 2 2 3 2" xfId="31766" xr:uid="{795BFFED-28A4-47BF-A5FE-31DBE7B2732D}"/>
    <cellStyle name="Normal 3 6 2 2 4" xfId="31767" xr:uid="{72BA8F33-3FF1-4B61-A39A-D13F6FC6A72F}"/>
    <cellStyle name="Normal 3 6 2 2 5" xfId="31762" xr:uid="{F77FFEFE-1A53-4EBA-BAD4-BDDBCD243086}"/>
    <cellStyle name="Normal 3 6 2 3" xfId="31768" xr:uid="{39AC8236-E4F2-40D2-9E8D-DB9F9A8CA5DD}"/>
    <cellStyle name="Normal 3 6 2 3 2" xfId="31769" xr:uid="{7BEE5C3B-C8AC-4D49-B520-0386615F6D44}"/>
    <cellStyle name="Normal 3 6 2 4" xfId="31770" xr:uid="{2BFCA339-64F9-4D86-A07F-743F676A8FA1}"/>
    <cellStyle name="Normal 3 6 2 4 2" xfId="31771" xr:uid="{3061FF0E-E095-48DF-8AE5-52E81123DC34}"/>
    <cellStyle name="Normal 3 6 2 5" xfId="31772" xr:uid="{F592C29A-48DB-4C69-AB5E-BF7B4DF48E64}"/>
    <cellStyle name="Normal 3 6 2 6" xfId="31761" xr:uid="{6CF03FB8-7645-4391-8E7C-C5087A180FA3}"/>
    <cellStyle name="Normal 3 6 3" xfId="790" xr:uid="{F83CC2CB-798D-4A73-B173-294A9801445C}"/>
    <cellStyle name="Normal 3 6 3 2" xfId="31774" xr:uid="{71164036-DF2F-456F-BCDF-FD71C5195036}"/>
    <cellStyle name="Normal 3 6 3 2 2" xfId="31775" xr:uid="{E854DAA4-8202-4103-943B-D7334714A366}"/>
    <cellStyle name="Normal 3 6 3 3" xfId="31776" xr:uid="{344454A3-6D51-40C1-9512-4316CFDEF964}"/>
    <cellStyle name="Normal 3 6 3 3 2" xfId="31777" xr:uid="{AC90296C-C81E-47C0-A482-01B522476FAF}"/>
    <cellStyle name="Normal 3 6 3 4" xfId="31778" xr:uid="{0E0525EA-35AB-4226-B299-EAD361CB3809}"/>
    <cellStyle name="Normal 3 6 3 5" xfId="31773" xr:uid="{C651541E-0A12-435E-900E-963553A33F6F}"/>
    <cellStyle name="Normal 3 6 4" xfId="31779" xr:uid="{BD5D965E-D331-4C44-B0A2-43B6D220AB98}"/>
    <cellStyle name="Normal 3 6 4 2" xfId="31780" xr:uid="{43D7BB53-B941-4007-9BDB-033ACBE581AD}"/>
    <cellStyle name="Normal 3 6 5" xfId="31781" xr:uid="{B8F675A7-1CCD-4840-890E-8BF8AA091488}"/>
    <cellStyle name="Normal 3 6 5 2" xfId="31782" xr:uid="{E8410E2A-15B2-4451-B80E-2A04A5B5F964}"/>
    <cellStyle name="Normal 3 6 6" xfId="31783" xr:uid="{A1D92365-066D-4FAD-8CB5-114E5F107792}"/>
    <cellStyle name="Normal 3 6 6 2" xfId="31784" xr:uid="{64829AA2-6E01-434E-922E-AFBCD43C5B16}"/>
    <cellStyle name="Normal 3 6 7" xfId="31785" xr:uid="{C212D209-F9DC-4710-AB76-5215050A1D75}"/>
    <cellStyle name="Normal 3 6 7 2" xfId="31786" xr:uid="{13D2DDF1-130C-4366-8051-EB039E197265}"/>
    <cellStyle name="Normal 3 6 8" xfId="31787" xr:uid="{9B0566E5-104F-46E5-9C08-9C4C24458CD4}"/>
    <cellStyle name="Normal 3 6 9" xfId="31760" xr:uid="{2955A649-E21F-4425-946B-04B1C30849CD}"/>
    <cellStyle name="Normal 3 7" xfId="791" xr:uid="{40FB0793-A32A-4B42-980F-F09705F0E00B}"/>
    <cellStyle name="Normal 3 7 2" xfId="31789" xr:uid="{393D1BBE-9E05-4654-BA88-036288BFF975}"/>
    <cellStyle name="Normal 3 7 2 2" xfId="31790" xr:uid="{94D76F83-2811-4CCE-A0F2-6038B45D5061}"/>
    <cellStyle name="Normal 3 7 2 3" xfId="31791" xr:uid="{B8D6BF87-8919-4092-925B-300C64DD8211}"/>
    <cellStyle name="Normal 3 7 2 4" xfId="31792" xr:uid="{CB9305BB-2B1D-46F4-9844-3BBDA4C60341}"/>
    <cellStyle name="Normal 3 7 3" xfId="31793" xr:uid="{121FFBC5-D036-4A8D-A538-F57C69866AC1}"/>
    <cellStyle name="Normal 3 7 3 2" xfId="31794" xr:uid="{1452E59B-0D02-467C-AA47-02F7090198F9}"/>
    <cellStyle name="Normal 3 7 3 3" xfId="31795" xr:uid="{08497D47-F184-48E8-9DBB-A24330F54F97}"/>
    <cellStyle name="Normal 3 7 4" xfId="31796" xr:uid="{19D36288-4EA2-44CA-B56A-1F11BD54C7D7}"/>
    <cellStyle name="Normal 3 7 5" xfId="31797" xr:uid="{28CD10D6-88AB-49BD-9669-0EB2F6BC98C1}"/>
    <cellStyle name="Normal 3 7 6" xfId="31788" xr:uid="{76042685-E0B5-436F-908B-E587AA26C724}"/>
    <cellStyle name="Normal 3 8" xfId="792" xr:uid="{9CE2ACA7-8125-4922-8044-E2DFF63EEAA5}"/>
    <cellStyle name="Normal 3 8 2" xfId="793" xr:uid="{B2EB1F97-90BE-4798-A487-D0FF7207B5B7}"/>
    <cellStyle name="Normal 3 8 2 2" xfId="794" xr:uid="{91AE0A1A-5144-4B95-9841-2F66556CC229}"/>
    <cellStyle name="Normal 3 8 2 3" xfId="31799" xr:uid="{388022C0-082D-457E-80E4-2ED698B89CFE}"/>
    <cellStyle name="Normal 3 8 3" xfId="795" xr:uid="{D42A0CB4-E4FC-48F2-B9BB-1E3BEC1D3835}"/>
    <cellStyle name="Normal 3 8 3 2" xfId="31800" xr:uid="{0791A4BB-22F3-40A7-A444-E3702BC846E7}"/>
    <cellStyle name="Normal 3 8 4" xfId="31801" xr:uid="{8A3268F8-942E-4B6E-8B93-7D4F67267927}"/>
    <cellStyle name="Normal 3 8 5" xfId="31798" xr:uid="{7BCDC48A-C841-4AD9-B851-8DA784BCC990}"/>
    <cellStyle name="Normal 3 9" xfId="796" xr:uid="{F5BAC0B4-BBE0-48EF-8C87-CE460BF1A1DE}"/>
    <cellStyle name="Normal 3 9 2" xfId="797" xr:uid="{2E1E5D5E-218E-4642-A4C4-4181413875EB}"/>
    <cellStyle name="Normal 3 9 2 2" xfId="798" xr:uid="{0CC22FDA-394E-4FD1-AE98-A745C2704D3E}"/>
    <cellStyle name="Normal 3 9 2 3" xfId="31803" xr:uid="{330D8D3B-54D3-416E-8194-29E7E327831D}"/>
    <cellStyle name="Normal 3 9 3" xfId="799" xr:uid="{BAD45978-21FA-4362-B342-065B858DFB74}"/>
    <cellStyle name="Normal 3 9 3 2" xfId="31804" xr:uid="{31EC8125-5D41-4F76-9EFF-8572C6320E6E}"/>
    <cellStyle name="Normal 3 9 4" xfId="31802" xr:uid="{7CA57967-F2A7-4309-8301-6AEF58BC26C9}"/>
    <cellStyle name="Normal 3_PS&amp;R" xfId="31805" xr:uid="{9F4C1A8D-2B86-48FC-9717-9FE56007652F}"/>
    <cellStyle name="Normal 30" xfId="31806" xr:uid="{AE8EA23A-D7B3-4873-9D72-19F708DBA31C}"/>
    <cellStyle name="Normal 30 2" xfId="31807" xr:uid="{B9DFB0BF-AF90-4384-AB7F-4C5C63AAAF56}"/>
    <cellStyle name="Normal 30 2 2" xfId="31808" xr:uid="{2BB7E11F-E275-4C4F-806D-D840573C0772}"/>
    <cellStyle name="Normal 30 2 2 2" xfId="31809" xr:uid="{EC54E4C4-F4AF-44E4-996A-8EA6643E8EA1}"/>
    <cellStyle name="Normal 30 2 2 2 2" xfId="31810" xr:uid="{C3366AAE-1AB5-4AA0-933B-C62848E6E731}"/>
    <cellStyle name="Normal 30 2 2 2 3" xfId="31811" xr:uid="{AE0845B4-4964-468E-A1A2-955CE5B778D7}"/>
    <cellStyle name="Normal 30 2 3" xfId="31812" xr:uid="{04889B33-0C84-4521-A56D-3461584C058A}"/>
    <cellStyle name="Normal 30 2 3 2" xfId="31813" xr:uid="{ED9FD9F1-9CDC-4133-84E1-7668C1174EA1}"/>
    <cellStyle name="Normal 30 2 3 3" xfId="31814" xr:uid="{2050F464-B9D8-4EE3-AF1C-B813CC785A67}"/>
    <cellStyle name="Normal 30 2 4" xfId="31815" xr:uid="{287F4625-E59C-4A64-86C4-550449B0F7A2}"/>
    <cellStyle name="Normal 30 2 4 2" xfId="31816" xr:uid="{F5D9907D-CFDC-4EF3-BE33-9FCC212C903E}"/>
    <cellStyle name="Normal 30 2 4 3" xfId="31817" xr:uid="{E2E94414-7397-4C42-AA22-71A9E50D3BB2}"/>
    <cellStyle name="Normal 30 2 5" xfId="31818" xr:uid="{A67407A6-0AFE-478D-9059-0E498C43224D}"/>
    <cellStyle name="Normal 30 2 5 2" xfId="31819" xr:uid="{62773B18-50B8-4828-9968-D97FB6BBBE20}"/>
    <cellStyle name="Normal 30 2 6" xfId="31820" xr:uid="{2F1E9A93-CFD6-4AE7-B50B-B6D506C41EA1}"/>
    <cellStyle name="Normal 30 2 6 2" xfId="31821" xr:uid="{82CF09ED-522D-4B3A-B1B9-3BC0259D4FBD}"/>
    <cellStyle name="Normal 30 2 6 3" xfId="31822" xr:uid="{649068EA-9FE2-425E-8EF9-400230907447}"/>
    <cellStyle name="Normal 30 2 7" xfId="31823" xr:uid="{8C0F9213-27AB-4942-B93F-663F9D3991C5}"/>
    <cellStyle name="Normal 30 3" xfId="31824" xr:uid="{EE0952C4-F6AE-471E-A8EC-C445E380812C}"/>
    <cellStyle name="Normal 30 3 2" xfId="31825" xr:uid="{F764803F-628A-4465-9034-D184AB4A4007}"/>
    <cellStyle name="Normal 30 3 2 2" xfId="31826" xr:uid="{BC9CC87E-1378-4858-B488-49A15DE65AAC}"/>
    <cellStyle name="Normal 30 3 2 3" xfId="31827" xr:uid="{7B48EC23-A9EE-4900-8220-9715D277CAFE}"/>
    <cellStyle name="Normal 30 3 3" xfId="31828" xr:uid="{A33ED8CB-561F-48DA-AC93-BC8FDA785B17}"/>
    <cellStyle name="Normal 30 3 3 2" xfId="31829" xr:uid="{CB7D06F5-0749-4B75-97D5-960CD3B12275}"/>
    <cellStyle name="Normal 30 3 3 3" xfId="31830" xr:uid="{06C21DA4-F651-49BE-90F4-AD3AF97430FF}"/>
    <cellStyle name="Normal 30 4" xfId="31831" xr:uid="{6A76AD5D-3632-4584-8BE0-A08F46DC657E}"/>
    <cellStyle name="Normal 30 4 2" xfId="31832" xr:uid="{F74F31A5-3A85-4ECB-A957-6ECD32726B60}"/>
    <cellStyle name="Normal 30 4 3" xfId="31833" xr:uid="{FCD92637-191B-4ACD-9FA8-65C03C692127}"/>
    <cellStyle name="Normal 30 5" xfId="31834" xr:uid="{F1743335-8D5F-44D9-86C8-A6A35D826B7A}"/>
    <cellStyle name="Normal 30 5 2" xfId="31835" xr:uid="{C12F7DB5-1DA5-4654-ACAB-E5709129B97B}"/>
    <cellStyle name="Normal 30 6" xfId="31836" xr:uid="{7F16CD7C-78C5-42D6-950D-D261F2619083}"/>
    <cellStyle name="Normal 30 6 2" xfId="31837" xr:uid="{3CBFEBEC-6D7E-41D2-B1B7-37169009E881}"/>
    <cellStyle name="Normal 30 7" xfId="31838" xr:uid="{A3B08F9B-6D98-49A9-8330-CA7161A6F0E9}"/>
    <cellStyle name="Normal 30 8" xfId="31839" xr:uid="{B05574AD-D4A6-46DC-89DE-C27E7CA35142}"/>
    <cellStyle name="Normal 31" xfId="31840" xr:uid="{99BACBD4-1C7F-464E-97D7-8E8339BA6B28}"/>
    <cellStyle name="Normal 31 2" xfId="31841" xr:uid="{B3A29AF1-9898-4626-907A-24F251CFD6B2}"/>
    <cellStyle name="Normal 31 2 2" xfId="31842" xr:uid="{BF9F94C7-CACD-427C-B2CA-7B33FDBDC39E}"/>
    <cellStyle name="Normal 31 2 2 2" xfId="31843" xr:uid="{70E90A35-25ED-4F5E-A089-747092A8843D}"/>
    <cellStyle name="Normal 31 2 2 2 2" xfId="31844" xr:uid="{48C13251-2CAD-475B-9D8D-5F169C9BB848}"/>
    <cellStyle name="Normal 31 2 2 2 3" xfId="31845" xr:uid="{3966B553-858C-4181-B11E-DE1B093E7F24}"/>
    <cellStyle name="Normal 31 2 3" xfId="31846" xr:uid="{2B15466E-98AF-4082-9A64-03856DBD91F0}"/>
    <cellStyle name="Normal 31 2 3 2" xfId="31847" xr:uid="{D623C189-CF20-4C05-9901-0B63A4624B8C}"/>
    <cellStyle name="Normal 31 2 3 3" xfId="31848" xr:uid="{51D9B92F-F212-4F98-9439-94457E757833}"/>
    <cellStyle name="Normal 31 2 4" xfId="31849" xr:uid="{721CBC89-8F4C-4C58-96AF-03C01DED32D3}"/>
    <cellStyle name="Normal 31 2 4 2" xfId="31850" xr:uid="{541C0662-F153-43C8-8046-22482B19ACD3}"/>
    <cellStyle name="Normal 31 2 4 3" xfId="31851" xr:uid="{AC2F73F4-C0D3-4538-ADF4-0DD00273C77C}"/>
    <cellStyle name="Normal 31 2 5" xfId="31852" xr:uid="{0F38625F-CABC-446F-8D4B-EEB722D672B0}"/>
    <cellStyle name="Normal 31 2 5 2" xfId="31853" xr:uid="{D30D4C31-9134-44CE-A432-724A5C4A6499}"/>
    <cellStyle name="Normal 31 2 5 3" xfId="31854" xr:uid="{EFD92FD4-94B9-4E2C-A083-AEF26882C4F1}"/>
    <cellStyle name="Normal 31 2 6" xfId="31855" xr:uid="{F0990208-16DB-4E0C-A147-8762DF01FB91}"/>
    <cellStyle name="Normal 31 3" xfId="31856" xr:uid="{C1049F2D-4E23-47A6-A186-D9C86E87D573}"/>
    <cellStyle name="Normal 31 3 2" xfId="31857" xr:uid="{49563ECD-9B4D-4651-9936-37CD7C02A07D}"/>
    <cellStyle name="Normal 31 3 2 2" xfId="31858" xr:uid="{BCB59AA4-BB82-4B1C-8B68-F8E119BBE25D}"/>
    <cellStyle name="Normal 31 3 2 3" xfId="31859" xr:uid="{61830B43-CFA0-49FB-B61C-8B1178750906}"/>
    <cellStyle name="Normal 31 3 3" xfId="31860" xr:uid="{7DAA41C8-75D5-4CB4-A149-05034E747205}"/>
    <cellStyle name="Normal 31 3 3 2" xfId="31861" xr:uid="{1616D1DB-7B71-4AA2-90AF-597273724B08}"/>
    <cellStyle name="Normal 31 3 3 3" xfId="31862" xr:uid="{DCBA0B15-D4C4-49DB-90AB-87B11CFF1D9B}"/>
    <cellStyle name="Normal 31 4" xfId="31863" xr:uid="{CC39A64B-2422-4625-902C-708F368987E2}"/>
    <cellStyle name="Normal 31 4 2" xfId="31864" xr:uid="{AEB02DEC-F046-44C3-BF9B-759BDD2A0230}"/>
    <cellStyle name="Normal 31 4 3" xfId="31865" xr:uid="{57E7FAE1-2957-40BF-A1A3-B626140571BE}"/>
    <cellStyle name="Normal 31 5" xfId="31866" xr:uid="{D1EB3600-38C2-47AF-83E2-5664A84C5FF8}"/>
    <cellStyle name="Normal 31 5 2" xfId="31867" xr:uid="{ACE53215-9982-45F3-81C1-049924EC28F1}"/>
    <cellStyle name="Normal 31 6" xfId="31868" xr:uid="{2E8BCC76-DB9C-4BBF-8F35-B2F403E823B9}"/>
    <cellStyle name="Normal 31 6 2" xfId="31869" xr:uid="{5BEF010E-BA79-4BD1-9309-531560523D82}"/>
    <cellStyle name="Normal 31 7" xfId="31870" xr:uid="{C5278055-B791-484B-9DFF-FA2A546ABA53}"/>
    <cellStyle name="Normal 31 8" xfId="31871" xr:uid="{252DDC07-CA62-4B9E-9D7B-789B0A2E9416}"/>
    <cellStyle name="Normal 32" xfId="31872" xr:uid="{90F13293-5441-4167-8F50-9308A43D1DBE}"/>
    <cellStyle name="Normal 32 2" xfId="31873" xr:uid="{188EFFC3-54E9-42E8-91F4-FA55385964FB}"/>
    <cellStyle name="Normal 32 2 2" xfId="31874" xr:uid="{DC6B438B-233D-4931-8A2C-80D542A9D6F4}"/>
    <cellStyle name="Normal 32 2 2 2" xfId="31875" xr:uid="{882C135C-4F66-45DB-961A-21CB41A03043}"/>
    <cellStyle name="Normal 32 2 2 2 2" xfId="31876" xr:uid="{3DB30468-EFF0-4609-80D4-F3215EC5BBD9}"/>
    <cellStyle name="Normal 32 2 2 2 3" xfId="31877" xr:uid="{2B9D70F5-75B6-4E2A-A626-539E59BEBBCA}"/>
    <cellStyle name="Normal 32 2 3" xfId="31878" xr:uid="{D3BF8A62-EDEA-41B6-B424-66203A200AB2}"/>
    <cellStyle name="Normal 32 2 3 2" xfId="31879" xr:uid="{6E4EAB63-25E0-42DA-90A5-0D908AB473A9}"/>
    <cellStyle name="Normal 32 2 3 3" xfId="31880" xr:uid="{CB9513C3-3163-4CBB-A491-50ABF6A39401}"/>
    <cellStyle name="Normal 32 2 4" xfId="31881" xr:uid="{D7EEDB33-628A-44E6-A176-50EECD0AD876}"/>
    <cellStyle name="Normal 32 2 4 2" xfId="31882" xr:uid="{499C58AE-F5AE-4417-B910-5258DBFD23B8}"/>
    <cellStyle name="Normal 32 2 4 3" xfId="31883" xr:uid="{82AE6953-630A-4DC7-909F-3BE19774E7D4}"/>
    <cellStyle name="Normal 32 2 5" xfId="31884" xr:uid="{926C0270-60F0-4B89-A8F0-8591DF56A4EB}"/>
    <cellStyle name="Normal 32 2 5 2" xfId="31885" xr:uid="{E9B07BA5-26C4-40F8-A0CF-9E5B3FA002D6}"/>
    <cellStyle name="Normal 32 2 5 3" xfId="31886" xr:uid="{5DF15A75-7803-42BD-8768-0F2AEC0A0E96}"/>
    <cellStyle name="Normal 32 2 6" xfId="31887" xr:uid="{AD240D90-0644-4CF6-BDE2-00C1B4C77BED}"/>
    <cellStyle name="Normal 32 3" xfId="31888" xr:uid="{4F9AFF5E-69E3-4806-898C-8B7469056DDE}"/>
    <cellStyle name="Normal 32 3 2" xfId="31889" xr:uid="{F6067E43-F757-40B1-A976-C7D0512B8AEF}"/>
    <cellStyle name="Normal 32 3 2 2" xfId="31890" xr:uid="{372A4773-F08E-407E-BC0D-AF2BC0B71D17}"/>
    <cellStyle name="Normal 32 3 2 3" xfId="31891" xr:uid="{7B1AB56D-BAB6-461B-870C-ADD2F6AACB3C}"/>
    <cellStyle name="Normal 32 3 3" xfId="31892" xr:uid="{1108682F-5792-406B-95F6-7EC509DFB68E}"/>
    <cellStyle name="Normal 32 3 3 2" xfId="31893" xr:uid="{9346AC1F-07EC-49FA-97AB-D3AF599D9E8F}"/>
    <cellStyle name="Normal 32 3 3 3" xfId="31894" xr:uid="{AC887843-3A6D-428D-902D-0CB83D64F506}"/>
    <cellStyle name="Normal 32 4" xfId="31895" xr:uid="{56F8EBC4-BB58-4895-B762-EA8CD740EE1A}"/>
    <cellStyle name="Normal 32 4 2" xfId="31896" xr:uid="{BE08DD58-9594-494C-8DAF-155550F8C780}"/>
    <cellStyle name="Normal 32 4 3" xfId="31897" xr:uid="{5D766341-40C9-4107-A6F3-3B8FFF357280}"/>
    <cellStyle name="Normal 32 5" xfId="31898" xr:uid="{9B64A7DE-19A2-4BAF-A662-295F7B49D7DD}"/>
    <cellStyle name="Normal 32 5 2" xfId="31899" xr:uid="{78EFB123-A19B-4463-822D-FAA8D2CD0D9C}"/>
    <cellStyle name="Normal 32 6" xfId="31900" xr:uid="{55BB29F3-E6F4-4561-9CCC-24D57778C77F}"/>
    <cellStyle name="Normal 32 6 2" xfId="31901" xr:uid="{7FF24BB1-AD1A-4955-9D6F-0632F4443B34}"/>
    <cellStyle name="Normal 32 7" xfId="31902" xr:uid="{74988917-DA73-4AEB-B471-B2902C38390B}"/>
    <cellStyle name="Normal 32 8" xfId="31903" xr:uid="{ABC7BDD0-4ED5-48F6-B221-0102444D0D3F}"/>
    <cellStyle name="Normal 33" xfId="31904" xr:uid="{2E97A09D-C45C-47BB-BF73-54338198B406}"/>
    <cellStyle name="Normal 33 2" xfId="31905" xr:uid="{BA08062E-7B17-4E6D-A0C0-238C87D15209}"/>
    <cellStyle name="Normal 33 2 2" xfId="31906" xr:uid="{B8FA75CF-E804-49BF-82DA-76C6BF3362CE}"/>
    <cellStyle name="Normal 33 2 2 2" xfId="31907" xr:uid="{D1A160DC-4C40-449F-876F-F8EB325E0BDB}"/>
    <cellStyle name="Normal 33 2 2 2 2" xfId="31908" xr:uid="{3050E99C-A41F-43A3-A33B-ACF2EDE0DD05}"/>
    <cellStyle name="Normal 33 2 2 2 3" xfId="31909" xr:uid="{FDB49AFB-5D3A-41CC-B606-599F0D9406CA}"/>
    <cellStyle name="Normal 33 2 3" xfId="31910" xr:uid="{2779A943-BB64-4F40-AC90-EFE4B09D280E}"/>
    <cellStyle name="Normal 33 2 3 2" xfId="31911" xr:uid="{4B2A6F6D-EC46-4449-BDD6-754B4DE29892}"/>
    <cellStyle name="Normal 33 2 3 3" xfId="31912" xr:uid="{39D607AA-8FDE-4E89-A153-3D7CBB7E0D3D}"/>
    <cellStyle name="Normal 33 2 4" xfId="31913" xr:uid="{4CB50538-9A74-4625-9D0F-2A454E9509A7}"/>
    <cellStyle name="Normal 33 2 4 2" xfId="31914" xr:uid="{59856AE8-77AB-450D-8E90-732CBD1DC937}"/>
    <cellStyle name="Normal 33 2 4 3" xfId="31915" xr:uid="{DAD3FF9B-EB67-4544-BF85-0401A3B5CF79}"/>
    <cellStyle name="Normal 33 2 5" xfId="31916" xr:uid="{2ACB0F65-1EEC-42D2-A747-C333E38434C7}"/>
    <cellStyle name="Normal 33 2 5 2" xfId="31917" xr:uid="{44F2EA28-F52D-4EBE-ADC0-1284C6F7B50C}"/>
    <cellStyle name="Normal 33 2 6" xfId="31918" xr:uid="{3037EDEA-9C15-4151-8BF1-42420C1131B1}"/>
    <cellStyle name="Normal 33 2 6 2" xfId="31919" xr:uid="{203B796B-F5C0-4349-9B7A-1C9B49EA2C63}"/>
    <cellStyle name="Normal 33 2 6 3" xfId="31920" xr:uid="{9600FE5D-597E-4DB9-ABE2-916D141FE15F}"/>
    <cellStyle name="Normal 33 2 7" xfId="31921" xr:uid="{5EFED3BF-23CB-40D3-90E6-A04A9993068D}"/>
    <cellStyle name="Normal 33 3" xfId="31922" xr:uid="{A6C254FC-EBC3-495C-9111-FAF629C551BF}"/>
    <cellStyle name="Normal 33 3 2" xfId="31923" xr:uid="{E406D082-A5BD-4300-BD26-F06AB3B7B86D}"/>
    <cellStyle name="Normal 33 3 2 2" xfId="31924" xr:uid="{B1F0BFE2-7A4D-4D9C-B2AA-5604E4D7F6B7}"/>
    <cellStyle name="Normal 33 3 2 3" xfId="31925" xr:uid="{921B2932-4F7B-4958-9C8D-93DEA074AD18}"/>
    <cellStyle name="Normal 33 3 3" xfId="31926" xr:uid="{9AB5576E-1C93-4A52-ACF9-5FDAE9A91892}"/>
    <cellStyle name="Normal 33 3 3 2" xfId="31927" xr:uid="{93F51ABE-8B11-4FA2-9C81-97C8F66BE776}"/>
    <cellStyle name="Normal 33 3 3 3" xfId="31928" xr:uid="{A4AD4421-19A0-40C7-AB0E-F3CBCC949C6E}"/>
    <cellStyle name="Normal 33 4" xfId="31929" xr:uid="{04887E22-B4D0-4452-80A4-FF49F358AA93}"/>
    <cellStyle name="Normal 33 4 2" xfId="31930" xr:uid="{1FDC407E-8C90-4A87-B8CE-FD75260DFA0F}"/>
    <cellStyle name="Normal 33 4 3" xfId="31931" xr:uid="{F3460451-9CB9-4CD8-ABBA-BEABFCF82DBD}"/>
    <cellStyle name="Normal 33 5" xfId="31932" xr:uid="{29C91EA8-4410-473C-8F8C-735E4F000B68}"/>
    <cellStyle name="Normal 33 5 2" xfId="31933" xr:uid="{4159BAC7-9953-47C9-B6E3-C6ECFEA4B573}"/>
    <cellStyle name="Normal 33 6" xfId="31934" xr:uid="{22E5307A-51CC-4AC7-BB89-8BF39230ABEC}"/>
    <cellStyle name="Normal 33 6 2" xfId="31935" xr:uid="{B7E6DDF1-8A9C-4238-A307-5A80D3EDD193}"/>
    <cellStyle name="Normal 33 7" xfId="31936" xr:uid="{83A64D43-0CC7-49CA-87EB-CCDA7146A088}"/>
    <cellStyle name="Normal 33 8" xfId="31937" xr:uid="{13DF56DA-1FF5-4309-BBD8-6FD2DDFC199C}"/>
    <cellStyle name="Normal 34" xfId="31938" xr:uid="{8FF330BA-86E0-4114-9FCC-6AA3F5B91F81}"/>
    <cellStyle name="Normal 34 2" xfId="31939" xr:uid="{5178723D-EA68-4129-9E0D-0F571923334F}"/>
    <cellStyle name="Normal 34 2 2" xfId="31940" xr:uid="{2F70B908-E3BF-453D-AF57-455EF992C6DF}"/>
    <cellStyle name="Normal 34 2 2 2" xfId="31941" xr:uid="{03F852DE-4BE0-41DF-8A02-D47126E42B2B}"/>
    <cellStyle name="Normal 34 2 2 2 2" xfId="31942" xr:uid="{A34AE96B-97C4-459A-875E-BA2362DCC0AE}"/>
    <cellStyle name="Normal 34 2 2 2 3" xfId="31943" xr:uid="{EF5406D3-1F60-4CCF-9B7B-011602D4A788}"/>
    <cellStyle name="Normal 34 2 3" xfId="31944" xr:uid="{AB97A9E7-4B17-4D9C-B658-6D600F570ED6}"/>
    <cellStyle name="Normal 34 2 3 2" xfId="31945" xr:uid="{7C79359D-CAB7-495F-B6C3-902309A51032}"/>
    <cellStyle name="Normal 34 2 3 3" xfId="31946" xr:uid="{65F4ED59-89D0-429E-9321-C1C53514F822}"/>
    <cellStyle name="Normal 34 2 4" xfId="31947" xr:uid="{655EFAB5-5461-4899-B5C6-B4478E59EE06}"/>
    <cellStyle name="Normal 34 2 4 2" xfId="31948" xr:uid="{0B747D82-82C0-4DD7-A4E4-93EEA409032C}"/>
    <cellStyle name="Normal 34 2 4 3" xfId="31949" xr:uid="{19E237F4-639C-469F-917C-41C1EC746EB9}"/>
    <cellStyle name="Normal 34 2 5" xfId="31950" xr:uid="{F6DE3BA2-C590-44FA-82C1-FED6374E19D7}"/>
    <cellStyle name="Normal 34 2 5 2" xfId="31951" xr:uid="{36584E2D-E87E-462B-BFF4-6AFAC7C616F5}"/>
    <cellStyle name="Normal 34 2 6" xfId="31952" xr:uid="{36CE7EAD-B089-46F1-B37C-C0A51CA575C6}"/>
    <cellStyle name="Normal 34 2 6 2" xfId="31953" xr:uid="{6FB90B51-EEFA-4070-9825-1441324F331D}"/>
    <cellStyle name="Normal 34 2 6 3" xfId="31954" xr:uid="{94FD5CD7-17CD-45B1-898D-A32371A0B19B}"/>
    <cellStyle name="Normal 34 2 7" xfId="31955" xr:uid="{2D18D0EB-388D-46E4-8EEE-F2247F74EC0E}"/>
    <cellStyle name="Normal 34 3" xfId="31956" xr:uid="{1844A3E3-1C33-41C5-8E9B-0BADC4A5EEFB}"/>
    <cellStyle name="Normal 34 3 2" xfId="31957" xr:uid="{ED622F81-0375-4BB8-BB0B-4A536569DB93}"/>
    <cellStyle name="Normal 34 3 2 2" xfId="31958" xr:uid="{4BA2B592-9B47-405C-B936-584747520FA0}"/>
    <cellStyle name="Normal 34 3 2 3" xfId="31959" xr:uid="{71369830-20DE-41AA-9E36-6A46C00DBC72}"/>
    <cellStyle name="Normal 34 3 3" xfId="31960" xr:uid="{DBB031CB-2ED0-4B9F-9D37-5D0C2DAF4FF1}"/>
    <cellStyle name="Normal 34 3 3 2" xfId="31961" xr:uid="{74087158-CA31-45D0-9D6F-021449C2C829}"/>
    <cellStyle name="Normal 34 3 3 3" xfId="31962" xr:uid="{2C516CEA-4157-444B-8690-B4FE57EF77F9}"/>
    <cellStyle name="Normal 34 4" xfId="31963" xr:uid="{04B9E68C-09FB-4344-BF95-3D50D0F2E8E0}"/>
    <cellStyle name="Normal 34 4 2" xfId="31964" xr:uid="{92C44812-9362-42C5-9D42-40810EC91C36}"/>
    <cellStyle name="Normal 34 4 3" xfId="31965" xr:uid="{7A326726-A387-4278-8FD1-46B0BA932D6C}"/>
    <cellStyle name="Normal 34 5" xfId="31966" xr:uid="{D9CCA606-AE16-40CC-BC72-D2A9A57C0676}"/>
    <cellStyle name="Normal 34 5 2" xfId="31967" xr:uid="{565939B6-4376-4626-84D9-B8E5F6066977}"/>
    <cellStyle name="Normal 34 6" xfId="31968" xr:uid="{36035084-AF6A-446F-8AF2-DE1764EFAA90}"/>
    <cellStyle name="Normal 34 6 2" xfId="31969" xr:uid="{42D7F92D-337C-4BAD-A9E3-3012DF0092CB}"/>
    <cellStyle name="Normal 34 7" xfId="31970" xr:uid="{B12BE151-344F-40B7-9487-56A01D48C23D}"/>
    <cellStyle name="Normal 34 8" xfId="31971" xr:uid="{794BB1DD-15ED-4E7C-A8D3-869F361C6D7A}"/>
    <cellStyle name="Normal 35" xfId="31972" xr:uid="{90A53FA3-2A18-4FFE-A21D-68A782D19A96}"/>
    <cellStyle name="Normal 35 2" xfId="31973" xr:uid="{02BCCB4D-D983-4C1D-B120-23F4D31FEC83}"/>
    <cellStyle name="Normal 35 2 2" xfId="31974" xr:uid="{458F1EF0-F41F-409D-BC36-28DF2E0B0004}"/>
    <cellStyle name="Normal 35 2 2 2" xfId="31975" xr:uid="{5D0C0A80-2073-47EB-A11F-798C44EE9FD6}"/>
    <cellStyle name="Normal 35 2 2 2 2" xfId="31976" xr:uid="{07B8BAB2-542A-4910-81BC-754C7C4779FB}"/>
    <cellStyle name="Normal 35 2 2 2 3" xfId="31977" xr:uid="{E76C8C74-B2CC-49B9-932C-5208FFD4B790}"/>
    <cellStyle name="Normal 35 2 3" xfId="31978" xr:uid="{B7C4CFA2-0A15-420E-95D7-FEB6B75752DA}"/>
    <cellStyle name="Normal 35 2 3 2" xfId="31979" xr:uid="{9C317B5B-38C2-4068-968A-71828A25DEE4}"/>
    <cellStyle name="Normal 35 2 3 3" xfId="31980" xr:uid="{C8775F8C-ECBC-4697-B988-374CF108FED4}"/>
    <cellStyle name="Normal 35 2 4" xfId="31981" xr:uid="{4D2EEA28-910A-4FF0-911E-5A94FBE19757}"/>
    <cellStyle name="Normal 35 2 4 2" xfId="31982" xr:uid="{3B51C4DD-83CF-496F-A8B9-2211A305946B}"/>
    <cellStyle name="Normal 35 2 4 3" xfId="31983" xr:uid="{CE715865-D564-4281-B68E-02559AC65F44}"/>
    <cellStyle name="Normal 35 2 5" xfId="31984" xr:uid="{B7C5BFDD-58A4-495C-98DB-0AF5812A004A}"/>
    <cellStyle name="Normal 35 2 5 2" xfId="31985" xr:uid="{99101537-A5CC-45A1-8063-1DD4F3F399ED}"/>
    <cellStyle name="Normal 35 2 6" xfId="31986" xr:uid="{9C8E9707-8B44-499D-814B-C638F7164456}"/>
    <cellStyle name="Normal 35 2 6 2" xfId="31987" xr:uid="{17A47519-FBE2-4437-80DA-02BBD48F58C1}"/>
    <cellStyle name="Normal 35 2 6 3" xfId="31988" xr:uid="{6B631B01-D01F-4304-A444-BE21181F8B98}"/>
    <cellStyle name="Normal 35 2 7" xfId="31989" xr:uid="{10D5ADE0-7AD0-41DB-99A6-26A2B32DC02C}"/>
    <cellStyle name="Normal 35 3" xfId="31990" xr:uid="{1FD8839E-D811-47A5-A922-E058157A1D9F}"/>
    <cellStyle name="Normal 35 3 2" xfId="31991" xr:uid="{7B1C6C3B-C3BD-41C2-B881-815F8AE7C08C}"/>
    <cellStyle name="Normal 35 3 2 2" xfId="31992" xr:uid="{D7002500-6FCC-4EC3-AA95-BA3BA6F91D7D}"/>
    <cellStyle name="Normal 35 3 2 3" xfId="31993" xr:uid="{4E8B2EEC-3493-4C7D-8F1E-CE1EF5B896D7}"/>
    <cellStyle name="Normal 35 3 3" xfId="31994" xr:uid="{591107F9-FBA4-45EF-BE00-64524DEF6475}"/>
    <cellStyle name="Normal 35 3 3 2" xfId="31995" xr:uid="{DA0010C6-B23B-4C91-8D50-B5E6598BF532}"/>
    <cellStyle name="Normal 35 3 3 3" xfId="31996" xr:uid="{CC7A3A62-49D2-4A04-BC04-DC3D097B4DE0}"/>
    <cellStyle name="Normal 35 4" xfId="31997" xr:uid="{742CDA40-DAB3-4249-A41C-C8ADCE3A35C8}"/>
    <cellStyle name="Normal 35 4 2" xfId="31998" xr:uid="{E6082511-5C40-45BD-BA69-30D1A6344338}"/>
    <cellStyle name="Normal 35 4 3" xfId="31999" xr:uid="{12F12FF7-8275-46C9-B31E-6430555C68A3}"/>
    <cellStyle name="Normal 35 5" xfId="32000" xr:uid="{295DB4D8-35CC-400D-AAEF-D4E16337DBB6}"/>
    <cellStyle name="Normal 35 5 2" xfId="32001" xr:uid="{183D4520-C12F-4E67-812D-26D87B7A79CE}"/>
    <cellStyle name="Normal 35 6" xfId="32002" xr:uid="{8A62FE9D-3C81-43BB-BBB2-B67424EC204A}"/>
    <cellStyle name="Normal 35 6 2" xfId="32003" xr:uid="{90CD2B81-4E7B-486B-BF7F-34C41DE9061E}"/>
    <cellStyle name="Normal 35 7" xfId="32004" xr:uid="{473CC86F-EB1E-4A82-ACAA-F9E9904A2D24}"/>
    <cellStyle name="Normal 35 8" xfId="32005" xr:uid="{8ECF4CEA-43C2-4656-8D28-18B79B84D63E}"/>
    <cellStyle name="Normal 36" xfId="32006" xr:uid="{8E1E714D-C56F-4082-A075-6CDA8553FE81}"/>
    <cellStyle name="Normal 36 2" xfId="32007" xr:uid="{6ABE4445-9703-4E4E-A16A-E91182F5C8C2}"/>
    <cellStyle name="Normal 36 2 2" xfId="32008" xr:uid="{CEF4E831-FFB9-4D8D-A9CD-5F6D3C530FDD}"/>
    <cellStyle name="Normal 36 2 2 2" xfId="32009" xr:uid="{BBB9AD07-76F7-4788-ACF8-D73C1AFF7A96}"/>
    <cellStyle name="Normal 36 2 2 2 2" xfId="32010" xr:uid="{6B404EE9-EF1B-4AF7-A2F7-81F9EDE40FDF}"/>
    <cellStyle name="Normal 36 2 2 2 3" xfId="32011" xr:uid="{68F176E3-58F2-4844-A5CB-5659DCBCC222}"/>
    <cellStyle name="Normal 36 2 3" xfId="32012" xr:uid="{70DA3290-4455-48DE-806B-25378A9C4688}"/>
    <cellStyle name="Normal 36 2 3 2" xfId="32013" xr:uid="{C2A16D51-F864-4A83-9470-DE517E77AB30}"/>
    <cellStyle name="Normal 36 2 3 3" xfId="32014" xr:uid="{FE9EEE23-9D1E-4435-BD13-2AB1400452DB}"/>
    <cellStyle name="Normal 36 2 4" xfId="32015" xr:uid="{05D403DE-0C52-4CC9-83D7-BC538A7F8534}"/>
    <cellStyle name="Normal 36 2 4 2" xfId="32016" xr:uid="{9263759A-BA97-4F8F-BD1F-46984F3E75D0}"/>
    <cellStyle name="Normal 36 2 4 3" xfId="32017" xr:uid="{0CDDA5D0-5D6D-4A9B-A27B-E48A962B21AC}"/>
    <cellStyle name="Normal 36 2 5" xfId="32018" xr:uid="{0293C202-0D74-44EA-ACED-57ED637741FD}"/>
    <cellStyle name="Normal 36 2 5 2" xfId="32019" xr:uid="{AC4EAE13-4DAC-4417-9BDB-E84C0C7C252C}"/>
    <cellStyle name="Normal 36 2 6" xfId="32020" xr:uid="{4B173FB8-77FC-4C43-A8A0-A5716237EEAF}"/>
    <cellStyle name="Normal 36 2 6 2" xfId="32021" xr:uid="{91DDC10A-4B39-40A5-A069-8E271AFD6A90}"/>
    <cellStyle name="Normal 36 2 6 3" xfId="32022" xr:uid="{6517A2DE-4D90-49FD-B9D0-88A3A3070E32}"/>
    <cellStyle name="Normal 36 2 7" xfId="32023" xr:uid="{5B855538-198A-483A-9DB5-3BD57FCE3BEE}"/>
    <cellStyle name="Normal 36 3" xfId="32024" xr:uid="{C46E796B-9FCA-4465-B035-3BEAD79A73A2}"/>
    <cellStyle name="Normal 36 3 2" xfId="32025" xr:uid="{FD0E4C3A-8C09-4D05-8766-142A41F6940B}"/>
    <cellStyle name="Normal 36 3 2 2" xfId="32026" xr:uid="{4AD94FA6-4EF1-4B70-9CFB-D811D1804DAB}"/>
    <cellStyle name="Normal 36 3 2 3" xfId="32027" xr:uid="{09882B6D-2F7E-4B48-889B-1B8507990EA9}"/>
    <cellStyle name="Normal 36 3 3" xfId="32028" xr:uid="{C66C6020-7701-48C9-9962-42436F3799AD}"/>
    <cellStyle name="Normal 36 3 3 2" xfId="32029" xr:uid="{F0AE4A58-907B-445A-B743-D74F0A44CC31}"/>
    <cellStyle name="Normal 36 3 3 3" xfId="32030" xr:uid="{96709E97-7240-480E-88F7-AD18DDDC4FC1}"/>
    <cellStyle name="Normal 36 4" xfId="32031" xr:uid="{FBE2A7EC-3016-4DF5-9D4E-5DF4D12C8BC9}"/>
    <cellStyle name="Normal 36 4 2" xfId="32032" xr:uid="{0A50B61C-ADA0-4E22-9DB6-FF0C906D96C5}"/>
    <cellStyle name="Normal 36 4 3" xfId="32033" xr:uid="{22DADD39-14BC-4A4D-B3A0-139314DC1846}"/>
    <cellStyle name="Normal 36 5" xfId="32034" xr:uid="{30FB740F-E46E-4C57-B4ED-A4A0B6494F3C}"/>
    <cellStyle name="Normal 36 5 2" xfId="32035" xr:uid="{1AC3E61D-A9CA-4176-B942-91E041C3D706}"/>
    <cellStyle name="Normal 36 6" xfId="32036" xr:uid="{4218FE41-95BC-44E1-A81C-265A4D79205E}"/>
    <cellStyle name="Normal 36 6 2" xfId="32037" xr:uid="{6394E058-24D1-49EA-97FB-1F517AD7CD39}"/>
    <cellStyle name="Normal 36 7" xfId="32038" xr:uid="{8612F15C-D30E-42E9-B701-8A3C811B8441}"/>
    <cellStyle name="Normal 36 8" xfId="32039" xr:uid="{2F1E42A8-B760-4434-87D5-221706954CAC}"/>
    <cellStyle name="Normal 37" xfId="32040" xr:uid="{15F5FF38-E626-48C7-AAD4-FD723A3E443B}"/>
    <cellStyle name="Normal 37 2" xfId="32041" xr:uid="{8E263571-30AB-4A38-B845-09F2C3B530CB}"/>
    <cellStyle name="Normal 37 2 2" xfId="32042" xr:uid="{420CC6E8-3A34-4E1C-972C-EDF8172D316E}"/>
    <cellStyle name="Normal 37 2 2 2" xfId="32043" xr:uid="{C878E6DA-C4BA-41B9-960C-E308AEBAF590}"/>
    <cellStyle name="Normal 37 2 2 2 2" xfId="32044" xr:uid="{9CE6C0AA-9801-4FAF-92B0-5FCB89761AAA}"/>
    <cellStyle name="Normal 37 2 2 2 3" xfId="32045" xr:uid="{0C9A9A51-1EA0-422F-9F34-A7CAEC5D5140}"/>
    <cellStyle name="Normal 37 2 3" xfId="32046" xr:uid="{752AECD9-80F9-4A0E-A3BD-FF16A9DF6297}"/>
    <cellStyle name="Normal 37 2 3 2" xfId="32047" xr:uid="{8794E725-75B9-4BF6-B379-5106D0C85F16}"/>
    <cellStyle name="Normal 37 2 3 3" xfId="32048" xr:uid="{D9CC5E12-E80A-487A-B881-72BD108EEF92}"/>
    <cellStyle name="Normal 37 2 4" xfId="32049" xr:uid="{8DB3BA0B-2431-4E16-8A88-A79166F27518}"/>
    <cellStyle name="Normal 37 2 4 2" xfId="32050" xr:uid="{0BF175F6-401A-4473-8B06-93999721DBE4}"/>
    <cellStyle name="Normal 37 2 4 3" xfId="32051" xr:uid="{0CFFE65D-25CC-425E-B0BA-95AD4B19052D}"/>
    <cellStyle name="Normal 37 2 5" xfId="32052" xr:uid="{FBD970A8-7176-4FD1-B142-3D7B8660CF5D}"/>
    <cellStyle name="Normal 37 2 5 2" xfId="32053" xr:uid="{E7EEE1F2-6B1A-427C-8F44-7D3B8E98CED4}"/>
    <cellStyle name="Normal 37 2 6" xfId="32054" xr:uid="{E67CD787-A323-4AC0-9D00-EA7BBD731950}"/>
    <cellStyle name="Normal 37 2 6 2" xfId="32055" xr:uid="{0926CE40-6DAE-4B10-9361-D8ABEB34575F}"/>
    <cellStyle name="Normal 37 2 6 3" xfId="32056" xr:uid="{5C1504A2-66B8-4C72-BF16-AB86E1FCCD29}"/>
    <cellStyle name="Normal 37 2 7" xfId="32057" xr:uid="{E6A145AD-CBF3-46E3-93AF-69AF7CF8B5D9}"/>
    <cellStyle name="Normal 37 3" xfId="32058" xr:uid="{C55478BE-6E55-49DA-97C5-15D686222901}"/>
    <cellStyle name="Normal 37 3 2" xfId="32059" xr:uid="{97BC04EC-F3C0-4F26-83D1-B5F5EA6F8C4F}"/>
    <cellStyle name="Normal 37 3 2 2" xfId="32060" xr:uid="{B2B00FCA-93EF-446A-9645-36D4C5A0372B}"/>
    <cellStyle name="Normal 37 3 2 3" xfId="32061" xr:uid="{92D0E991-5571-491A-86E1-7D2251DD0481}"/>
    <cellStyle name="Normal 37 3 3" xfId="32062" xr:uid="{26BB67EE-F81B-41E7-94C3-E7A175FFF172}"/>
    <cellStyle name="Normal 37 3 3 2" xfId="32063" xr:uid="{EF7704F5-DDB0-4E24-89CE-614B463C9326}"/>
    <cellStyle name="Normal 37 3 3 3" xfId="32064" xr:uid="{AD40F803-EAF3-4473-BED0-E9BE784DCAF4}"/>
    <cellStyle name="Normal 37 4" xfId="32065" xr:uid="{505172C5-0326-4C1A-A101-2F024C8131F3}"/>
    <cellStyle name="Normal 37 4 2" xfId="32066" xr:uid="{D832E312-32AA-4308-BC9F-78DEB32716B9}"/>
    <cellStyle name="Normal 37 4 3" xfId="32067" xr:uid="{19974FA1-A686-4DA8-A65A-757E169AFBC2}"/>
    <cellStyle name="Normal 37 5" xfId="32068" xr:uid="{EA218FA3-DBB5-4ED5-AEBD-3C75DEAE8AFA}"/>
    <cellStyle name="Normal 37 5 2" xfId="32069" xr:uid="{05651BFD-67F5-41F3-BFAC-B09EE7BC40FD}"/>
    <cellStyle name="Normal 37 6" xfId="32070" xr:uid="{A4EE5EBC-8C41-48DA-A58B-44EB5B7BC74F}"/>
    <cellStyle name="Normal 37 6 2" xfId="32071" xr:uid="{1D7627B9-5E2C-46B9-8498-9279CF5DA833}"/>
    <cellStyle name="Normal 37 7" xfId="32072" xr:uid="{E7CD98AD-FDF9-47D9-A529-3AFABCF45C0F}"/>
    <cellStyle name="Normal 37 8" xfId="32073" xr:uid="{F88A370E-0506-4E2F-8028-185792593705}"/>
    <cellStyle name="Normal 38" xfId="32074" xr:uid="{12C498B1-19C6-41D5-BD28-6BB53EB7126A}"/>
    <cellStyle name="Normal 38 2" xfId="32075" xr:uid="{84FC1D2D-F830-40CA-9B57-7F6C20EBC992}"/>
    <cellStyle name="Normal 38 2 2" xfId="32076" xr:uid="{3630FFFC-7EFE-4B5A-AC66-B4A09E7079FC}"/>
    <cellStyle name="Normal 38 2 2 2" xfId="32077" xr:uid="{5E72FA59-9D09-4F05-BD23-8643BC6322AC}"/>
    <cellStyle name="Normal 38 2 2 2 2" xfId="32078" xr:uid="{0D54D06C-AA07-45EF-87E3-238DDA794386}"/>
    <cellStyle name="Normal 38 2 2 2 3" xfId="32079" xr:uid="{1D111E91-5E60-4550-931C-D99F212E286C}"/>
    <cellStyle name="Normal 38 2 3" xfId="32080" xr:uid="{E9BA5A75-DECC-4A71-9F98-36143D83A349}"/>
    <cellStyle name="Normal 38 2 3 2" xfId="32081" xr:uid="{398FC181-E5B4-4396-885A-1748BA068BD7}"/>
    <cellStyle name="Normal 38 2 3 3" xfId="32082" xr:uid="{BA943D5A-6787-4166-9B88-402F06F7BD0F}"/>
    <cellStyle name="Normal 38 2 4" xfId="32083" xr:uid="{1746F81E-9FC9-4716-9C99-4D6B6076054A}"/>
    <cellStyle name="Normal 38 2 4 2" xfId="32084" xr:uid="{61AA000F-DAB7-440B-93AC-B557E6F1A516}"/>
    <cellStyle name="Normal 38 2 4 3" xfId="32085" xr:uid="{60E3656B-FDD9-48E3-8EBD-81C5293CE291}"/>
    <cellStyle name="Normal 38 2 5" xfId="32086" xr:uid="{19C9FCD3-B71C-4210-A256-3C3D06B87151}"/>
    <cellStyle name="Normal 38 2 5 2" xfId="32087" xr:uid="{38F179C8-A4FA-4CD9-AEB3-CF23A857080C}"/>
    <cellStyle name="Normal 38 2 6" xfId="32088" xr:uid="{880795E5-FAE1-4E07-9169-37C13AEEDB5B}"/>
    <cellStyle name="Normal 38 2 6 2" xfId="32089" xr:uid="{E4681550-5B15-4DDD-9B6E-FBB52BE4628A}"/>
    <cellStyle name="Normal 38 2 6 3" xfId="32090" xr:uid="{9A424C11-2F34-4268-AF8D-8DB4ED031F5D}"/>
    <cellStyle name="Normal 38 2 7" xfId="32091" xr:uid="{C9C01D39-A509-437F-907F-D8CFC9F90806}"/>
    <cellStyle name="Normal 38 3" xfId="32092" xr:uid="{39EB9EB8-B278-4FD1-9400-90F5D3AC6540}"/>
    <cellStyle name="Normal 38 3 2" xfId="32093" xr:uid="{4609E65D-45E2-4A0B-9AA7-3A02FEC216D2}"/>
    <cellStyle name="Normal 38 3 2 2" xfId="32094" xr:uid="{802BCB9B-5348-41ED-A21E-120B2C0F492D}"/>
    <cellStyle name="Normal 38 3 2 3" xfId="32095" xr:uid="{1C4F2867-51EB-4544-8AE8-99CEC03D46AC}"/>
    <cellStyle name="Normal 38 3 3" xfId="32096" xr:uid="{005C4052-F428-414B-B039-30F4E6B5DC55}"/>
    <cellStyle name="Normal 38 3 3 2" xfId="32097" xr:uid="{74071926-8290-4F0D-986E-253DA04091C6}"/>
    <cellStyle name="Normal 38 3 3 3" xfId="32098" xr:uid="{BCDF772E-5627-498B-8F6B-41DB9FA54745}"/>
    <cellStyle name="Normal 38 4" xfId="32099" xr:uid="{940557FC-FDFB-4CA8-9BAF-4A75324E2A92}"/>
    <cellStyle name="Normal 38 4 2" xfId="32100" xr:uid="{F658F7C4-C507-4F06-ACC2-0DCC6BA5109A}"/>
    <cellStyle name="Normal 38 4 3" xfId="32101" xr:uid="{7064C0F7-125C-40E5-A9FF-6BF861C4808E}"/>
    <cellStyle name="Normal 38 5" xfId="32102" xr:uid="{BDE712BC-C694-42B2-848F-FD700FF8CF26}"/>
    <cellStyle name="Normal 38 5 2" xfId="32103" xr:uid="{8ABCB326-023B-43EC-A7A3-364BE08B32E5}"/>
    <cellStyle name="Normal 38 6" xfId="32104" xr:uid="{0DA99180-E56F-4477-8D42-F73637EBB388}"/>
    <cellStyle name="Normal 38 6 2" xfId="32105" xr:uid="{B8A85919-1C22-4F18-B52F-6944E348408B}"/>
    <cellStyle name="Normal 38 7" xfId="32106" xr:uid="{22188094-D73F-459A-9ED2-673E191A5CCC}"/>
    <cellStyle name="Normal 38 8" xfId="32107" xr:uid="{8FEFD8D0-7304-4740-BC91-C202067228EC}"/>
    <cellStyle name="Normal 39" xfId="32108" xr:uid="{EA8E51A7-8E8C-4926-B782-7AA5B1A73C9B}"/>
    <cellStyle name="Normal 39 2" xfId="32109" xr:uid="{BA3052B9-A0AA-4F83-B469-9BC603B9B93E}"/>
    <cellStyle name="Normal 39 2 2" xfId="32110" xr:uid="{5AE45C38-A60C-437D-A93E-595064D2D13D}"/>
    <cellStyle name="Normal 39 2 2 2" xfId="32111" xr:uid="{5CB7FF94-19B7-4733-AFC3-F822BE603683}"/>
    <cellStyle name="Normal 39 2 2 2 2" xfId="32112" xr:uid="{BC86E768-7B58-46A5-9F4D-ECBDD6E56D9D}"/>
    <cellStyle name="Normal 39 2 2 2 3" xfId="32113" xr:uid="{0D989098-2C43-4167-9F1F-6C2964F1493D}"/>
    <cellStyle name="Normal 39 2 3" xfId="32114" xr:uid="{FFC38C29-0C6D-44F4-9637-BD63627B350D}"/>
    <cellStyle name="Normal 39 2 3 2" xfId="32115" xr:uid="{C7AE9D50-F80F-4352-AD28-87215D787D5A}"/>
    <cellStyle name="Normal 39 2 3 3" xfId="32116" xr:uid="{0F4BA1C4-C99C-4A21-870C-6F24B957D820}"/>
    <cellStyle name="Normal 39 2 4" xfId="32117" xr:uid="{5374E4BA-268C-499B-98B8-EB9A437F7106}"/>
    <cellStyle name="Normal 39 2 4 2" xfId="32118" xr:uid="{983E6FC3-83F5-463D-8546-792E84A454DC}"/>
    <cellStyle name="Normal 39 2 4 3" xfId="32119" xr:uid="{660E04BD-3D6B-4914-B3A1-2141EF730507}"/>
    <cellStyle name="Normal 39 2 5" xfId="32120" xr:uid="{06F5E5BB-7047-459E-8E4D-3A4FF72C0E66}"/>
    <cellStyle name="Normal 39 2 5 2" xfId="32121" xr:uid="{F7C3BCD4-7057-4617-9249-87F7B387B3EE}"/>
    <cellStyle name="Normal 39 2 5 3" xfId="32122" xr:uid="{9811A03F-4CB9-4463-8C9F-CAEF0E1B086B}"/>
    <cellStyle name="Normal 39 2 6" xfId="32123" xr:uid="{2069DFCC-83A7-4EDC-BB02-CD89B6AAB63E}"/>
    <cellStyle name="Normal 39 3" xfId="32124" xr:uid="{93EC1489-2541-4123-99AC-4D89F4519693}"/>
    <cellStyle name="Normal 39 3 2" xfId="32125" xr:uid="{E7B13D03-3C4B-40C7-8837-AC3B6690AC41}"/>
    <cellStyle name="Normal 39 3 2 2" xfId="32126" xr:uid="{12ABB390-30C6-457F-88C8-21DC068EC092}"/>
    <cellStyle name="Normal 39 3 2 3" xfId="32127" xr:uid="{886FDB4B-EB1C-4929-95E4-9C99DF6BF702}"/>
    <cellStyle name="Normal 39 3 3" xfId="32128" xr:uid="{8114DBD4-399D-45BD-B230-4C6517B04440}"/>
    <cellStyle name="Normal 39 3 3 2" xfId="32129" xr:uid="{7A5A22DC-D27A-4CEB-A792-E79BEF6E08B7}"/>
    <cellStyle name="Normal 39 3 3 3" xfId="32130" xr:uid="{E3639450-2742-4542-B002-A2FAC81DAFF7}"/>
    <cellStyle name="Normal 39 4" xfId="32131" xr:uid="{A34ED74F-FC4E-4D2D-862A-03086CFC75AF}"/>
    <cellStyle name="Normal 39 4 2" xfId="32132" xr:uid="{F47CB8E1-2DA9-4916-B5A3-E20A758E72AB}"/>
    <cellStyle name="Normal 39 4 3" xfId="32133" xr:uid="{C55D6BD9-BDEF-4CBB-ABFD-9B5A52EAE267}"/>
    <cellStyle name="Normal 39 5" xfId="32134" xr:uid="{A0F63120-66DD-4950-B577-86ADC94B3F1A}"/>
    <cellStyle name="Normal 39 5 2" xfId="32135" xr:uid="{EA843E55-A9B1-4661-A74F-B3EC69DE2709}"/>
    <cellStyle name="Normal 39 6" xfId="32136" xr:uid="{CFA19A37-0902-4EC3-96C0-3A7B0A193721}"/>
    <cellStyle name="Normal 39 6 2" xfId="32137" xr:uid="{FF436DFF-0CCD-484A-8C2E-3F8B021BFB7E}"/>
    <cellStyle name="Normal 39 7" xfId="32138" xr:uid="{C1309A85-94BA-401D-BA18-4D506B2EB047}"/>
    <cellStyle name="Normal 39 8" xfId="32139" xr:uid="{62423B24-B7A4-45D6-8C42-3882403FFFB0}"/>
    <cellStyle name="Normal 4" xfId="800" xr:uid="{13042FC4-9BD5-4C20-A973-2AEC839823D4}"/>
    <cellStyle name="Normal 4 10" xfId="32141" xr:uid="{BE7227BD-34B2-4E2C-83A4-1A0674B1DF19}"/>
    <cellStyle name="Normal 4 10 2" xfId="32142" xr:uid="{38AB3E0F-2A48-48E1-9824-7657ADB02659}"/>
    <cellStyle name="Normal 4 10 2 2" xfId="32143" xr:uid="{A38BDCBF-9E40-488E-87F4-36575766BF47}"/>
    <cellStyle name="Normal 4 10 2 2 2" xfId="32144" xr:uid="{C8A32E0F-9DCC-4112-83F9-8A8682323DFD}"/>
    <cellStyle name="Normal 4 10 2 2 3" xfId="32145" xr:uid="{01504167-510F-4969-9E22-321991FEFC52}"/>
    <cellStyle name="Normal 4 10 2 3" xfId="32146" xr:uid="{41D107EF-D321-4963-9D14-63A91A582AA0}"/>
    <cellStyle name="Normal 4 10 2 4" xfId="32147" xr:uid="{0D43A3C6-8B79-4BC0-8CF3-A172A18BD8B6}"/>
    <cellStyle name="Normal 4 10 3" xfId="32148" xr:uid="{2A6F756A-2D48-4902-8AA3-185865F185A6}"/>
    <cellStyle name="Normal 4 10 3 2" xfId="32149" xr:uid="{0BB43519-6C51-4653-B2E7-54821AE57B1F}"/>
    <cellStyle name="Normal 4 10 3 2 2" xfId="32150" xr:uid="{7ABC435F-189E-4F1A-B570-64D6C75A7103}"/>
    <cellStyle name="Normal 4 10 3 2 3" xfId="32151" xr:uid="{C3F26407-774B-4618-820C-2EE3BA34300E}"/>
    <cellStyle name="Normal 4 10 3 3" xfId="32152" xr:uid="{9536DCEA-3945-4AA4-B29F-9D93C8449EB4}"/>
    <cellStyle name="Normal 4 10 3 4" xfId="32153" xr:uid="{345580C6-947F-4213-A0F5-1C8BFF70A34A}"/>
    <cellStyle name="Normal 4 10 4" xfId="32154" xr:uid="{9F0CF7E1-47C4-4D90-ADF1-8532E9524792}"/>
    <cellStyle name="Normal 4 10 4 2" xfId="32155" xr:uid="{4DA18A29-8C5D-46E7-858B-F3073CE66A82}"/>
    <cellStyle name="Normal 4 10 4 3" xfId="32156" xr:uid="{3EC30CD4-31EE-4C8F-9642-A3F02EC92694}"/>
    <cellStyle name="Normal 4 10 5" xfId="32157" xr:uid="{450DD991-6C7E-4518-AA8C-C5BE937E0ED4}"/>
    <cellStyle name="Normal 4 10 6" xfId="32158" xr:uid="{0265247A-0132-4DDD-A1F6-60B87D240029}"/>
    <cellStyle name="Normal 4 11" xfId="32159" xr:uid="{0C11816C-102C-415C-BADD-F69F37208CB6}"/>
    <cellStyle name="Normal 4 11 2" xfId="32160" xr:uid="{11B323BE-C78C-4AAA-B1F1-5845CB251F37}"/>
    <cellStyle name="Normal 4 11 2 2" xfId="32161" xr:uid="{603CF145-FAAD-412E-9D84-2BBB93867C1E}"/>
    <cellStyle name="Normal 4 11 2 2 2" xfId="32162" xr:uid="{154E0F65-F235-48AA-9553-D13A02195F9E}"/>
    <cellStyle name="Normal 4 11 2 2 3" xfId="32163" xr:uid="{5EFCF569-1CD4-47A6-A520-90B2F7B00447}"/>
    <cellStyle name="Normal 4 11 2 3" xfId="32164" xr:uid="{9C6BCB9D-CB9B-4667-AF5B-01D661AC4BBA}"/>
    <cellStyle name="Normal 4 11 2 4" xfId="32165" xr:uid="{8EED241A-06AE-4850-9521-F53FFC922305}"/>
    <cellStyle name="Normal 4 11 3" xfId="32166" xr:uid="{8AE202B2-8AD0-4AB3-998B-8A8BA97E7D88}"/>
    <cellStyle name="Normal 4 11 3 2" xfId="32167" xr:uid="{EF6899D7-9DAB-4424-937F-6E030384656F}"/>
    <cellStyle name="Normal 4 11 3 2 2" xfId="32168" xr:uid="{7A6ACACC-4CBB-4F51-8839-74A17D7B776C}"/>
    <cellStyle name="Normal 4 11 3 2 3" xfId="32169" xr:uid="{3554CC81-533E-4632-9BEE-B3BE30ADEC26}"/>
    <cellStyle name="Normal 4 11 3 3" xfId="32170" xr:uid="{8180E40E-51D8-411A-91AC-7590FB670CEE}"/>
    <cellStyle name="Normal 4 11 3 4" xfId="32171" xr:uid="{216F0238-5838-4B67-BC6E-779F2B61742F}"/>
    <cellStyle name="Normal 4 11 4" xfId="32172" xr:uid="{46092546-121E-4C1B-9B98-399235219518}"/>
    <cellStyle name="Normal 4 11 4 2" xfId="32173" xr:uid="{1D4E671D-93A0-40E2-9F9F-499A75C7B18D}"/>
    <cellStyle name="Normal 4 11 4 3" xfId="32174" xr:uid="{41D3E0FE-EAF2-42A8-996B-A94F7D8C37C2}"/>
    <cellStyle name="Normal 4 11 5" xfId="32175" xr:uid="{B7E3EFCD-6CA3-447A-A61C-2729347A4AE3}"/>
    <cellStyle name="Normal 4 11 6" xfId="32176" xr:uid="{57FBBC43-6239-4202-BBBD-2CB41C97587A}"/>
    <cellStyle name="Normal 4 12" xfId="32177" xr:uid="{8751FC27-F637-43C3-8E98-B85FB5DB0316}"/>
    <cellStyle name="Normal 4 12 2" xfId="32178" xr:uid="{2F78AC2B-F77E-4A33-8D1A-12F2FCC8B6D5}"/>
    <cellStyle name="Normal 4 12 2 2" xfId="32179" xr:uid="{EDC4BF52-CB46-42A4-A4C7-29B8630C3F8B}"/>
    <cellStyle name="Normal 4 12 2 3" xfId="32180" xr:uid="{8E444041-4F4D-4FDA-8053-CCFDF3226AEA}"/>
    <cellStyle name="Normal 4 12 3" xfId="32181" xr:uid="{286E4341-B8DE-4A9A-8153-EEED113E8361}"/>
    <cellStyle name="Normal 4 12 4" xfId="32182" xr:uid="{5BFFC6B4-624F-44B6-A7CF-3E135F57B348}"/>
    <cellStyle name="Normal 4 13" xfId="32183" xr:uid="{2D1EF65B-ABC7-4E24-BE3C-56D0546039C0}"/>
    <cellStyle name="Normal 4 13 2" xfId="32184" xr:uid="{E695B8C2-BE4B-4003-806E-F9BC2BC425A0}"/>
    <cellStyle name="Normal 4 13 2 2" xfId="32185" xr:uid="{36CC4077-8B41-4F6C-9025-B0F474F0D496}"/>
    <cellStyle name="Normal 4 13 2 3" xfId="32186" xr:uid="{96893938-B53A-4A76-9C6D-F798C6D3F6BF}"/>
    <cellStyle name="Normal 4 13 3" xfId="32187" xr:uid="{4AB0F34E-D477-46C7-AA79-0ECFD7725D3C}"/>
    <cellStyle name="Normal 4 13 3 2" xfId="32188" xr:uid="{D2AE4912-5158-4E83-BBEA-42DFF3707718}"/>
    <cellStyle name="Normal 4 13 4" xfId="32189" xr:uid="{14227FC6-C50F-4B3E-988D-71C0A6D67DA3}"/>
    <cellStyle name="Normal 4 13 4 2" xfId="32190" xr:uid="{CC91CA83-61ED-4766-9FA3-6C6AC1BB7008}"/>
    <cellStyle name="Normal 4 13 5" xfId="32191" xr:uid="{0605ED09-F5F1-4F61-87E2-49A05991E961}"/>
    <cellStyle name="Normal 4 14" xfId="32192" xr:uid="{1A87A4F3-17ED-4B94-9D31-ECAC3604863C}"/>
    <cellStyle name="Normal 4 14 2" xfId="32193" xr:uid="{BEB08503-6E93-40C4-87A5-7DAEBBFE4DF4}"/>
    <cellStyle name="Normal 4 14 2 2" xfId="32194" xr:uid="{43920156-C1EE-462A-8CE9-277222FF4918}"/>
    <cellStyle name="Normal 4 14 2 3" xfId="32195" xr:uid="{E65EFF45-091A-4854-AD45-AE97F9B48879}"/>
    <cellStyle name="Normal 4 14 3" xfId="32196" xr:uid="{DFCF6F17-82DE-442A-AB27-776FEFA434AC}"/>
    <cellStyle name="Normal 4 14 4" xfId="32197" xr:uid="{8E101CA8-1E57-468A-ABB8-E9EA7D29EB3A}"/>
    <cellStyle name="Normal 4 15" xfId="32198" xr:uid="{5D4AB34D-46C1-475C-9454-42E1FA158429}"/>
    <cellStyle name="Normal 4 15 2" xfId="32199" xr:uid="{3A6756CD-A097-4402-97DE-B99B8E10E1CB}"/>
    <cellStyle name="Normal 4 15 2 2" xfId="32200" xr:uid="{251ED841-3A50-45E2-BCA6-10B633E6BABC}"/>
    <cellStyle name="Normal 4 15 2 3" xfId="32201" xr:uid="{3CD6910B-7026-4575-A95D-1FE474340FEE}"/>
    <cellStyle name="Normal 4 15 3" xfId="32202" xr:uid="{847F7B78-86D9-4762-91D3-5E6CC644A1C2}"/>
    <cellStyle name="Normal 4 15 4" xfId="32203" xr:uid="{166793EB-04F8-4843-9E64-82059577EF31}"/>
    <cellStyle name="Normal 4 16" xfId="32204" xr:uid="{674FE4CA-CE9E-46AE-965F-D26F83D40837}"/>
    <cellStyle name="Normal 4 16 2" xfId="32205" xr:uid="{9BAD90D7-9328-4CF8-8A71-F5D85D061C06}"/>
    <cellStyle name="Normal 4 16 2 2" xfId="32206" xr:uid="{D911665B-D673-4468-B9FA-C98B7706AF4A}"/>
    <cellStyle name="Normal 4 16 2 3" xfId="32207" xr:uid="{23ECA2F2-B344-4EA2-88EE-8DB2413865CB}"/>
    <cellStyle name="Normal 4 16 3" xfId="32208" xr:uid="{AFE3A45B-9C96-4F1F-95A7-B81F08FA882A}"/>
    <cellStyle name="Normal 4 16 4" xfId="32209" xr:uid="{BD490201-E79F-40A0-B8D6-F60C01C75ECE}"/>
    <cellStyle name="Normal 4 17" xfId="32210" xr:uid="{517EFBD1-4CCA-4F18-ADED-2A9E6C402966}"/>
    <cellStyle name="Normal 4 17 2" xfId="32211" xr:uid="{52A70A48-76DF-4C9D-9C86-B7478725BD7D}"/>
    <cellStyle name="Normal 4 17 2 2" xfId="32212" xr:uid="{7765CCC5-D758-42A2-AF9D-D7632F835C55}"/>
    <cellStyle name="Normal 4 17 2 3" xfId="32213" xr:uid="{4AD325BA-D183-48F4-9B95-AB63FE685E58}"/>
    <cellStyle name="Normal 4 17 3" xfId="32214" xr:uid="{848C60D3-7AA0-4C8B-BA85-E67C1209D904}"/>
    <cellStyle name="Normal 4 17 4" xfId="32215" xr:uid="{14845606-93C4-4579-B46D-2A6B344B067F}"/>
    <cellStyle name="Normal 4 18" xfId="32216" xr:uid="{B5C82A06-AC70-46BC-B136-A58A2B1ECA51}"/>
    <cellStyle name="Normal 4 18 2" xfId="32217" xr:uid="{D342AB0F-484B-4DA1-9FEB-9239176B5224}"/>
    <cellStyle name="Normal 4 18 2 2" xfId="32218" xr:uid="{ABF02A78-32CE-4457-936B-EA99F72FD227}"/>
    <cellStyle name="Normal 4 18 2 3" xfId="32219" xr:uid="{64B679EB-C268-4829-9A11-02363F1FA0D2}"/>
    <cellStyle name="Normal 4 18 3" xfId="32220" xr:uid="{D49124B2-1812-4FEC-B390-3FAC20C4BAB8}"/>
    <cellStyle name="Normal 4 18 4" xfId="32221" xr:uid="{371DA0A0-C655-4513-ABC3-8F8FFEC39B8E}"/>
    <cellStyle name="Normal 4 19" xfId="32222" xr:uid="{EB6C22A5-B237-4B0F-83D5-73EA96AE632A}"/>
    <cellStyle name="Normal 4 19 2" xfId="32223" xr:uid="{665480AA-1A81-4C41-B6C5-A58F12744FA5}"/>
    <cellStyle name="Normal 4 19 2 2" xfId="32224" xr:uid="{F6BF4BCD-A480-471C-A87D-6AA514EA48B2}"/>
    <cellStyle name="Normal 4 19 2 3" xfId="32225" xr:uid="{FF1B1399-C5A8-46BE-95FF-537D136F4EB1}"/>
    <cellStyle name="Normal 4 19 3" xfId="32226" xr:uid="{CD6BEF9B-DBA8-4C57-BAFB-494B89C473D3}"/>
    <cellStyle name="Normal 4 19 4" xfId="32227" xr:uid="{3C8B488F-9A71-47A5-9AA4-131BA680AE44}"/>
    <cellStyle name="Normal 4 2" xfId="801" xr:uid="{265687D9-C3A8-4128-A252-1EA07E91D5C9}"/>
    <cellStyle name="Normal 4 2 10" xfId="32229" xr:uid="{5FCCDB86-B7B7-4E98-9732-CD495B0A7E20}"/>
    <cellStyle name="Normal 4 2 10 2" xfId="32230" xr:uid="{6E412168-E471-4995-B0DE-16811B40ADB7}"/>
    <cellStyle name="Normal 4 2 11" xfId="32231" xr:uid="{D64B49AD-C423-48F8-8664-8E2C232A32AC}"/>
    <cellStyle name="Normal 4 2 12" xfId="32232" xr:uid="{E5BE49B2-7BFF-4A27-AA26-1E677E2B335E}"/>
    <cellStyle name="Normal 4 2 12 2" xfId="32233" xr:uid="{FC714D14-CC6F-4EEE-9D87-E003E7D5BD11}"/>
    <cellStyle name="Normal 4 2 13" xfId="32234" xr:uid="{77C88A56-13D6-42E1-B9BF-7598A62F0987}"/>
    <cellStyle name="Normal 4 2 14" xfId="32228" xr:uid="{F9CE04F0-0998-4470-8BAA-018DDC6C4FB3}"/>
    <cellStyle name="Normal 4 2 2" xfId="802" xr:uid="{78B9648D-D8CD-4119-8AB4-8DEDE1A93D16}"/>
    <cellStyle name="Normal 4 2 2 10" xfId="32236" xr:uid="{2AD67733-7FB4-4A8B-92EC-780C7B0B42DC}"/>
    <cellStyle name="Normal 4 2 2 11" xfId="32235" xr:uid="{8D6A025B-841B-47C6-8FF9-5704A77BB4A0}"/>
    <cellStyle name="Normal 4 2 2 2" xfId="803" xr:uid="{77ADFDE5-571D-4FD6-AF71-CF351825B827}"/>
    <cellStyle name="Normal 4 2 2 2 2" xfId="32238" xr:uid="{FBFF52AE-1901-4F27-89BB-62884FC6504A}"/>
    <cellStyle name="Normal 4 2 2 2 2 2" xfId="32239" xr:uid="{D42917C2-6BD8-4D89-B306-C5C6FB69DFE8}"/>
    <cellStyle name="Normal 4 2 2 2 2 2 2" xfId="32240" xr:uid="{856A0136-61F5-4EA9-B4AD-3C8B812972BA}"/>
    <cellStyle name="Normal 4 2 2 2 2 3" xfId="32241" xr:uid="{9678CFFE-2D7D-41A1-990F-FEC2A16FAE40}"/>
    <cellStyle name="Normal 4 2 2 2 2 3 2" xfId="32242" xr:uid="{C5B7E239-8707-4EF7-8088-12EC256AC2FF}"/>
    <cellStyle name="Normal 4 2 2 2 2 4" xfId="32243" xr:uid="{9710720E-103A-4865-B9E5-83F0CAB03EEF}"/>
    <cellStyle name="Normal 4 2 2 2 2 5" xfId="32244" xr:uid="{1E22143C-DC96-408A-B70E-69C44D95E153}"/>
    <cellStyle name="Normal 4 2 2 2 3" xfId="32245" xr:uid="{811C9C1C-E6F4-4D6B-9E93-8998F1F16D8F}"/>
    <cellStyle name="Normal 4 2 2 2 3 2" xfId="32246" xr:uid="{F4E5DE70-6530-4E08-8CB4-40B7E8BAA7A2}"/>
    <cellStyle name="Normal 4 2 2 2 4" xfId="32247" xr:uid="{59E20C5B-56D3-43EA-BEED-1CD910C3F194}"/>
    <cellStyle name="Normal 4 2 2 2 4 2" xfId="32248" xr:uid="{1F058E12-79B4-494E-8A1A-95AE0487C742}"/>
    <cellStyle name="Normal 4 2 2 2 5" xfId="32249" xr:uid="{8D1EA43D-7CAB-4150-A801-F89F2AC76858}"/>
    <cellStyle name="Normal 4 2 2 2 5 2" xfId="32250" xr:uid="{B0A5DFA8-C864-496D-866D-A60B1375904F}"/>
    <cellStyle name="Normal 4 2 2 2 6" xfId="32251" xr:uid="{1D74F9C9-E13E-4CC9-BEB4-2B1EE52ADD03}"/>
    <cellStyle name="Normal 4 2 2 2 6 2" xfId="32252" xr:uid="{EB3DB46C-5C59-416E-839D-61A6DA8BF5D9}"/>
    <cellStyle name="Normal 4 2 2 2 7" xfId="32253" xr:uid="{C9CCE8E6-6416-4936-8299-4520AFAC35FA}"/>
    <cellStyle name="Normal 4 2 2 2 8" xfId="32237" xr:uid="{E496CD1F-C3C2-4CB6-80F9-FE33487A30BE}"/>
    <cellStyle name="Normal 4 2 2 3" xfId="32254" xr:uid="{40236466-0C09-4A92-ADD8-91BD3E6049BB}"/>
    <cellStyle name="Normal 4 2 2 3 2" xfId="32255" xr:uid="{3B7FE17F-78EA-4415-9BE5-7A97709C2C68}"/>
    <cellStyle name="Normal 4 2 2 3 2 2" xfId="32256" xr:uid="{E0F7084F-E4E9-4793-8776-F41A58B4585D}"/>
    <cellStyle name="Normal 4 2 2 3 2 2 2" xfId="32257" xr:uid="{FB632B52-E958-48D0-9B53-CFE5D1FDD3D5}"/>
    <cellStyle name="Normal 4 2 2 3 2 3" xfId="32258" xr:uid="{061A83EA-23CF-4D1A-B228-F9D742DED754}"/>
    <cellStyle name="Normal 4 2 2 3 2 3 2" xfId="32259" xr:uid="{10AD813E-D325-4189-BE5D-064770F35359}"/>
    <cellStyle name="Normal 4 2 2 3 2 4" xfId="32260" xr:uid="{4E5D91E5-CCE0-41DD-99FA-D61A2D6103AC}"/>
    <cellStyle name="Normal 4 2 2 3 3" xfId="32261" xr:uid="{4F7544D1-AF63-4DEE-9EC0-AD51DFE43093}"/>
    <cellStyle name="Normal 4 2 2 3 3 2" xfId="32262" xr:uid="{DC51AE08-849A-45EA-B327-910F0152E749}"/>
    <cellStyle name="Normal 4 2 2 3 4" xfId="32263" xr:uid="{59BDF8DF-999C-4677-ACB1-CD1360A56E8A}"/>
    <cellStyle name="Normal 4 2 2 3 4 2" xfId="32264" xr:uid="{E4262BA5-1209-493F-9FE0-9AA14001AC4B}"/>
    <cellStyle name="Normal 4 2 2 3 5" xfId="32265" xr:uid="{464B36FA-2C1D-40F5-A7CB-79569160E368}"/>
    <cellStyle name="Normal 4 2 2 3 5 2" xfId="32266" xr:uid="{A10E7528-CA32-40EA-AB76-53F8E97CFF9E}"/>
    <cellStyle name="Normal 4 2 2 3 6" xfId="32267" xr:uid="{4D156FE4-0689-4BFE-96B1-7499E0E9DA57}"/>
    <cellStyle name="Normal 4 2 2 3 7" xfId="32268" xr:uid="{403B568B-ABD4-463D-BDD5-BF0BAECE25CC}"/>
    <cellStyle name="Normal 4 2 2 4" xfId="32269" xr:uid="{419397A8-DD80-4A40-BCE4-4AF7DB3A030A}"/>
    <cellStyle name="Normal 4 2 2 4 2" xfId="32270" xr:uid="{D7DC113B-B28B-4B04-8999-AC351EBD0E4A}"/>
    <cellStyle name="Normal 4 2 2 4 2 2" xfId="32271" xr:uid="{6497F252-8E11-4052-A6DE-E07E15AC3D24}"/>
    <cellStyle name="Normal 4 2 2 4 3" xfId="32272" xr:uid="{69A3ADB7-423F-4516-9C1F-6D972FE7A244}"/>
    <cellStyle name="Normal 4 2 2 4 3 2" xfId="32273" xr:uid="{592C2A1E-4EA9-48B2-8CE3-C380D5B7A0C4}"/>
    <cellStyle name="Normal 4 2 2 4 4" xfId="32274" xr:uid="{105BD85E-4129-4678-885E-B8C2298C46FF}"/>
    <cellStyle name="Normal 4 2 2 5" xfId="32275" xr:uid="{D5BB894D-249F-4828-B14F-34EEAC000934}"/>
    <cellStyle name="Normal 4 2 2 5 2" xfId="32276" xr:uid="{F0CF6CEC-BC6C-48D3-9531-B0779956862A}"/>
    <cellStyle name="Normal 4 2 2 6" xfId="32277" xr:uid="{2066F7F5-318B-436A-BA1D-7E3C74718D9C}"/>
    <cellStyle name="Normal 4 2 2 6 2" xfId="32278" xr:uid="{0375D358-9BAE-4B0A-BB57-B07DBA090CB5}"/>
    <cellStyle name="Normal 4 2 2 7" xfId="32279" xr:uid="{A4863980-0650-4532-A434-802C2288B3F0}"/>
    <cellStyle name="Normal 4 2 2 7 2" xfId="32280" xr:uid="{30FBCE7A-F8E8-477A-87F2-434B6044A409}"/>
    <cellStyle name="Normal 4 2 2 8" xfId="32281" xr:uid="{0DD8CDE4-B6CC-40E6-9EB5-D9D8B3C921EF}"/>
    <cellStyle name="Normal 4 2 2 8 2" xfId="32282" xr:uid="{76ECB2F9-453E-4CBB-B714-68FEAA733387}"/>
    <cellStyle name="Normal 4 2 2 9" xfId="32283" xr:uid="{EDFAD8DD-24A8-403E-849F-10D0A7A72E08}"/>
    <cellStyle name="Normal 4 2 2 9 2" xfId="32284" xr:uid="{A657140F-74FE-4CB2-9934-494CFE250DEF}"/>
    <cellStyle name="Normal 4 2 3" xfId="804" xr:uid="{44DA1297-8985-42EB-9508-12DB949A0957}"/>
    <cellStyle name="Normal 4 2 3 10" xfId="32285" xr:uid="{2B60E11A-BFBC-417C-BEC3-42A9FFAF5945}"/>
    <cellStyle name="Normal 4 2 3 2" xfId="805" xr:uid="{8358CA1C-6788-482E-AA10-22104055CD20}"/>
    <cellStyle name="Normal 4 2 3 2 2" xfId="32287" xr:uid="{43D95AB3-679D-4F52-9F37-35F11CF7E694}"/>
    <cellStyle name="Normal 4 2 3 2 2 2" xfId="32288" xr:uid="{B0AAAAFF-AE19-46D7-90D9-5B4BA5AF8427}"/>
    <cellStyle name="Normal 4 2 3 2 2 2 2" xfId="32289" xr:uid="{687CCC7C-7541-4E66-8F58-0B4F1551ECF6}"/>
    <cellStyle name="Normal 4 2 3 2 2 3" xfId="32290" xr:uid="{DC5B7E0A-DC75-4C65-846A-FA8BD56A9F57}"/>
    <cellStyle name="Normal 4 2 3 2 2 3 2" xfId="32291" xr:uid="{2F9E2B93-4E7A-46A2-9E0E-37B8F816F662}"/>
    <cellStyle name="Normal 4 2 3 2 2 4" xfId="32292" xr:uid="{318A165C-A657-489C-B000-B37CB35C1886}"/>
    <cellStyle name="Normal 4 2 3 2 3" xfId="32293" xr:uid="{A3755217-54AB-468F-95AD-602C1C471092}"/>
    <cellStyle name="Normal 4 2 3 2 3 2" xfId="32294" xr:uid="{9BC91674-F572-40C1-A078-525AF04AD690}"/>
    <cellStyle name="Normal 4 2 3 2 4" xfId="32295" xr:uid="{D7D9BE9B-7C1F-4D3A-9A02-3DD45066950F}"/>
    <cellStyle name="Normal 4 2 3 2 4 2" xfId="32296" xr:uid="{441D5AA9-3204-4107-9423-61496F6699B2}"/>
    <cellStyle name="Normal 4 2 3 2 5" xfId="32297" xr:uid="{E0874215-F543-488A-A6CE-78751A8D6AC1}"/>
    <cellStyle name="Normal 4 2 3 2 5 2" xfId="32298" xr:uid="{768EDBD6-1514-4D6D-ADE3-1EB05A06CEDF}"/>
    <cellStyle name="Normal 4 2 3 2 6" xfId="32299" xr:uid="{C8685F4D-8740-490F-8028-AFEA4B633ACF}"/>
    <cellStyle name="Normal 4 2 3 2 6 2" xfId="32300" xr:uid="{B5DDA5DF-F120-427E-9EC7-6528BCCF1F06}"/>
    <cellStyle name="Normal 4 2 3 2 7" xfId="32301" xr:uid="{D4EA1EE0-9DEF-4870-9551-5190E84564F4}"/>
    <cellStyle name="Normal 4 2 3 2 8" xfId="32286" xr:uid="{D85B97E8-8E5F-45D0-9BE3-899FDB07C5F5}"/>
    <cellStyle name="Normal 4 2 3 3" xfId="32302" xr:uid="{A8A52CF5-0ED4-4F7B-BBC9-59AC5163CCE7}"/>
    <cellStyle name="Normal 4 2 3 3 2" xfId="32303" xr:uid="{293C7BA9-5202-458F-9DE7-A3F11144AC2A}"/>
    <cellStyle name="Normal 4 2 3 3 2 2" xfId="32304" xr:uid="{4319CA83-46FB-4D83-A6EF-2E56A683F8A5}"/>
    <cellStyle name="Normal 4 2 3 3 2 2 2" xfId="32305" xr:uid="{5FAAE855-DC6C-4794-995C-FC532133B8E3}"/>
    <cellStyle name="Normal 4 2 3 3 2 3" xfId="32306" xr:uid="{F5FEAFDC-CE2C-43CF-AFB6-98AA52A8B73B}"/>
    <cellStyle name="Normal 4 2 3 3 2 3 2" xfId="32307" xr:uid="{477852F0-CC26-4018-9149-27EACD5FCFAC}"/>
    <cellStyle name="Normal 4 2 3 3 2 4" xfId="32308" xr:uid="{1F6D8DD5-243C-43A2-8B2A-A905DA8DB3FE}"/>
    <cellStyle name="Normal 4 2 3 3 3" xfId="32309" xr:uid="{1D50460F-106B-4CE0-83E1-D49591B7592A}"/>
    <cellStyle name="Normal 4 2 3 3 3 2" xfId="32310" xr:uid="{DED4F558-B5A2-45B0-8EE2-921D25547F7A}"/>
    <cellStyle name="Normal 4 2 3 3 4" xfId="32311" xr:uid="{03A116EE-F48D-416B-8466-1C76F4DF0131}"/>
    <cellStyle name="Normal 4 2 3 3 4 2" xfId="32312" xr:uid="{586125BE-DB83-4883-8718-13CAA03E2F9B}"/>
    <cellStyle name="Normal 4 2 3 3 5" xfId="32313" xr:uid="{8AC5A054-B363-4554-8A70-B5A19A94E4C9}"/>
    <cellStyle name="Normal 4 2 3 3 5 2" xfId="32314" xr:uid="{A2F9EE83-A0E0-4B25-8393-92A8ECD809A9}"/>
    <cellStyle name="Normal 4 2 3 3 6" xfId="32315" xr:uid="{D9415983-53C4-438E-BE45-497FD93780FD}"/>
    <cellStyle name="Normal 4 2 3 4" xfId="32316" xr:uid="{D9A3830B-2107-45EA-A10F-0D6F9052355E}"/>
    <cellStyle name="Normal 4 2 3 4 2" xfId="32317" xr:uid="{5378F954-1020-4D21-BAE9-CA1D14785C76}"/>
    <cellStyle name="Normal 4 2 3 4 2 2" xfId="32318" xr:uid="{2AA33495-8BF2-4A5E-B35B-C65FB82F4CE3}"/>
    <cellStyle name="Normal 4 2 3 4 3" xfId="32319" xr:uid="{14E7E958-F812-47D3-B568-E340ED883AB5}"/>
    <cellStyle name="Normal 4 2 3 4 3 2" xfId="32320" xr:uid="{ED1C4396-9331-4399-A320-38A2A46C0DE2}"/>
    <cellStyle name="Normal 4 2 3 4 4" xfId="32321" xr:uid="{10095DE6-6FC1-4E32-BDA3-BCA358E0C934}"/>
    <cellStyle name="Normal 4 2 3 5" xfId="32322" xr:uid="{A07F8647-52CB-4E40-BC9F-4295DC536239}"/>
    <cellStyle name="Normal 4 2 3 5 2" xfId="32323" xr:uid="{67474278-9AFF-4CE6-8AC5-D93F1F1550BD}"/>
    <cellStyle name="Normal 4 2 3 6" xfId="32324" xr:uid="{55B3D99C-80E4-4B39-B891-05534EA642A8}"/>
    <cellStyle name="Normal 4 2 3 6 2" xfId="32325" xr:uid="{8E801AAA-1D06-4C3D-AAE1-3117C039A04B}"/>
    <cellStyle name="Normal 4 2 3 7" xfId="32326" xr:uid="{4C347C8C-527F-4271-B2CE-4168F4194D06}"/>
    <cellStyle name="Normal 4 2 3 7 2" xfId="32327" xr:uid="{3DFA22FA-4888-47D2-B9FA-D094EE82AB47}"/>
    <cellStyle name="Normal 4 2 3 8" xfId="32328" xr:uid="{C695002D-17BC-4977-8F28-517A226ED7B3}"/>
    <cellStyle name="Normal 4 2 3 8 2" xfId="32329" xr:uid="{AF7CE582-EC54-4117-9AF4-880E8796B083}"/>
    <cellStyle name="Normal 4 2 3 9" xfId="32330" xr:uid="{B5B8D457-49BF-4A5E-8286-B389DA47B1B9}"/>
    <cellStyle name="Normal 4 2 4" xfId="806" xr:uid="{A9FD5343-5700-4B48-B61A-BBBEDC2C4343}"/>
    <cellStyle name="Normal 4 2 4 2" xfId="32332" xr:uid="{3B0197DB-7901-4B8D-AB59-D3286E145B6F}"/>
    <cellStyle name="Normal 4 2 4 2 2" xfId="32333" xr:uid="{6AAB0442-EF89-43B2-9503-BBA81C142680}"/>
    <cellStyle name="Normal 4 2 4 2 2 2" xfId="32334" xr:uid="{09579C13-E8D5-40BD-9583-CCC18C4F051C}"/>
    <cellStyle name="Normal 4 2 4 2 3" xfId="32335" xr:uid="{2EB94B44-3612-48BF-945C-33D9E4F91A76}"/>
    <cellStyle name="Normal 4 2 4 2 3 2" xfId="32336" xr:uid="{6E3DA5C4-4253-4E61-A08B-9F8744E89FD3}"/>
    <cellStyle name="Normal 4 2 4 2 4" xfId="32337" xr:uid="{528767D7-4DAA-4648-B313-AE0D6CABE3E6}"/>
    <cellStyle name="Normal 4 2 4 3" xfId="32338" xr:uid="{2B4E6965-A9B6-4F49-B6F9-C15D94C872A2}"/>
    <cellStyle name="Normal 4 2 4 3 2" xfId="32339" xr:uid="{D46282CC-E58C-4902-96B7-C94FE2785C52}"/>
    <cellStyle name="Normal 4 2 4 4" xfId="32340" xr:uid="{2D15BC98-1B8A-412F-B61C-12B486EC3F20}"/>
    <cellStyle name="Normal 4 2 4 4 2" xfId="32341" xr:uid="{D2CEBBF1-7825-4554-9635-C6100F728295}"/>
    <cellStyle name="Normal 4 2 4 5" xfId="32342" xr:uid="{F33B0F9C-5018-4425-B71F-BB7B45A27EF8}"/>
    <cellStyle name="Normal 4 2 4 5 2" xfId="32343" xr:uid="{AF251FFB-2ED5-46DA-BB2F-C924B7BB8F6E}"/>
    <cellStyle name="Normal 4 2 4 6" xfId="32344" xr:uid="{1B386A32-E2A4-41AE-9606-456AF652A778}"/>
    <cellStyle name="Normal 4 2 4 6 2" xfId="32345" xr:uid="{3F6E6345-6637-481A-9E4D-9BBF6F4ED8BC}"/>
    <cellStyle name="Normal 4 2 4 7" xfId="32346" xr:uid="{DCD18CCE-81EF-4F74-8104-CE8E8E80EA77}"/>
    <cellStyle name="Normal 4 2 4 8" xfId="32331" xr:uid="{2687FC09-8D23-4554-B27E-30DC0FFE3036}"/>
    <cellStyle name="Normal 4 2 5" xfId="32347" xr:uid="{5627073F-9240-4B03-BDD2-305388CDDCF7}"/>
    <cellStyle name="Normal 4 2 5 2" xfId="32348" xr:uid="{E6A09400-9D5B-4E13-A18D-CC5A9C8EE5A1}"/>
    <cellStyle name="Normal 4 2 5 2 2" xfId="32349" xr:uid="{B7C89823-381E-4D73-B40B-2E0EC75BE00D}"/>
    <cellStyle name="Normal 4 2 5 2 2 2" xfId="32350" xr:uid="{2B354432-42A1-49ED-8C3C-D8D87C4F70E2}"/>
    <cellStyle name="Normal 4 2 5 2 3" xfId="32351" xr:uid="{8A1D49D7-CB26-4393-AF0F-E66BCA1553B0}"/>
    <cellStyle name="Normal 4 2 5 2 3 2" xfId="32352" xr:uid="{0CA28FF2-CBAE-4056-876D-8ACED1927BEC}"/>
    <cellStyle name="Normal 4 2 5 2 4" xfId="32353" xr:uid="{AD7CAFE8-FB75-4D12-BE71-BCA0B6A09958}"/>
    <cellStyle name="Normal 4 2 5 3" xfId="32354" xr:uid="{9A176E1F-A9E0-4C7D-86E1-693F13F47BFA}"/>
    <cellStyle name="Normal 4 2 5 3 2" xfId="32355" xr:uid="{6D6623D5-8B99-4A68-B3B1-D9D4D960AC57}"/>
    <cellStyle name="Normal 4 2 5 4" xfId="32356" xr:uid="{315BB65A-321B-4F6D-832B-267DCA6EF650}"/>
    <cellStyle name="Normal 4 2 5 4 2" xfId="32357" xr:uid="{BA9B8CEF-C3F9-41F9-83E4-199EB2A3C2B8}"/>
    <cellStyle name="Normal 4 2 5 5" xfId="32358" xr:uid="{69D89858-E618-4485-880F-EA4C6541ACAC}"/>
    <cellStyle name="Normal 4 2 5 5 2" xfId="32359" xr:uid="{AAE3236E-BB4A-461A-AA52-E9B0B9110A30}"/>
    <cellStyle name="Normal 4 2 5 6" xfId="32360" xr:uid="{AD8D6A51-E8C3-4D51-9EEC-8754679B5E9D}"/>
    <cellStyle name="Normal 4 2 5 6 2" xfId="32361" xr:uid="{B91DBBE1-CAA3-4C99-A0EB-6CB0BF39E086}"/>
    <cellStyle name="Normal 4 2 5 7" xfId="32362" xr:uid="{A099FBBC-01D1-4A35-A4FB-53DFB12B8BB8}"/>
    <cellStyle name="Normal 4 2 6" xfId="32363" xr:uid="{3F2B8634-566D-4804-96E4-CC60D6255C7A}"/>
    <cellStyle name="Normal 4 2 6 2" xfId="32364" xr:uid="{D82EAA33-77BA-48F6-8FB9-2CB0AA8F35C5}"/>
    <cellStyle name="Normal 4 2 6 2 2" xfId="32365" xr:uid="{EA7B85FD-82F6-4466-9532-F46292658C7D}"/>
    <cellStyle name="Normal 4 2 6 3" xfId="32366" xr:uid="{A0837A62-3C18-473F-8DE3-E40EDA9C1995}"/>
    <cellStyle name="Normal 4 2 6 3 2" xfId="32367" xr:uid="{D07D0C43-2060-48C0-A64C-61520D282662}"/>
    <cellStyle name="Normal 4 2 6 4" xfId="32368" xr:uid="{F05D34DB-A18F-4A89-B47C-9DBA707A28FD}"/>
    <cellStyle name="Normal 4 2 7" xfId="32369" xr:uid="{2EB9177C-99AB-49DB-9153-A5C1DB61A954}"/>
    <cellStyle name="Normal 4 2 7 2" xfId="32370" xr:uid="{9D009016-7BC0-4292-8BC6-F57548F12300}"/>
    <cellStyle name="Normal 4 2 8" xfId="32371" xr:uid="{0DF46B46-8EE3-4A48-8662-2AAD374FDB05}"/>
    <cellStyle name="Normal 4 2 8 2" xfId="32372" xr:uid="{59FAAB05-CAA4-4CEF-AA42-A950993F4188}"/>
    <cellStyle name="Normal 4 2 9" xfId="32373" xr:uid="{72B36DD4-7D8C-4ED1-9200-8DE63CCAB6D4}"/>
    <cellStyle name="Normal 4 2 9 2" xfId="32374" xr:uid="{464D5437-3403-46DD-8174-2DF537079198}"/>
    <cellStyle name="Normal 4 20" xfId="32375" xr:uid="{684E121B-7B00-4EFC-B851-FBC179CF13EC}"/>
    <cellStyle name="Normal 4 20 2" xfId="32376" xr:uid="{3E1E3E2D-E89B-423D-8E9B-05BD19086126}"/>
    <cellStyle name="Normal 4 20 3" xfId="32377" xr:uid="{8A1F6B85-F461-4C21-9B37-61E8AA9A3DD4}"/>
    <cellStyle name="Normal 4 21" xfId="32378" xr:uid="{3BE48214-7DF0-497E-9831-E34744153EE8}"/>
    <cellStyle name="Normal 4 21 2" xfId="32379" xr:uid="{5D32C78C-F10D-4888-B5E4-DD6F4A026EDB}"/>
    <cellStyle name="Normal 4 21 3" xfId="32380" xr:uid="{4F62BEA5-55A0-4C43-95E7-28FCB704F160}"/>
    <cellStyle name="Normal 4 22" xfId="32381" xr:uid="{29BC248D-617C-4C11-AF86-D9694DEC7856}"/>
    <cellStyle name="Normal 4 22 2" xfId="32382" xr:uid="{73A73624-6DC3-4A3B-9251-B2ABDACE864C}"/>
    <cellStyle name="Normal 4 22 3" xfId="32383" xr:uid="{7C23A423-F239-4370-9944-0BF073C4A9E7}"/>
    <cellStyle name="Normal 4 23" xfId="32384" xr:uid="{D648D5D2-F35E-4919-AB97-337CBA41DCE4}"/>
    <cellStyle name="Normal 4 23 2" xfId="32385" xr:uid="{885A1707-DF81-46B6-A559-51D31000B028}"/>
    <cellStyle name="Normal 4 23 3" xfId="32386" xr:uid="{D633336B-AF55-4140-9DDC-17DEEE01E931}"/>
    <cellStyle name="Normal 4 24" xfId="32387" xr:uid="{D6CC665A-397A-4441-80F7-55AA2CFB395C}"/>
    <cellStyle name="Normal 4 24 2" xfId="32388" xr:uid="{47479AE6-5B39-45C2-8F8E-D2DE72CBD202}"/>
    <cellStyle name="Normal 4 24 3" xfId="32389" xr:uid="{251B37F7-D00D-40BE-B8DA-4603B2B8BEFE}"/>
    <cellStyle name="Normal 4 25" xfId="32390" xr:uid="{5234268D-0AD9-47CB-A22C-0C2EC9D6B88B}"/>
    <cellStyle name="Normal 4 25 2" xfId="32391" xr:uid="{E8667299-17B4-4414-AC94-9CB10B39BC4F}"/>
    <cellStyle name="Normal 4 26" xfId="32392" xr:uid="{8F7F1580-14C5-4FE5-8E1A-0C40B0687681}"/>
    <cellStyle name="Normal 4 27" xfId="32393" xr:uid="{9EB2B2D8-1872-4A11-8B3A-6C24ADB17407}"/>
    <cellStyle name="Normal 4 28" xfId="32140" xr:uid="{44E555CD-797C-41EF-BB1E-A3CCD80384AC}"/>
    <cellStyle name="Normal 4 3" xfId="807" xr:uid="{3B7D45C0-B466-484C-9E17-8A517FC0F69F}"/>
    <cellStyle name="Normal 4 3 10" xfId="32395" xr:uid="{825EF3F1-0052-4AD0-B98A-47FC4FF130F0}"/>
    <cellStyle name="Normal 4 3 11" xfId="32396" xr:uid="{99C5BAC6-F379-4A77-9632-EB1703F13806}"/>
    <cellStyle name="Normal 4 3 12" xfId="32394" xr:uid="{9D7EF45F-A8D5-4F14-8FD6-679FA7036F58}"/>
    <cellStyle name="Normal 4 3 2" xfId="808" xr:uid="{F5878694-9E97-4AB5-B0C2-25F71D8DD1C5}"/>
    <cellStyle name="Normal 4 3 2 10" xfId="32397" xr:uid="{3630EF9E-91B6-4A8C-B702-81A5D2905C7F}"/>
    <cellStyle name="Normal 4 3 2 2" xfId="809" xr:uid="{F21EE473-5954-444E-8C37-85F99E6C262F}"/>
    <cellStyle name="Normal 4 3 2 2 2" xfId="810" xr:uid="{429408DF-A2A5-4408-921D-98E5C32F2E37}"/>
    <cellStyle name="Normal 4 3 2 2 2 2" xfId="32400" xr:uid="{1D2E978D-38F1-4F03-B28F-EE8940C4C62E}"/>
    <cellStyle name="Normal 4 3 2 2 2 3" xfId="32399" xr:uid="{150104D3-184D-43A4-8F2C-08140518ABFB}"/>
    <cellStyle name="Normal 4 3 2 2 3" xfId="32401" xr:uid="{005A8E64-E6E5-4480-8DA7-C9E6BEBA7AF5}"/>
    <cellStyle name="Normal 4 3 2 2 3 2" xfId="32402" xr:uid="{4EF7E50B-DEDF-41F5-B78C-1B7E5131CF3D}"/>
    <cellStyle name="Normal 4 3 2 2 4" xfId="32403" xr:uid="{122CAB97-4BCB-4766-B96F-C9E08501ED4C}"/>
    <cellStyle name="Normal 4 3 2 2 4 2" xfId="32404" xr:uid="{6EB9DB33-BCB7-4B17-AE38-FB8297782B02}"/>
    <cellStyle name="Normal 4 3 2 2 5" xfId="32405" xr:uid="{C73E0B94-5517-4392-8360-22D43F1D1282}"/>
    <cellStyle name="Normal 4 3 2 2 5 2" xfId="32406" xr:uid="{B2384486-5DE5-40D1-BBFA-456C28DD9201}"/>
    <cellStyle name="Normal 4 3 2 2 6" xfId="32407" xr:uid="{DDE40E28-3171-4FB9-8D38-9309908C9905}"/>
    <cellStyle name="Normal 4 3 2 2 7" xfId="32408" xr:uid="{2909EB36-1999-4FFB-911C-933B7810C0A2}"/>
    <cellStyle name="Normal 4 3 2 2 8" xfId="32398" xr:uid="{32F82EA6-783E-48A6-A51C-F0467E5CFE6C}"/>
    <cellStyle name="Normal 4 3 2 3" xfId="32409" xr:uid="{7C41DA51-5056-4B1E-95F0-8A3D5F65ADAC}"/>
    <cellStyle name="Normal 4 3 2 3 2" xfId="32410" xr:uid="{57628FA0-D328-4173-B4B1-E4E4D0F42E0D}"/>
    <cellStyle name="Normal 4 3 2 4" xfId="32411" xr:uid="{77E48FE7-42BD-4C7E-BAC9-7803D033C75A}"/>
    <cellStyle name="Normal 4 3 2 4 2" xfId="32412" xr:uid="{416DB725-1878-44C8-847E-32A18D6AE58D}"/>
    <cellStyle name="Normal 4 3 2 5" xfId="32413" xr:uid="{5421A0A6-E7E2-4694-B260-BD963945D0AC}"/>
    <cellStyle name="Normal 4 3 2 5 2" xfId="32414" xr:uid="{EC6FB888-8A97-43B1-A5AE-3D8E410888B1}"/>
    <cellStyle name="Normal 4 3 2 6" xfId="32415" xr:uid="{27476EAF-44B0-4662-AEB0-E162F7C91223}"/>
    <cellStyle name="Normal 4 3 2 6 2" xfId="32416" xr:uid="{12B9BBA3-64E5-4AAE-87E7-9C672C615D01}"/>
    <cellStyle name="Normal 4 3 2 7" xfId="32417" xr:uid="{A10D851C-50A3-469A-988B-A4014A5922BB}"/>
    <cellStyle name="Normal 4 3 2 7 2" xfId="32418" xr:uid="{C683CC37-1EC1-404B-A9A8-45404F803E5F}"/>
    <cellStyle name="Normal 4 3 2 8" xfId="32419" xr:uid="{6B0C7C52-8251-4214-8E1B-8B4AF3CC4BEF}"/>
    <cellStyle name="Normal 4 3 2 9" xfId="32420" xr:uid="{75E1F54B-D7E6-434D-9EA0-D1676A9DDE88}"/>
    <cellStyle name="Normal 4 3 3" xfId="32421" xr:uid="{EFAE1180-3226-4A40-B36D-B59F55DABC33}"/>
    <cellStyle name="Normal 4 3 3 2" xfId="32422" xr:uid="{DEF7583D-72B5-4C33-AE46-15C90D461129}"/>
    <cellStyle name="Normal 4 3 3 2 2" xfId="32423" xr:uid="{384F9DC5-18B0-43CD-ADA6-B87EC96FBAEE}"/>
    <cellStyle name="Normal 4 3 3 2 2 2" xfId="32424" xr:uid="{5E1222F9-6EEF-4E39-9BC3-00F6F9F1B668}"/>
    <cellStyle name="Normal 4 3 3 2 3" xfId="32425" xr:uid="{105C89E0-A90B-4691-86BE-28A42489809E}"/>
    <cellStyle name="Normal 4 3 3 2 3 2" xfId="32426" xr:uid="{C99F2E68-AFE6-47D1-A804-ADD21B598DC4}"/>
    <cellStyle name="Normal 4 3 3 2 4" xfId="32427" xr:uid="{3A5E0669-02CC-43F6-87CA-3D4E9BD24DAD}"/>
    <cellStyle name="Normal 4 3 3 2 4 2" xfId="32428" xr:uid="{E5E7122C-5D0D-44BB-8CBC-60B8860CBFF4}"/>
    <cellStyle name="Normal 4 3 3 2 5" xfId="32429" xr:uid="{BC679B90-CF24-4225-BB28-E13B0FCA4899}"/>
    <cellStyle name="Normal 4 3 3 2 5 2" xfId="32430" xr:uid="{93CDE5FD-FF4D-4A90-BEFE-5E3CB4F485F4}"/>
    <cellStyle name="Normal 4 3 3 2 6" xfId="32431" xr:uid="{1574864B-51E4-4D12-94DB-C9670342F12A}"/>
    <cellStyle name="Normal 4 3 3 3" xfId="32432" xr:uid="{5ABA23BB-DBC7-4C93-9750-36B19911FFB3}"/>
    <cellStyle name="Normal 4 3 3 3 2" xfId="32433" xr:uid="{8BD8513A-A22C-4E96-878E-FFADB3F7D649}"/>
    <cellStyle name="Normal 4 3 3 4" xfId="32434" xr:uid="{606EFC81-4114-480E-BFB8-755405D27ADA}"/>
    <cellStyle name="Normal 4 3 3 4 2" xfId="32435" xr:uid="{B40C716B-C59A-4FA5-8CBF-95179AC15E0B}"/>
    <cellStyle name="Normal 4 3 3 5" xfId="32436" xr:uid="{C7B84DBC-5096-48E0-AD27-B8C0D206223E}"/>
    <cellStyle name="Normal 4 3 3 5 2" xfId="32437" xr:uid="{E777F986-2F47-4FBD-8A9E-A30AFF7E200F}"/>
    <cellStyle name="Normal 4 3 3 6" xfId="32438" xr:uid="{10B5931D-1BC3-479E-8FEA-565212B40C37}"/>
    <cellStyle name="Normal 4 3 3 6 2" xfId="32439" xr:uid="{9D673CD3-7524-4922-B0D3-1C7CE20C308A}"/>
    <cellStyle name="Normal 4 3 3 7" xfId="32440" xr:uid="{4EEB3E5C-311B-4531-9242-01EFF2603D97}"/>
    <cellStyle name="Normal 4 3 3 7 2" xfId="32441" xr:uid="{B9130900-FE39-4A86-B04D-6051F5A2F80F}"/>
    <cellStyle name="Normal 4 3 3 8" xfId="32442" xr:uid="{1ADC5B83-FFEB-4211-81B2-7C69316C0E8C}"/>
    <cellStyle name="Normal 4 3 3 9" xfId="32443" xr:uid="{14800AF9-BBD3-4C9D-9910-54049DD54A25}"/>
    <cellStyle name="Normal 4 3 4" xfId="32444" xr:uid="{BFDD3C5C-8AE2-4CF0-AED6-F36A63E488A7}"/>
    <cellStyle name="Normal 4 3 4 2" xfId="32445" xr:uid="{70E25272-2496-43D4-8E73-4A72E04AB163}"/>
    <cellStyle name="Normal 4 3 4 2 2" xfId="32446" xr:uid="{EEFC5F55-7EAD-452B-88EB-0F48B0E6BB9B}"/>
    <cellStyle name="Normal 4 3 4 3" xfId="32447" xr:uid="{3804CA15-6622-4CA5-9D79-7661C492E71C}"/>
    <cellStyle name="Normal 4 3 4 3 2" xfId="32448" xr:uid="{8492B7B3-646C-4D68-8BE8-7CC29F2BEDE7}"/>
    <cellStyle name="Normal 4 3 4 4" xfId="32449" xr:uid="{BF71EEAE-4DE7-4DAE-A920-7FB4351BF9F4}"/>
    <cellStyle name="Normal 4 3 4 4 2" xfId="32450" xr:uid="{B5B5203D-3342-441B-A151-FAB9BDC71EEA}"/>
    <cellStyle name="Normal 4 3 4 5" xfId="32451" xr:uid="{0098D4E2-74E3-434A-A383-949C7017E8C3}"/>
    <cellStyle name="Normal 4 3 4 5 2" xfId="32452" xr:uid="{E8326048-835D-4936-89C4-A7FF9DAF2997}"/>
    <cellStyle name="Normal 4 3 4 6" xfId="32453" xr:uid="{702F04BD-227F-4B88-9986-F69180915A48}"/>
    <cellStyle name="Normal 4 3 5" xfId="32454" xr:uid="{650C2619-1BF0-4EAE-BC89-AB88FEC56819}"/>
    <cellStyle name="Normal 4 3 5 2" xfId="32455" xr:uid="{AA03C57E-8C82-4C75-BF81-E7AF28CCBE0E}"/>
    <cellStyle name="Normal 4 3 6" xfId="32456" xr:uid="{761A0107-47C8-4A8E-B22C-5FD5BD529AD2}"/>
    <cellStyle name="Normal 4 3 6 2" xfId="32457" xr:uid="{9F23D5C2-9AFB-4D57-A8C1-2B66D4A8E16E}"/>
    <cellStyle name="Normal 4 3 7" xfId="32458" xr:uid="{806F1D21-CB45-443A-8299-EB265F465D2A}"/>
    <cellStyle name="Normal 4 3 7 2" xfId="32459" xr:uid="{22AAD1CE-E06D-4B69-AD53-FB8222878409}"/>
    <cellStyle name="Normal 4 3 8" xfId="32460" xr:uid="{E3E6BCE9-0CC7-4875-9DE1-9D4488FB58E6}"/>
    <cellStyle name="Normal 4 3 8 2" xfId="32461" xr:uid="{BA53C8F4-62C6-4421-B338-3C0340C65A60}"/>
    <cellStyle name="Normal 4 3 9" xfId="32462" xr:uid="{84A383BE-042A-4BF2-9C34-B7D4D637479D}"/>
    <cellStyle name="Normal 4 3 9 2" xfId="32463" xr:uid="{CD906AE3-E332-4101-A337-8AD9CA71D6A4}"/>
    <cellStyle name="Normal 4 4" xfId="811" xr:uid="{C845A7F7-C0F9-4097-B847-6385C547FD70}"/>
    <cellStyle name="Normal 4 4 10" xfId="32464" xr:uid="{A4984CC3-A442-4679-91C3-B7E1FB47B5E8}"/>
    <cellStyle name="Normal 4 4 2" xfId="812" xr:uid="{A9AA8B4A-4F2C-4280-869C-B2C4C4305157}"/>
    <cellStyle name="Normal 4 4 2 2" xfId="813" xr:uid="{E69B8505-299E-4BFA-8655-883EB336E6E1}"/>
    <cellStyle name="Normal 4 4 2 2 2" xfId="32467" xr:uid="{38746A53-3505-4170-9F6F-6C4A1E2DC332}"/>
    <cellStyle name="Normal 4 4 2 2 2 2" xfId="32468" xr:uid="{CFB86D05-0818-443D-8577-B5ED4E962A11}"/>
    <cellStyle name="Normal 4 4 2 2 3" xfId="32469" xr:uid="{5117CB86-2995-41D4-AEE1-67672C3A35E6}"/>
    <cellStyle name="Normal 4 4 2 2 3 2" xfId="32470" xr:uid="{41ABC273-6F82-44D7-A06E-848639F11D5F}"/>
    <cellStyle name="Normal 4 4 2 2 4" xfId="32471" xr:uid="{18E740AD-89EA-492D-9AB0-DA94C67AAD40}"/>
    <cellStyle name="Normal 4 4 2 2 4 2" xfId="32472" xr:uid="{5F563D98-6075-4BDC-A0DC-B970071B4E9A}"/>
    <cellStyle name="Normal 4 4 2 2 5" xfId="32473" xr:uid="{CDDA9497-F143-4B76-942D-15AFB385BA31}"/>
    <cellStyle name="Normal 4 4 2 2 6" xfId="32466" xr:uid="{1C3C1733-F0F8-4A67-85D8-9F27D43F6FBE}"/>
    <cellStyle name="Normal 4 4 2 3" xfId="32474" xr:uid="{4B49C580-2A88-44F8-B813-F78F5319DE01}"/>
    <cellStyle name="Normal 4 4 2 3 2" xfId="32475" xr:uid="{3A2E52AD-1C38-4BF2-900C-637C24C6B50E}"/>
    <cellStyle name="Normal 4 4 2 4" xfId="32476" xr:uid="{615B5F16-046D-4309-B402-85251CD5CF07}"/>
    <cellStyle name="Normal 4 4 2 4 2" xfId="32477" xr:uid="{2EFBAF36-B370-4638-9CFB-A6DD963ECDC1}"/>
    <cellStyle name="Normal 4 4 2 5" xfId="32478" xr:uid="{7E676D5F-A49D-481A-B9AF-833C94CD6B00}"/>
    <cellStyle name="Normal 4 4 2 5 2" xfId="32479" xr:uid="{FF65BE7B-407E-4611-B784-37BAF64D47DC}"/>
    <cellStyle name="Normal 4 4 2 6" xfId="32480" xr:uid="{0E1D2ADE-5423-45D0-9172-D4587F4E03B9}"/>
    <cellStyle name="Normal 4 4 2 6 2" xfId="32481" xr:uid="{14E2B10F-6487-4D64-8659-03F4E4AFB492}"/>
    <cellStyle name="Normal 4 4 2 7" xfId="32482" xr:uid="{709BFE5D-9CAD-4D22-8CC1-DE45AB53B0D0}"/>
    <cellStyle name="Normal 4 4 2 8" xfId="32465" xr:uid="{A258C048-3EAD-4C46-BC4D-19785614F7A9}"/>
    <cellStyle name="Normal 4 4 3" xfId="32483" xr:uid="{ED79B998-E3A1-4ECB-B800-C9A2D99CFB39}"/>
    <cellStyle name="Normal 4 4 3 2" xfId="32484" xr:uid="{2E91ED18-25AF-40B8-B075-499B9A892BE5}"/>
    <cellStyle name="Normal 4 4 3 2 2" xfId="32485" xr:uid="{35D9AD48-2E40-4484-BD9D-1FF9B0CA38D1}"/>
    <cellStyle name="Normal 4 4 3 2 2 2" xfId="32486" xr:uid="{7398849A-1D92-476B-92BB-1A8A78B4E1CD}"/>
    <cellStyle name="Normal 4 4 3 2 3" xfId="32487" xr:uid="{0A83C5CC-C8C8-45FD-9ECE-8BB93005FDEF}"/>
    <cellStyle name="Normal 4 4 3 2 3 2" xfId="32488" xr:uid="{AB97C642-E166-421E-86B0-C65E1F7D8F8E}"/>
    <cellStyle name="Normal 4 4 3 2 4" xfId="32489" xr:uid="{A516AFC8-05FE-4CA4-84B3-A0A669B033BD}"/>
    <cellStyle name="Normal 4 4 3 2 5" xfId="32490" xr:uid="{C73B2AD8-B636-4095-9FF9-E68287D2BE8C}"/>
    <cellStyle name="Normal 4 4 3 3" xfId="32491" xr:uid="{5F45CD71-D228-4CD3-936C-24D8AE9FF6FD}"/>
    <cellStyle name="Normal 4 4 3 3 2" xfId="32492" xr:uid="{3B599649-B996-4AAC-A5D9-150F89B375EC}"/>
    <cellStyle name="Normal 4 4 3 4" xfId="32493" xr:uid="{0B7DF02E-8EA0-47E7-87FC-2F3A5F558FE4}"/>
    <cellStyle name="Normal 4 4 3 4 2" xfId="32494" xr:uid="{767435E2-88B6-4289-9D39-3B9725147B05}"/>
    <cellStyle name="Normal 4 4 3 5" xfId="32495" xr:uid="{BBF55B66-2E15-4C5B-9C3C-8C4A00B4ACDA}"/>
    <cellStyle name="Normal 4 4 3 5 2" xfId="32496" xr:uid="{37DD2B42-0605-48FD-9630-9A9519550842}"/>
    <cellStyle name="Normal 4 4 3 6" xfId="32497" xr:uid="{6AE23A34-D66E-4172-AFF9-97C138DDBB8F}"/>
    <cellStyle name="Normal 4 4 3 6 2" xfId="32498" xr:uid="{AFD1AD1D-4395-4FEE-82BE-8FA733B2FD12}"/>
    <cellStyle name="Normal 4 4 3 7" xfId="32499" xr:uid="{C38B98D5-F8FB-41AB-ACA2-3FF9950B08C6}"/>
    <cellStyle name="Normal 4 4 4" xfId="32500" xr:uid="{805941F7-D902-49F9-A62A-84AD0A3D446F}"/>
    <cellStyle name="Normal 4 4 4 2" xfId="32501" xr:uid="{E20F3F5A-E350-46E6-894E-C86EDD62D69F}"/>
    <cellStyle name="Normal 4 4 4 2 2" xfId="32502" xr:uid="{B40EE7E2-D49A-4C6F-B085-05D50668AECC}"/>
    <cellStyle name="Normal 4 4 4 3" xfId="32503" xr:uid="{8AF8B534-47D6-4B0C-A425-4F11D6EBABDC}"/>
    <cellStyle name="Normal 4 4 4 3 2" xfId="32504" xr:uid="{9ABA221F-3B3F-46AA-9DED-73C28754991B}"/>
    <cellStyle name="Normal 4 4 4 4" xfId="32505" xr:uid="{AB1B2F0C-FD8E-403B-8932-F8F2C318BC96}"/>
    <cellStyle name="Normal 4 4 4 5" xfId="32506" xr:uid="{F511C4E3-1620-4E1D-B411-9D57B10794BE}"/>
    <cellStyle name="Normal 4 4 5" xfId="32507" xr:uid="{D0F4AF2F-CA22-4A09-A16D-838ACB9E5ED8}"/>
    <cellStyle name="Normal 4 4 5 2" xfId="32508" xr:uid="{A283DC08-43C7-4629-83BC-B442B69E9D23}"/>
    <cellStyle name="Normal 4 4 6" xfId="32509" xr:uid="{BABBCDE8-6B2A-4093-9431-A9017A771D3D}"/>
    <cellStyle name="Normal 4 4 6 2" xfId="32510" xr:uid="{EDCFED84-C3B4-47F6-999B-2E0ABBCC8DDE}"/>
    <cellStyle name="Normal 4 4 7" xfId="32511" xr:uid="{AC21A851-C89A-4149-BC74-550D5AE720F2}"/>
    <cellStyle name="Normal 4 4 7 2" xfId="32512" xr:uid="{0393D29E-6127-4386-B35E-BE8DCC3BD0DA}"/>
    <cellStyle name="Normal 4 4 8" xfId="32513" xr:uid="{43CEE9C5-5E50-406C-8AC4-653E6DEEDEE0}"/>
    <cellStyle name="Normal 4 4 8 2" xfId="32514" xr:uid="{40CA3240-3E4E-4044-8D3B-E22713BFEFBC}"/>
    <cellStyle name="Normal 4 4 9" xfId="32515" xr:uid="{64E2D534-C6A6-4794-B43E-3B42904558AD}"/>
    <cellStyle name="Normal 4 5" xfId="32516" xr:uid="{45F760AB-509D-4350-B6A8-EF10F978B2BA}"/>
    <cellStyle name="Normal 4 5 2" xfId="32517" xr:uid="{404C19CA-281E-4C91-A028-4BDDD93DBF13}"/>
    <cellStyle name="Normal 4 5 2 2" xfId="32518" xr:uid="{5AC8CD66-F576-41C3-B6ED-6FE835B8AC7F}"/>
    <cellStyle name="Normal 4 5 2 2 2" xfId="32519" xr:uid="{D2619823-3F20-4431-8E0C-19D4CCE9D638}"/>
    <cellStyle name="Normal 4 5 2 2 2 2" xfId="32520" xr:uid="{1FBBB419-051B-4178-B7BA-3D643D0BC0D6}"/>
    <cellStyle name="Normal 4 5 2 2 3" xfId="32521" xr:uid="{9CE2126F-3060-48D7-AD7E-DD6A4C117A32}"/>
    <cellStyle name="Normal 4 5 2 2 3 2" xfId="32522" xr:uid="{1EB82881-087F-45E7-9CA9-604495602103}"/>
    <cellStyle name="Normal 4 5 2 2 4" xfId="32523" xr:uid="{73E83302-DB1E-4667-A205-9A0CBBE39FBF}"/>
    <cellStyle name="Normal 4 5 2 2 4 2" xfId="32524" xr:uid="{C700C9A9-AD86-43F7-833C-76F419261C7F}"/>
    <cellStyle name="Normal 4 5 2 2 5" xfId="32525" xr:uid="{31F56F2E-C48E-4DD6-AEBD-80DF6B9F8B6E}"/>
    <cellStyle name="Normal 4 5 2 3" xfId="32526" xr:uid="{61DDFCE4-3728-46C9-92CD-F78BD8F098A7}"/>
    <cellStyle name="Normal 4 5 2 3 2" xfId="32527" xr:uid="{9D7C2AEF-D53B-4F95-A3F0-A2AB8B1C1B56}"/>
    <cellStyle name="Normal 4 5 2 4" xfId="32528" xr:uid="{31BDBFFA-DCC9-4128-8124-6BE3AB9195B1}"/>
    <cellStyle name="Normal 4 5 2 4 2" xfId="32529" xr:uid="{B6668016-566B-4793-AAFB-37334E11BA30}"/>
    <cellStyle name="Normal 4 5 2 5" xfId="32530" xr:uid="{BA36D01C-16E5-4927-95BF-976A81AEDC64}"/>
    <cellStyle name="Normal 4 5 2 5 2" xfId="32531" xr:uid="{C7E88B09-2F51-45CB-9214-3E5A2B979C61}"/>
    <cellStyle name="Normal 4 5 2 6" xfId="32532" xr:uid="{83B4E80F-36A9-4531-BE1F-158B86623500}"/>
    <cellStyle name="Normal 4 5 2 6 2" xfId="32533" xr:uid="{82D4CA7E-9E69-4A63-9916-0D52C3983616}"/>
    <cellStyle name="Normal 4 5 2 7" xfId="32534" xr:uid="{817D9CF8-9234-4DF3-8288-7CB7A5EAB8A5}"/>
    <cellStyle name="Normal 4 5 3" xfId="32535" xr:uid="{7D9DD136-70DD-4C39-8476-FF9B5A7DD2D1}"/>
    <cellStyle name="Normal 4 5 3 2" xfId="32536" xr:uid="{35CB08F1-1F10-4E44-97EE-C0016A236A20}"/>
    <cellStyle name="Normal 4 5 3 2 2" xfId="32537" xr:uid="{A39CFB5D-9551-4CA8-9882-5FE899C67D10}"/>
    <cellStyle name="Normal 4 5 3 2 2 2" xfId="32538" xr:uid="{5AA1C518-8E6E-40B9-B995-C4E1018D7C42}"/>
    <cellStyle name="Normal 4 5 3 2 3" xfId="32539" xr:uid="{44C6E6AF-4A0F-45E3-A032-6779626810F1}"/>
    <cellStyle name="Normal 4 5 3 2 3 2" xfId="32540" xr:uid="{1633633D-B166-44B7-B073-72C5D8646676}"/>
    <cellStyle name="Normal 4 5 3 2 4" xfId="32541" xr:uid="{FD707138-928D-4E39-B997-D380043EFA0B}"/>
    <cellStyle name="Normal 4 5 3 2 5" xfId="32542" xr:uid="{481F534E-0632-48DE-9525-55121B287A7F}"/>
    <cellStyle name="Normal 4 5 3 3" xfId="32543" xr:uid="{5A3D3DDE-03C3-4F9A-BDB1-444879B5DC34}"/>
    <cellStyle name="Normal 4 5 3 3 2" xfId="32544" xr:uid="{793ABDD9-3280-4A76-8926-6B15A5E9831E}"/>
    <cellStyle name="Normal 4 5 3 4" xfId="32545" xr:uid="{E92ABA88-3105-4B38-BD94-604ED4E45704}"/>
    <cellStyle name="Normal 4 5 3 4 2" xfId="32546" xr:uid="{4CF5734E-6795-4EE2-9CDA-2109AABE7ED1}"/>
    <cellStyle name="Normal 4 5 3 5" xfId="32547" xr:uid="{D8A8489B-C5E3-4730-A9D1-EBAE2A0B6749}"/>
    <cellStyle name="Normal 4 5 3 5 2" xfId="32548" xr:uid="{1CAE4955-BC18-452D-BE04-67A196024A95}"/>
    <cellStyle name="Normal 4 5 3 6" xfId="32549" xr:uid="{34575D1A-C996-4C54-963F-12F69535AE61}"/>
    <cellStyle name="Normal 4 5 3 6 2" xfId="32550" xr:uid="{1858FDFC-4363-414C-826C-97C7A5FA0023}"/>
    <cellStyle name="Normal 4 5 3 7" xfId="32551" xr:uid="{FE22DFD1-D0E2-4E85-8035-E21FEAD6ACAB}"/>
    <cellStyle name="Normal 4 5 4" xfId="32552" xr:uid="{34152037-C2CB-470F-BFCE-D45FDA414EA2}"/>
    <cellStyle name="Normal 4 5 4 2" xfId="32553" xr:uid="{37475F72-051B-41D2-B7C8-B1753B2278E3}"/>
    <cellStyle name="Normal 4 5 4 2 2" xfId="32554" xr:uid="{B444F70D-5AFA-4818-A317-AA01AB942B41}"/>
    <cellStyle name="Normal 4 5 4 3" xfId="32555" xr:uid="{1458CA01-DA1B-4FA2-9066-1F21ABBDE6A5}"/>
    <cellStyle name="Normal 4 5 4 3 2" xfId="32556" xr:uid="{BE303B0C-072B-4E88-967B-41749C81803B}"/>
    <cellStyle name="Normal 4 5 4 4" xfId="32557" xr:uid="{1AA89317-0B16-4DFB-B44B-620C444BC5C5}"/>
    <cellStyle name="Normal 4 5 4 5" xfId="32558" xr:uid="{AA5ED951-0BF3-46DC-97A4-763582D08A74}"/>
    <cellStyle name="Normal 4 5 5" xfId="32559" xr:uid="{82972D87-BEA5-4B83-8527-7D52F6EADD0A}"/>
    <cellStyle name="Normal 4 5 5 2" xfId="32560" xr:uid="{373C9A66-F4CB-49A3-929D-C0ABACCFA6F4}"/>
    <cellStyle name="Normal 4 5 6" xfId="32561" xr:uid="{40AF1752-893B-4DAE-9A43-CE517C70D755}"/>
    <cellStyle name="Normal 4 5 6 2" xfId="32562" xr:uid="{43DD9E2C-497B-4254-AA64-C0688D0B30D0}"/>
    <cellStyle name="Normal 4 5 7" xfId="32563" xr:uid="{2F7E1FDA-DA71-4603-8154-0C873FED4A5D}"/>
    <cellStyle name="Normal 4 5 7 2" xfId="32564" xr:uid="{0AE27D69-ADB4-4368-890E-DFEFB7122118}"/>
    <cellStyle name="Normal 4 5 8" xfId="32565" xr:uid="{90D7F0BA-B2D7-4B7A-B98D-9AE0A477A9D4}"/>
    <cellStyle name="Normal 4 5 8 2" xfId="32566" xr:uid="{65D59F98-BBC7-490B-9EA4-A2661515DAE5}"/>
    <cellStyle name="Normal 4 5 9" xfId="32567" xr:uid="{71040D90-265C-4F0E-AEF4-41F4D3A3B6A9}"/>
    <cellStyle name="Normal 4 6" xfId="32568" xr:uid="{6E34D63B-3598-4E88-B8BB-6B732E4BA439}"/>
    <cellStyle name="Normal 4 6 2" xfId="32569" xr:uid="{FA00E055-92DF-4690-B723-7804D09E129A}"/>
    <cellStyle name="Normal 4 6 2 2" xfId="32570" xr:uid="{9812D7E9-E721-43BD-B2EE-BF11AB34D4F9}"/>
    <cellStyle name="Normal 4 6 2 2 2" xfId="32571" xr:uid="{09B80437-2969-4669-8EB7-76BCD99DA6AC}"/>
    <cellStyle name="Normal 4 6 2 2 3" xfId="32572" xr:uid="{94F16D00-1557-4756-A0A6-99C2F7C58D51}"/>
    <cellStyle name="Normal 4 6 2 3" xfId="32573" xr:uid="{1D70BA52-D5AF-4177-9291-79EF4A863107}"/>
    <cellStyle name="Normal 4 6 2 3 2" xfId="32574" xr:uid="{09EF816C-6EC5-4D14-857E-DFFCE9426C1C}"/>
    <cellStyle name="Normal 4 6 2 4" xfId="32575" xr:uid="{6006ED28-47E0-481A-A2A1-E4C24A194A0B}"/>
    <cellStyle name="Normal 4 6 2 4 2" xfId="32576" xr:uid="{8767D454-F2AC-446F-8B0C-EABD7D8B7D92}"/>
    <cellStyle name="Normal 4 6 2 5" xfId="32577" xr:uid="{E86B8BD3-1A3E-4BD3-A37A-B5962AE59B35}"/>
    <cellStyle name="Normal 4 6 3" xfId="32578" xr:uid="{F27A5AAD-A9D3-4F95-A0EB-EEF6CF454D3F}"/>
    <cellStyle name="Normal 4 6 3 2" xfId="32579" xr:uid="{445F3F11-DFC2-4DFB-A32E-12817BFEFD88}"/>
    <cellStyle name="Normal 4 6 3 2 2" xfId="32580" xr:uid="{5D52B3B6-8488-41AB-9EE7-0E6EA5C3573D}"/>
    <cellStyle name="Normal 4 6 3 2 3" xfId="32581" xr:uid="{30F06BFC-A226-4061-B09A-B9E1D6B10A3B}"/>
    <cellStyle name="Normal 4 6 3 3" xfId="32582" xr:uid="{5A2162C1-C0C6-4DA6-96A4-A9C53658A06B}"/>
    <cellStyle name="Normal 4 6 3 4" xfId="32583" xr:uid="{36534601-F9F8-46DA-965B-94CC5DA45BD8}"/>
    <cellStyle name="Normal 4 6 4" xfId="32584" xr:uid="{3CE1A008-129C-46A7-8758-F61098F48B86}"/>
    <cellStyle name="Normal 4 6 4 2" xfId="32585" xr:uid="{6BDB2093-9027-4B55-B5E8-516999E3A623}"/>
    <cellStyle name="Normal 4 6 4 3" xfId="32586" xr:uid="{32875EE4-6E02-4CEA-92EA-C5C4D4751F8A}"/>
    <cellStyle name="Normal 4 6 5" xfId="32587" xr:uid="{77F6407F-B337-4CCD-B79F-E7334470C31C}"/>
    <cellStyle name="Normal 4 6 5 2" xfId="32588" xr:uid="{C84D7651-2ADE-4120-8018-49AC0751E7EC}"/>
    <cellStyle name="Normal 4 6 6" xfId="32589" xr:uid="{615633C0-F975-445B-8BCC-A9309210F1AC}"/>
    <cellStyle name="Normal 4 6 6 2" xfId="32590" xr:uid="{D6365694-4E52-4EC3-89DF-05C15DDBBE4D}"/>
    <cellStyle name="Normal 4 6 7" xfId="32591" xr:uid="{DC662D5E-EEDA-494F-A38A-FB812A29006E}"/>
    <cellStyle name="Normal 4 6 7 2" xfId="32592" xr:uid="{ED255A8F-9BB4-45FC-8263-6400B05E622A}"/>
    <cellStyle name="Normal 4 6 8" xfId="32593" xr:uid="{55CC6BAC-DA6C-4B82-A893-EC6B8E00E2D1}"/>
    <cellStyle name="Normal 4 7" xfId="32594" xr:uid="{C134F278-941C-469F-928B-E7DB74BB9F87}"/>
    <cellStyle name="Normal 4 7 2" xfId="32595" xr:uid="{BF5643E5-BC74-4764-BACD-2A4273032CD7}"/>
    <cellStyle name="Normal 4 7 2 2" xfId="32596" xr:uid="{4AB5DC55-31B6-4A90-910B-AC2F77CB7A89}"/>
    <cellStyle name="Normal 4 7 2 2 2" xfId="32597" xr:uid="{C86DEFC5-72F7-4791-B421-11ECFCE4CF70}"/>
    <cellStyle name="Normal 4 7 2 2 3" xfId="32598" xr:uid="{2805BE27-3B4F-4567-93D0-67D0CEDB5F5E}"/>
    <cellStyle name="Normal 4 7 2 3" xfId="32599" xr:uid="{41203B3A-B703-4AAA-B67E-0794CD590E34}"/>
    <cellStyle name="Normal 4 7 2 3 2" xfId="32600" xr:uid="{1A38D9D7-E7F2-40A2-A6B2-755C693AF3A6}"/>
    <cellStyle name="Normal 4 7 2 4" xfId="32601" xr:uid="{F937DB2B-64B3-49D1-901D-7AA2864C3FBC}"/>
    <cellStyle name="Normal 4 7 2 5" xfId="32602" xr:uid="{B861011E-EF33-471F-8347-CA21C0EE11C4}"/>
    <cellStyle name="Normal 4 7 3" xfId="32603" xr:uid="{D0DE5197-6CC1-4AB1-B894-96C4257D5213}"/>
    <cellStyle name="Normal 4 7 3 2" xfId="32604" xr:uid="{8D455879-F4D1-43DB-AB5E-AAFC8A331563}"/>
    <cellStyle name="Normal 4 7 3 2 2" xfId="32605" xr:uid="{2B2F9E45-CE1E-46BF-B83F-24A2BA7AB45B}"/>
    <cellStyle name="Normal 4 7 3 2 3" xfId="32606" xr:uid="{526D8C58-1373-4A92-9CBB-0FC75EBF33E4}"/>
    <cellStyle name="Normal 4 7 3 3" xfId="32607" xr:uid="{480574C7-B6CC-4022-B849-0FE729D6874B}"/>
    <cellStyle name="Normal 4 7 3 4" xfId="32608" xr:uid="{B7A337D9-BBDC-4AD2-889C-530D1F45830E}"/>
    <cellStyle name="Normal 4 7 4" xfId="32609" xr:uid="{DE9C5186-AC78-404C-8EB3-FDED160706BA}"/>
    <cellStyle name="Normal 4 7 4 2" xfId="32610" xr:uid="{8F237B89-63CA-4089-B3C7-F10DBC6ED6F5}"/>
    <cellStyle name="Normal 4 7 4 3" xfId="32611" xr:uid="{B7A7648A-C95B-437D-8D8F-AD6CE2A9BF60}"/>
    <cellStyle name="Normal 4 7 5" xfId="32612" xr:uid="{F83EC971-6C24-47B8-BAA9-E983893B05C4}"/>
    <cellStyle name="Normal 4 7 5 2" xfId="32613" xr:uid="{53FD900F-161D-477C-8EA3-9EAD5B43455C}"/>
    <cellStyle name="Normal 4 7 6" xfId="32614" xr:uid="{015A649E-205D-4A6F-B829-C6D7897C3831}"/>
    <cellStyle name="Normal 4 7 6 2" xfId="32615" xr:uid="{40572C73-876E-4253-A512-1726535BA26A}"/>
    <cellStyle name="Normal 4 7 7" xfId="32616" xr:uid="{B5F2D71F-1E63-486B-A71B-A8F9EF9A5608}"/>
    <cellStyle name="Normal 4 7 7 2" xfId="32617" xr:uid="{6EE66ECD-6C83-4EFF-A17B-EFC73B3D9306}"/>
    <cellStyle name="Normal 4 7 8" xfId="32618" xr:uid="{FB4BC3D2-BD33-4736-A168-1CB3F34C6759}"/>
    <cellStyle name="Normal 4 8" xfId="32619" xr:uid="{DDC3F4BE-BD35-478E-A330-323073821474}"/>
    <cellStyle name="Normal 4 8 2" xfId="32620" xr:uid="{278B77BB-5495-43E3-9BB4-90B0D4066BFA}"/>
    <cellStyle name="Normal 4 8 2 2" xfId="32621" xr:uid="{DF7209CB-4803-447A-80D6-C84509146BA9}"/>
    <cellStyle name="Normal 4 8 2 2 2" xfId="32622" xr:uid="{8C8C9853-B25B-4B13-8E11-A2904C938735}"/>
    <cellStyle name="Normal 4 8 2 2 3" xfId="32623" xr:uid="{012A5F07-2AB8-45A0-ADCE-E2FBF7643F7A}"/>
    <cellStyle name="Normal 4 8 2 3" xfId="32624" xr:uid="{5478EC8F-EFF8-438F-BE0C-6479D720AF0A}"/>
    <cellStyle name="Normal 4 8 2 4" xfId="32625" xr:uid="{868D2CBD-1BD4-4459-B09F-3D0CD3CBAC72}"/>
    <cellStyle name="Normal 4 8 3" xfId="32626" xr:uid="{D0AA5A71-9901-4AB9-8552-8CEE4AE38D54}"/>
    <cellStyle name="Normal 4 8 3 2" xfId="32627" xr:uid="{B47FF5FF-A30B-4736-A669-65D2084658DE}"/>
    <cellStyle name="Normal 4 8 3 2 2" xfId="32628" xr:uid="{BC4A27CA-AC19-4B76-BFB2-8E06D27440E8}"/>
    <cellStyle name="Normal 4 8 3 2 3" xfId="32629" xr:uid="{358B9C66-6799-4B65-8166-8FBA219951F2}"/>
    <cellStyle name="Normal 4 8 3 3" xfId="32630" xr:uid="{E56E8740-5DF8-4EC7-A879-8F26E25EF408}"/>
    <cellStyle name="Normal 4 8 3 4" xfId="32631" xr:uid="{A7FC09F2-35C4-4AF4-A3DD-980189C3F174}"/>
    <cellStyle name="Normal 4 8 4" xfId="32632" xr:uid="{DE9884B5-ED9A-430E-891F-880CAB9E8280}"/>
    <cellStyle name="Normal 4 8 4 2" xfId="32633" xr:uid="{FA9207FC-E40C-449B-B6AD-CAF570DE71A7}"/>
    <cellStyle name="Normal 4 8 4 3" xfId="32634" xr:uid="{7DBF50F2-BB15-44D1-975E-F6A471AE179A}"/>
    <cellStyle name="Normal 4 8 5" xfId="32635" xr:uid="{D6E11330-5DF8-4F2A-9511-06EE6E1B42FE}"/>
    <cellStyle name="Normal 4 8 5 2" xfId="32636" xr:uid="{095BE0F4-6794-45F1-8812-58699A8B0F26}"/>
    <cellStyle name="Normal 4 8 6" xfId="32637" xr:uid="{430AF2F0-C8B1-40D6-B738-DF12AF51409E}"/>
    <cellStyle name="Normal 4 9" xfId="32638" xr:uid="{33856992-7BED-4D26-B502-A908950F1569}"/>
    <cellStyle name="Normal 4 9 2" xfId="32639" xr:uid="{814F7A40-60B7-4D1E-BC7C-9FCA5294338A}"/>
    <cellStyle name="Normal 4 9 2 2" xfId="32640" xr:uid="{BFDAFD05-04A1-4C5B-B916-E7EBBAF7E6E6}"/>
    <cellStyle name="Normal 4 9 2 2 2" xfId="32641" xr:uid="{5672D8B5-4DDC-467C-BC42-49E8B08AA37F}"/>
    <cellStyle name="Normal 4 9 2 2 2 2" xfId="32642" xr:uid="{ABA04172-566E-4AAF-A457-E1AC8F2AF4CD}"/>
    <cellStyle name="Normal 4 9 2 2 2 3" xfId="32643" xr:uid="{0DC17DD9-9011-4E60-B70A-07387FAAFA46}"/>
    <cellStyle name="Normal 4 9 2 2 3" xfId="32644" xr:uid="{1D39AA4A-F179-4A13-8462-49D3F7D7828C}"/>
    <cellStyle name="Normal 4 9 2 2 4" xfId="32645" xr:uid="{B96BF902-9708-4DE8-B008-CD3713806226}"/>
    <cellStyle name="Normal 4 9 2 3" xfId="32646" xr:uid="{32731652-EC74-4BB8-AD26-9AC9DE07EA2F}"/>
    <cellStyle name="Normal 4 9 2 3 2" xfId="32647" xr:uid="{D93BA987-CCA3-4DC6-9FCB-285BD131BD38}"/>
    <cellStyle name="Normal 4 9 2 3 3" xfId="32648" xr:uid="{78922655-A904-426D-8CD7-46F5B2242EAC}"/>
    <cellStyle name="Normal 4 9 2 4" xfId="32649" xr:uid="{0F9AF3EE-5C69-46E9-9681-6F530279A1B4}"/>
    <cellStyle name="Normal 4 9 2 5" xfId="32650" xr:uid="{45DB942B-F61E-4656-B323-C26A281F88A6}"/>
    <cellStyle name="Normal 4 9 3" xfId="32651" xr:uid="{0AFCA3CD-EDC5-4280-93A1-117D5A875B5B}"/>
    <cellStyle name="Normal 4 9 3 2" xfId="32652" xr:uid="{D6DD47C7-6288-44D5-875E-240AF5FBACCB}"/>
    <cellStyle name="Normal 4 9 3 2 2" xfId="32653" xr:uid="{BF66BCC1-4DF3-4DEB-A997-CF693BA15841}"/>
    <cellStyle name="Normal 4 9 3 2 3" xfId="32654" xr:uid="{580D94EA-46D0-4227-98CF-1B6516C9383B}"/>
    <cellStyle name="Normal 4 9 3 3" xfId="32655" xr:uid="{032FA9B3-C0ED-41EE-9790-A1DA8227767D}"/>
    <cellStyle name="Normal 4 9 3 4" xfId="32656" xr:uid="{67AAE41C-3827-4502-A12A-A9FB19D8A9CB}"/>
    <cellStyle name="Normal 4 9 4" xfId="32657" xr:uid="{DE6D4D0E-4502-40D3-BFA8-D04DB19CA7B7}"/>
    <cellStyle name="Normal 4 9 4 2" xfId="32658" xr:uid="{F6877573-DDD6-40D2-8004-DF71838EF5BE}"/>
    <cellStyle name="Normal 4 9 4 2 2" xfId="32659" xr:uid="{429946B7-F055-4622-BD3B-3370816CFCDB}"/>
    <cellStyle name="Normal 4 9 4 2 3" xfId="32660" xr:uid="{B845BDEB-4DEB-47B0-B87D-232314E656C2}"/>
    <cellStyle name="Normal 4 9 4 3" xfId="32661" xr:uid="{7DC02552-F7E4-463D-8152-3779F0A08C1E}"/>
    <cellStyle name="Normal 4 9 4 4" xfId="32662" xr:uid="{C515CA3F-18C4-451E-AEDE-E2DDA63D6BC8}"/>
    <cellStyle name="Normal 4 9 5" xfId="32663" xr:uid="{6CA39149-0DAE-4F53-BB1D-3BB1DD39464D}"/>
    <cellStyle name="Normal 4 9 5 2" xfId="32664" xr:uid="{78AF16D7-2B0E-4CF8-AC40-D397C2546093}"/>
    <cellStyle name="Normal 4 9 5 3" xfId="32665" xr:uid="{6E155FA3-BA41-4E54-850A-3D9788697496}"/>
    <cellStyle name="Normal 4 9 6" xfId="32666" xr:uid="{CDE7FF9C-6D2E-4462-9485-C7785A7BB6BF}"/>
    <cellStyle name="Normal 4 9 7" xfId="32667" xr:uid="{C69103DB-17C2-49F9-A3FC-30C649435AB7}"/>
    <cellStyle name="Normal 40" xfId="32668" xr:uid="{95975A3B-F565-4032-9602-3326D0C43EC5}"/>
    <cellStyle name="Normal 40 2" xfId="32669" xr:uid="{E21E5CD5-793A-4B34-BBDE-4F1FDE8D3267}"/>
    <cellStyle name="Normal 40 2 2" xfId="32670" xr:uid="{58FAC219-6B64-44C4-BB2C-4D845735E899}"/>
    <cellStyle name="Normal 40 2 2 2" xfId="32671" xr:uid="{C13D2093-8F03-479B-9692-DD2EF25EF51F}"/>
    <cellStyle name="Normal 40 2 2 2 2" xfId="32672" xr:uid="{1D7575A7-63C1-46C5-99B4-168D5ECF5E6E}"/>
    <cellStyle name="Normal 40 2 2 2 3" xfId="32673" xr:uid="{528FCC91-07B9-48AD-93F0-F68D81861806}"/>
    <cellStyle name="Normal 40 2 3" xfId="32674" xr:uid="{ECB6157D-3804-4605-AE6F-8C3A532E7E37}"/>
    <cellStyle name="Normal 40 2 3 2" xfId="32675" xr:uid="{8A0206E1-C7EC-4226-A5C6-3FB1732A404B}"/>
    <cellStyle name="Normal 40 2 3 3" xfId="32676" xr:uid="{F55C3AFB-BBA9-4BD3-9420-E8CB3AD20FE5}"/>
    <cellStyle name="Normal 40 2 4" xfId="32677" xr:uid="{57B335CD-6508-41C5-9D8E-69A8ED2D1302}"/>
    <cellStyle name="Normal 40 2 4 2" xfId="32678" xr:uid="{473E263A-EA3C-45FD-88F7-4A77A2D2A090}"/>
    <cellStyle name="Normal 40 2 4 3" xfId="32679" xr:uid="{9FED6646-66A2-4A1B-9BFA-E27F7826F220}"/>
    <cellStyle name="Normal 40 2 5" xfId="32680" xr:uid="{7F953EFB-B2D1-4F3E-898F-81A7BE0A211E}"/>
    <cellStyle name="Normal 40 2 5 2" xfId="32681" xr:uid="{DB470C53-9249-4BBD-852D-C7E6175D4886}"/>
    <cellStyle name="Normal 40 2 5 3" xfId="32682" xr:uid="{779F88CF-6056-41C9-B8BF-0C93806CC9A0}"/>
    <cellStyle name="Normal 40 2 6" xfId="32683" xr:uid="{C98422DA-5787-489C-897F-87F723FE7029}"/>
    <cellStyle name="Normal 40 3" xfId="32684" xr:uid="{00620AA6-958B-4683-8D00-9F5D4A413204}"/>
    <cellStyle name="Normal 40 3 2" xfId="32685" xr:uid="{12F07B25-A9E8-48AA-BBD1-6810A7B332E1}"/>
    <cellStyle name="Normal 40 3 2 2" xfId="32686" xr:uid="{D6950BC6-D0D1-4B03-871C-3989E56D873D}"/>
    <cellStyle name="Normal 40 3 2 3" xfId="32687" xr:uid="{743AEE3B-EE61-4094-86C3-34B20547879E}"/>
    <cellStyle name="Normal 40 3 3" xfId="32688" xr:uid="{4EF255A5-64A6-4A24-A76A-009E0B5FD1E3}"/>
    <cellStyle name="Normal 40 3 3 2" xfId="32689" xr:uid="{591F4E09-7F2B-4051-9F17-CC06F1EF2F26}"/>
    <cellStyle name="Normal 40 3 3 3" xfId="32690" xr:uid="{3230FDDF-F603-4D19-B9D1-93C113D93758}"/>
    <cellStyle name="Normal 40 4" xfId="32691" xr:uid="{1C9A11A4-BF5F-41CE-8EAE-2402CF91E34E}"/>
    <cellStyle name="Normal 40 4 2" xfId="32692" xr:uid="{A1D31161-B78A-4E7F-8EBD-5A80E1988823}"/>
    <cellStyle name="Normal 40 4 3" xfId="32693" xr:uid="{E6BEAFA7-1C3F-4CD1-B579-2B373994CD50}"/>
    <cellStyle name="Normal 40 5" xfId="32694" xr:uid="{DA8AED00-EA5D-41FE-A274-93FC84487849}"/>
    <cellStyle name="Normal 40 5 2" xfId="32695" xr:uid="{17489A51-42A6-4768-9D93-192FC1B4CB05}"/>
    <cellStyle name="Normal 40 6" xfId="32696" xr:uid="{B98566DC-45C0-456E-9FAC-EBD0936E9C3E}"/>
    <cellStyle name="Normal 40 6 2" xfId="32697" xr:uid="{C3E69186-8B05-4874-AA84-E2A5B22C575E}"/>
    <cellStyle name="Normal 40 7" xfId="32698" xr:uid="{61485F4D-51D7-4512-B704-311EBB7FD4E1}"/>
    <cellStyle name="Normal 40 8" xfId="32699" xr:uid="{0E383799-99A7-4ABE-BC66-3F57B61A3E2F}"/>
    <cellStyle name="Normal 41" xfId="32700" xr:uid="{0046524F-A96A-43D7-BD67-6AE183D3EDE2}"/>
    <cellStyle name="Normal 41 2" xfId="32701" xr:uid="{EC886F41-E4F7-44F8-9132-A470BC8D9AB8}"/>
    <cellStyle name="Normal 41 2 2" xfId="32702" xr:uid="{80478082-7034-4DDE-A5B3-E05BC0A88B85}"/>
    <cellStyle name="Normal 41 2 2 2" xfId="32703" xr:uid="{24EC0FAE-2ECD-4E55-8550-BBE016F27288}"/>
    <cellStyle name="Normal 41 2 2 2 2" xfId="32704" xr:uid="{3A3C12E2-D790-4720-8FFE-12830A89DF2B}"/>
    <cellStyle name="Normal 41 2 2 2 3" xfId="32705" xr:uid="{6097FBE5-B34D-4685-8BFC-AC6DC50EB878}"/>
    <cellStyle name="Normal 41 2 3" xfId="32706" xr:uid="{6D920C71-AC7D-4889-8D78-3DA61C9021AE}"/>
    <cellStyle name="Normal 41 2 3 2" xfId="32707" xr:uid="{EAF1684D-E966-4D10-95E3-18C3F8502E06}"/>
    <cellStyle name="Normal 41 2 3 3" xfId="32708" xr:uid="{6BD389BC-3DF2-4977-B3B3-8E332C450BD4}"/>
    <cellStyle name="Normal 41 2 4" xfId="32709" xr:uid="{E5BBF8FB-48A8-4377-93F8-D6586861DC31}"/>
    <cellStyle name="Normal 41 2 4 2" xfId="32710" xr:uid="{63EDCD7A-54FF-47F9-91B8-CEB7947DCB47}"/>
    <cellStyle name="Normal 41 2 4 3" xfId="32711" xr:uid="{D743FA85-4A57-477E-BF99-0EC2046030BB}"/>
    <cellStyle name="Normal 41 2 5" xfId="32712" xr:uid="{FD423CF4-96D4-4E92-9054-03CB671B3A9B}"/>
    <cellStyle name="Normal 41 2 5 2" xfId="32713" xr:uid="{53D435F9-EDF8-4169-9E0A-27C8BE950A41}"/>
    <cellStyle name="Normal 41 2 5 3" xfId="32714" xr:uid="{FBBC6963-A2CE-4608-90EA-A035EDD40C60}"/>
    <cellStyle name="Normal 41 2 6" xfId="32715" xr:uid="{2991F4E4-A142-4388-9E30-C36DA40499B9}"/>
    <cellStyle name="Normal 41 3" xfId="32716" xr:uid="{AB6C661F-6941-4B99-A7E1-DC766859CCBD}"/>
    <cellStyle name="Normal 41 3 2" xfId="32717" xr:uid="{0E4B4501-18C8-4158-B5C0-4972EC6373F1}"/>
    <cellStyle name="Normal 41 3 2 2" xfId="32718" xr:uid="{CFB8BB6B-B9A0-4C3A-8793-3DD5E696EADC}"/>
    <cellStyle name="Normal 41 3 2 3" xfId="32719" xr:uid="{67C980EE-6CCE-4FD4-8DFD-0FB27F558ED2}"/>
    <cellStyle name="Normal 41 3 3" xfId="32720" xr:uid="{52500135-4B00-4D69-92DA-FFE3591C5DB8}"/>
    <cellStyle name="Normal 41 3 3 2" xfId="32721" xr:uid="{41E8555A-EF96-4697-8245-73F042B2341B}"/>
    <cellStyle name="Normal 41 3 3 3" xfId="32722" xr:uid="{CA610C88-7F91-4865-B022-BC9BC1754061}"/>
    <cellStyle name="Normal 41 4" xfId="32723" xr:uid="{E6F1D685-86F9-4357-971B-75088322C14B}"/>
    <cellStyle name="Normal 41 4 2" xfId="32724" xr:uid="{FA6D331A-7B4D-4AC2-9CA6-FBA2B145036B}"/>
    <cellStyle name="Normal 41 4 3" xfId="32725" xr:uid="{BF40E066-9D4E-4312-90E9-4BD4E4890216}"/>
    <cellStyle name="Normal 41 5" xfId="32726" xr:uid="{1FEA893C-053F-44AE-92F9-38D31CEBAC67}"/>
    <cellStyle name="Normal 41 5 2" xfId="32727" xr:uid="{82D2480E-F7CA-4424-B37B-ED0E33B4D42F}"/>
    <cellStyle name="Normal 41 6" xfId="32728" xr:uid="{54DEACA4-4EE2-4786-B068-6237CE8BB488}"/>
    <cellStyle name="Normal 41 6 2" xfId="32729" xr:uid="{AD016F97-2AD5-453A-A1E8-B8D892EA7522}"/>
    <cellStyle name="Normal 41 7" xfId="32730" xr:uid="{38D39AB2-77F2-4815-8D60-A5EF73FA2B8F}"/>
    <cellStyle name="Normal 41 8" xfId="32731" xr:uid="{5F22B937-D0F2-4F6F-A970-143D40B287D2}"/>
    <cellStyle name="Normal 42" xfId="32732" xr:uid="{A8330168-D414-41B2-A89D-9FE9F9D27E59}"/>
    <cellStyle name="Normal 42 2" xfId="32733" xr:uid="{5EF7803A-3D7D-4AAE-BDF5-85AD346DAA02}"/>
    <cellStyle name="Normal 42 2 2" xfId="32734" xr:uid="{BEF52D6A-8D2C-4C0D-B2E8-659A51F0D822}"/>
    <cellStyle name="Normal 42 2 2 2" xfId="32735" xr:uid="{AC661382-0DCE-4C37-B505-766CEA3F32AA}"/>
    <cellStyle name="Normal 42 2 2 2 2" xfId="32736" xr:uid="{A569A30D-FEB2-400F-9C86-DD62AA60E1DA}"/>
    <cellStyle name="Normal 42 2 2 2 3" xfId="32737" xr:uid="{C5AF4925-5DEF-45CC-87B0-191C324F3178}"/>
    <cellStyle name="Normal 42 2 3" xfId="32738" xr:uid="{C3F334B7-18E8-4F84-9A76-9D012F1876AF}"/>
    <cellStyle name="Normal 42 2 3 2" xfId="32739" xr:uid="{F31F3375-8805-43E1-8619-EAE2419254F8}"/>
    <cellStyle name="Normal 42 2 3 3" xfId="32740" xr:uid="{1E1EEA27-364B-4452-BBA4-302A1B87589A}"/>
    <cellStyle name="Normal 42 2 4" xfId="32741" xr:uid="{94E76CB1-7102-4BA4-8CE8-572E4FE252CD}"/>
    <cellStyle name="Normal 42 2 4 2" xfId="32742" xr:uid="{9F339088-D85E-48BC-BE81-E9CF7686D289}"/>
    <cellStyle name="Normal 42 2 4 3" xfId="32743" xr:uid="{DC99494D-A233-4164-81F1-EBF6F02ED1F1}"/>
    <cellStyle name="Normal 42 2 5" xfId="32744" xr:uid="{A0009CAB-CAFC-4C31-9BB9-01CBDC39153F}"/>
    <cellStyle name="Normal 42 2 5 2" xfId="32745" xr:uid="{BE8ECF1B-5C10-4254-8F71-699E793F15C3}"/>
    <cellStyle name="Normal 42 2 5 3" xfId="32746" xr:uid="{593C6D13-5680-4291-8C84-2E3253C6AB4F}"/>
    <cellStyle name="Normal 42 2 6" xfId="32747" xr:uid="{B73FE471-200E-4A3A-A493-55A6EF1C82B5}"/>
    <cellStyle name="Normal 42 3" xfId="32748" xr:uid="{EC6D7543-BAED-476F-BD10-93B963ADFCB6}"/>
    <cellStyle name="Normal 42 3 2" xfId="32749" xr:uid="{EE44D1CC-348B-42C9-A05B-DB5D3DB72500}"/>
    <cellStyle name="Normal 42 3 2 2" xfId="32750" xr:uid="{82B92B78-695D-40CB-9DBC-2E53B3DEA5BE}"/>
    <cellStyle name="Normal 42 3 2 3" xfId="32751" xr:uid="{3029F377-CB7F-4AA2-8C6A-D5FA1707379A}"/>
    <cellStyle name="Normal 42 3 3" xfId="32752" xr:uid="{CEFDC0E1-6BF4-4F89-A444-0B65DDAD8E8E}"/>
    <cellStyle name="Normal 42 3 3 2" xfId="32753" xr:uid="{C36FFE32-71F4-4D15-8339-DA1BCB7C48B9}"/>
    <cellStyle name="Normal 42 3 3 3" xfId="32754" xr:uid="{9B14B568-4F72-4BE1-B134-4BB69C796E58}"/>
    <cellStyle name="Normal 42 4" xfId="32755" xr:uid="{DD319CDF-A8B3-4660-90B4-0DEDB0AFB221}"/>
    <cellStyle name="Normal 42 4 2" xfId="32756" xr:uid="{8E7BFC1A-38A4-4222-A355-BF082F76F20A}"/>
    <cellStyle name="Normal 42 4 3" xfId="32757" xr:uid="{3B684F13-5581-4C2C-AEED-5EB3F70A4D2D}"/>
    <cellStyle name="Normal 42 5" xfId="32758" xr:uid="{7B59E6AA-4FC1-45AD-B2D3-849A83ADCC30}"/>
    <cellStyle name="Normal 42 5 2" xfId="32759" xr:uid="{0594F550-05B2-4D05-AC7A-204513F465B9}"/>
    <cellStyle name="Normal 42 6" xfId="32760" xr:uid="{E02743B5-0096-4D6F-9078-A8DF68641128}"/>
    <cellStyle name="Normal 42 6 2" xfId="32761" xr:uid="{6F1D495F-876B-4D1E-820E-85B044BAD476}"/>
    <cellStyle name="Normal 42 7" xfId="32762" xr:uid="{D2C38937-E285-434C-9024-7D3C5C18DD42}"/>
    <cellStyle name="Normal 43" xfId="32763" xr:uid="{170217D9-9E23-4DBE-AF96-75063ADC306C}"/>
    <cellStyle name="Normal 43 2" xfId="32764" xr:uid="{01828E52-8416-4F96-BDEA-A94489559207}"/>
    <cellStyle name="Normal 43 2 2" xfId="32765" xr:uid="{561BEE8A-074D-4976-97D3-C0CA8123209D}"/>
    <cellStyle name="Normal 43 2 2 2" xfId="32766" xr:uid="{77073642-8CA9-41D0-802D-3CA68F575412}"/>
    <cellStyle name="Normal 43 2 2 2 2" xfId="32767" xr:uid="{8C8983EF-AF7F-4040-8F23-D88625C1FF88}"/>
    <cellStyle name="Normal 43 2 2 2 3" xfId="32768" xr:uid="{EE7729FF-BA42-4CCA-B938-1BB10047C127}"/>
    <cellStyle name="Normal 43 2 3" xfId="32769" xr:uid="{6395BEFD-64C1-4590-8590-A92EF855AB62}"/>
    <cellStyle name="Normal 43 2 3 2" xfId="32770" xr:uid="{3FF6BB89-1014-44C9-A2C3-7EEFA0DD52F0}"/>
    <cellStyle name="Normal 43 2 3 3" xfId="32771" xr:uid="{A3D44EBD-AB6C-4CDE-AC07-E64FDEADD719}"/>
    <cellStyle name="Normal 43 2 4" xfId="32772" xr:uid="{E3D13650-83A6-43A7-AA2F-066AFA414608}"/>
    <cellStyle name="Normal 43 2 4 2" xfId="32773" xr:uid="{04D5D413-197A-44B7-ADCE-1C7A0489E3EB}"/>
    <cellStyle name="Normal 43 2 4 3" xfId="32774" xr:uid="{6FD5A73C-75B0-4ED3-904C-B39065B4B588}"/>
    <cellStyle name="Normal 43 2 5" xfId="32775" xr:uid="{4CCE3C85-24C0-4528-B085-835139EEF62C}"/>
    <cellStyle name="Normal 43 2 5 2" xfId="32776" xr:uid="{B7186E11-EA1F-4721-AF3A-3C3F692636DB}"/>
    <cellStyle name="Normal 43 2 5 3" xfId="32777" xr:uid="{8D1A5840-DD94-4C58-A88F-0D5C22292311}"/>
    <cellStyle name="Normal 43 2 6" xfId="32778" xr:uid="{C309A816-59F2-4A10-976E-650FE7FFF937}"/>
    <cellStyle name="Normal 43 3" xfId="32779" xr:uid="{C9C5E622-0A5F-417C-9A2F-D4DF563CFDC2}"/>
    <cellStyle name="Normal 43 3 2" xfId="32780" xr:uid="{58D9229B-87CE-4D16-801B-EC88B9607CB0}"/>
    <cellStyle name="Normal 43 3 2 2" xfId="32781" xr:uid="{94FBD41A-0B97-4DFD-AD6B-0EC4051706E2}"/>
    <cellStyle name="Normal 43 3 2 3" xfId="32782" xr:uid="{B58385EB-86EE-4963-A283-AAF8CA10EA8E}"/>
    <cellStyle name="Normal 43 3 3" xfId="32783" xr:uid="{7750BB4F-2D5F-47AB-B8C7-56F012009552}"/>
    <cellStyle name="Normal 43 3 3 2" xfId="32784" xr:uid="{C4790B78-A4D7-422D-B774-C8DCE3526281}"/>
    <cellStyle name="Normal 43 3 3 3" xfId="32785" xr:uid="{CB761EF1-E013-4342-8528-881D8C152952}"/>
    <cellStyle name="Normal 43 4" xfId="32786" xr:uid="{C49B6D13-D02F-4938-8B7A-0EBCF21D3388}"/>
    <cellStyle name="Normal 43 4 2" xfId="32787" xr:uid="{104C469C-4A7E-46EB-BE9A-ADB7CF8634C2}"/>
    <cellStyle name="Normal 43 4 3" xfId="32788" xr:uid="{A108D149-424B-4B8E-A2B1-8C2DE8578334}"/>
    <cellStyle name="Normal 43 5" xfId="32789" xr:uid="{C3C15BB7-ABF1-4C6A-8490-6084FA3FC959}"/>
    <cellStyle name="Normal 43 5 2" xfId="32790" xr:uid="{07C5CEDF-D276-4820-8A60-CEAEBA1D6063}"/>
    <cellStyle name="Normal 43 6" xfId="32791" xr:uid="{55E72179-EAA7-4597-8DFC-06347B4A4F9B}"/>
    <cellStyle name="Normal 43 6 2" xfId="32792" xr:uid="{771F93EB-45F9-483C-BAF3-F77BB3715FF0}"/>
    <cellStyle name="Normal 43 7" xfId="32793" xr:uid="{333C6378-B123-4458-8119-9F9F7EB9E6E7}"/>
    <cellStyle name="Normal 44" xfId="32794" xr:uid="{D8827B68-B325-4CA0-9FCD-4FB5D559076B}"/>
    <cellStyle name="Normal 44 2" xfId="32795" xr:uid="{BB9D4014-19BD-49F7-972D-E98235305DD6}"/>
    <cellStyle name="Normal 44 2 2" xfId="32796" xr:uid="{305B6FFC-C5EB-446D-B929-896C3E8E8B00}"/>
    <cellStyle name="Normal 44 2 2 2" xfId="32797" xr:uid="{3349FCF8-3AA2-42F0-83F0-7A8314777C39}"/>
    <cellStyle name="Normal 44 2 2 2 2" xfId="32798" xr:uid="{C58B76F6-A159-49BF-8007-8222ADC27F05}"/>
    <cellStyle name="Normal 44 2 2 2 3" xfId="32799" xr:uid="{EB09BAD7-F1DC-4415-B6CC-A0E16865A6BA}"/>
    <cellStyle name="Normal 44 2 3" xfId="32800" xr:uid="{BB6F45B2-117D-49CC-8CA0-4E3ADD1FB4B7}"/>
    <cellStyle name="Normal 44 2 3 2" xfId="32801" xr:uid="{97C6D2DC-C727-47CE-91EA-DB6E6F1332A9}"/>
    <cellStyle name="Normal 44 2 3 3" xfId="32802" xr:uid="{8A0B8632-CB14-4651-9419-D9ADD93E08EF}"/>
    <cellStyle name="Normal 44 2 4" xfId="32803" xr:uid="{E544791A-C9A0-4BE4-B7B4-4F9D22FDD38B}"/>
    <cellStyle name="Normal 44 2 4 2" xfId="32804" xr:uid="{6644A581-5940-4ECC-AF62-827350234581}"/>
    <cellStyle name="Normal 44 2 4 3" xfId="32805" xr:uid="{26573AB7-F4C1-462E-ADCC-75E183D72AEB}"/>
    <cellStyle name="Normal 44 2 5" xfId="32806" xr:uid="{84797413-59CA-4E27-8194-D80BAFCD2EDA}"/>
    <cellStyle name="Normal 44 2 5 2" xfId="32807" xr:uid="{2EBD07B5-A666-4AE7-8191-E34F8031E52E}"/>
    <cellStyle name="Normal 44 2 5 3" xfId="32808" xr:uid="{A4546EA5-091B-4BDA-875B-6680ABB5C6FB}"/>
    <cellStyle name="Normal 44 2 6" xfId="32809" xr:uid="{9CB69D3D-4ECE-4752-AD7C-5DE1AA82FD05}"/>
    <cellStyle name="Normal 44 3" xfId="32810" xr:uid="{697F0630-6E78-4C74-A747-F8FD2C83B117}"/>
    <cellStyle name="Normal 44 3 2" xfId="32811" xr:uid="{0F2B57F8-55E1-4688-AC1B-9429FB613046}"/>
    <cellStyle name="Normal 44 3 2 2" xfId="32812" xr:uid="{304F6ECE-0301-4438-B3F3-1CA54D9CBFAA}"/>
    <cellStyle name="Normal 44 3 2 3" xfId="32813" xr:uid="{A073E8E9-C4A3-4F79-ABBB-10D7D87FE111}"/>
    <cellStyle name="Normal 44 3 3" xfId="32814" xr:uid="{ED086038-288D-4AA6-96D0-B0028028C1C4}"/>
    <cellStyle name="Normal 44 3 3 2" xfId="32815" xr:uid="{D1822D82-8D6B-46A7-98EF-301DB3613515}"/>
    <cellStyle name="Normal 44 3 3 3" xfId="32816" xr:uid="{B9A74FD5-81BE-48E5-AEB9-A4A4745D52B1}"/>
    <cellStyle name="Normal 44 4" xfId="32817" xr:uid="{F922F7E2-FEBB-4402-A907-93AF8B7BC1F7}"/>
    <cellStyle name="Normal 44 4 2" xfId="32818" xr:uid="{A4DD3242-8073-41DB-878B-680B3E56B568}"/>
    <cellStyle name="Normal 44 4 3" xfId="32819" xr:uid="{8B635173-C1D2-4963-9859-7D48B11624D7}"/>
    <cellStyle name="Normal 44 5" xfId="32820" xr:uid="{7238A5A8-9863-42C8-995E-09776104FE2D}"/>
    <cellStyle name="Normal 44 5 2" xfId="32821" xr:uid="{3D6D940E-1180-4C93-8FC4-DC52189B4E1C}"/>
    <cellStyle name="Normal 44 6" xfId="32822" xr:uid="{2B0F4D92-10A6-46E6-9D88-AB4DDB3759BB}"/>
    <cellStyle name="Normal 44 6 2" xfId="32823" xr:uid="{BB9F7E15-55DA-4CB1-9BCF-DE75C0BA4FA1}"/>
    <cellStyle name="Normal 44 7" xfId="32824" xr:uid="{68048527-49AC-470E-AD19-FBA1ADB5078D}"/>
    <cellStyle name="Normal 45" xfId="32825" xr:uid="{834E2F19-320E-49A8-8111-68AE0E4CAC7F}"/>
    <cellStyle name="Normal 45 2" xfId="32826" xr:uid="{7864EC4F-B773-4DF6-B86D-261C4C9BF2A4}"/>
    <cellStyle name="Normal 45 2 2" xfId="32827" xr:uid="{35211066-9012-4B21-81AE-CEBE162BE9D9}"/>
    <cellStyle name="Normal 45 2 2 2" xfId="32828" xr:uid="{879FD419-6071-4A9A-AA37-639806B1626C}"/>
    <cellStyle name="Normal 45 2 2 2 2" xfId="32829" xr:uid="{96EDB155-B7DE-4C36-898B-E900282E2F7A}"/>
    <cellStyle name="Normal 45 2 2 2 3" xfId="32830" xr:uid="{D1A12A00-5707-4132-8D61-CF96B4749BE5}"/>
    <cellStyle name="Normal 45 2 3" xfId="32831" xr:uid="{6D3A1D80-C0FA-4DFC-B170-251203B32136}"/>
    <cellStyle name="Normal 45 2 3 2" xfId="32832" xr:uid="{0B285ACD-C2E8-4208-924D-29256B1CB296}"/>
    <cellStyle name="Normal 45 2 3 3" xfId="32833" xr:uid="{0B252199-3F6F-493F-8052-FD601E2FF487}"/>
    <cellStyle name="Normal 45 2 4" xfId="32834" xr:uid="{470D3B85-5738-4E53-A16C-4660C594903D}"/>
    <cellStyle name="Normal 45 2 4 2" xfId="32835" xr:uid="{1179E03E-9B4D-4BE6-B548-FDF5CB752CCC}"/>
    <cellStyle name="Normal 45 2 4 3" xfId="32836" xr:uid="{5F998290-58F2-47C7-B5DA-2C82F6C38624}"/>
    <cellStyle name="Normal 45 2 5" xfId="32837" xr:uid="{8CC87CCE-FBA5-407D-9573-F2E34DD549BC}"/>
    <cellStyle name="Normal 45 2 5 2" xfId="32838" xr:uid="{1D532E21-0C60-4B73-A0F0-2336159B80DC}"/>
    <cellStyle name="Normal 45 2 5 3" xfId="32839" xr:uid="{EDF52D8A-97CF-4CAE-8E06-7CADD92CAD88}"/>
    <cellStyle name="Normal 45 2 6" xfId="32840" xr:uid="{605BEBB1-D3D3-406D-9D7C-2E03D1FB95B2}"/>
    <cellStyle name="Normal 45 3" xfId="32841" xr:uid="{C26FBD25-261B-4EDE-AD5E-FBA463FC2CC0}"/>
    <cellStyle name="Normal 45 3 2" xfId="32842" xr:uid="{579C6EF8-0D98-46C8-B336-6319C9BCCF40}"/>
    <cellStyle name="Normal 45 3 2 2" xfId="32843" xr:uid="{7536E51A-3A88-4126-BAB6-66D93253962E}"/>
    <cellStyle name="Normal 45 3 2 3" xfId="32844" xr:uid="{94CD5D30-BB58-4D2A-87CA-CB8437353460}"/>
    <cellStyle name="Normal 45 3 3" xfId="32845" xr:uid="{F36848AB-469E-4734-9D78-55171DD67EA7}"/>
    <cellStyle name="Normal 45 3 3 2" xfId="32846" xr:uid="{F471F5A3-6C22-489B-9D1E-EA9337849448}"/>
    <cellStyle name="Normal 45 3 3 3" xfId="32847" xr:uid="{F425967B-F621-4DF1-9592-778C2D8C83F0}"/>
    <cellStyle name="Normal 45 4" xfId="32848" xr:uid="{3A45C8BF-62F4-451B-A449-3F4B94B3D120}"/>
    <cellStyle name="Normal 45 4 2" xfId="32849" xr:uid="{C363C878-DD67-489F-891E-452C82852164}"/>
    <cellStyle name="Normal 45 4 3" xfId="32850" xr:uid="{3C33A886-3F73-4EB0-9307-F1F730865F2B}"/>
    <cellStyle name="Normal 45 5" xfId="32851" xr:uid="{D8E8E778-FD03-41B9-AA33-6AFA0FE3EC94}"/>
    <cellStyle name="Normal 45 5 2" xfId="32852" xr:uid="{BDC0AD8B-32FC-404C-9252-A2651CC1FF54}"/>
    <cellStyle name="Normal 45 6" xfId="32853" xr:uid="{1B3509E1-4762-40EC-B279-9927F285BFF8}"/>
    <cellStyle name="Normal 45 6 2" xfId="32854" xr:uid="{D4747DE5-4A79-48DC-8933-5FC808279EDD}"/>
    <cellStyle name="Normal 45 7" xfId="32855" xr:uid="{18EBB8BC-141B-40C8-91BD-EF432DFFC25A}"/>
    <cellStyle name="Normal 46" xfId="32856" xr:uid="{2C1468BB-79F8-4E10-B7B6-1E3B208841D1}"/>
    <cellStyle name="Normal 46 2" xfId="32857" xr:uid="{88F9B79C-538B-4892-A3BD-3DB39A8298FE}"/>
    <cellStyle name="Normal 46 2 2" xfId="32858" xr:uid="{AC1DB440-E632-40D9-A100-AAFC2D030BE6}"/>
    <cellStyle name="Normal 46 2 2 2" xfId="32859" xr:uid="{A3D39CE4-B897-4FCB-9741-F0DCC63CB171}"/>
    <cellStyle name="Normal 46 2 2 2 2" xfId="32860" xr:uid="{D7D9CE6A-3F55-4C8F-A447-6F3BB5315E7F}"/>
    <cellStyle name="Normal 46 2 2 2 3" xfId="32861" xr:uid="{15BAC109-FF91-42BE-A525-093B960165B9}"/>
    <cellStyle name="Normal 46 2 3" xfId="32862" xr:uid="{2BA526C5-06D5-4F1E-A8B4-6622FBE6E374}"/>
    <cellStyle name="Normal 46 2 3 2" xfId="32863" xr:uid="{D3A5ABC8-34B8-47B5-B3DE-8A6A08F7DBD4}"/>
    <cellStyle name="Normal 46 2 3 3" xfId="32864" xr:uid="{3EDC1B82-60E6-4764-8E41-8B6738C39F4F}"/>
    <cellStyle name="Normal 46 2 4" xfId="32865" xr:uid="{231B339F-F7F4-42EF-A5C4-04B251AF0626}"/>
    <cellStyle name="Normal 46 2 4 2" xfId="32866" xr:uid="{CE51DB60-DCDA-4028-BFC2-9610F913090A}"/>
    <cellStyle name="Normal 46 2 4 3" xfId="32867" xr:uid="{FE1F7211-B0C8-477C-A9FA-52949EF4F49E}"/>
    <cellStyle name="Normal 46 2 5" xfId="32868" xr:uid="{0F419546-D252-4A7D-8F81-42EA8A3AA50D}"/>
    <cellStyle name="Normal 46 2 5 2" xfId="32869" xr:uid="{FD4C1CF4-638F-4CB7-8242-A37EB27626F7}"/>
    <cellStyle name="Normal 46 2 5 3" xfId="32870" xr:uid="{E51E2066-828E-45F5-9EEE-05CEF8B0D8E7}"/>
    <cellStyle name="Normal 46 2 6" xfId="32871" xr:uid="{9D88A74F-3F08-4D19-A31F-C54871C3F20B}"/>
    <cellStyle name="Normal 46 3" xfId="32872" xr:uid="{A74FBB48-0287-4DE5-B6B5-033DED09CE08}"/>
    <cellStyle name="Normal 46 3 2" xfId="32873" xr:uid="{E2860276-D386-4067-A047-9F7A9CFEA8DA}"/>
    <cellStyle name="Normal 46 3 2 2" xfId="32874" xr:uid="{C990877D-1014-44D4-9644-88C67465BF68}"/>
    <cellStyle name="Normal 46 3 2 3" xfId="32875" xr:uid="{12882EFF-ACD7-4165-82B0-38E82056F084}"/>
    <cellStyle name="Normal 46 3 3" xfId="32876" xr:uid="{B964C07A-E937-4A50-A209-B28CC115134F}"/>
    <cellStyle name="Normal 46 3 3 2" xfId="32877" xr:uid="{5AC274F1-5D48-4C60-9476-F05C6330B720}"/>
    <cellStyle name="Normal 46 3 3 3" xfId="32878" xr:uid="{897F2D34-43DC-4E60-83A4-09A50583F68F}"/>
    <cellStyle name="Normal 46 4" xfId="32879" xr:uid="{35BD727F-E849-4596-973B-F08527D3D2C0}"/>
    <cellStyle name="Normal 46 4 2" xfId="32880" xr:uid="{31B6303B-E7A5-4015-A695-25B8352E9883}"/>
    <cellStyle name="Normal 46 4 3" xfId="32881" xr:uid="{2BC0E6D1-9B4D-42B0-A844-1DBF9E4B2D7C}"/>
    <cellStyle name="Normal 46 5" xfId="32882" xr:uid="{E9F875EF-4AF9-4A79-8545-44318C01E2D5}"/>
    <cellStyle name="Normal 46 5 2" xfId="32883" xr:uid="{10D44204-CFC5-4632-9142-631161BE770C}"/>
    <cellStyle name="Normal 46 6" xfId="32884" xr:uid="{C2AF9B01-EC3A-42F9-BC08-78A1A647047C}"/>
    <cellStyle name="Normal 46 6 2" xfId="32885" xr:uid="{7A6DF060-55B6-4273-92AE-84FB599F2D4B}"/>
    <cellStyle name="Normal 46 7" xfId="32886" xr:uid="{3DC70F74-E45D-4761-AB70-58F80C6134D4}"/>
    <cellStyle name="Normal 47" xfId="32887" xr:uid="{99743A5B-6451-4651-AE78-E5A7391B54B0}"/>
    <cellStyle name="Normal 47 2" xfId="32888" xr:uid="{AE45B179-24C3-48A6-8AB0-48BAF4BEED74}"/>
    <cellStyle name="Normal 47 2 2" xfId="32889" xr:uid="{02C333EF-AD5C-4F00-A96C-CC3C6FC1FF0F}"/>
    <cellStyle name="Normal 47 2 2 2" xfId="32890" xr:uid="{D89BEEDC-4351-44A3-997A-BACAE31B89B6}"/>
    <cellStyle name="Normal 47 2 2 2 2" xfId="32891" xr:uid="{37B71D6E-3211-429C-802F-620D6FEEB29B}"/>
    <cellStyle name="Normal 47 2 2 2 3" xfId="32892" xr:uid="{85A0A23E-E43B-4366-917C-1BE56D080490}"/>
    <cellStyle name="Normal 47 2 3" xfId="32893" xr:uid="{0EFE4F9C-8F63-42D2-8E14-31AC1EFEAFF6}"/>
    <cellStyle name="Normal 47 2 3 2" xfId="32894" xr:uid="{CCFAF843-A21F-4094-A3B1-94F2E04D10EA}"/>
    <cellStyle name="Normal 47 2 3 3" xfId="32895" xr:uid="{9309B266-5B85-431B-A857-54401A6AA428}"/>
    <cellStyle name="Normal 47 2 4" xfId="32896" xr:uid="{25AA3AF5-D4A3-4433-B2A5-BB6E770B7C61}"/>
    <cellStyle name="Normal 47 2 4 2" xfId="32897" xr:uid="{D54E0501-604B-4C55-AD00-9B4D89957671}"/>
    <cellStyle name="Normal 47 2 4 3" xfId="32898" xr:uid="{790565CA-775F-44B6-A59A-5592F5665867}"/>
    <cellStyle name="Normal 47 2 5" xfId="32899" xr:uid="{20284CC7-6674-4F56-A155-9072AA61AF5C}"/>
    <cellStyle name="Normal 47 2 5 2" xfId="32900" xr:uid="{CE877952-7FD7-4A2B-B979-98FED65822C7}"/>
    <cellStyle name="Normal 47 2 5 3" xfId="32901" xr:uid="{9F9804D8-6459-443D-BA37-EF2387B7D282}"/>
    <cellStyle name="Normal 47 2 6" xfId="32902" xr:uid="{9CF6F74D-9CDC-465A-AB48-E78A38BDB5A5}"/>
    <cellStyle name="Normal 47 3" xfId="32903" xr:uid="{55FA6884-9C3B-4E8B-96E3-7013901E14CC}"/>
    <cellStyle name="Normal 47 3 2" xfId="32904" xr:uid="{D640DCC1-B9A6-4082-BBE8-7D1995B098FB}"/>
    <cellStyle name="Normal 47 3 2 2" xfId="32905" xr:uid="{07398266-7B21-4CB7-BD28-DF1C0698F79F}"/>
    <cellStyle name="Normal 47 3 2 3" xfId="32906" xr:uid="{56914909-087E-403F-826F-0EB807F82463}"/>
    <cellStyle name="Normal 47 3 3" xfId="32907" xr:uid="{75EA85B9-910F-479B-B706-024E148896FC}"/>
    <cellStyle name="Normal 47 3 3 2" xfId="32908" xr:uid="{20006C32-7D72-4551-8F36-3A6F7EE64353}"/>
    <cellStyle name="Normal 47 3 3 3" xfId="32909" xr:uid="{C880852E-E325-46A2-9229-1B110846B768}"/>
    <cellStyle name="Normal 47 4" xfId="32910" xr:uid="{9A63BCB2-9819-4CB0-B0FD-FBAB5872752D}"/>
    <cellStyle name="Normal 47 4 2" xfId="32911" xr:uid="{80A3E5B8-E111-465D-BFB1-A35812EA3676}"/>
    <cellStyle name="Normal 47 4 3" xfId="32912" xr:uid="{6A4A70EA-DD8A-4159-9333-D029C9192613}"/>
    <cellStyle name="Normal 47 5" xfId="32913" xr:uid="{102DCE03-75FA-46FF-9044-9E52635EFB3B}"/>
    <cellStyle name="Normal 47 5 2" xfId="32914" xr:uid="{51550835-CCD2-4E56-8085-59DF8BCED9B5}"/>
    <cellStyle name="Normal 47 6" xfId="32915" xr:uid="{9ACEA2A9-58D0-4C06-B3F1-E6509A2F937A}"/>
    <cellStyle name="Normal 47 6 2" xfId="32916" xr:uid="{6EEAA822-1001-495E-8149-52159BF22807}"/>
    <cellStyle name="Normal 47 7" xfId="32917" xr:uid="{BE858BA4-5D93-4C35-857D-D7F611F29540}"/>
    <cellStyle name="Normal 48" xfId="32918" xr:uid="{280116A7-9677-4112-AD89-E2985404F116}"/>
    <cellStyle name="Normal 48 2" xfId="32919" xr:uid="{AB7623CA-D7D4-46F2-9C92-F3D810088F14}"/>
    <cellStyle name="Normal 48 2 2" xfId="32920" xr:uid="{7925D77A-DB5E-4E85-9692-EA28C58FDE93}"/>
    <cellStyle name="Normal 48 2 2 2" xfId="32921" xr:uid="{8BCEA45A-3469-4B4F-AA99-ACF66CD019AF}"/>
    <cellStyle name="Normal 48 2 2 2 2" xfId="32922" xr:uid="{45A6987F-55AF-45F1-880E-1EE5DDC313CF}"/>
    <cellStyle name="Normal 48 2 2 2 3" xfId="32923" xr:uid="{A64FDFA9-0754-46B8-929D-0F971F91BC4D}"/>
    <cellStyle name="Normal 48 2 3" xfId="32924" xr:uid="{97848F7A-D47C-4B3C-83BD-EF62E12AA97A}"/>
    <cellStyle name="Normal 48 2 3 2" xfId="32925" xr:uid="{7CBC8BDF-E1C4-4E05-8EE7-21C6819A0866}"/>
    <cellStyle name="Normal 48 2 3 3" xfId="32926" xr:uid="{DE41BC26-01C5-4678-A5A6-B4BD79CA3E11}"/>
    <cellStyle name="Normal 48 2 4" xfId="32927" xr:uid="{16F33390-D691-47FE-B595-50BD3706DBD7}"/>
    <cellStyle name="Normal 48 2 4 2" xfId="32928" xr:uid="{3302E016-E209-4B59-86D0-EB5492F1A306}"/>
    <cellStyle name="Normal 48 2 4 3" xfId="32929" xr:uid="{4C250632-5E92-4D36-8514-122F5EADC269}"/>
    <cellStyle name="Normal 48 2 5" xfId="32930" xr:uid="{4BD19ABA-4793-4E2F-ADEC-6AF9C8836523}"/>
    <cellStyle name="Normal 48 2 5 2" xfId="32931" xr:uid="{42BB7205-7147-49DC-9CC7-0C14558EEC56}"/>
    <cellStyle name="Normal 48 2 5 3" xfId="32932" xr:uid="{45D55929-591C-4DA2-B14F-DDF7CBE58775}"/>
    <cellStyle name="Normal 48 2 6" xfId="32933" xr:uid="{83BF08F5-3676-491B-B26B-270C31BE4AF0}"/>
    <cellStyle name="Normal 48 3" xfId="32934" xr:uid="{1118F68B-A74B-4F0F-8735-0256EC557CEC}"/>
    <cellStyle name="Normal 48 3 2" xfId="32935" xr:uid="{81215A62-49FA-4EF8-838D-7801C996A3B7}"/>
    <cellStyle name="Normal 48 3 2 2" xfId="32936" xr:uid="{8D93F303-0B44-4812-936F-3C90A85BCC86}"/>
    <cellStyle name="Normal 48 3 2 3" xfId="32937" xr:uid="{A35D35CA-9573-4814-BB59-365C1F584E6D}"/>
    <cellStyle name="Normal 48 3 3" xfId="32938" xr:uid="{06CA701E-78B5-4F25-8ADD-D3672C399B7F}"/>
    <cellStyle name="Normal 48 3 3 2" xfId="32939" xr:uid="{099A74D0-8EF4-4BF4-AF24-43E24B75D714}"/>
    <cellStyle name="Normal 48 3 3 3" xfId="32940" xr:uid="{35617402-E8E6-4392-A51A-E15346341B8E}"/>
    <cellStyle name="Normal 48 4" xfId="32941" xr:uid="{FC4F9ACA-211B-49BD-9B82-04A7EE43932D}"/>
    <cellStyle name="Normal 48 4 2" xfId="32942" xr:uid="{BB9B33CB-3804-46D4-A511-FC32A1194A4D}"/>
    <cellStyle name="Normal 48 4 3" xfId="32943" xr:uid="{F0F1D5AC-E9BE-4EF5-B7FB-CFC3C4551FE1}"/>
    <cellStyle name="Normal 48 5" xfId="32944" xr:uid="{EBB37C98-3C01-48F2-A78D-C23FF89917CF}"/>
    <cellStyle name="Normal 48 5 2" xfId="32945" xr:uid="{E95CB413-400E-4255-A107-439F9FA5C41D}"/>
    <cellStyle name="Normal 48 6" xfId="32946" xr:uid="{6BCCB637-8A4A-4DC3-8EF2-44D0888224C1}"/>
    <cellStyle name="Normal 48 6 2" xfId="32947" xr:uid="{7538A8C1-FFB6-49A5-9BD0-B2F371254EC0}"/>
    <cellStyle name="Normal 48 7" xfId="32948" xr:uid="{644B2696-FC7A-44B3-A734-1DF6588793D5}"/>
    <cellStyle name="Normal 49" xfId="32949" xr:uid="{3260C318-7212-49F0-A7C5-E0DF3A50123D}"/>
    <cellStyle name="Normal 49 2" xfId="32950" xr:uid="{901F5056-1ABF-4291-A67B-DBCBACD4A6FA}"/>
    <cellStyle name="Normal 49 2 2" xfId="32951" xr:uid="{132652F3-11A5-470E-A70A-76E7F61327A3}"/>
    <cellStyle name="Normal 49 2 2 2" xfId="32952" xr:uid="{E7B1B5F2-4415-47C1-B84A-2E3CDB8E37B9}"/>
    <cellStyle name="Normal 49 2 2 2 2" xfId="32953" xr:uid="{EEF11C8C-7834-4D8F-87A1-DC3EB911CEF5}"/>
    <cellStyle name="Normal 49 2 2 2 3" xfId="32954" xr:uid="{9664CEC0-110B-4CA0-8BAC-BDF8F36816F2}"/>
    <cellStyle name="Normal 49 2 3" xfId="32955" xr:uid="{008A3A65-8AC0-4275-BB18-7617EAEAFD59}"/>
    <cellStyle name="Normal 49 2 3 2" xfId="32956" xr:uid="{D1D44F7C-D0C0-4212-97A6-FF2A724765F4}"/>
    <cellStyle name="Normal 49 2 3 3" xfId="32957" xr:uid="{463B32DD-8EA7-401A-B855-D3F0B94D3DCE}"/>
    <cellStyle name="Normal 49 2 4" xfId="32958" xr:uid="{0A6F86AA-464D-4113-9ACD-0FBB72D0F4AF}"/>
    <cellStyle name="Normal 49 2 4 2" xfId="32959" xr:uid="{44402D6E-77CA-4498-B769-D4D1BC40B5CD}"/>
    <cellStyle name="Normal 49 2 4 3" xfId="32960" xr:uid="{099BECAA-4A8A-4925-A9DA-DE74D9BE8216}"/>
    <cellStyle name="Normal 49 2 5" xfId="32961" xr:uid="{9E960CF4-B50A-4C59-B367-432ACC298A04}"/>
    <cellStyle name="Normal 49 2 5 2" xfId="32962" xr:uid="{E38B22B2-5A41-4965-9978-DD359FBB9A73}"/>
    <cellStyle name="Normal 49 2 5 3" xfId="32963" xr:uid="{C5AD07E7-A3C2-44BF-A321-8CB97C2536F2}"/>
    <cellStyle name="Normal 49 2 6" xfId="32964" xr:uid="{41392D32-3B97-4CFB-A507-E8087742370B}"/>
    <cellStyle name="Normal 49 3" xfId="32965" xr:uid="{C0B50D9E-21CF-4AAF-A953-E98DB1F28B09}"/>
    <cellStyle name="Normal 49 3 2" xfId="32966" xr:uid="{ACE6D2FD-9A00-4D60-8268-6F710F5F9930}"/>
    <cellStyle name="Normal 49 3 2 2" xfId="32967" xr:uid="{E471980C-6DF4-4E5E-A976-49F9CB668BDA}"/>
    <cellStyle name="Normal 49 3 2 3" xfId="32968" xr:uid="{9AEA5B96-0362-40A2-8C1E-5BE771181622}"/>
    <cellStyle name="Normal 49 3 3" xfId="32969" xr:uid="{B11A9843-D56A-4FD5-A923-71830BD61183}"/>
    <cellStyle name="Normal 49 3 3 2" xfId="32970" xr:uid="{1FA60FAA-5B3F-4C1C-A5AA-2CFB3221A1D4}"/>
    <cellStyle name="Normal 49 3 3 3" xfId="32971" xr:uid="{FC8C9245-FEA4-4130-A33F-C92803D27DBD}"/>
    <cellStyle name="Normal 49 4" xfId="32972" xr:uid="{2D6CFA78-005F-4445-B8B8-AA8C0CC9612E}"/>
    <cellStyle name="Normal 49 4 2" xfId="32973" xr:uid="{BBC69614-0D68-4AF8-B9AC-6D4F75AC93BD}"/>
    <cellStyle name="Normal 49 4 3" xfId="32974" xr:uid="{3F83C74A-F722-4DEF-9164-7E074B4D3A63}"/>
    <cellStyle name="Normal 49 5" xfId="32975" xr:uid="{9857FCD9-F60B-4292-BDCE-079E0D366C1F}"/>
    <cellStyle name="Normal 49 5 2" xfId="32976" xr:uid="{A4FCBBAF-2DB9-4E86-BF73-29333FBC49F5}"/>
    <cellStyle name="Normal 49 6" xfId="32977" xr:uid="{E30FC1B3-0B26-4D8F-8A11-BF9673CEB054}"/>
    <cellStyle name="Normal 49 6 2" xfId="32978" xr:uid="{A06CFE47-0E83-45CB-B9EA-F780CFD5556C}"/>
    <cellStyle name="Normal 49 7" xfId="32979" xr:uid="{F614D521-551B-4127-BB59-1872E6D19596}"/>
    <cellStyle name="Normal 5" xfId="814" xr:uid="{59CA6C65-BF07-4715-8093-0D2DD85EDE28}"/>
    <cellStyle name="Normal 5 10" xfId="32981" xr:uid="{46795246-6F9F-4B64-9136-A82CD0718373}"/>
    <cellStyle name="Normal 5 10 2" xfId="32982" xr:uid="{79604E7F-B226-43B4-93F3-20C9F4597441}"/>
    <cellStyle name="Normal 5 10 2 2" xfId="32983" xr:uid="{2F659F6C-1E76-48A0-9B24-63CF943EBC8F}"/>
    <cellStyle name="Normal 5 10 2 3" xfId="32984" xr:uid="{1B79392E-2C7A-4E8E-B1CD-ABB6494DDA28}"/>
    <cellStyle name="Normal 5 10 3" xfId="32985" xr:uid="{0FE668C5-D760-4611-9A6E-E48FADFCFB8D}"/>
    <cellStyle name="Normal 5 10 3 2" xfId="32986" xr:uid="{D43F4BC3-30F5-4641-B0F0-73A317C10FB0}"/>
    <cellStyle name="Normal 5 10 4" xfId="32987" xr:uid="{D94D07F7-CCD8-457C-978E-8D462B438CCE}"/>
    <cellStyle name="Normal 5 10 4 2" xfId="32988" xr:uid="{BBBB787A-35EC-4EB8-A545-D0F83DDCC97A}"/>
    <cellStyle name="Normal 5 10 5" xfId="32989" xr:uid="{29735D3D-5A46-4F70-BB94-953A3DC86EAB}"/>
    <cellStyle name="Normal 5 11" xfId="32990" xr:uid="{358562D3-F4FF-4688-8466-0AC5506B9C69}"/>
    <cellStyle name="Normal 5 11 2" xfId="32991" xr:uid="{083CC662-1AD2-43D9-A08D-B02E050CFEB5}"/>
    <cellStyle name="Normal 5 11 2 2" xfId="32992" xr:uid="{18AC13F0-0DC9-4307-8175-59B6040E1076}"/>
    <cellStyle name="Normal 5 11 2 3" xfId="32993" xr:uid="{F7A6CC6C-E648-4EE7-B97D-7BC68DD17B53}"/>
    <cellStyle name="Normal 5 11 3" xfId="32994" xr:uid="{ECA25447-BBA5-4F1E-8D4E-27A74401F130}"/>
    <cellStyle name="Normal 5 11 3 2" xfId="32995" xr:uid="{09C94337-E30C-40E3-B811-53F328AD4DA1}"/>
    <cellStyle name="Normal 5 11 4" xfId="32996" xr:uid="{1C30BAA6-91B9-424F-92BC-6601761542D0}"/>
    <cellStyle name="Normal 5 11 4 2" xfId="32997" xr:uid="{B7C70DD0-4AB8-4E70-A270-B399616FC3FC}"/>
    <cellStyle name="Normal 5 11 5" xfId="32998" xr:uid="{A3038698-EA88-4C91-8C98-FDFACC66E23A}"/>
    <cellStyle name="Normal 5 12" xfId="32999" xr:uid="{ED221963-C871-408D-857B-B9846F1EE3A3}"/>
    <cellStyle name="Normal 5 12 2" xfId="33000" xr:uid="{AAD0028F-8E7E-4394-9CA3-612EC3A1B84C}"/>
    <cellStyle name="Normal 5 12 2 2" xfId="33001" xr:uid="{23514B4C-F767-4BEC-BF5B-EBB212ADE094}"/>
    <cellStyle name="Normal 5 12 2 3" xfId="33002" xr:uid="{99C1ADAA-C3BB-4ACE-94A6-D5445DC9FA27}"/>
    <cellStyle name="Normal 5 12 3" xfId="33003" xr:uid="{67070631-75B7-4559-8319-62FD0B29C5BC}"/>
    <cellStyle name="Normal 5 12 3 2" xfId="33004" xr:uid="{92679871-F5BA-443D-A9BE-0CAE51F213A9}"/>
    <cellStyle name="Normal 5 12 4" xfId="33005" xr:uid="{9184E6E0-BF6E-488B-B943-0FD01E0C15BC}"/>
    <cellStyle name="Normal 5 12 4 2" xfId="33006" xr:uid="{586CA9FD-EC76-4580-A490-DAEDDF9697EE}"/>
    <cellStyle name="Normal 5 12 5" xfId="33007" xr:uid="{C4A9C32A-0CE1-4700-A52A-741772001B21}"/>
    <cellStyle name="Normal 5 13" xfId="33008" xr:uid="{C397821F-C785-4D76-B17C-6040CD4EA8FD}"/>
    <cellStyle name="Normal 5 13 2" xfId="33009" xr:uid="{C85B8859-659B-4B72-BC91-4DCC2CD05928}"/>
    <cellStyle name="Normal 5 13 2 2" xfId="33010" xr:uid="{2ECA3AAB-F489-43F4-B102-D87677C8661C}"/>
    <cellStyle name="Normal 5 13 2 3" xfId="33011" xr:uid="{4AF73D19-7B3D-4A44-889A-DD3CAA99C2D3}"/>
    <cellStyle name="Normal 5 13 3" xfId="33012" xr:uid="{91A89B48-143B-40BD-8995-F7BDE78116C8}"/>
    <cellStyle name="Normal 5 13 3 2" xfId="33013" xr:uid="{70CB627D-B1A0-4B71-ACB2-5BFF873E42D8}"/>
    <cellStyle name="Normal 5 13 4" xfId="33014" xr:uid="{84C56EEE-F47E-422E-B6BD-AF90151FEC50}"/>
    <cellStyle name="Normal 5 13 5" xfId="33015" xr:uid="{5B5A21FD-F881-4D43-87D9-85FF8AEE4AEA}"/>
    <cellStyle name="Normal 5 14" xfId="33016" xr:uid="{A88E4D0D-A31E-4664-86E1-7ED123652AAA}"/>
    <cellStyle name="Normal 5 14 2" xfId="33017" xr:uid="{CA8FB0C2-E227-44B4-B31E-C26CAB0EBB56}"/>
    <cellStyle name="Normal 5 14 2 2" xfId="33018" xr:uid="{982E113F-B7CD-46BB-B4E7-80AB0D0487F6}"/>
    <cellStyle name="Normal 5 14 2 3" xfId="33019" xr:uid="{805B19AE-E1DB-44AB-8E70-2181333E66F3}"/>
    <cellStyle name="Normal 5 14 3" xfId="33020" xr:uid="{532FBD14-B337-42AA-A034-096CB6CE198F}"/>
    <cellStyle name="Normal 5 14 3 2" xfId="33021" xr:uid="{CBCECE11-A029-4DE0-9AD5-75BDC97629B3}"/>
    <cellStyle name="Normal 5 14 4" xfId="33022" xr:uid="{098EE29A-7F52-4BDA-ADE2-306144E33451}"/>
    <cellStyle name="Normal 5 14 4 2" xfId="33023" xr:uid="{34817657-843D-4EFC-BF73-7605F2874466}"/>
    <cellStyle name="Normal 5 14 5" xfId="33024" xr:uid="{1212C892-927D-4EFF-8A58-4B7152BCFED6}"/>
    <cellStyle name="Normal 5 15" xfId="33025" xr:uid="{3176B1AC-AC8F-4AB0-9583-34CD09E8E1F1}"/>
    <cellStyle name="Normal 5 15 2" xfId="33026" xr:uid="{12947DCD-2087-4B08-BB5C-0EE106E88E44}"/>
    <cellStyle name="Normal 5 15 3" xfId="33027" xr:uid="{6474A6DA-8CF6-4F87-8363-481B5D99B2CC}"/>
    <cellStyle name="Normal 5 16" xfId="33028" xr:uid="{7F5648DB-7AB5-495F-881C-473C3C66AED5}"/>
    <cellStyle name="Normal 5 16 2" xfId="33029" xr:uid="{98DD2DCF-14D4-4221-BEDD-696D84A5DC56}"/>
    <cellStyle name="Normal 5 16 3" xfId="33030" xr:uid="{717FA775-013A-42A8-B335-396B72E8E1E0}"/>
    <cellStyle name="Normal 5 17" xfId="33031" xr:uid="{D073E78F-D074-491C-9078-B64701A669AB}"/>
    <cellStyle name="Normal 5 17 2" xfId="33032" xr:uid="{C709DFF7-DC9D-44F7-93DB-D365FCCA88AC}"/>
    <cellStyle name="Normal 5 17 3" xfId="33033" xr:uid="{DE027B57-5FC2-4291-9041-B60BD442DBC6}"/>
    <cellStyle name="Normal 5 18" xfId="33034" xr:uid="{29B24FA1-50C9-4483-BEC7-D28916DBE536}"/>
    <cellStyle name="Normal 5 18 2" xfId="33035" xr:uid="{CF851A19-BEAF-4512-AB25-27E0A02A415B}"/>
    <cellStyle name="Normal 5 18 3" xfId="33036" xr:uid="{CDFF5B60-7756-4260-BDAD-90A98825E97C}"/>
    <cellStyle name="Normal 5 19" xfId="33037" xr:uid="{4DFF9FC4-B56E-4344-A9B6-CE147FC5C9C7}"/>
    <cellStyle name="Normal 5 19 2" xfId="33038" xr:uid="{A63A3837-2801-4383-A6D1-F07FDA089644}"/>
    <cellStyle name="Normal 5 19 3" xfId="33039" xr:uid="{2B7B0A37-4AF5-4490-8EFA-ACD23A558122}"/>
    <cellStyle name="Normal 5 2" xfId="33040" xr:uid="{D20EC4B7-56AC-4B3A-87B6-DA0803510200}"/>
    <cellStyle name="Normal 5 2 10" xfId="33041" xr:uid="{88B1B1A4-8F03-4811-BF3E-9C9B24AD79D8}"/>
    <cellStyle name="Normal 5 2 11" xfId="33042" xr:uid="{E1316A35-C4A3-4D31-9404-2FFE85B92CAB}"/>
    <cellStyle name="Normal 5 2 11 2" xfId="33043" xr:uid="{A73A16C3-91C3-42E2-A391-DE58E7C429C3}"/>
    <cellStyle name="Normal 5 2 12" xfId="33044" xr:uid="{549CFD2D-F5C3-46F9-9E87-806455AE2A56}"/>
    <cellStyle name="Normal 5 2 2" xfId="33045" xr:uid="{3344338B-87EC-4AC9-A206-6091B498436A}"/>
    <cellStyle name="Normal 5 2 2 10" xfId="33046" xr:uid="{297393C8-0472-401A-A85D-9581C07E9C63}"/>
    <cellStyle name="Normal 5 2 2 11" xfId="33047" xr:uid="{38DE2260-D618-4C54-BE07-8D752E861C4F}"/>
    <cellStyle name="Normal 5 2 2 2" xfId="33048" xr:uid="{B3D8B057-7539-4C9D-8168-1CE8EF306D3F}"/>
    <cellStyle name="Normal 5 2 2 2 2" xfId="33049" xr:uid="{6FC189C0-6954-495A-84D8-2D37C286FCE2}"/>
    <cellStyle name="Normal 5 2 2 2 2 2" xfId="33050" xr:uid="{2251D4EE-32B0-4678-820E-A080B8A274C0}"/>
    <cellStyle name="Normal 5 2 2 2 2 2 2" xfId="33051" xr:uid="{F133A8B4-7A83-4455-90D8-1674F5148F96}"/>
    <cellStyle name="Normal 5 2 2 2 2 3" xfId="33052" xr:uid="{BF6204DC-8AFC-4D50-9773-C7FFC225C887}"/>
    <cellStyle name="Normal 5 2 2 2 2 3 2" xfId="33053" xr:uid="{DF5A2315-477B-4596-B55D-AFDF1F6D47B5}"/>
    <cellStyle name="Normal 5 2 2 2 2 4" xfId="33054" xr:uid="{EEC5B86E-D322-4BD7-96AB-DD90BBD85DCF}"/>
    <cellStyle name="Normal 5 2 2 2 2 5" xfId="33055" xr:uid="{B24A035B-F763-4AED-A37F-98C358DF1CB9}"/>
    <cellStyle name="Normal 5 2 2 2 3" xfId="33056" xr:uid="{1CC60D5B-C36E-4ACD-9364-7F708A957EC3}"/>
    <cellStyle name="Normal 5 2 2 2 3 2" xfId="33057" xr:uid="{8222A81B-F740-4A9F-8250-C38148DBB08E}"/>
    <cellStyle name="Normal 5 2 2 2 3 3" xfId="33058" xr:uid="{F6364369-DA12-4066-BBB9-6BB858147216}"/>
    <cellStyle name="Normal 5 2 2 2 3 4" xfId="33059" xr:uid="{13393F9B-2ABA-4563-8704-9E4368B759F7}"/>
    <cellStyle name="Normal 5 2 2 2 4" xfId="33060" xr:uid="{5FB8ACF5-A3F5-4D2B-93EC-41FE90A20FC4}"/>
    <cellStyle name="Normal 5 2 2 2 4 2" xfId="33061" xr:uid="{80BD844A-39F6-4679-9A39-CC5C35752DFD}"/>
    <cellStyle name="Normal 5 2 2 2 4 3" xfId="33062" xr:uid="{2EE9078A-BF87-4BAE-B6CC-67E3333FC58E}"/>
    <cellStyle name="Normal 5 2 2 2 5" xfId="33063" xr:uid="{A4E6B139-967F-4874-8CA6-5CE9E90FBD1D}"/>
    <cellStyle name="Normal 5 2 2 2 5 2" xfId="33064" xr:uid="{5B1B2AAB-841B-44C3-ABC0-7CC4AD196DB3}"/>
    <cellStyle name="Normal 5 2 2 2 6" xfId="33065" xr:uid="{B64A0383-D05D-434E-8BF9-282B4E1414A7}"/>
    <cellStyle name="Normal 5 2 2 2 6 2" xfId="33066" xr:uid="{03CEFF1C-8F11-4A57-9D76-0F1E3A3A2409}"/>
    <cellStyle name="Normal 5 2 2 2 7" xfId="33067" xr:uid="{E7B58A09-D683-499B-A61E-9025179DF737}"/>
    <cellStyle name="Normal 5 2 2 2 7 2" xfId="33068" xr:uid="{4EED2C31-C28B-4992-9661-DB569BDC84BD}"/>
    <cellStyle name="Normal 5 2 2 2 8" xfId="33069" xr:uid="{19A8E908-AF38-4D2A-A638-875D25E7ACDB}"/>
    <cellStyle name="Normal 5 2 2 2 9" xfId="33070" xr:uid="{F80FAC70-03B2-4EF8-B44E-229CB226A010}"/>
    <cellStyle name="Normal 5 2 2 3" xfId="33071" xr:uid="{9E661BAB-6067-4553-9553-C8877C7DB20C}"/>
    <cellStyle name="Normal 5 2 2 3 2" xfId="33072" xr:uid="{D1314027-82CF-4B4C-8FF3-78C728436B47}"/>
    <cellStyle name="Normal 5 2 2 3 2 2" xfId="33073" xr:uid="{FB71CB97-4A43-406F-B6E3-4595FC58AB78}"/>
    <cellStyle name="Normal 5 2 2 3 2 2 2" xfId="33074" xr:uid="{C2E58883-93B6-4692-9CBC-F29A6B559E80}"/>
    <cellStyle name="Normal 5 2 2 3 2 3" xfId="33075" xr:uid="{9D1AE5CA-EDE7-4A19-8F17-8A4BC53807AC}"/>
    <cellStyle name="Normal 5 2 2 3 2 3 2" xfId="33076" xr:uid="{844E65ED-5F56-4341-89E3-BA691C97D364}"/>
    <cellStyle name="Normal 5 2 2 3 2 4" xfId="33077" xr:uid="{FCF6898D-5842-4867-BDDF-FCAB236E0A9E}"/>
    <cellStyle name="Normal 5 2 2 3 3" xfId="33078" xr:uid="{68465EA9-CE1C-4EF7-982A-91EA9E574BB1}"/>
    <cellStyle name="Normal 5 2 2 3 3 2" xfId="33079" xr:uid="{137D414C-3349-49ED-BFD8-8EB765B35F09}"/>
    <cellStyle name="Normal 5 2 2 3 4" xfId="33080" xr:uid="{B743A66F-9BEC-4B53-A59E-98987C3D6BEC}"/>
    <cellStyle name="Normal 5 2 2 3 4 2" xfId="33081" xr:uid="{96A488B6-96E3-4B31-A2B7-727FC8DAC48C}"/>
    <cellStyle name="Normal 5 2 2 3 5" xfId="33082" xr:uid="{7F95C8F0-52B0-46AD-AAAA-333D59C7FC27}"/>
    <cellStyle name="Normal 5 2 2 3 5 2" xfId="33083" xr:uid="{92AF3185-6B79-4FED-8200-9786108966F9}"/>
    <cellStyle name="Normal 5 2 2 3 6" xfId="33084" xr:uid="{A88D1F55-8F7F-412B-AF18-565B509648D4}"/>
    <cellStyle name="Normal 5 2 2 4" xfId="33085" xr:uid="{D911A6F2-EB14-463D-874A-E252F41AEFB7}"/>
    <cellStyle name="Normal 5 2 2 4 2" xfId="33086" xr:uid="{1B853C9F-FD53-47DD-823F-F1E20A4627DC}"/>
    <cellStyle name="Normal 5 2 2 4 2 2" xfId="33087" xr:uid="{D08272A4-129A-4B6C-8AE6-48FCFC7DAE39}"/>
    <cellStyle name="Normal 5 2 2 4 3" xfId="33088" xr:uid="{02EC9799-801A-478A-BA01-D9BAF986C2AA}"/>
    <cellStyle name="Normal 5 2 2 4 3 2" xfId="33089" xr:uid="{F14121D0-D8FF-4FF6-97BE-14F1F76A6398}"/>
    <cellStyle name="Normal 5 2 2 4 4" xfId="33090" xr:uid="{61EC02DC-A8B2-487B-9026-5FAFC2A98815}"/>
    <cellStyle name="Normal 5 2 2 5" xfId="33091" xr:uid="{77CBD72E-2192-446E-A319-C8E7958D3C3C}"/>
    <cellStyle name="Normal 5 2 2 5 2" xfId="33092" xr:uid="{CAF2D2A6-9311-4B5C-9A83-A7D61071EF39}"/>
    <cellStyle name="Normal 5 2 2 6" xfId="33093" xr:uid="{126D82C9-C0A6-44D0-9937-509D7A965AB3}"/>
    <cellStyle name="Normal 5 2 2 6 2" xfId="33094" xr:uid="{1F72ABD8-FB07-4E0E-B809-B55913E58DD1}"/>
    <cellStyle name="Normal 5 2 2 7" xfId="33095" xr:uid="{92962CD2-0920-45BB-A894-06277D217F72}"/>
    <cellStyle name="Normal 5 2 2 7 2" xfId="33096" xr:uid="{671C05C5-A41D-4157-A37D-842A5909A4CA}"/>
    <cellStyle name="Normal 5 2 2 8" xfId="33097" xr:uid="{682D5764-000C-4BFB-B2DD-C55A0D94CF76}"/>
    <cellStyle name="Normal 5 2 2 8 2" xfId="33098" xr:uid="{B58FA8E8-B912-4AA2-BACE-83FF9D90ECE4}"/>
    <cellStyle name="Normal 5 2 2 9" xfId="33099" xr:uid="{7259832D-A1B5-4A4F-A9AC-7760FB0A9E3A}"/>
    <cellStyle name="Normal 5 2 2 9 2" xfId="33100" xr:uid="{5749FF89-681E-4356-B304-0F1FF8B13A70}"/>
    <cellStyle name="Normal 5 2 3" xfId="33101" xr:uid="{D756DB57-323D-493E-850D-5A4FAB7BEE7B}"/>
    <cellStyle name="Normal 5 2 3 10" xfId="33102" xr:uid="{A39E1B00-4D0C-41AB-9C26-52AD146BFFC9}"/>
    <cellStyle name="Normal 5 2 3 11" xfId="33103" xr:uid="{6A8AE506-D499-4051-B1B4-97A9B296C57C}"/>
    <cellStyle name="Normal 5 2 3 2" xfId="33104" xr:uid="{54F7B1CB-6C1A-47CD-A6E1-190BA185A813}"/>
    <cellStyle name="Normal 5 2 3 2 2" xfId="33105" xr:uid="{2F861D16-96D7-43FD-9944-C16A22FC7119}"/>
    <cellStyle name="Normal 5 2 3 2 2 2" xfId="33106" xr:uid="{AB915C21-36AC-4E5E-873D-DE2574029667}"/>
    <cellStyle name="Normal 5 2 3 2 2 2 2" xfId="33107" xr:uid="{5C51A189-6ECA-4CE6-8A4B-AFDD83AACF5F}"/>
    <cellStyle name="Normal 5 2 3 2 2 3" xfId="33108" xr:uid="{7B19F628-C0C4-4814-B649-DFBA44343A1D}"/>
    <cellStyle name="Normal 5 2 3 2 2 3 2" xfId="33109" xr:uid="{1566875D-1ECA-4C59-8BC7-5EFD60DF7899}"/>
    <cellStyle name="Normal 5 2 3 2 2 4" xfId="33110" xr:uid="{CEFF0BF0-99AC-4FC8-96A4-D84B289252C0}"/>
    <cellStyle name="Normal 5 2 3 2 2 5" xfId="33111" xr:uid="{C196E1DA-D6EE-4D66-BC09-D25F5B544F41}"/>
    <cellStyle name="Normal 5 2 3 2 3" xfId="33112" xr:uid="{4D1542CD-5C63-4E89-ACC7-14D26E80B04C}"/>
    <cellStyle name="Normal 5 2 3 2 3 2" xfId="33113" xr:uid="{990F878B-F1D7-4CD8-826F-8A3A6F7C5214}"/>
    <cellStyle name="Normal 5 2 3 2 4" xfId="33114" xr:uid="{E74935DD-E2E1-4706-9691-3AF927813FA1}"/>
    <cellStyle name="Normal 5 2 3 2 4 2" xfId="33115" xr:uid="{94391C40-0E81-4992-A86B-12204EE30AEB}"/>
    <cellStyle name="Normal 5 2 3 2 5" xfId="33116" xr:uid="{D0732B56-6B1B-4C1E-AB48-721F1F608523}"/>
    <cellStyle name="Normal 5 2 3 2 5 2" xfId="33117" xr:uid="{7F3EE5FF-EC49-4DB5-AF62-3291B5D24EEB}"/>
    <cellStyle name="Normal 5 2 3 2 6" xfId="33118" xr:uid="{F0BDE7F3-7947-409C-A141-7091C5D99F81}"/>
    <cellStyle name="Normal 5 2 3 2 6 2" xfId="33119" xr:uid="{C8B21A5E-B962-4B81-92A0-B2ACE5ABDAA7}"/>
    <cellStyle name="Normal 5 2 3 2 7" xfId="33120" xr:uid="{A1F4C4B3-89AB-441A-BD2D-4FDACC48973F}"/>
    <cellStyle name="Normal 5 2 3 2 7 2" xfId="33121" xr:uid="{15B708D1-CE38-4C52-B87F-8E43EB4CC4A1}"/>
    <cellStyle name="Normal 5 2 3 2 8" xfId="33122" xr:uid="{54285FED-00B1-4EE5-9AA3-0C06C4E2800B}"/>
    <cellStyle name="Normal 5 2 3 2 9" xfId="33123" xr:uid="{1311B0FB-B39E-430F-9A06-EC707F9C4D81}"/>
    <cellStyle name="Normal 5 2 3 3" xfId="33124" xr:uid="{0FA9E9D9-4224-4911-BDEF-C6EE2751C664}"/>
    <cellStyle name="Normal 5 2 3 3 2" xfId="33125" xr:uid="{5666D276-D9EC-427B-A9F1-1D18FB94ABE6}"/>
    <cellStyle name="Normal 5 2 3 3 2 2" xfId="33126" xr:uid="{E0745362-BC87-4C17-8831-1E2D4D012BF8}"/>
    <cellStyle name="Normal 5 2 3 3 2 2 2" xfId="33127" xr:uid="{4BAE4207-B04E-41EE-AE28-D40FB56AA447}"/>
    <cellStyle name="Normal 5 2 3 3 2 3" xfId="33128" xr:uid="{4FC70892-5881-41AB-9591-F47737895BDE}"/>
    <cellStyle name="Normal 5 2 3 3 2 3 2" xfId="33129" xr:uid="{D2690902-3330-4B5A-9A7E-DC269A96EB99}"/>
    <cellStyle name="Normal 5 2 3 3 2 4" xfId="33130" xr:uid="{4FD36061-91A3-4AF3-B295-5EE11A416AE5}"/>
    <cellStyle name="Normal 5 2 3 3 3" xfId="33131" xr:uid="{C08BEC08-0C58-48AD-9EBF-E4DB8C5AFA26}"/>
    <cellStyle name="Normal 5 2 3 3 3 2" xfId="33132" xr:uid="{34F75359-0395-44E3-9DDD-77304FB11C60}"/>
    <cellStyle name="Normal 5 2 3 3 4" xfId="33133" xr:uid="{9550CD45-97A6-42BF-B929-D29F23D57A71}"/>
    <cellStyle name="Normal 5 2 3 3 4 2" xfId="33134" xr:uid="{D5CF7796-1A7C-4281-BDDD-AEDC11F65C71}"/>
    <cellStyle name="Normal 5 2 3 3 5" xfId="33135" xr:uid="{06DEC4C7-8C2D-462B-B235-A48FBAAA0D4B}"/>
    <cellStyle name="Normal 5 2 3 3 5 2" xfId="33136" xr:uid="{02A70CC8-EED2-4EE1-96A7-691A7408B62F}"/>
    <cellStyle name="Normal 5 2 3 3 6" xfId="33137" xr:uid="{421B1F65-A4CC-4220-948F-BC4BDA1AFAF1}"/>
    <cellStyle name="Normal 5 2 3 3 7" xfId="33138" xr:uid="{F357394F-45B2-49EE-921D-40AB14CEC82C}"/>
    <cellStyle name="Normal 5 2 3 4" xfId="33139" xr:uid="{DB192DD4-0ACF-4A6C-BC6E-4A354D3E7CE4}"/>
    <cellStyle name="Normal 5 2 3 4 2" xfId="33140" xr:uid="{480CAECA-E317-45E5-B321-70416A430559}"/>
    <cellStyle name="Normal 5 2 3 4 2 2" xfId="33141" xr:uid="{B94E3472-8BFC-4609-BBA8-A6A0906C282A}"/>
    <cellStyle name="Normal 5 2 3 4 3" xfId="33142" xr:uid="{ED07D8CB-D197-435E-B3C0-CC77E0E51823}"/>
    <cellStyle name="Normal 5 2 3 4 3 2" xfId="33143" xr:uid="{6D9AEDE8-551F-4E7C-A765-06BD75291BD0}"/>
    <cellStyle name="Normal 5 2 3 4 4" xfId="33144" xr:uid="{F71D564D-90D8-4D41-92D7-3C5B1A598A99}"/>
    <cellStyle name="Normal 5 2 3 5" xfId="33145" xr:uid="{0C7E92C8-7591-4507-B329-2CA21B6037E6}"/>
    <cellStyle name="Normal 5 2 3 5 2" xfId="33146" xr:uid="{5460F740-84E7-4AFB-87F1-915F0B49DEBA}"/>
    <cellStyle name="Normal 5 2 3 6" xfId="33147" xr:uid="{E552DE77-92F7-4C8B-98DA-B43F9FAA9CF1}"/>
    <cellStyle name="Normal 5 2 3 6 2" xfId="33148" xr:uid="{A9F10AC8-CE03-4F78-BA64-1A9DFB654134}"/>
    <cellStyle name="Normal 5 2 3 7" xfId="33149" xr:uid="{377AE2BF-677A-4882-AC04-BE5AF412FBFB}"/>
    <cellStyle name="Normal 5 2 3 7 2" xfId="33150" xr:uid="{15FACF50-F7AF-49C0-8A00-C695A95CA4EE}"/>
    <cellStyle name="Normal 5 2 3 8" xfId="33151" xr:uid="{793840D3-5E6B-4724-B0F7-92D5A59E8661}"/>
    <cellStyle name="Normal 5 2 3 8 2" xfId="33152" xr:uid="{94CD079C-B4A2-471B-BB44-5B90457CF109}"/>
    <cellStyle name="Normal 5 2 3 9" xfId="33153" xr:uid="{19A25C67-AA29-4C2C-BF72-9010973898CC}"/>
    <cellStyle name="Normal 5 2 3 9 2" xfId="33154" xr:uid="{89325314-EEEB-48D9-9C79-5AB955B6AF0B}"/>
    <cellStyle name="Normal 5 2 4" xfId="33155" xr:uid="{BD5BDC04-0FB9-40F3-9BB4-7EBE90543F1F}"/>
    <cellStyle name="Normal 5 2 4 2" xfId="33156" xr:uid="{CD135E51-8DD4-4540-A889-F527F8C4598C}"/>
    <cellStyle name="Normal 5 2 4 2 2" xfId="33157" xr:uid="{39173067-8BDD-4457-B5EE-D45EB5C7D0DE}"/>
    <cellStyle name="Normal 5 2 4 2 2 2" xfId="33158" xr:uid="{20CE3BB9-BA83-4134-9871-933FDB40F7A4}"/>
    <cellStyle name="Normal 5 2 4 2 2 3" xfId="33159" xr:uid="{37266962-64E6-4138-AED7-5927E18DD370}"/>
    <cellStyle name="Normal 5 2 4 2 3" xfId="33160" xr:uid="{2D8FB293-76D0-47AE-A01C-8BB88106F4A9}"/>
    <cellStyle name="Normal 5 2 4 2 3 2" xfId="33161" xr:uid="{43B55DF3-E1C1-4CCC-9626-BEA821325FC4}"/>
    <cellStyle name="Normal 5 2 4 2 4" xfId="33162" xr:uid="{33F1672E-DE10-4581-8B97-55A62AF501A8}"/>
    <cellStyle name="Normal 5 2 4 2 5" xfId="33163" xr:uid="{A1C2BB8B-FCC5-4264-93C4-9354D82B0F2D}"/>
    <cellStyle name="Normal 5 2 4 3" xfId="33164" xr:uid="{90831244-5108-4DC1-B900-62FF877B223A}"/>
    <cellStyle name="Normal 5 2 4 3 2" xfId="33165" xr:uid="{40BB497D-8614-4DBC-B314-4E23DB8AFCC5}"/>
    <cellStyle name="Normal 5 2 4 3 3" xfId="33166" xr:uid="{21F7227B-D3B6-4D87-90CC-7608B1E4E76A}"/>
    <cellStyle name="Normal 5 2 4 4" xfId="33167" xr:uid="{4DF4B237-34B3-4598-BEA4-30E9493007D9}"/>
    <cellStyle name="Normal 5 2 4 4 2" xfId="33168" xr:uid="{61FCC34C-BAEA-4C49-8DD1-904E92239CBE}"/>
    <cellStyle name="Normal 5 2 4 5" xfId="33169" xr:uid="{D4C5F14F-3EC7-4C19-B28F-207024381061}"/>
    <cellStyle name="Normal 5 2 4 5 2" xfId="33170" xr:uid="{11397352-A328-4A25-B401-CDEAF8CDEF23}"/>
    <cellStyle name="Normal 5 2 4 6" xfId="33171" xr:uid="{A55F5A53-CC2F-435B-B3CC-A0CB1BD8C58E}"/>
    <cellStyle name="Normal 5 2 4 6 2" xfId="33172" xr:uid="{B76B91A8-DF33-419F-9C8A-4003A222E585}"/>
    <cellStyle name="Normal 5 2 4 7" xfId="33173" xr:uid="{5FE6F20E-F7F3-4E55-8C12-C49429AF6341}"/>
    <cellStyle name="Normal 5 2 4 7 2" xfId="33174" xr:uid="{CCA7E9A5-C37C-41E6-AB54-4B4421A3E82B}"/>
    <cellStyle name="Normal 5 2 4 8" xfId="33175" xr:uid="{FA1E5361-CD93-4A20-BC94-1C21AD4600FE}"/>
    <cellStyle name="Normal 5 2 4 9" xfId="33176" xr:uid="{1F3237A0-98CF-466C-A8E9-7007BD3EDD6F}"/>
    <cellStyle name="Normal 5 2 5" xfId="33177" xr:uid="{EDF294F4-CB05-4F21-AF51-9F8C4D78DB17}"/>
    <cellStyle name="Normal 5 2 5 2" xfId="33178" xr:uid="{9AA39BF7-CE80-4A32-A3C1-59824DC8FDC7}"/>
    <cellStyle name="Normal 5 2 5 2 2" xfId="33179" xr:uid="{EAAEF843-3E5B-499A-B725-9860B5B434E4}"/>
    <cellStyle name="Normal 5 2 5 2 2 2" xfId="33180" xr:uid="{7CB06A5A-9780-4CB0-AF82-BF66D06436CF}"/>
    <cellStyle name="Normal 5 2 5 2 3" xfId="33181" xr:uid="{6C1D0430-C91A-4DE6-BC35-AE66C4F58BE4}"/>
    <cellStyle name="Normal 5 2 5 2 3 2" xfId="33182" xr:uid="{825337F0-09D9-4E74-A527-7B770BC5AE8C}"/>
    <cellStyle name="Normal 5 2 5 2 4" xfId="33183" xr:uid="{EFAE0938-4023-432C-AFD5-DF3C8E275E7E}"/>
    <cellStyle name="Normal 5 2 5 2 5" xfId="33184" xr:uid="{B038CBF1-C549-4293-856B-9DFBE08DA377}"/>
    <cellStyle name="Normal 5 2 5 3" xfId="33185" xr:uid="{9578BE33-09B5-4A9F-BB7D-AE7BD3A94FDA}"/>
    <cellStyle name="Normal 5 2 5 3 2" xfId="33186" xr:uid="{9E7B21CC-AC69-425D-96C2-5272F81574A0}"/>
    <cellStyle name="Normal 5 2 5 4" xfId="33187" xr:uid="{FC465F48-E9B6-4DF7-A163-2E0C2125B889}"/>
    <cellStyle name="Normal 5 2 5 4 2" xfId="33188" xr:uid="{55730D7A-8956-4E90-8597-0E4AD8B2428C}"/>
    <cellStyle name="Normal 5 2 5 5" xfId="33189" xr:uid="{FE572D26-F533-46D0-81F8-DFDDA0322968}"/>
    <cellStyle name="Normal 5 2 5 5 2" xfId="33190" xr:uid="{28857674-8063-4D5F-94A4-1478C568468A}"/>
    <cellStyle name="Normal 5 2 5 6" xfId="33191" xr:uid="{CFA8C7BB-480D-46B3-9591-00349BC10B1E}"/>
    <cellStyle name="Normal 5 2 5 6 2" xfId="33192" xr:uid="{E6A48B2A-EDE7-4FBA-9281-CE96954372CF}"/>
    <cellStyle name="Normal 5 2 5 7" xfId="33193" xr:uid="{B91BBCA2-A164-4571-9ABA-7DB3EDB17547}"/>
    <cellStyle name="Normal 5 2 5 7 2" xfId="33194" xr:uid="{D61446B5-C68B-4031-8044-D48F951DF352}"/>
    <cellStyle name="Normal 5 2 5 8" xfId="33195" xr:uid="{623723AF-EA1F-43DE-8C5F-88EA7C86AA8B}"/>
    <cellStyle name="Normal 5 2 5 9" xfId="33196" xr:uid="{E90CA3C6-5AFB-4EDA-9B21-CEBC3BBAB209}"/>
    <cellStyle name="Normal 5 2 6" xfId="33197" xr:uid="{A48E69DC-31AA-45CD-8407-06B843B14DD2}"/>
    <cellStyle name="Normal 5 2 6 2" xfId="33198" xr:uid="{C7B917B1-732F-49FD-BCAC-31CBCECE4492}"/>
    <cellStyle name="Normal 5 2 6 2 2" xfId="33199" xr:uid="{698CA14E-64A8-4BF2-9F1A-45A566CB2031}"/>
    <cellStyle name="Normal 5 2 6 3" xfId="33200" xr:uid="{9DB8CB31-C253-435A-82AB-C62E7E3050A5}"/>
    <cellStyle name="Normal 5 2 6 3 2" xfId="33201" xr:uid="{3141C16E-5D30-456C-89CD-3BFC249BD807}"/>
    <cellStyle name="Normal 5 2 6 4" xfId="33202" xr:uid="{2A4E09D0-E794-4A39-915B-3D2F1F97BBEF}"/>
    <cellStyle name="Normal 5 2 6 5" xfId="33203" xr:uid="{9D0B58EA-BC4D-400A-B921-441D5F04628A}"/>
    <cellStyle name="Normal 5 2 7" xfId="33204" xr:uid="{14414076-C9EB-4C15-BED8-F74FCA126AF2}"/>
    <cellStyle name="Normal 5 2 7 2" xfId="33205" xr:uid="{CE0784BD-FB7D-42E9-8827-FCF9D2CCA111}"/>
    <cellStyle name="Normal 5 2 7 3" xfId="33206" xr:uid="{8DF39A6F-7DB3-488C-83A0-DC03EB920246}"/>
    <cellStyle name="Normal 5 2 8" xfId="33207" xr:uid="{227F5B96-9950-4505-AE6D-F7779028D066}"/>
    <cellStyle name="Normal 5 2 8 2" xfId="33208" xr:uid="{9D4FDBA5-7C51-4F34-81A6-ECF583E407F7}"/>
    <cellStyle name="Normal 5 2 9" xfId="33209" xr:uid="{1D24EFC0-C03A-43E0-B5CC-86567EB1FCCA}"/>
    <cellStyle name="Normal 5 2 9 2" xfId="33210" xr:uid="{4F88A19D-F2F6-4150-8970-6AEF0E72B461}"/>
    <cellStyle name="Normal 5 20" xfId="33211" xr:uid="{6E9450CB-ED73-40AE-BAF8-4E8A1E848C28}"/>
    <cellStyle name="Normal 5 20 2" xfId="33212" xr:uid="{31039462-8F84-4B78-97FD-0278744EBE95}"/>
    <cellStyle name="Normal 5 20 3" xfId="33213" xr:uid="{D9554483-C8BA-483C-8D7D-1FB05304B8E5}"/>
    <cellStyle name="Normal 5 21" xfId="33214" xr:uid="{FEC0CEB1-AD6D-488B-9710-E0D79926B687}"/>
    <cellStyle name="Normal 5 22" xfId="33215" xr:uid="{44818E2D-6976-469C-974A-5049D60C554C}"/>
    <cellStyle name="Normal 5 23" xfId="33216" xr:uid="{A4F67BD5-5425-41B3-B588-842FA784CB2E}"/>
    <cellStyle name="Normal 5 24" xfId="33217" xr:uid="{73AEA50D-243F-4BB7-ADFF-25A031A15FB9}"/>
    <cellStyle name="Normal 5 25" xfId="32980" xr:uid="{8043872E-0FA8-4062-A25E-05D6A0A11E0E}"/>
    <cellStyle name="Normal 5 3" xfId="33218" xr:uid="{7D5D744D-0A6B-477F-A491-9A6ED8A1B275}"/>
    <cellStyle name="Normal 5 3 10" xfId="33219" xr:uid="{7A05D44A-4EFD-4FD5-B241-AEBE2CAC332B}"/>
    <cellStyle name="Normal 5 3 11" xfId="33220" xr:uid="{E52F5EB2-8B71-4EDC-B4E9-E2E0185ED249}"/>
    <cellStyle name="Normal 5 3 2" xfId="33221" xr:uid="{81AFBBFD-9D10-41A8-AF7F-18CEF436E0EB}"/>
    <cellStyle name="Normal 5 3 2 2" xfId="33222" xr:uid="{E3123365-D7E4-4843-8F95-55CC6D657530}"/>
    <cellStyle name="Normal 5 3 2 2 2" xfId="33223" xr:uid="{5FEA4038-E085-40D7-AAC9-0934ED80E9B2}"/>
    <cellStyle name="Normal 5 3 2 2 2 2" xfId="33224" xr:uid="{512F431F-23F3-4F0C-9F83-38608D71520E}"/>
    <cellStyle name="Normal 5 3 2 2 2 3" xfId="33225" xr:uid="{69DAB3D2-71B1-43A2-AC5B-7FFA6DE18AB5}"/>
    <cellStyle name="Normal 5 3 2 2 3" xfId="33226" xr:uid="{E1C00336-9892-4531-B02E-7135DB385C27}"/>
    <cellStyle name="Normal 5 3 2 2 3 2" xfId="33227" xr:uid="{764F0F86-7A37-4890-B463-F603B7E3D850}"/>
    <cellStyle name="Normal 5 3 2 2 4" xfId="33228" xr:uid="{1FF562B0-39E3-45B5-B2FB-3465CA188094}"/>
    <cellStyle name="Normal 5 3 2 2 4 2" xfId="33229" xr:uid="{E86B695E-15E7-4A69-BD93-0233200F5663}"/>
    <cellStyle name="Normal 5 3 2 2 5" xfId="33230" xr:uid="{2AD11F8D-A371-4780-A012-64F4A703AAF0}"/>
    <cellStyle name="Normal 5 3 2 2 5 2" xfId="33231" xr:uid="{C16F15ED-9948-4FF7-9EF4-6399536325A5}"/>
    <cellStyle name="Normal 5 3 2 2 6" xfId="33232" xr:uid="{6A9D1F30-A6A8-47D0-B253-D7F6752B6075}"/>
    <cellStyle name="Normal 5 3 2 2 7" xfId="33233" xr:uid="{27E62578-A1F9-4766-A54B-05B7B67104E9}"/>
    <cellStyle name="Normal 5 3 2 3" xfId="33234" xr:uid="{44639502-833E-4919-A5CA-0F5D81EE151B}"/>
    <cellStyle name="Normal 5 3 2 3 2" xfId="33235" xr:uid="{B27D1245-E689-4B62-8B26-2CBEF7AEBCDD}"/>
    <cellStyle name="Normal 5 3 2 3 3" xfId="33236" xr:uid="{4B6B7B76-0A92-4288-AE2C-AB140E9EC678}"/>
    <cellStyle name="Normal 5 3 2 4" xfId="33237" xr:uid="{4FEC3610-F806-465F-B3C0-44435B2C3605}"/>
    <cellStyle name="Normal 5 3 2 4 2" xfId="33238" xr:uid="{6F3A4C62-1530-46B6-BF54-79D3826EB9AA}"/>
    <cellStyle name="Normal 5 3 2 5" xfId="33239" xr:uid="{DC0423C6-1D4D-4190-BCFB-1E633E66DBF6}"/>
    <cellStyle name="Normal 5 3 2 5 2" xfId="33240" xr:uid="{7850DEFA-B98A-49DE-B82D-9F83711C49A8}"/>
    <cellStyle name="Normal 5 3 2 6" xfId="33241" xr:uid="{91761F2C-A2AE-427A-83CA-9D1A9E87BAC3}"/>
    <cellStyle name="Normal 5 3 2 6 2" xfId="33242" xr:uid="{076D89EC-40C0-4609-AECA-41DDFC9FFB6C}"/>
    <cellStyle name="Normal 5 3 2 7" xfId="33243" xr:uid="{4EA39FCC-10C7-47EE-ABBC-57B5641D6F79}"/>
    <cellStyle name="Normal 5 3 2 7 2" xfId="33244" xr:uid="{A4CD4094-ABE7-465A-BAE3-6DB90C88961E}"/>
    <cellStyle name="Normal 5 3 2 8" xfId="33245" xr:uid="{5A7980A3-11C3-4EF9-BDE0-78FE464CEE2F}"/>
    <cellStyle name="Normal 5 3 2 9" xfId="33246" xr:uid="{FC9D74F6-A207-4EE1-B663-05276DC0EEC4}"/>
    <cellStyle name="Normal 5 3 3" xfId="33247" xr:uid="{8B2F755B-AEA8-490C-85CC-B6689F4ECEF5}"/>
    <cellStyle name="Normal 5 3 3 2" xfId="33248" xr:uid="{8FA1943F-39E1-42E1-97CB-DEB94B88699E}"/>
    <cellStyle name="Normal 5 3 3 2 2" xfId="33249" xr:uid="{E57102CC-ED73-40A9-A12D-4140830CB98C}"/>
    <cellStyle name="Normal 5 3 3 2 2 2" xfId="33250" xr:uid="{D47DE7C7-2252-40CF-B8DC-ABE6FB5E6F5B}"/>
    <cellStyle name="Normal 5 3 3 2 3" xfId="33251" xr:uid="{C57A609B-F0DD-4596-9E39-07E393D25C73}"/>
    <cellStyle name="Normal 5 3 3 2 3 2" xfId="33252" xr:uid="{DC04D9B9-E394-492A-8C2F-111AADCD6B79}"/>
    <cellStyle name="Normal 5 3 3 2 4" xfId="33253" xr:uid="{1FE482D1-29FE-4F4E-AC50-24F0C64DD112}"/>
    <cellStyle name="Normal 5 3 3 2 4 2" xfId="33254" xr:uid="{25B3A674-BFE0-48E5-BF1B-C953FE5298C5}"/>
    <cellStyle name="Normal 5 3 3 2 5" xfId="33255" xr:uid="{95A705E3-86F5-4DE3-A4F7-66B717278B06}"/>
    <cellStyle name="Normal 5 3 3 2 5 2" xfId="33256" xr:uid="{FC581F4D-CCB9-48D6-AED5-FA3D7F0EBEB7}"/>
    <cellStyle name="Normal 5 3 3 2 6" xfId="33257" xr:uid="{8E29FA62-1BB8-49D5-A676-612E2AAFD492}"/>
    <cellStyle name="Normal 5 3 3 2 7" xfId="33258" xr:uid="{2BC95573-96F1-4BD7-A9D9-79773FF7571C}"/>
    <cellStyle name="Normal 5 3 3 3" xfId="33259" xr:uid="{71E08524-176E-4482-924A-C49470B6C82F}"/>
    <cellStyle name="Normal 5 3 3 3 2" xfId="33260" xr:uid="{479D6442-3E27-4EB1-A73F-2F77034819EC}"/>
    <cellStyle name="Normal 5 3 3 4" xfId="33261" xr:uid="{F129A09D-17C3-47B8-9B21-3026C0FDD431}"/>
    <cellStyle name="Normal 5 3 3 4 2" xfId="33262" xr:uid="{8E2CD9CD-CA1A-4AA9-ADB2-589FDA8CCA61}"/>
    <cellStyle name="Normal 5 3 3 5" xfId="33263" xr:uid="{2E92418A-D6BE-4AAD-AC8D-D44495A3CE33}"/>
    <cellStyle name="Normal 5 3 3 5 2" xfId="33264" xr:uid="{B7A05974-8AA2-49B4-B515-7F920061212A}"/>
    <cellStyle name="Normal 5 3 3 6" xfId="33265" xr:uid="{BFFC9B38-AABA-4CAD-8EC6-B95405FD99FB}"/>
    <cellStyle name="Normal 5 3 3 6 2" xfId="33266" xr:uid="{DEAEAEF2-C35C-4BF5-9BC3-DE1C4D51A738}"/>
    <cellStyle name="Normal 5 3 3 7" xfId="33267" xr:uid="{07BD4BCA-875D-4249-829F-48910D9417DD}"/>
    <cellStyle name="Normal 5 3 3 7 2" xfId="33268" xr:uid="{ACBBCFC8-9BA3-43CC-BE5B-8A7BB391B1BA}"/>
    <cellStyle name="Normal 5 3 3 8" xfId="33269" xr:uid="{D275AD90-F0C0-418A-8BF9-6FE0C647DF8E}"/>
    <cellStyle name="Normal 5 3 3 9" xfId="33270" xr:uid="{2214FA78-9902-4AD5-A357-7913866EBA3B}"/>
    <cellStyle name="Normal 5 3 4" xfId="33271" xr:uid="{B941222B-8D9E-4DB2-9D89-772A0C4E3938}"/>
    <cellStyle name="Normal 5 3 4 2" xfId="33272" xr:uid="{E654179E-B58D-450D-A862-3222C402A9D2}"/>
    <cellStyle name="Normal 5 3 4 2 2" xfId="33273" xr:uid="{0096B6F5-C64E-42D0-B9FC-0D2768B0A1B8}"/>
    <cellStyle name="Normal 5 3 4 3" xfId="33274" xr:uid="{BBEC954A-10E8-4F2E-B54A-9AFC5ABB9E36}"/>
    <cellStyle name="Normal 5 3 4 3 2" xfId="33275" xr:uid="{8297DBA9-09BA-4628-9B6E-FEB3388A5424}"/>
    <cellStyle name="Normal 5 3 4 4" xfId="33276" xr:uid="{40F7104B-894F-413D-9CAC-50FD2E6350C4}"/>
    <cellStyle name="Normal 5 3 4 4 2" xfId="33277" xr:uid="{448065CA-697B-43D9-A63E-3454AF21147F}"/>
    <cellStyle name="Normal 5 3 4 5" xfId="33278" xr:uid="{E4DD336B-A238-4EB6-81F6-6B9CD20122B5}"/>
    <cellStyle name="Normal 5 3 4 5 2" xfId="33279" xr:uid="{D28A1BB7-D1DE-40B7-ADD1-ADEF9516EE33}"/>
    <cellStyle name="Normal 5 3 4 6" xfId="33280" xr:uid="{CD6D6C39-AB7D-4C24-94D3-4F83DBC58AAF}"/>
    <cellStyle name="Normal 5 3 4 7" xfId="33281" xr:uid="{294DD56E-AD28-4E9A-AC61-B1561D7BD0A6}"/>
    <cellStyle name="Normal 5 3 5" xfId="33282" xr:uid="{12AE3BD4-9237-48FD-9462-0CC8542A5C1F}"/>
    <cellStyle name="Normal 5 3 5 2" xfId="33283" xr:uid="{C47D2182-8C64-4E7A-BE60-4134855A3BC1}"/>
    <cellStyle name="Normal 5 3 5 3" xfId="33284" xr:uid="{8146BB8D-D4DA-4670-AB86-373F0035CE02}"/>
    <cellStyle name="Normal 5 3 6" xfId="33285" xr:uid="{2DA677BA-0AEF-4F1A-9849-D5C2C97125EF}"/>
    <cellStyle name="Normal 5 3 6 2" xfId="33286" xr:uid="{1BD52C0C-931B-4B12-956C-2FC871F70703}"/>
    <cellStyle name="Normal 5 3 7" xfId="33287" xr:uid="{8752FEEB-EC15-4AF5-A9B0-25152BC3FB36}"/>
    <cellStyle name="Normal 5 3 7 2" xfId="33288" xr:uid="{ECB489AA-BC74-4758-BD67-AB5FD2EF2C9E}"/>
    <cellStyle name="Normal 5 3 8" xfId="33289" xr:uid="{F10F3212-24D1-4BB4-9B04-AD42CD012D7F}"/>
    <cellStyle name="Normal 5 3 8 2" xfId="33290" xr:uid="{9257EF03-C658-4B97-A475-7760934189F0}"/>
    <cellStyle name="Normal 5 3 9" xfId="33291" xr:uid="{3D3622D4-7EA7-4746-9E37-E44155B56C52}"/>
    <cellStyle name="Normal 5 3 9 2" xfId="33292" xr:uid="{39E5A56A-3147-4222-9692-8CAF95C15956}"/>
    <cellStyle name="Normal 5 4" xfId="33293" xr:uid="{B8BC200A-8417-42B8-BAAA-39ABFFE1243D}"/>
    <cellStyle name="Normal 5 4 10" xfId="33294" xr:uid="{80FD2CF6-A653-4488-917E-08AFFDF1CA61}"/>
    <cellStyle name="Normal 5 4 2" xfId="33295" xr:uid="{AE414D05-3AAB-4F22-B2ED-AA6DE3743FD6}"/>
    <cellStyle name="Normal 5 4 2 2" xfId="33296" xr:uid="{C9A7B9BA-09C6-41DC-89D0-1F003628EEA7}"/>
    <cellStyle name="Normal 5 4 2 2 2" xfId="33297" xr:uid="{0B6004BA-A789-4DBF-85F9-FE6970DA5D35}"/>
    <cellStyle name="Normal 5 4 2 2 2 2" xfId="33298" xr:uid="{7BC77899-D6E5-42CD-A476-2F50E46AC13A}"/>
    <cellStyle name="Normal 5 4 2 2 3" xfId="33299" xr:uid="{DF01A3D3-9245-43F1-A1C0-537E5AADA422}"/>
    <cellStyle name="Normal 5 4 2 2 3 2" xfId="33300" xr:uid="{DB93861D-9D30-4F71-AA43-6B0AEC48192B}"/>
    <cellStyle name="Normal 5 4 2 2 4" xfId="33301" xr:uid="{F29A94C9-0770-45C3-9FF5-AA2EBC76F699}"/>
    <cellStyle name="Normal 5 4 2 2 4 2" xfId="33302" xr:uid="{514C4FC8-57DC-4FC9-B459-00D6E5971A15}"/>
    <cellStyle name="Normal 5 4 2 2 5" xfId="33303" xr:uid="{AD76E0B7-FDE7-4448-B459-4C9BCD981725}"/>
    <cellStyle name="Normal 5 4 2 2 5 2" xfId="33304" xr:uid="{4E4CE7D1-22B9-4850-8883-A6894ADA5D23}"/>
    <cellStyle name="Normal 5 4 2 2 6" xfId="33305" xr:uid="{5C2050D7-7774-4438-9ACB-21062F10AB46}"/>
    <cellStyle name="Normal 5 4 2 3" xfId="33306" xr:uid="{9989947E-7157-4BD1-89F8-C44D926BED32}"/>
    <cellStyle name="Normal 5 4 2 3 2" xfId="33307" xr:uid="{1F2B91A4-6F46-450B-9C4C-9B79AC18D195}"/>
    <cellStyle name="Normal 5 4 2 4" xfId="33308" xr:uid="{A749140A-EA28-4393-8204-B768E29CAC7B}"/>
    <cellStyle name="Normal 5 4 2 4 2" xfId="33309" xr:uid="{003D0353-A393-435E-8756-F2E0CDCF03D9}"/>
    <cellStyle name="Normal 5 4 2 5" xfId="33310" xr:uid="{C8A9B545-AD08-4E65-993D-2D10B0D2830E}"/>
    <cellStyle name="Normal 5 4 2 5 2" xfId="33311" xr:uid="{FFB0168A-87EC-4A26-8FE7-0C25D08AF2F4}"/>
    <cellStyle name="Normal 5 4 2 6" xfId="33312" xr:uid="{0F49E96A-B073-4C8C-A20A-89DEBFBB607A}"/>
    <cellStyle name="Normal 5 4 2 6 2" xfId="33313" xr:uid="{A3941C77-CF9C-4991-AD33-463B5A0D5FBA}"/>
    <cellStyle name="Normal 5 4 2 7" xfId="33314" xr:uid="{F5BB1723-F345-419E-9B92-6B799BC7A8D0}"/>
    <cellStyle name="Normal 5 4 2 7 2" xfId="33315" xr:uid="{AEF4CC67-DC09-4E8D-8A71-06E22AF2E3FE}"/>
    <cellStyle name="Normal 5 4 2 8" xfId="33316" xr:uid="{1A6A6D61-97DC-429C-A333-1236B61EC4EE}"/>
    <cellStyle name="Normal 5 4 3" xfId="33317" xr:uid="{3357DE23-9FB7-4A8C-A06C-045877CB5349}"/>
    <cellStyle name="Normal 5 4 3 2" xfId="33318" xr:uid="{FBC4C716-43A6-4A2E-AFA9-37747F4FA203}"/>
    <cellStyle name="Normal 5 4 3 2 2" xfId="33319" xr:uid="{30B4ED13-AAB2-4DE6-8D43-2DFC2E5763B0}"/>
    <cellStyle name="Normal 5 4 3 2 2 2" xfId="33320" xr:uid="{17B4C1AA-79B3-46BE-9C1D-B620E816509D}"/>
    <cellStyle name="Normal 5 4 3 2 3" xfId="33321" xr:uid="{DCFF2F95-E9DB-4E55-94E8-84DF4E5793F2}"/>
    <cellStyle name="Normal 5 4 3 2 3 2" xfId="33322" xr:uid="{97F19073-937E-4C01-BB26-FE0F236008CA}"/>
    <cellStyle name="Normal 5 4 3 2 4" xfId="33323" xr:uid="{1054E4E6-1D8E-460B-BFBD-57BE8AA1646B}"/>
    <cellStyle name="Normal 5 4 3 2 4 2" xfId="33324" xr:uid="{DBAFBB3F-60D3-4838-8987-EBDF765F6C6A}"/>
    <cellStyle name="Normal 5 4 3 2 5" xfId="33325" xr:uid="{519C718D-D92E-4545-85FA-049817CC830E}"/>
    <cellStyle name="Normal 5 4 3 2 5 2" xfId="33326" xr:uid="{22CB9584-BCB0-4FA7-8BF0-AE848B030598}"/>
    <cellStyle name="Normal 5 4 3 2 6" xfId="33327" xr:uid="{432CF20A-2CB5-429D-A626-817705503F87}"/>
    <cellStyle name="Normal 5 4 3 3" xfId="33328" xr:uid="{07CB9A30-E029-47D3-B744-437E95A42500}"/>
    <cellStyle name="Normal 5 4 3 3 2" xfId="33329" xr:uid="{0F5E349F-DB58-4C6E-8F73-06816742C669}"/>
    <cellStyle name="Normal 5 4 3 4" xfId="33330" xr:uid="{3D9AF9EC-B390-4172-93C8-7941DB8B0E45}"/>
    <cellStyle name="Normal 5 4 3 4 2" xfId="33331" xr:uid="{1DF10903-C7C1-4B4C-941E-701678A66B5D}"/>
    <cellStyle name="Normal 5 4 3 5" xfId="33332" xr:uid="{78ECD0D8-11B4-442D-A5CC-AFC33B10472F}"/>
    <cellStyle name="Normal 5 4 3 5 2" xfId="33333" xr:uid="{3871464B-D746-48F6-B369-77DC282D5F46}"/>
    <cellStyle name="Normal 5 4 3 6" xfId="33334" xr:uid="{55DE1111-0311-4664-BC23-A687594F42FB}"/>
    <cellStyle name="Normal 5 4 3 6 2" xfId="33335" xr:uid="{00560806-BEEA-48FE-AC0A-762EEBFE7686}"/>
    <cellStyle name="Normal 5 4 3 7" xfId="33336" xr:uid="{135E74F4-4982-48CD-BF6E-C2E228CB1620}"/>
    <cellStyle name="Normal 5 4 3 7 2" xfId="33337" xr:uid="{88ABF060-DAD2-469A-8DD2-47A8929053AD}"/>
    <cellStyle name="Normal 5 4 3 8" xfId="33338" xr:uid="{31A07EE7-0250-4262-963E-1BD3898B5C91}"/>
    <cellStyle name="Normal 5 4 4" xfId="33339" xr:uid="{8586D051-52CD-43EB-AF2F-244CA9052702}"/>
    <cellStyle name="Normal 5 4 4 2" xfId="33340" xr:uid="{91C79FAD-46C2-4313-8895-899B479CA410}"/>
    <cellStyle name="Normal 5 4 4 2 2" xfId="33341" xr:uid="{8F7403D3-63FF-4BE1-9F41-6ABD0F487283}"/>
    <cellStyle name="Normal 5 4 4 3" xfId="33342" xr:uid="{060DF2F6-D6EE-4CE9-A726-8D1CD69185DD}"/>
    <cellStyle name="Normal 5 4 4 3 2" xfId="33343" xr:uid="{A459DBFD-9783-4471-9FE0-3055DC45C4C2}"/>
    <cellStyle name="Normal 5 4 4 4" xfId="33344" xr:uid="{81FA98FA-484B-49A7-9EC2-630BD5AD3EED}"/>
    <cellStyle name="Normal 5 4 4 4 2" xfId="33345" xr:uid="{71121596-3EAB-4E3A-9CE5-FD34CE3B3D5C}"/>
    <cellStyle name="Normal 5 4 4 5" xfId="33346" xr:uid="{33ABF5C0-D9B6-4213-9829-B3BAF6C8C856}"/>
    <cellStyle name="Normal 5 4 4 5 2" xfId="33347" xr:uid="{140005F2-65D8-41D7-B9E5-04483CA93B9A}"/>
    <cellStyle name="Normal 5 4 4 6" xfId="33348" xr:uid="{C0E6F308-F932-42D8-A213-5A8073A258F6}"/>
    <cellStyle name="Normal 5 4 5" xfId="33349" xr:uid="{EEDF7F1A-8F6F-4F5E-AB3E-4E9307D67797}"/>
    <cellStyle name="Normal 5 4 5 2" xfId="33350" xr:uid="{5CD64A17-99F4-48D1-885F-9382537E5FA9}"/>
    <cellStyle name="Normal 5 4 6" xfId="33351" xr:uid="{419847DE-36BE-4983-9822-96F197B4C0D3}"/>
    <cellStyle name="Normal 5 4 6 2" xfId="33352" xr:uid="{A31280F3-8C06-4690-84E0-2ED1CE457DAF}"/>
    <cellStyle name="Normal 5 4 7" xfId="33353" xr:uid="{DE25ACA8-D772-42D7-9989-D05085823B9F}"/>
    <cellStyle name="Normal 5 4 7 2" xfId="33354" xr:uid="{244223F5-1845-4F55-867B-37A48D05B6E0}"/>
    <cellStyle name="Normal 5 4 8" xfId="33355" xr:uid="{61C70432-A839-4D22-8984-DF07DE00F306}"/>
    <cellStyle name="Normal 5 4 8 2" xfId="33356" xr:uid="{B9A2C280-BA1C-430C-8384-B18AD4FD209A}"/>
    <cellStyle name="Normal 5 4 9" xfId="33357" xr:uid="{78F0BCCD-4626-4C41-BE6A-3B2895069244}"/>
    <cellStyle name="Normal 5 4 9 2" xfId="33358" xr:uid="{187F7672-5CBF-4068-A6EC-B84716DBFC76}"/>
    <cellStyle name="Normal 5 5" xfId="33359" xr:uid="{3B5AD9BC-4190-4E38-9E1F-B66EC3EF563B}"/>
    <cellStyle name="Normal 5 5 10" xfId="33360" xr:uid="{1705AE30-ADFE-42E9-B9FA-E056245A0E02}"/>
    <cellStyle name="Normal 5 5 2" xfId="33361" xr:uid="{1D713008-199C-4E47-B0E4-F8E42156EB0C}"/>
    <cellStyle name="Normal 5 5 2 2" xfId="33362" xr:uid="{9CE95DC6-70B7-4F7C-A2F2-3CA90019E85A}"/>
    <cellStyle name="Normal 5 5 2 2 2" xfId="33363" xr:uid="{527CEE78-FCF5-4A1C-8609-9910F94AB9F6}"/>
    <cellStyle name="Normal 5 5 2 2 2 2" xfId="33364" xr:uid="{FFA28D04-D14C-44D8-9731-22473324C83D}"/>
    <cellStyle name="Normal 5 5 2 2 3" xfId="33365" xr:uid="{3425F755-3AB1-437F-B9C2-AC05F3DFA3BF}"/>
    <cellStyle name="Normal 5 5 2 2 3 2" xfId="33366" xr:uid="{4AF24D49-F32F-4BC7-9D0D-C71731F92448}"/>
    <cellStyle name="Normal 5 5 2 2 4" xfId="33367" xr:uid="{A0BF0678-CF8B-4759-9BF8-9DEF0C1139A7}"/>
    <cellStyle name="Normal 5 5 2 2 4 2" xfId="33368" xr:uid="{1EF638DC-CD9D-4BD9-A28D-3F467ECFEF76}"/>
    <cellStyle name="Normal 5 5 2 2 5" xfId="33369" xr:uid="{47800E14-0775-4D3E-8AA1-7007E9D5045B}"/>
    <cellStyle name="Normal 5 5 2 2 5 2" xfId="33370" xr:uid="{EFACF89C-422D-4BBE-956F-F20F3F0678FA}"/>
    <cellStyle name="Normal 5 5 2 2 6" xfId="33371" xr:uid="{05C0088B-F838-4198-81F3-52771127E5B3}"/>
    <cellStyle name="Normal 5 5 2 3" xfId="33372" xr:uid="{84A8817A-BC32-4905-95A0-6BDA24055877}"/>
    <cellStyle name="Normal 5 5 2 3 2" xfId="33373" xr:uid="{B2E74A5C-6A64-4BA5-89A4-6F8D8C82150D}"/>
    <cellStyle name="Normal 5 5 2 4" xfId="33374" xr:uid="{C4F662B8-3245-4D1F-89C1-D0C26BE2A545}"/>
    <cellStyle name="Normal 5 5 2 4 2" xfId="33375" xr:uid="{81736FE9-E6B2-41E7-82B9-3050C0C7DDAA}"/>
    <cellStyle name="Normal 5 5 2 5" xfId="33376" xr:uid="{5682A1E4-2EC4-4382-AE46-41CEB0087ED5}"/>
    <cellStyle name="Normal 5 5 2 5 2" xfId="33377" xr:uid="{07D26039-3173-40C6-9A1D-9FACA9985F94}"/>
    <cellStyle name="Normal 5 5 2 6" xfId="33378" xr:uid="{D8076F5B-84B7-4982-B205-583F52913807}"/>
    <cellStyle name="Normal 5 5 2 6 2" xfId="33379" xr:uid="{CD656728-B6C9-4C7F-ABE8-D96D536DA1A8}"/>
    <cellStyle name="Normal 5 5 2 7" xfId="33380" xr:uid="{D11CC03A-B188-462B-8353-316975C5262B}"/>
    <cellStyle name="Normal 5 5 2 7 2" xfId="33381" xr:uid="{82DAD1EF-77C5-446B-9732-A7EA45606767}"/>
    <cellStyle name="Normal 5 5 2 8" xfId="33382" xr:uid="{E03C7B5B-DD8A-47EF-9603-FB4B48EA8096}"/>
    <cellStyle name="Normal 5 5 3" xfId="33383" xr:uid="{CD8EC1F3-2DC2-40CC-B87A-A8345D4F19B6}"/>
    <cellStyle name="Normal 5 5 3 2" xfId="33384" xr:uid="{0F83778B-2484-4B0C-8461-A770BE26E1BA}"/>
    <cellStyle name="Normal 5 5 3 2 2" xfId="33385" xr:uid="{20966F4F-3EC1-4F5C-B3DE-5018ED7E54CA}"/>
    <cellStyle name="Normal 5 5 3 2 2 2" xfId="33386" xr:uid="{D217300F-8F20-4B2B-8DB9-856EEAAA3596}"/>
    <cellStyle name="Normal 5 5 3 2 3" xfId="33387" xr:uid="{D495FE90-39FF-4E3B-8D27-38DBEAE1B4EE}"/>
    <cellStyle name="Normal 5 5 3 2 3 2" xfId="33388" xr:uid="{1E949F3E-AC2B-49F2-8679-06432E6451FC}"/>
    <cellStyle name="Normal 5 5 3 2 4" xfId="33389" xr:uid="{DDC98246-CBE2-42B6-B30C-B460CF9E4186}"/>
    <cellStyle name="Normal 5 5 3 2 4 2" xfId="33390" xr:uid="{CE542D4E-8FF8-4798-B5CC-5D13889A0E2F}"/>
    <cellStyle name="Normal 5 5 3 2 5" xfId="33391" xr:uid="{BE263E16-85BF-4CCE-B979-359188C1DD52}"/>
    <cellStyle name="Normal 5 5 3 2 5 2" xfId="33392" xr:uid="{3D1FFAF8-AB50-4826-9010-99E0A236949C}"/>
    <cellStyle name="Normal 5 5 3 2 6" xfId="33393" xr:uid="{9C7BFF0E-EB5B-4592-AA57-22FD8F851DE9}"/>
    <cellStyle name="Normal 5 5 3 3" xfId="33394" xr:uid="{B4197B8E-3261-4D81-A668-64DF14E9D2BF}"/>
    <cellStyle name="Normal 5 5 3 3 2" xfId="33395" xr:uid="{50308521-720A-4FD2-BEAC-EE693D08D3C7}"/>
    <cellStyle name="Normal 5 5 3 4" xfId="33396" xr:uid="{3C226CC1-D86B-4D85-99C8-C8503BA043F3}"/>
    <cellStyle name="Normal 5 5 3 4 2" xfId="33397" xr:uid="{C1A3D172-15A2-404D-A0E9-FC24F7569DAE}"/>
    <cellStyle name="Normal 5 5 3 5" xfId="33398" xr:uid="{08562E35-4A4C-4E86-BB83-E99A15FEAA68}"/>
    <cellStyle name="Normal 5 5 3 5 2" xfId="33399" xr:uid="{1E477C7E-393F-4AC4-8508-D959C4D44614}"/>
    <cellStyle name="Normal 5 5 3 6" xfId="33400" xr:uid="{F4BA1E5F-7E6E-4013-BC51-EBC0430A419D}"/>
    <cellStyle name="Normal 5 5 3 6 2" xfId="33401" xr:uid="{DA48379B-66D3-4F76-A65A-F85AC246CC03}"/>
    <cellStyle name="Normal 5 5 3 7" xfId="33402" xr:uid="{52DE81CC-5F42-4B54-9255-D02CEC70935C}"/>
    <cellStyle name="Normal 5 5 3 7 2" xfId="33403" xr:uid="{71F426F8-870F-446C-A444-B999076E475B}"/>
    <cellStyle name="Normal 5 5 3 8" xfId="33404" xr:uid="{DDA9F10B-4977-415D-9571-213A8FADD568}"/>
    <cellStyle name="Normal 5 5 4" xfId="33405" xr:uid="{6F53CBD6-0E3F-47BD-B5B9-F0F661803CF6}"/>
    <cellStyle name="Normal 5 5 4 2" xfId="33406" xr:uid="{908BF332-D9CE-441F-980A-8B03585420C9}"/>
    <cellStyle name="Normal 5 5 4 2 2" xfId="33407" xr:uid="{3DB14EC4-8B4B-44C7-B444-830DEBB6F0A2}"/>
    <cellStyle name="Normal 5 5 4 3" xfId="33408" xr:uid="{9AAB7BD8-9667-498A-A81B-1D51E6205511}"/>
    <cellStyle name="Normal 5 5 4 3 2" xfId="33409" xr:uid="{14AA566E-082A-47C1-9C90-DADA5EDB9C5C}"/>
    <cellStyle name="Normal 5 5 4 4" xfId="33410" xr:uid="{9C45B4B0-966E-4FDB-A76F-6A9BD6F5DF51}"/>
    <cellStyle name="Normal 5 5 4 4 2" xfId="33411" xr:uid="{B0FBFEB2-1B36-4431-99B3-D2E33A901AE5}"/>
    <cellStyle name="Normal 5 5 4 5" xfId="33412" xr:uid="{097D4897-F2F9-4E50-85B2-9FAF6A0FD7C2}"/>
    <cellStyle name="Normal 5 5 4 5 2" xfId="33413" xr:uid="{AE236C26-EE9C-4783-978D-A2E652971086}"/>
    <cellStyle name="Normal 5 5 4 6" xfId="33414" xr:uid="{3FA68D7C-CF57-44C1-B5E0-22B10F544D3F}"/>
    <cellStyle name="Normal 5 5 5" xfId="33415" xr:uid="{6C411C8E-4195-475D-8B75-458C4E61FB45}"/>
    <cellStyle name="Normal 5 5 5 2" xfId="33416" xr:uid="{1CB321E3-16EC-401A-9105-09201D4BA7D7}"/>
    <cellStyle name="Normal 5 5 6" xfId="33417" xr:uid="{27D4AAD1-7643-4A26-A8CC-7CB85E5D3425}"/>
    <cellStyle name="Normal 5 5 6 2" xfId="33418" xr:uid="{AA4959DA-6FAC-4C12-B2B8-16448ED8CC1A}"/>
    <cellStyle name="Normal 5 5 7" xfId="33419" xr:uid="{24B21CE3-AF03-4E8A-9E4E-B28F4E84F91E}"/>
    <cellStyle name="Normal 5 5 7 2" xfId="33420" xr:uid="{2CE1D923-714A-4678-916E-E1F4739EB4E1}"/>
    <cellStyle name="Normal 5 5 8" xfId="33421" xr:uid="{558F7A65-CFF5-48C7-AAEC-815E3AF4842F}"/>
    <cellStyle name="Normal 5 5 8 2" xfId="33422" xr:uid="{EC3EAB42-4478-41F2-AFFC-46D1B76DB52A}"/>
    <cellStyle name="Normal 5 5 9" xfId="33423" xr:uid="{05976090-F009-46D8-8B0E-F2F152796A5F}"/>
    <cellStyle name="Normal 5 5 9 2" xfId="33424" xr:uid="{ABD1B7E5-7002-4400-9890-69EBC7C958DA}"/>
    <cellStyle name="Normal 5 6" xfId="33425" xr:uid="{AE4788A9-68B4-4BFA-B952-9CF0ED7CA9AF}"/>
    <cellStyle name="Normal 5 6 2" xfId="33426" xr:uid="{A06471AE-E26F-4A1F-B590-F9DF270A9968}"/>
    <cellStyle name="Normal 5 6 2 2" xfId="33427" xr:uid="{B2BFC2A4-9395-4CDE-89F5-30EFC5BD56B6}"/>
    <cellStyle name="Normal 5 6 2 2 2" xfId="33428" xr:uid="{EA825447-CCB9-4E75-92F5-DEE8261CA461}"/>
    <cellStyle name="Normal 5 6 2 2 2 2" xfId="33429" xr:uid="{E90EEC00-C291-40CE-9DB9-DD3C7F9ABD5B}"/>
    <cellStyle name="Normal 5 6 2 2 3" xfId="33430" xr:uid="{49A1E537-C2A1-477C-A31B-F9484A9CE71C}"/>
    <cellStyle name="Normal 5 6 2 2 3 2" xfId="33431" xr:uid="{6CAEFECE-E723-45EE-B040-8B2E54A1CDC1}"/>
    <cellStyle name="Normal 5 6 2 2 4" xfId="33432" xr:uid="{A12022D7-1B53-4BF8-B4CE-3C57B91D1123}"/>
    <cellStyle name="Normal 5 6 2 3" xfId="33433" xr:uid="{501902F7-3F08-41F8-91DD-42BBE1A29981}"/>
    <cellStyle name="Normal 5 6 2 3 2" xfId="33434" xr:uid="{68E95DC1-534D-464C-9B4D-EF6C7BDB71D8}"/>
    <cellStyle name="Normal 5 6 2 4" xfId="33435" xr:uid="{D2BF8274-FBD8-4F31-BB23-D84579DC6240}"/>
    <cellStyle name="Normal 5 6 2 4 2" xfId="33436" xr:uid="{EB3CE9AF-0C04-4475-B354-5D64FBE39DA2}"/>
    <cellStyle name="Normal 5 6 2 5" xfId="33437" xr:uid="{6D4841FD-761E-4063-8976-330BAB0813FE}"/>
    <cellStyle name="Normal 5 6 2 5 2" xfId="33438" xr:uid="{04DD4A19-16D5-49B3-A73A-0195573811F4}"/>
    <cellStyle name="Normal 5 6 2 6" xfId="33439" xr:uid="{20A5CC8A-BE9E-4C29-8A67-052DC8B57099}"/>
    <cellStyle name="Normal 5 6 3" xfId="33440" xr:uid="{84BC9EAE-FF83-4774-81D0-DE5520BFF43F}"/>
    <cellStyle name="Normal 5 6 3 2" xfId="33441" xr:uid="{B3848067-61D5-4546-A228-3A8662B78199}"/>
    <cellStyle name="Normal 5 6 3 2 2" xfId="33442" xr:uid="{7EB400A1-F7F2-4E42-842A-72DBC76DDA90}"/>
    <cellStyle name="Normal 5 6 3 2 3" xfId="33443" xr:uid="{CA539682-39F4-4E20-8C1D-292DAB6389B4}"/>
    <cellStyle name="Normal 5 6 3 3" xfId="33444" xr:uid="{3DADDC65-D419-4079-A65F-D092A22FBCCC}"/>
    <cellStyle name="Normal 5 6 3 3 2" xfId="33445" xr:uid="{AC838506-F554-4279-B47E-DBE5073EBE29}"/>
    <cellStyle name="Normal 5 6 3 4" xfId="33446" xr:uid="{CA90CE48-81F1-4D22-B3FC-674A321BE529}"/>
    <cellStyle name="Normal 5 6 3 4 2" xfId="33447" xr:uid="{AA496F30-6806-4A5A-8F2C-F15084986EFD}"/>
    <cellStyle name="Normal 5 6 3 5" xfId="33448" xr:uid="{A19C9866-4B16-4AE2-9DF0-AF9E818E62CB}"/>
    <cellStyle name="Normal 5 6 4" xfId="33449" xr:uid="{D73EFCE1-185E-4CE7-A206-B004A84AE338}"/>
    <cellStyle name="Normal 5 6 4 2" xfId="33450" xr:uid="{F1EDF501-D3C9-4BF3-B049-D92EFD94421B}"/>
    <cellStyle name="Normal 5 6 4 2 2" xfId="33451" xr:uid="{94568D3A-B907-4C8B-A52C-669E6EACD2F1}"/>
    <cellStyle name="Normal 5 6 4 3" xfId="33452" xr:uid="{0F328711-ACAC-4565-9E6A-22FC28A1E998}"/>
    <cellStyle name="Normal 5 6 4 3 2" xfId="33453" xr:uid="{5C41E4F9-45CA-4177-B7F7-E1306A9AD685}"/>
    <cellStyle name="Normal 5 6 4 4" xfId="33454" xr:uid="{B05785D7-E24B-4F7B-B1ED-ADA7C36E831E}"/>
    <cellStyle name="Normal 5 6 5" xfId="33455" xr:uid="{58BAB345-1AD4-48DE-B91C-9A28B1D65AC9}"/>
    <cellStyle name="Normal 5 6 5 2" xfId="33456" xr:uid="{4F8DD1A1-86A5-419E-845D-422288D46A6A}"/>
    <cellStyle name="Normal 5 6 6" xfId="33457" xr:uid="{DFF0F509-8A45-4FD2-AD2F-CCA3B47CE923}"/>
    <cellStyle name="Normal 5 6 6 2" xfId="33458" xr:uid="{76E661B7-1B9D-4FCF-BCB1-D0BB3CB6E639}"/>
    <cellStyle name="Normal 5 6 7" xfId="33459" xr:uid="{E7ED4FD4-4287-494D-BC86-D4B88EB92451}"/>
    <cellStyle name="Normal 5 6 7 2" xfId="33460" xr:uid="{E96116EE-A458-43DA-802A-9FD9C188CD8B}"/>
    <cellStyle name="Normal 5 6 8" xfId="33461" xr:uid="{E52F650F-6541-4524-93D4-590734988ED5}"/>
    <cellStyle name="Normal 5 6 8 2" xfId="33462" xr:uid="{40952BBA-B11F-4EBE-B22C-F958D4C93BEA}"/>
    <cellStyle name="Normal 5 6 9" xfId="33463" xr:uid="{ADD37928-14D5-4C22-9A48-272A371BD2C6}"/>
    <cellStyle name="Normal 5 7" xfId="33464" xr:uid="{221D11AA-155F-43A7-BE8B-8BA8EEB96014}"/>
    <cellStyle name="Normal 5 7 2" xfId="33465" xr:uid="{3A57CD2A-B434-4EAB-8E93-BFC898F3DDD2}"/>
    <cellStyle name="Normal 5 7 2 2" xfId="33466" xr:uid="{F1B60F40-E2AE-4EF3-810E-1C6BB75825B7}"/>
    <cellStyle name="Normal 5 7 2 2 2" xfId="33467" xr:uid="{61B19B05-0293-42A3-8C63-2FF10BD59538}"/>
    <cellStyle name="Normal 5 7 2 3" xfId="33468" xr:uid="{A5C8B5CC-77C1-4E17-9E02-2C6D77E05452}"/>
    <cellStyle name="Normal 5 7 2 3 2" xfId="33469" xr:uid="{F7C34CA6-C1AF-4900-8183-90FEF0D34209}"/>
    <cellStyle name="Normal 5 7 2 4" xfId="33470" xr:uid="{6E5BE296-1D76-4681-8661-1CC4CE950977}"/>
    <cellStyle name="Normal 5 7 2 4 2" xfId="33471" xr:uid="{03DE0A84-E23A-4C0A-845A-6DB832F74A67}"/>
    <cellStyle name="Normal 5 7 2 5" xfId="33472" xr:uid="{7AA939CA-49DF-4C78-A0D2-C509078E973C}"/>
    <cellStyle name="Normal 5 7 2 5 2" xfId="33473" xr:uid="{5CFF6DDF-CA8E-4D84-8276-DD27059F58B2}"/>
    <cellStyle name="Normal 5 7 2 6" xfId="33474" xr:uid="{26E2F4DE-3217-47AC-A194-626817520345}"/>
    <cellStyle name="Normal 5 7 3" xfId="33475" xr:uid="{2C8D8188-FE1C-4109-8DFD-BE169FF2F7D2}"/>
    <cellStyle name="Normal 5 7 3 2" xfId="33476" xr:uid="{E260838F-24A9-4286-B974-7E09D6BDB509}"/>
    <cellStyle name="Normal 5 7 4" xfId="33477" xr:uid="{2E0F9AF6-3032-421A-97F3-9559F55348C6}"/>
    <cellStyle name="Normal 5 7 4 2" xfId="33478" xr:uid="{40A75E34-398E-4D15-AF8A-8DD7E17EDBF1}"/>
    <cellStyle name="Normal 5 7 5" xfId="33479" xr:uid="{A9077DB8-52C6-443B-A8FE-8C387DB6CF71}"/>
    <cellStyle name="Normal 5 7 5 2" xfId="33480" xr:uid="{74EB38BF-33B0-4CA8-8BCD-0C9A3476D244}"/>
    <cellStyle name="Normal 5 7 6" xfId="33481" xr:uid="{3713A793-4A05-450D-919A-EE153D34A62A}"/>
    <cellStyle name="Normal 5 7 6 2" xfId="33482" xr:uid="{179C400F-5C66-44E2-ADB0-C08F5F1278F4}"/>
    <cellStyle name="Normal 5 7 7" xfId="33483" xr:uid="{95CD5F3D-D553-4504-9710-53170E080D26}"/>
    <cellStyle name="Normal 5 7 7 2" xfId="33484" xr:uid="{75912059-8E38-49CA-926F-104C38A871F5}"/>
    <cellStyle name="Normal 5 7 8" xfId="33485" xr:uid="{4DD9535B-AC87-4886-AF33-DDE4C75A6AA3}"/>
    <cellStyle name="Normal 5 8" xfId="33486" xr:uid="{8CDAADA8-D942-49E9-A682-0B04B0EC212B}"/>
    <cellStyle name="Normal 5 8 2" xfId="33487" xr:uid="{915B7608-14BD-43BB-AFD3-17219C462ED9}"/>
    <cellStyle name="Normal 5 8 2 2" xfId="33488" xr:uid="{6FA8E8AD-EC88-4B97-A8A6-3B1A8980B87F}"/>
    <cellStyle name="Normal 5 8 2 2 2" xfId="33489" xr:uid="{9B845554-199D-4850-AB1E-33EE58245C25}"/>
    <cellStyle name="Normal 5 8 2 3" xfId="33490" xr:uid="{5F1C7C32-EE76-4CEF-99ED-BE99C3660495}"/>
    <cellStyle name="Normal 5 8 2 3 2" xfId="33491" xr:uid="{E93E4FBC-629B-48AB-924E-234C1A8F9628}"/>
    <cellStyle name="Normal 5 8 2 4" xfId="33492" xr:uid="{4CF1A077-5163-4261-9858-F83FAA955695}"/>
    <cellStyle name="Normal 5 8 3" xfId="33493" xr:uid="{89247BB5-8D71-402C-8956-C81A825C4A4A}"/>
    <cellStyle name="Normal 5 8 3 2" xfId="33494" xr:uid="{B361AE13-54DF-4527-994F-D839A47C7497}"/>
    <cellStyle name="Normal 5 8 4" xfId="33495" xr:uid="{073BAA08-24E0-47CD-A682-B7C65E46F51E}"/>
    <cellStyle name="Normal 5 8 4 2" xfId="33496" xr:uid="{50D0287B-0EFF-414D-9EE6-07039E205FC7}"/>
    <cellStyle name="Normal 5 8 5" xfId="33497" xr:uid="{06ADDFE1-20F7-45DD-89ED-00C1B4ABFFFD}"/>
    <cellStyle name="Normal 5 8 5 2" xfId="33498" xr:uid="{F0FD5178-4585-46EE-9733-D468DE3492A2}"/>
    <cellStyle name="Normal 5 8 6" xfId="33499" xr:uid="{82FB81A5-2376-4AD8-9634-A1C8B1DC90CD}"/>
    <cellStyle name="Normal 5 9" xfId="33500" xr:uid="{39F7921A-EC4C-4851-8153-B5E453DC837C}"/>
    <cellStyle name="Normal 5 9 2" xfId="33501" xr:uid="{978F01E5-F8F8-4011-B0BD-219F8A1E6733}"/>
    <cellStyle name="Normal 5 9 2 2" xfId="33502" xr:uid="{770FAB30-A522-4893-8DB9-A5276CC707E6}"/>
    <cellStyle name="Normal 5 9 2 3" xfId="33503" xr:uid="{ED336278-AE11-4A3E-9164-BC55EF356C58}"/>
    <cellStyle name="Normal 5 9 3" xfId="33504" xr:uid="{B5413476-F46C-49C2-AE80-A2BA6E62A613}"/>
    <cellStyle name="Normal 5 9 3 2" xfId="33505" xr:uid="{7E7AE52B-EE43-474C-B05A-F50693F5A8E3}"/>
    <cellStyle name="Normal 5 9 4" xfId="33506" xr:uid="{44D2B8B4-5C82-478B-80E5-8BC7AD8544CB}"/>
    <cellStyle name="Normal 5 9 4 2" xfId="33507" xr:uid="{65B6C5BA-8E97-4B0B-9609-A4A995B663E9}"/>
    <cellStyle name="Normal 5 9 5" xfId="33508" xr:uid="{5CE1750B-E1BD-4C00-9F44-6B79306A7A26}"/>
    <cellStyle name="Normal 50" xfId="33509" xr:uid="{7448391E-C0F4-4A5B-A989-C23B2D721670}"/>
    <cellStyle name="Normal 50 2" xfId="33510" xr:uid="{92CE0FBF-FE05-4B28-9F50-1C26F7A35EAC}"/>
    <cellStyle name="Normal 50 2 2" xfId="33511" xr:uid="{D38D8AC5-48DB-48F5-8CD5-3B0255F151DE}"/>
    <cellStyle name="Normal 50 2 2 2" xfId="33512" xr:uid="{0E3E7CB7-D4DB-487F-A6C2-3E4C694C63CD}"/>
    <cellStyle name="Normal 50 2 2 2 2" xfId="33513" xr:uid="{15FC93FD-402E-43E6-9E8D-B5E235ED8BF2}"/>
    <cellStyle name="Normal 50 2 2 2 3" xfId="33514" xr:uid="{FAC86E91-5E6B-4CD2-B195-889A8AE3A16C}"/>
    <cellStyle name="Normal 50 2 3" xfId="33515" xr:uid="{F4990532-8B40-4B74-8DA6-B757F4D048EA}"/>
    <cellStyle name="Normal 50 2 3 2" xfId="33516" xr:uid="{656DC841-ED8B-4BB5-988C-615FC4C5D1B7}"/>
    <cellStyle name="Normal 50 2 3 3" xfId="33517" xr:uid="{5F88C039-BDD8-4B0C-91F2-2657EAE69BD1}"/>
    <cellStyle name="Normal 50 2 4" xfId="33518" xr:uid="{46FD9079-61B0-478B-9AD8-8BCE1C2E8239}"/>
    <cellStyle name="Normal 50 2 4 2" xfId="33519" xr:uid="{AC641B77-C4D6-49C3-9B64-7DF133F6CDAD}"/>
    <cellStyle name="Normal 50 2 4 3" xfId="33520" xr:uid="{47052D3C-92BC-49CA-ABAA-A279A2222ED4}"/>
    <cellStyle name="Normal 50 2 5" xfId="33521" xr:uid="{E56E8BA2-0E43-4722-B931-B8C16E17C4A7}"/>
    <cellStyle name="Normal 50 2 5 2" xfId="33522" xr:uid="{696D0987-A2D9-447D-843D-19AA10861BE6}"/>
    <cellStyle name="Normal 50 2 5 3" xfId="33523" xr:uid="{8F8A0824-7696-4587-A9FB-EB0606D590CB}"/>
    <cellStyle name="Normal 50 2 6" xfId="33524" xr:uid="{80236A4F-0365-4DCE-AF6C-9106574E7CAC}"/>
    <cellStyle name="Normal 50 3" xfId="33525" xr:uid="{1F10CF49-95A9-4262-8781-15ECE99B8B02}"/>
    <cellStyle name="Normal 50 3 2" xfId="33526" xr:uid="{7C08DFFC-5847-485D-92C7-5321612F3C19}"/>
    <cellStyle name="Normal 50 3 2 2" xfId="33527" xr:uid="{58EB74F5-7DC0-41DF-878A-AB80487B672B}"/>
    <cellStyle name="Normal 50 3 2 3" xfId="33528" xr:uid="{74BFDFBD-50DA-4430-99B1-B712888CCD0B}"/>
    <cellStyle name="Normal 50 3 3" xfId="33529" xr:uid="{BE3826FE-0775-472E-BF16-9D95A8B51D52}"/>
    <cellStyle name="Normal 50 3 3 2" xfId="33530" xr:uid="{0A356887-8A99-45D8-8374-3054C377DCB6}"/>
    <cellStyle name="Normal 50 3 3 3" xfId="33531" xr:uid="{38CD4727-5231-48DE-88E6-988587B9206C}"/>
    <cellStyle name="Normal 50 4" xfId="33532" xr:uid="{5CEC1FB2-39CC-4391-A711-3393B9D6A0AD}"/>
    <cellStyle name="Normal 50 4 2" xfId="33533" xr:uid="{405B09F4-4EF6-4DB3-BEA1-79FA4262F13D}"/>
    <cellStyle name="Normal 50 4 3" xfId="33534" xr:uid="{F73C2E92-7475-4B5C-B488-7908241F2022}"/>
    <cellStyle name="Normal 50 5" xfId="33535" xr:uid="{7EE95733-CD6D-4623-8785-042BD159C22E}"/>
    <cellStyle name="Normal 50 5 2" xfId="33536" xr:uid="{6E001DA0-E60B-4F9F-9C1C-862F267896AA}"/>
    <cellStyle name="Normal 50 6" xfId="33537" xr:uid="{2F58FCF5-9096-424E-A53E-3E45083DE413}"/>
    <cellStyle name="Normal 50 6 2" xfId="33538" xr:uid="{59800A57-4F61-4DC8-983A-C26E463CCF6D}"/>
    <cellStyle name="Normal 50 7" xfId="33539" xr:uid="{3CCB640F-6F40-4AE5-ABC0-AB86BBF4F838}"/>
    <cellStyle name="Normal 51" xfId="33540" xr:uid="{1AD5DA97-EDFE-494C-92F1-1B231D91299A}"/>
    <cellStyle name="Normal 51 2" xfId="33541" xr:uid="{0A185363-59C5-4EB4-88FC-C153FEA23F4C}"/>
    <cellStyle name="Normal 51 2 2" xfId="33542" xr:uid="{DC2D64BC-AEED-4C65-9ECF-113D82EEE8D9}"/>
    <cellStyle name="Normal 51 2 2 2" xfId="33543" xr:uid="{227F3945-F237-4AF0-B549-0F1D14E43F3A}"/>
    <cellStyle name="Normal 51 2 2 2 2" xfId="33544" xr:uid="{5AB7A244-65AC-4F6F-BA17-0D4D2426B388}"/>
    <cellStyle name="Normal 51 2 2 2 3" xfId="33545" xr:uid="{1455FBF5-ECD9-4940-9B49-70790CC53106}"/>
    <cellStyle name="Normal 51 2 3" xfId="33546" xr:uid="{D1E09239-F4F0-49C6-B6B4-A9EE12058A28}"/>
    <cellStyle name="Normal 51 2 3 2" xfId="33547" xr:uid="{B0D909ED-89B1-4FA1-9BA5-9D3ED3D6AE27}"/>
    <cellStyle name="Normal 51 2 3 3" xfId="33548" xr:uid="{D2D6E684-FCCB-4587-8562-D98BA1628BE3}"/>
    <cellStyle name="Normal 51 2 4" xfId="33549" xr:uid="{00B7EE28-BFED-48CA-BC86-84CA2CCAA7CB}"/>
    <cellStyle name="Normal 51 2 4 2" xfId="33550" xr:uid="{5C8B5766-18A3-45B3-A369-96C5E33C53C5}"/>
    <cellStyle name="Normal 51 2 4 3" xfId="33551" xr:uid="{E04F3406-1255-4EFE-9458-CE6BDE2146CC}"/>
    <cellStyle name="Normal 51 2 5" xfId="33552" xr:uid="{386C818B-45FE-493E-B8CB-33D4D591B6CA}"/>
    <cellStyle name="Normal 51 2 5 2" xfId="33553" xr:uid="{E26BAB6E-5644-4A46-9F23-C0628FFD7207}"/>
    <cellStyle name="Normal 51 2 5 3" xfId="33554" xr:uid="{357BAB45-9FD0-437B-BF22-BA30DD266C32}"/>
    <cellStyle name="Normal 51 2 6" xfId="33555" xr:uid="{E3E4FF7C-7842-444D-AC07-47643FB04CAD}"/>
    <cellStyle name="Normal 51 3" xfId="33556" xr:uid="{59C53D52-F8F9-40F7-BD60-CDE7C3EE0D61}"/>
    <cellStyle name="Normal 51 3 2" xfId="33557" xr:uid="{DFBE5C5C-9A8F-48B1-AF09-35DDF4EBFFB6}"/>
    <cellStyle name="Normal 51 3 2 2" xfId="33558" xr:uid="{4F08E03C-69C8-4E34-B8B2-334C6CB158ED}"/>
    <cellStyle name="Normal 51 3 2 3" xfId="33559" xr:uid="{3A8814D4-445C-42D7-9075-EAD007FA45ED}"/>
    <cellStyle name="Normal 51 3 3" xfId="33560" xr:uid="{61903338-8E45-4911-8D6B-68DB92D44022}"/>
    <cellStyle name="Normal 51 3 3 2" xfId="33561" xr:uid="{2F3017B3-5908-4F59-904D-BA32E9B52C6E}"/>
    <cellStyle name="Normal 51 3 3 3" xfId="33562" xr:uid="{D2FA9E65-13B2-4BA9-B437-0C7473C1DFBE}"/>
    <cellStyle name="Normal 51 4" xfId="33563" xr:uid="{74C131DB-1BF9-477C-8B40-BE4A6B6438EF}"/>
    <cellStyle name="Normal 51 4 2" xfId="33564" xr:uid="{915DF468-303F-445A-B6E4-5B7AFB79724E}"/>
    <cellStyle name="Normal 51 4 3" xfId="33565" xr:uid="{DFF27D38-BB54-4362-8A25-DAC77FCBF374}"/>
    <cellStyle name="Normal 51 5" xfId="33566" xr:uid="{9FA3AB0B-6A7A-4993-A466-3DE016AF5627}"/>
    <cellStyle name="Normal 51 5 2" xfId="33567" xr:uid="{E7AEA243-D36B-419D-8250-BC8116007EB0}"/>
    <cellStyle name="Normal 51 6" xfId="33568" xr:uid="{E69F3976-078B-4F45-9ADA-99FC55323620}"/>
    <cellStyle name="Normal 51 6 2" xfId="33569" xr:uid="{BD92D3E8-BA5F-4E2C-9331-68F091FD7F50}"/>
    <cellStyle name="Normal 51 7" xfId="33570" xr:uid="{48DA1C90-1CF1-4149-8B51-ED33875F9F8B}"/>
    <cellStyle name="Normal 52" xfId="33571" xr:uid="{F2164FC8-252D-4FDF-845A-9801C0801824}"/>
    <cellStyle name="Normal 52 2" xfId="33572" xr:uid="{034DDB16-CDB1-4D81-96E6-18C3C57FF531}"/>
    <cellStyle name="Normal 52 2 2" xfId="33573" xr:uid="{670372D5-EE5D-4E8C-B5EE-5D5F7541D077}"/>
    <cellStyle name="Normal 52 2 2 2" xfId="33574" xr:uid="{D4B6315F-7ACD-48C1-8D88-D9FDB316B1CF}"/>
    <cellStyle name="Normal 52 2 2 3" xfId="33575" xr:uid="{3F6B6411-9AA6-4A71-B648-5849AC2BF8A1}"/>
    <cellStyle name="Normal 52 2 3" xfId="33576" xr:uid="{2D7301E0-EEC4-4CDC-A9A3-6E12566415F6}"/>
    <cellStyle name="Normal 52 2 3 2" xfId="33577" xr:uid="{B3E39562-2036-4B63-BB42-C0A833E31E1F}"/>
    <cellStyle name="Normal 52 2 3 3" xfId="33578" xr:uid="{89AC369C-2610-4967-904F-05B5A3D6D79E}"/>
    <cellStyle name="Normal 52 3" xfId="33579" xr:uid="{159DD420-894B-413D-9587-82C706F047B3}"/>
    <cellStyle name="Normal 52 3 2" xfId="33580" xr:uid="{B9370EE9-FD68-4779-A927-2D9F36E2AA63}"/>
    <cellStyle name="Normal 52 3 2 2" xfId="33581" xr:uid="{CA1A8B6E-8D49-4DED-ACF3-5529770C26B7}"/>
    <cellStyle name="Normal 52 3 2 3" xfId="33582" xr:uid="{D57E99C9-443C-4F35-8893-E64B4027716E}"/>
    <cellStyle name="Normal 52 3 3" xfId="33583" xr:uid="{099AFCF4-BE1D-4639-A736-EA4EA3DC5817}"/>
    <cellStyle name="Normal 52 3 4" xfId="33584" xr:uid="{7378D5B9-602E-4282-9BF2-5D2FC08764E5}"/>
    <cellStyle name="Normal 52 4" xfId="33585" xr:uid="{4070F2BE-69AA-43C6-A0D6-94B062E05B8A}"/>
    <cellStyle name="Normal 52 4 2" xfId="33586" xr:uid="{414DE66B-743C-4F34-9B04-EAA81CCF7458}"/>
    <cellStyle name="Normal 52 4 3" xfId="33587" xr:uid="{EC005FDA-6731-49EA-8914-8286101FC5DE}"/>
    <cellStyle name="Normal 52 5" xfId="33588" xr:uid="{FF5B5878-F7DF-4F55-B634-A9832283A2DD}"/>
    <cellStyle name="Normal 52 5 2" xfId="33589" xr:uid="{911131B2-222A-43D7-9B50-8C2808FAFA36}"/>
    <cellStyle name="Normal 52 6" xfId="33590" xr:uid="{7436C5D7-9B75-405E-BA40-179DF0306D8B}"/>
    <cellStyle name="Normal 52 6 2" xfId="33591" xr:uid="{C16F2E74-C22C-40BD-A48F-162193FFA566}"/>
    <cellStyle name="Normal 52 7" xfId="33592" xr:uid="{D2C39CEC-32A1-4F5A-8B26-900CC9270351}"/>
    <cellStyle name="Normal 53" xfId="33593" xr:uid="{43D8B0F4-3769-4B25-AEDF-170C4CF6AD62}"/>
    <cellStyle name="Normal 53 2" xfId="33594" xr:uid="{76CDA530-C073-4738-91EA-F137B4633651}"/>
    <cellStyle name="Normal 53 2 2" xfId="33595" xr:uid="{5F6FC17D-09E6-4DE4-BA19-75CCD11A169B}"/>
    <cellStyle name="Normal 53 2 2 2" xfId="33596" xr:uid="{A0D12567-7400-4D78-ACDF-23B7B0F3195D}"/>
    <cellStyle name="Normal 53 2 2 3" xfId="33597" xr:uid="{31BEB616-7076-47C6-87B3-19962BD5384F}"/>
    <cellStyle name="Normal 53 2 3" xfId="33598" xr:uid="{B56530C9-38D7-457E-BB64-1C5C4CE2F4E7}"/>
    <cellStyle name="Normal 53 2 3 2" xfId="33599" xr:uid="{C25332B1-D4D4-4D92-9ADB-93A3A7447949}"/>
    <cellStyle name="Normal 53 2 3 3" xfId="33600" xr:uid="{B3491633-237B-4704-AEB7-913A7BAD4266}"/>
    <cellStyle name="Normal 53 3" xfId="33601" xr:uid="{46C87E17-A40D-4EBC-A5C2-83052654FE71}"/>
    <cellStyle name="Normal 53 3 2" xfId="33602" xr:uid="{DD479A9A-E6AA-4C04-A18F-558BECD09E26}"/>
    <cellStyle name="Normal 53 3 2 2" xfId="33603" xr:uid="{B6CAB903-3453-4E66-99EB-EECFA2603A67}"/>
    <cellStyle name="Normal 53 3 2 3" xfId="33604" xr:uid="{0C0ADCA4-04E3-477F-B42A-183ACA08459E}"/>
    <cellStyle name="Normal 53 3 3" xfId="33605" xr:uid="{10172571-1665-4A42-8B85-5F6FD16AA2B5}"/>
    <cellStyle name="Normal 53 3 4" xfId="33606" xr:uid="{8138A183-99DB-4F20-B9AA-AC2536CB649A}"/>
    <cellStyle name="Normal 53 4" xfId="33607" xr:uid="{850FDC4B-D256-4FD8-A966-EB252EE57356}"/>
    <cellStyle name="Normal 53 4 2" xfId="33608" xr:uid="{712A73DB-7B9B-4A24-93B0-472A1ECC449C}"/>
    <cellStyle name="Normal 53 4 3" xfId="33609" xr:uid="{6E06D9B9-BD26-4780-8EFB-BF2E3B3AB176}"/>
    <cellStyle name="Normal 53 5" xfId="33610" xr:uid="{6D8476DD-8FA6-4728-A274-0C5945FF3644}"/>
    <cellStyle name="Normal 53 5 2" xfId="33611" xr:uid="{458B59BB-7C0D-4D99-9B19-57113651619B}"/>
    <cellStyle name="Normal 53 6" xfId="33612" xr:uid="{34E3C5BF-CC6E-4E2F-9FB5-C0DDD2319BE0}"/>
    <cellStyle name="Normal 53 6 2" xfId="33613" xr:uid="{3161B042-42CC-4731-9C8E-E256C62FF8D2}"/>
    <cellStyle name="Normal 53 7" xfId="33614" xr:uid="{38E379CA-868C-482B-81DD-6879DBACDD37}"/>
    <cellStyle name="Normal 54" xfId="33615" xr:uid="{9583EC55-B82A-40B9-9141-DDC1F8844FA6}"/>
    <cellStyle name="Normal 54 2" xfId="33616" xr:uid="{87066045-1EE6-4354-ACCE-41C6BCDD19F6}"/>
    <cellStyle name="Normal 54 2 2" xfId="33617" xr:uid="{18C15829-51A6-4EDD-A125-E1FF0AB45B18}"/>
    <cellStyle name="Normal 54 2 2 2" xfId="33618" xr:uid="{44B17608-0940-4CCA-81C7-2F788E64AFCA}"/>
    <cellStyle name="Normal 54 2 2 3" xfId="33619" xr:uid="{588CA6FF-57FE-48A2-98EF-02373CAD6316}"/>
    <cellStyle name="Normal 54 2 3" xfId="33620" xr:uid="{E0DC9E27-B228-4972-84C5-0ABE65A0B906}"/>
    <cellStyle name="Normal 54 2 3 2" xfId="33621" xr:uid="{D22EF743-E28D-4266-8E9C-665EA75B7199}"/>
    <cellStyle name="Normal 54 2 3 3" xfId="33622" xr:uid="{E6468EA0-3A9F-4007-9BF8-F50975E5635E}"/>
    <cellStyle name="Normal 54 3" xfId="33623" xr:uid="{6D28420A-D576-4174-A52E-879A04B58621}"/>
    <cellStyle name="Normal 54 3 2" xfId="33624" xr:uid="{DC8CDAA3-30F8-4777-AF75-DAF62D80E196}"/>
    <cellStyle name="Normal 54 3 2 2" xfId="33625" xr:uid="{8FE4AD1F-1EDC-4F61-984C-4700521B499A}"/>
    <cellStyle name="Normal 54 3 2 3" xfId="33626" xr:uid="{4A2A1516-0C46-45C7-922D-F84C122EBE9E}"/>
    <cellStyle name="Normal 54 3 3" xfId="33627" xr:uid="{A7A2A35B-8560-43D3-8378-2F347C6BA1EC}"/>
    <cellStyle name="Normal 54 3 4" xfId="33628" xr:uid="{50004C69-8A31-4CD9-8F35-FC5DD6C19BCB}"/>
    <cellStyle name="Normal 54 4" xfId="33629" xr:uid="{79251D36-D99A-49CF-B9DA-58E19425E5FC}"/>
    <cellStyle name="Normal 54 4 2" xfId="33630" xr:uid="{E0C946B8-C683-43AF-AFFE-1A3A8E756E7A}"/>
    <cellStyle name="Normal 54 4 3" xfId="33631" xr:uid="{292C1778-19FA-4923-A811-8AA27C4FDA98}"/>
    <cellStyle name="Normal 54 5" xfId="33632" xr:uid="{787371EE-E318-416E-8B27-D3927CAD023F}"/>
    <cellStyle name="Normal 54 5 2" xfId="33633" xr:uid="{962CB0E4-2E88-484D-90B6-337F29C87E20}"/>
    <cellStyle name="Normal 54 6" xfId="33634" xr:uid="{292A4AB2-5B34-4972-8A6A-585EAD4D9B0F}"/>
    <cellStyle name="Normal 54 6 2" xfId="33635" xr:uid="{5A5AAE9A-4BC3-4835-80F3-3CFB949EA34A}"/>
    <cellStyle name="Normal 54 7" xfId="33636" xr:uid="{3D91BBB6-5846-4D69-AEB4-942BE4E42573}"/>
    <cellStyle name="Normal 55" xfId="33637" xr:uid="{D6CF1330-9CB8-44EA-B303-FB4D24A5AB15}"/>
    <cellStyle name="Normal 55 2" xfId="33638" xr:uid="{74C3A158-75A1-4CB8-BD12-3F7A3FACD999}"/>
    <cellStyle name="Normal 55 2 2" xfId="33639" xr:uid="{F92824B6-5AB5-4978-A59A-A1F93C07D21E}"/>
    <cellStyle name="Normal 55 2 2 2" xfId="33640" xr:uid="{0FDA6602-DC79-4499-9DBE-EBD9F744EBBD}"/>
    <cellStyle name="Normal 55 2 2 3" xfId="33641" xr:uid="{437E25AA-12C8-4E4C-87CE-B76F06ADEEE1}"/>
    <cellStyle name="Normal 55 2 3" xfId="33642" xr:uid="{89B52F3A-1DA3-416A-8759-243C961B5700}"/>
    <cellStyle name="Normal 55 2 3 2" xfId="33643" xr:uid="{8D3E4A62-DF5B-45FC-B012-574583FA2F71}"/>
    <cellStyle name="Normal 55 2 3 3" xfId="33644" xr:uid="{41C37A26-DB9F-4D9A-ADAB-6522A1A0651F}"/>
    <cellStyle name="Normal 55 3" xfId="33645" xr:uid="{38847826-100F-42F7-9B6D-CD3DBFCA5D2C}"/>
    <cellStyle name="Normal 55 3 2" xfId="33646" xr:uid="{BB930B01-DD5A-4A7C-BE2F-71CD00FE3266}"/>
    <cellStyle name="Normal 55 3 2 2" xfId="33647" xr:uid="{B7F470D6-0DAB-4AFC-91D9-996F352FF63A}"/>
    <cellStyle name="Normal 55 3 2 3" xfId="33648" xr:uid="{7BB9A1F1-A52D-4E99-936F-C43DC4D1CA72}"/>
    <cellStyle name="Normal 55 3 3" xfId="33649" xr:uid="{72443F1C-3B5F-47E3-9E28-356ED44C8A6A}"/>
    <cellStyle name="Normal 55 3 4" xfId="33650" xr:uid="{53CBE550-C59F-4D64-80F2-71A2BE20742E}"/>
    <cellStyle name="Normal 55 4" xfId="33651" xr:uid="{6C9FABA2-F497-46F9-B9D8-A3AD52B16029}"/>
    <cellStyle name="Normal 55 4 2" xfId="33652" xr:uid="{9D5C1B37-5458-4F0F-A426-C990B56E8FE2}"/>
    <cellStyle name="Normal 55 4 3" xfId="33653" xr:uid="{C029C752-41DF-4F97-92ED-89F68C9C0AE0}"/>
    <cellStyle name="Normal 55 5" xfId="33654" xr:uid="{FBCDB0D9-6065-43BF-8FF9-87A05F5A0FEA}"/>
    <cellStyle name="Normal 55 5 2" xfId="33655" xr:uid="{EFAB88C2-5340-492C-BA0D-166FABF4ABBA}"/>
    <cellStyle name="Normal 55 6" xfId="33656" xr:uid="{A5257B9A-D312-4990-861F-0C7969688D16}"/>
    <cellStyle name="Normal 55 6 2" xfId="33657" xr:uid="{366C394E-2754-47BA-B1B8-15D1C6D2023C}"/>
    <cellStyle name="Normal 55 7" xfId="33658" xr:uid="{CAAF484E-323A-4215-ADC3-322BC66132A9}"/>
    <cellStyle name="Normal 56" xfId="33659" xr:uid="{012485F0-61D8-4030-ACD3-4DDF68E8E777}"/>
    <cellStyle name="Normal 56 2" xfId="33660" xr:uid="{A6773473-D10A-4BD6-A598-7881561288F4}"/>
    <cellStyle name="Normal 56 2 2" xfId="33661" xr:uid="{ABFF33BA-EE00-4CF8-964F-A82D80A769FC}"/>
    <cellStyle name="Normal 56 2 2 2" xfId="33662" xr:uid="{6C09B78A-4669-488C-BD92-98CE1A654983}"/>
    <cellStyle name="Normal 56 2 2 3" xfId="33663" xr:uid="{B63CFE88-129B-4F1B-9B13-EC218730A879}"/>
    <cellStyle name="Normal 56 2 3" xfId="33664" xr:uid="{8320374F-827E-40F8-8885-D4BDFBB43CF5}"/>
    <cellStyle name="Normal 56 2 3 2" xfId="33665" xr:uid="{71AC7FF6-8714-4029-8FB1-EFF4D41C26A1}"/>
    <cellStyle name="Normal 56 2 3 3" xfId="33666" xr:uid="{C939470A-E201-403A-A4FE-32CC77FDAE82}"/>
    <cellStyle name="Normal 56 3" xfId="33667" xr:uid="{CFEAD5EA-1768-4DE1-A663-60AB6E19459B}"/>
    <cellStyle name="Normal 56 3 2" xfId="33668" xr:uid="{E7DEEA92-4FF7-443E-A2E6-D324B7E2BCA6}"/>
    <cellStyle name="Normal 56 3 2 2" xfId="33669" xr:uid="{CD8AFD39-8899-4296-BF84-227EC9B1AF17}"/>
    <cellStyle name="Normal 56 3 2 3" xfId="33670" xr:uid="{5CD5247E-E724-4DFC-9F1E-BAD3AFEB04E9}"/>
    <cellStyle name="Normal 56 3 3" xfId="33671" xr:uid="{73762C3C-4D56-469C-8AB8-AD1066FBECF8}"/>
    <cellStyle name="Normal 56 3 4" xfId="33672" xr:uid="{1EC4005B-90A5-43FD-A80D-C4038C09BAC5}"/>
    <cellStyle name="Normal 56 4" xfId="33673" xr:uid="{D2B346A6-7040-48DC-8E2F-ACA1BD44FE7C}"/>
    <cellStyle name="Normal 56 4 2" xfId="33674" xr:uid="{FC6D6ECF-AAB8-493A-9F04-76F667796CD5}"/>
    <cellStyle name="Normal 56 4 3" xfId="33675" xr:uid="{EF677FE0-0F5F-4D12-9B7D-281458100C1C}"/>
    <cellStyle name="Normal 56 5" xfId="33676" xr:uid="{2983C8AF-BE9E-44C9-B917-EE2E59EE0FB1}"/>
    <cellStyle name="Normal 56 5 2" xfId="33677" xr:uid="{AEC806D8-C718-4A29-8C4B-CA871CD69FAE}"/>
    <cellStyle name="Normal 56 6" xfId="33678" xr:uid="{AF82787A-9609-4948-8790-5A2A1BF0F9DF}"/>
    <cellStyle name="Normal 56 6 2" xfId="33679" xr:uid="{8ECFC55F-248E-461B-8F7D-C318C8B11642}"/>
    <cellStyle name="Normal 56 7" xfId="33680" xr:uid="{4E62E478-ABE2-4FDB-A20D-E442B2C34F8F}"/>
    <cellStyle name="Normal 57" xfId="33681" xr:uid="{21CEBE00-3CFC-4504-9AE9-9C5FFDC548AF}"/>
    <cellStyle name="Normal 57 2" xfId="33682" xr:uid="{A3019ABB-E0C7-47E0-80B7-1617DE1ADD70}"/>
    <cellStyle name="Normal 57 2 2" xfId="33683" xr:uid="{7227CD64-CFDE-4095-89B2-B39972221D9F}"/>
    <cellStyle name="Normal 57 2 2 2" xfId="33684" xr:uid="{46819263-091C-4D1B-82F9-2B7348CE62A4}"/>
    <cellStyle name="Normal 57 2 2 3" xfId="33685" xr:uid="{1D7EC01B-10D8-4421-AC98-B24154DBE0EB}"/>
    <cellStyle name="Normal 57 2 3" xfId="33686" xr:uid="{E8F6E8A3-259E-4915-9F58-37624EBE024D}"/>
    <cellStyle name="Normal 57 2 3 2" xfId="33687" xr:uid="{77EF5614-F701-4110-9732-DC45D8E1BC56}"/>
    <cellStyle name="Normal 57 2 3 3" xfId="33688" xr:uid="{5947579A-8676-4B3E-8DCE-B822E877D189}"/>
    <cellStyle name="Normal 57 3" xfId="33689" xr:uid="{9C98FCA5-2CC7-4920-81D9-978A759D397D}"/>
    <cellStyle name="Normal 57 3 2" xfId="33690" xr:uid="{BB662193-0761-49F0-81E4-FC903CAB8AF2}"/>
    <cellStyle name="Normal 57 3 2 2" xfId="33691" xr:uid="{5EFABF2A-957D-4383-A896-59013C65C61E}"/>
    <cellStyle name="Normal 57 3 2 3" xfId="33692" xr:uid="{F60EFD1B-A29D-49F2-A71D-5AEE8EACE94D}"/>
    <cellStyle name="Normal 57 3 3" xfId="33693" xr:uid="{165F6D96-FCE1-435D-906F-94F9026613DF}"/>
    <cellStyle name="Normal 57 3 4" xfId="33694" xr:uid="{3BECA98E-529A-4E9E-834C-63F72B92D2B0}"/>
    <cellStyle name="Normal 57 4" xfId="33695" xr:uid="{3905F0DB-CCA2-418F-8539-C5F698C7727D}"/>
    <cellStyle name="Normal 57 4 2" xfId="33696" xr:uid="{371DB8E0-3A1D-4D9E-B430-85932B426D73}"/>
    <cellStyle name="Normal 57 4 3" xfId="33697" xr:uid="{CFE86996-B290-4DC1-9EB1-8D5C94DD2A95}"/>
    <cellStyle name="Normal 6" xfId="815" xr:uid="{165B42D9-06D4-4925-989A-A82962B3770E}"/>
    <cellStyle name="Normal 6 2" xfId="816" xr:uid="{9729BA65-6D6D-4F7C-8ACD-2EC108DDE1FF}"/>
    <cellStyle name="Normal 6 2 2" xfId="817" xr:uid="{2470A844-8FF8-461F-AD5D-ACF5978C1802}"/>
    <cellStyle name="Normal 6 2 3" xfId="818" xr:uid="{16F9FCAC-9BD7-4FB9-B411-1EA419BA9A86}"/>
    <cellStyle name="Normal 63" xfId="819" xr:uid="{DC6344B4-84D0-4197-9DC3-F76847E0800F}"/>
    <cellStyle name="Normal 63 2" xfId="820" xr:uid="{D748FED0-FF16-4804-A67B-5ED2A442E56F}"/>
    <cellStyle name="Normal 7" xfId="821" xr:uid="{194EA858-40D7-48A8-8B63-6120FB32CB5A}"/>
    <cellStyle name="Normal 7 2" xfId="822" xr:uid="{EC1084C4-C8D4-4DC0-B9D8-34A2905B3CA2}"/>
    <cellStyle name="Normal 7 3" xfId="823" xr:uid="{04AAF7DC-9C36-40C8-B936-F3918FE0773D}"/>
    <cellStyle name="Normal 7 3 2" xfId="824" xr:uid="{16D61482-724D-4C23-888A-FE277CE1775A}"/>
    <cellStyle name="Normal 8" xfId="825" xr:uid="{BEA35215-AD9F-4BE4-8964-EF3E979D7F85}"/>
    <cellStyle name="Normal 8 2" xfId="826" xr:uid="{90953004-8731-4BED-BE0B-670C67203095}"/>
    <cellStyle name="Normal 8 2 2" xfId="827" xr:uid="{CF2611BA-4B38-49F1-B3D4-5FCDA51A9C7B}"/>
    <cellStyle name="Normal 8 2 2 2" xfId="828" xr:uid="{B6D6EE66-8F68-4A38-9BD0-385EB18D90A2}"/>
    <cellStyle name="Normal 8 2 2 2 2" xfId="829" xr:uid="{1DFB337B-0827-4619-8768-4681D6B582D9}"/>
    <cellStyle name="Normal 8 2 2 2 2 2" xfId="830" xr:uid="{113AE2A4-3B78-4DF0-A1DC-00BD2A63D0FB}"/>
    <cellStyle name="Normal 8 2 2 2 3" xfId="831" xr:uid="{CB3DD3A2-BC75-4340-AFF7-42110BE4E319}"/>
    <cellStyle name="Normal 8 2 2 3" xfId="832" xr:uid="{23F90A30-8ECF-4FED-800A-71D1D0A269DE}"/>
    <cellStyle name="Normal 8 2 2 3 2" xfId="833" xr:uid="{C54923C6-F265-4852-B75A-40660F5E93A0}"/>
    <cellStyle name="Normal 8 2 2 4" xfId="834" xr:uid="{F7E2C98C-9921-479D-8283-F1FDB875CD5B}"/>
    <cellStyle name="Normal 8 2 3" xfId="835" xr:uid="{BF9CB8CF-2BE8-41D6-B5D1-A2F11AFBB3E1}"/>
    <cellStyle name="Normal 8 2 3 2" xfId="836" xr:uid="{E85CEA19-7A1E-4F23-930B-5AABE164B5EC}"/>
    <cellStyle name="Normal 8 2 3 2 2" xfId="837" xr:uid="{65E21E96-C1D7-422B-AA50-F2B54ABF19A0}"/>
    <cellStyle name="Normal 8 2 3 3" xfId="838" xr:uid="{9363D61C-780A-44D4-870F-92B7D0E9C53D}"/>
    <cellStyle name="Normal 8 2 4" xfId="839" xr:uid="{9BCBE695-4C33-420C-A0AD-02FFED7D4750}"/>
    <cellStyle name="Normal 8 2 4 2" xfId="840" xr:uid="{CF5B0C09-B98E-446C-9748-EA7412DB3F71}"/>
    <cellStyle name="Normal 8 2 4 2 2" xfId="841" xr:uid="{A0735C57-7B83-4C32-B053-789E703D3A02}"/>
    <cellStyle name="Normal 8 2 4 3" xfId="842" xr:uid="{3F49E3BD-F613-440C-875E-737FA83F0675}"/>
    <cellStyle name="Normal 8 2 5" xfId="843" xr:uid="{FFF206D5-A1E3-45F4-B062-8496F179B1BC}"/>
    <cellStyle name="Normal 8 2 5 2" xfId="844" xr:uid="{78D050F1-6B95-4783-A052-70FC50A41B52}"/>
    <cellStyle name="Normal 8 2 6" xfId="845" xr:uid="{F903C11D-1575-4B2D-802B-72606F4E0F7D}"/>
    <cellStyle name="Normal 8 3" xfId="846" xr:uid="{9A4488F5-7924-4BA9-A994-B5FE3223582B}"/>
    <cellStyle name="Normal 8 3 2" xfId="847" xr:uid="{C6754862-09CC-4192-98E4-7B2BB51D82E2}"/>
    <cellStyle name="Normal 8 3 2 2" xfId="848" xr:uid="{6CC42EEB-E532-4171-AC02-3EEF10AD5F1A}"/>
    <cellStyle name="Normal 8 3 2 2 2" xfId="849" xr:uid="{4F2BF259-D37A-4CBF-A08F-91DCF55D84A5}"/>
    <cellStyle name="Normal 8 3 2 3" xfId="850" xr:uid="{C7115FDB-39D1-4F94-B195-E95FBE37EBCA}"/>
    <cellStyle name="Normal 8 3 3" xfId="851" xr:uid="{4B689CBF-DFBE-43BA-AB88-ACE446EE3A05}"/>
    <cellStyle name="Normal 8 3 3 2" xfId="852" xr:uid="{A07B3ABC-57B7-45DB-A2FC-2A77ECD41FB0}"/>
    <cellStyle name="Normal 8 3 4" xfId="853" xr:uid="{8B08E994-2A8A-43E3-A4C9-7630296892E1}"/>
    <cellStyle name="Normal 8 4" xfId="854" xr:uid="{1E3AC68F-B4BA-4B69-9C2A-B26247DB03E9}"/>
    <cellStyle name="Normal 8 4 2" xfId="855" xr:uid="{01AB1226-3BC6-4E72-A027-817256530C46}"/>
    <cellStyle name="Normal 8 4 2 2" xfId="856" xr:uid="{7CEE6F5E-297F-4EB4-A660-B0286860158F}"/>
    <cellStyle name="Normal 8 4 3" xfId="857" xr:uid="{57AD1E69-A9BA-4EDB-B521-BDAE57DE54B0}"/>
    <cellStyle name="Normal 8 5" xfId="858" xr:uid="{1C0F96D7-5B05-4A77-AE16-A6F8C492CB50}"/>
    <cellStyle name="Normal 8 5 2" xfId="859" xr:uid="{5F3BEC0B-8B83-4AC3-BEF5-29444D339BEE}"/>
    <cellStyle name="Normal 8 5 2 2" xfId="860" xr:uid="{4B64635D-C038-4241-AF06-23B0A20ADCD6}"/>
    <cellStyle name="Normal 8 5 3" xfId="861" xr:uid="{2E396517-4F41-4713-A06E-423C19FB8873}"/>
    <cellStyle name="Normal 8 6" xfId="862" xr:uid="{A4CD3C03-8DE4-40BF-B18B-C5C69CCE859D}"/>
    <cellStyle name="Normal 8 6 2" xfId="863" xr:uid="{781E36EE-7B2C-4964-89D2-245F25A06ED9}"/>
    <cellStyle name="Normal 8 7" xfId="864" xr:uid="{892A9AF6-9B53-4DE1-A2ED-90935B798186}"/>
    <cellStyle name="Normal 8 7 2" xfId="865" xr:uid="{3FFD61AE-20F4-4127-A7E1-774042389EF6}"/>
    <cellStyle name="Normal 8 8" xfId="866" xr:uid="{CB485510-2C3F-49BE-A4DC-7F4A4D0DDEA0}"/>
    <cellStyle name="Normal 9" xfId="867" xr:uid="{8E849101-673D-4EC7-AB6B-F577EDED87BF}"/>
    <cellStyle name="Normal 9 2" xfId="868" xr:uid="{28A2CD62-C344-4F3E-B7CB-154E456527E0}"/>
    <cellStyle name="Note 2" xfId="869" xr:uid="{BDB2A8AA-1826-438D-9F51-E99CEAEDCCE6}"/>
    <cellStyle name="Note 2 2" xfId="870" xr:uid="{469C156D-75B8-43F1-B3A3-C035718B0341}"/>
    <cellStyle name="Note 2 2 2" xfId="871" xr:uid="{6003D178-7540-4ED7-A5D9-9A900F1BF068}"/>
    <cellStyle name="Note 2 2 2 2" xfId="872" xr:uid="{F909A2E5-6DE1-4B09-A7EB-29EA9B15BCC9}"/>
    <cellStyle name="Note 2 2 2 2 2" xfId="873" xr:uid="{BAB709C3-0727-4803-BB7B-92C6B0179CBD}"/>
    <cellStyle name="Note 2 2 2 2 2 2" xfId="874" xr:uid="{7235D4D7-944F-4B78-AA7D-37A7BF4D590B}"/>
    <cellStyle name="Note 2 2 2 2 3" xfId="875" xr:uid="{919545E3-65EC-4F48-8AC3-1B93A788EE1D}"/>
    <cellStyle name="Note 2 2 2 3" xfId="876" xr:uid="{393DB9F7-CF3A-4563-9DB7-085D60A18C58}"/>
    <cellStyle name="Note 2 2 2 3 2" xfId="877" xr:uid="{D49FD25D-BCD0-4691-B748-25508EA6C9A7}"/>
    <cellStyle name="Note 2 2 2 4" xfId="878" xr:uid="{4AF9580B-514D-4988-BC26-8F12D352DFCA}"/>
    <cellStyle name="Note 2 2 3" xfId="879" xr:uid="{416F970B-CFC5-4641-9114-6C01673EC76B}"/>
    <cellStyle name="Note 2 2 3 2" xfId="880" xr:uid="{3C82FD47-0D90-45BC-956C-188EC666EDCE}"/>
    <cellStyle name="Note 2 2 3 2 2" xfId="881" xr:uid="{95681DFD-B97C-41FF-A36A-119262CA5B03}"/>
    <cellStyle name="Note 2 2 3 3" xfId="882" xr:uid="{B552CFA6-43F3-44DA-86B4-0BD9F53306A3}"/>
    <cellStyle name="Note 2 2 4" xfId="883" xr:uid="{3ED3B7E1-DF23-4BEA-A74B-9A1D063FD021}"/>
    <cellStyle name="Note 2 2 4 2" xfId="884" xr:uid="{AEB66085-027C-4A43-BF25-F36D775492F6}"/>
    <cellStyle name="Note 2 2 4 2 2" xfId="885" xr:uid="{112D6D2B-8AC2-41C7-A663-909A50E8D93C}"/>
    <cellStyle name="Note 2 2 4 3" xfId="886" xr:uid="{4DCB835E-A155-47CE-AD77-1C9D9BF44A68}"/>
    <cellStyle name="Note 2 2 5" xfId="887" xr:uid="{3708209A-2C91-40B8-BEF7-D8FAB94AA906}"/>
    <cellStyle name="Note 2 2 5 2" xfId="888" xr:uid="{BE922DC7-077D-442A-8E83-9CA24250DFC4}"/>
    <cellStyle name="Note 2 2 6" xfId="889" xr:uid="{5E9D2568-DC36-429A-93F2-71B84003C54E}"/>
    <cellStyle name="Note 2 3" xfId="890" xr:uid="{EFC07ED8-2F38-4B7B-80BB-BA75BDFF1787}"/>
    <cellStyle name="Note 2 3 2" xfId="891" xr:uid="{2BFA96E4-182F-4A47-A08E-31F31F52352B}"/>
    <cellStyle name="Note 2 3 2 2" xfId="892" xr:uid="{D733D11B-DD59-4D67-80BE-012EB5173778}"/>
    <cellStyle name="Note 2 3 2 2 2" xfId="893" xr:uid="{64FC8082-8061-405A-859B-53152F3B6C8B}"/>
    <cellStyle name="Note 2 3 2 3" xfId="894" xr:uid="{3E7858AB-28D9-4710-88BA-4C156D02BE2F}"/>
    <cellStyle name="Note 2 3 3" xfId="895" xr:uid="{188DA8C6-DBB0-4018-B75F-4C22147059C0}"/>
    <cellStyle name="Note 2 3 3 2" xfId="896" xr:uid="{406BFC7B-2613-4A64-BBCA-1D487811A6BB}"/>
    <cellStyle name="Note 2 3 4" xfId="897" xr:uid="{D8CFF3EF-3599-4591-8F44-00709719D6C0}"/>
    <cellStyle name="Note 2 4" xfId="898" xr:uid="{9582FE6D-9059-4F93-8BDB-49434EC7DE05}"/>
    <cellStyle name="Note 2 4 2" xfId="899" xr:uid="{A48E5426-2CF2-4E09-AEDB-0A881E31D535}"/>
    <cellStyle name="Note 2 4 2 2" xfId="900" xr:uid="{7792469A-5D70-4C06-AD69-9EE67643D6D2}"/>
    <cellStyle name="Note 2 4 3" xfId="901" xr:uid="{BC663BF7-10D9-41A7-9F59-6332BB223500}"/>
    <cellStyle name="Note 2 5" xfId="902" xr:uid="{B61AA4F5-83B7-46E7-936C-22F6B235362D}"/>
    <cellStyle name="Note 2 5 2" xfId="903" xr:uid="{AA65F5FD-8E05-411C-AF58-FFFA73FDE327}"/>
    <cellStyle name="Note 2 5 2 2" xfId="904" xr:uid="{01B63264-A0A6-4C20-82B2-90E9C4B686BA}"/>
    <cellStyle name="Note 2 5 3" xfId="905" xr:uid="{BAF45EBD-260E-4109-9353-BDEA482974D9}"/>
    <cellStyle name="Note 2 6" xfId="906" xr:uid="{5A3BCC3D-4628-4013-84F0-74EAC1C9A5EE}"/>
    <cellStyle name="Note 2 6 2" xfId="907" xr:uid="{840BA6C1-C1DC-4A40-9BA9-05E3EAAFEAA6}"/>
    <cellStyle name="Note 2 7" xfId="908" xr:uid="{5AAFD2B6-AFCB-4802-A166-59449A6AD2B2}"/>
    <cellStyle name="Note 2 7 2" xfId="909" xr:uid="{A22397D3-C0D9-4B81-9AFA-4C6F0CCD4096}"/>
    <cellStyle name="Note 2 8" xfId="910" xr:uid="{C8CC048F-1638-4F30-81E9-7E910AFD9519}"/>
    <cellStyle name="Note 3" xfId="911" xr:uid="{75661B9E-CA2A-45C1-95B0-7C8049037CB8}"/>
    <cellStyle name="Note 3 2" xfId="912" xr:uid="{DDD955B1-2F85-43B6-B90C-A3BCBF883595}"/>
    <cellStyle name="Note 3 2 2" xfId="913" xr:uid="{A3C99B53-C9C4-4915-8E66-A93B7EB42F19}"/>
    <cellStyle name="Note 3 2 2 2" xfId="914" xr:uid="{10BDB4F2-C426-4F4A-BA3E-029752427906}"/>
    <cellStyle name="Note 3 2 2 2 2" xfId="915" xr:uid="{6D15C7AF-D910-4617-9380-2033195E178B}"/>
    <cellStyle name="Note 3 2 2 3" xfId="916" xr:uid="{657EB32C-E21A-46E3-8589-D878828E318A}"/>
    <cellStyle name="Note 3 2 3" xfId="917" xr:uid="{F5F9F53B-886E-42C1-A22B-900828C07451}"/>
    <cellStyle name="Note 3 2 3 2" xfId="918" xr:uid="{F3891725-F931-4269-B8E5-F7C457DFAE8B}"/>
    <cellStyle name="Note 3 2 4" xfId="919" xr:uid="{0B705015-8B28-4020-A771-98DDBFBB7424}"/>
    <cellStyle name="Note 3 3" xfId="920" xr:uid="{CCB85436-A664-41D6-A7C6-66B313889DF8}"/>
    <cellStyle name="Note 3 3 2" xfId="921" xr:uid="{E427651A-85BD-4E09-976F-8A4B8BCC8E89}"/>
    <cellStyle name="Note 3 3 2 2" xfId="922" xr:uid="{6CD0BDB6-7241-494F-8084-8B423B952616}"/>
    <cellStyle name="Note 3 3 3" xfId="923" xr:uid="{20953DB4-CDD7-4676-9543-A59631EC331F}"/>
    <cellStyle name="Note 3 4" xfId="924" xr:uid="{23BA437C-0A0D-47D2-9120-B47FC39874D7}"/>
    <cellStyle name="Note 3 4 2" xfId="925" xr:uid="{9F2D303C-1D01-4B1E-9B2D-56CD0E4C30C5}"/>
    <cellStyle name="Note 3 4 2 2" xfId="926" xr:uid="{3695314C-D58F-41CA-BF47-45EDD76DD880}"/>
    <cellStyle name="Note 3 4 3" xfId="927" xr:uid="{7F5DA593-287C-4F6B-9F14-7C5780EEBB4B}"/>
    <cellStyle name="Note 3 5" xfId="928" xr:uid="{00BCF5A9-1512-476F-A7F4-FAACF458D0C4}"/>
    <cellStyle name="Note 3 5 2" xfId="929" xr:uid="{E2AF3520-2402-4583-BEAB-14EFF913BD7B}"/>
    <cellStyle name="Note 3 6" xfId="930" xr:uid="{21CA46A6-A373-4FB6-AE06-111344F58D6F}"/>
    <cellStyle name="Note 3 6 2" xfId="931" xr:uid="{BB19B245-0260-40E1-8EC9-F30856C31337}"/>
    <cellStyle name="Note 3 7" xfId="932" xr:uid="{6FEACBC8-512A-4C29-B654-7762CD2B125C}"/>
    <cellStyle name="Note 4" xfId="933" xr:uid="{EB39D399-7DD2-4B1C-A397-4F5C1E8CE8F4}"/>
    <cellStyle name="Note 4 2" xfId="934" xr:uid="{02BAF64F-E777-4E2B-BF6D-CC329474574E}"/>
    <cellStyle name="Note 5" xfId="935" xr:uid="{20342958-256E-4A76-AF82-353E05AE5C19}"/>
    <cellStyle name="Note 5 2" xfId="936" xr:uid="{1B5E12B7-0197-4F51-88F6-7EA0407B301C}"/>
    <cellStyle name="Note 6" xfId="937" xr:uid="{4673180E-64D3-4336-AC12-9901AD7846A4}"/>
    <cellStyle name="Note 6 2" xfId="938" xr:uid="{2EB07D2D-C5E8-4DDD-920A-B459797704DE}"/>
    <cellStyle name="Percent" xfId="939" builtinId="5"/>
    <cellStyle name="Percent 2" xfId="940" xr:uid="{3D3316EB-433B-47BB-A7E5-0A1B5EEB02AE}"/>
    <cellStyle name="Percent 2 2" xfId="941" xr:uid="{3C51516B-96DF-41C6-B5A3-971154F47BD2}"/>
    <cellStyle name="Percent 2 3" xfId="942" xr:uid="{0A3B4394-59F2-4843-BD39-1366CCBE4076}"/>
    <cellStyle name="Percent 2 3 2" xfId="943" xr:uid="{F5D8162D-5E62-4C6B-92FC-69179F649AC2}"/>
    <cellStyle name="Percent 2 3 2 2" xfId="944" xr:uid="{5081009D-92A7-49B6-A5EB-018F95DA55D9}"/>
    <cellStyle name="Percent 2 3 2 3" xfId="945" xr:uid="{537AAE40-EC74-42B0-A762-BB90E06647DD}"/>
    <cellStyle name="Percent 2 3 2 3 2" xfId="946" xr:uid="{E261A680-166E-4BBE-B5E5-ABD54DA6BBC5}"/>
    <cellStyle name="Percent 2 4" xfId="947" xr:uid="{A3EF8663-E50C-47DD-9079-B3FBB6B1CF8C}"/>
    <cellStyle name="Percent 2 4 2" xfId="948" xr:uid="{F01B8CC9-10E7-4751-905E-2E7A38BA5383}"/>
    <cellStyle name="Percent 2 4 2 2" xfId="949" xr:uid="{AD7786F1-1AA8-4F58-8B3F-EAA06044D608}"/>
    <cellStyle name="Percent 2 4 3" xfId="950" xr:uid="{950DD7C7-05E0-4B25-AF5F-4CBD06AD0B10}"/>
    <cellStyle name="Percent 2 4 3 2" xfId="951" xr:uid="{863CD9E8-D5DC-4042-BBA7-D35A7A28B04C}"/>
    <cellStyle name="Percent 2 4 4" xfId="952" xr:uid="{DC135974-3A84-432D-9877-1CBD66F91335}"/>
    <cellStyle name="Percent 2 4 4 2" xfId="953" xr:uid="{B32F05F6-4C7A-436A-A09B-66F1B00B7211}"/>
    <cellStyle name="Percent 2 4 5" xfId="954" xr:uid="{91DC1B1A-4B8F-4A77-9BF6-EA57A5BFA0F7}"/>
    <cellStyle name="Percent 2 4 6" xfId="955" xr:uid="{67296846-ECD4-4409-9A46-3EAD174C0626}"/>
    <cellStyle name="Percent 2 5" xfId="956" xr:uid="{B9DE861F-EABB-4746-9521-186DC1F1374E}"/>
    <cellStyle name="Percent 2 6" xfId="1005" xr:uid="{990F58E4-494F-4749-A220-27ADAAE5A818}"/>
    <cellStyle name="Percent 3" xfId="957" xr:uid="{F5E39DC8-1D1B-4982-9033-9B4669E1C5DF}"/>
    <cellStyle name="Percent 3 2" xfId="958" xr:uid="{15B53AE5-8C5D-454F-AC7A-4A368409A9E3}"/>
    <cellStyle name="Percent 3 3" xfId="959" xr:uid="{90093F9A-D24E-4332-87FC-D4046F5E1EF0}"/>
    <cellStyle name="Percent 3 4" xfId="999" xr:uid="{AF4ACBFB-DBA9-433D-813C-1BC3F2FD1446}"/>
    <cellStyle name="Percent 4" xfId="960" xr:uid="{83907B2D-EBBA-4BFD-8B9A-BC7E26D487F1}"/>
    <cellStyle name="Percent 4 2" xfId="961" xr:uid="{6D306F83-E339-496B-865E-DAAD45513588}"/>
    <cellStyle name="Percent 4 2 2" xfId="962" xr:uid="{50EEF0F4-D536-4C61-8E86-88D1D291425E}"/>
    <cellStyle name="Percent 4 3" xfId="963" xr:uid="{0B8B248A-474C-48AD-ABF0-E240137417A4}"/>
    <cellStyle name="Percent 4 3 2" xfId="964" xr:uid="{F7B2B935-E07C-4278-BF22-6F5525ED08C2}"/>
    <cellStyle name="Percent 5" xfId="965" xr:uid="{7ED7C7E7-8A92-44E1-8CE0-0033006E1F76}"/>
    <cellStyle name="Percent 5 2" xfId="966" xr:uid="{CDBAA219-2188-4EA7-ADA5-09524C31F999}"/>
    <cellStyle name="Percent 6" xfId="967" xr:uid="{51AF64A6-3B5E-482D-9024-56ABD3F1E527}"/>
    <cellStyle name="Percent 6 2" xfId="968" xr:uid="{EFEB8D2A-E7B1-4C09-A5EE-3AE13BF24F1F}"/>
    <cellStyle name="Percent 7" xfId="969" xr:uid="{A270EF30-1A8E-489C-B580-F3C3ABB0BD64}"/>
    <cellStyle name="Percent 7 2" xfId="970" xr:uid="{61CE22EB-C95D-4B2D-88C0-66908D5D4EF0}"/>
    <cellStyle name="Percent 8" xfId="971" xr:uid="{9A4C93E8-EE73-4B11-8BBB-44F25E0AA472}"/>
    <cellStyle name="Percent 8 2" xfId="972" xr:uid="{9309D44B-75A2-434D-8BA7-D2DBD2BF5D46}"/>
    <cellStyle name="Percent 9" xfId="973" xr:uid="{1783B65A-82DD-4830-812D-D19AEE815361}"/>
    <cellStyle name="Title 2" xfId="974" xr:uid="{3DADF37B-1AEB-43C1-9D4C-09269CCC2A62}"/>
    <cellStyle name="Title 3" xfId="975" xr:uid="{144F4BDE-5EF8-4D31-921E-93DF77A1CC95}"/>
    <cellStyle name="Title 4" xfId="976" xr:uid="{D852E13F-98BA-4EB6-BF74-1C6192D7AC4B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958850</xdr:colOff>
      <xdr:row>0</xdr:row>
      <xdr:rowOff>0</xdr:rowOff>
    </xdr:from>
    <xdr:to>
      <xdr:col>5</xdr:col>
      <xdr:colOff>742950</xdr:colOff>
      <xdr:row>1</xdr:row>
      <xdr:rowOff>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DA9EEA-DD5D-DE65-F4C5-E16DB541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00" y="0"/>
          <a:ext cx="1854200" cy="545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0</xdr:row>
      <xdr:rowOff>0</xdr:rowOff>
    </xdr:from>
    <xdr:to>
      <xdr:col>5</xdr:col>
      <xdr:colOff>771525</xdr:colOff>
      <xdr:row>0</xdr:row>
      <xdr:rowOff>545410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65BC7-6541-4120-AB33-F5862C21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0" y="0"/>
          <a:ext cx="1854200" cy="545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ft.wa.gov/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4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doh.information@doh.wa.gov" TargetMode="External"/><Relationship Id="rId3" Type="http://schemas.openxmlformats.org/officeDocument/2006/relationships/hyperlink" Target="https://mft.wa.gov/" TargetMode="External"/><Relationship Id="rId7" Type="http://schemas.openxmlformats.org/officeDocument/2006/relationships/hyperlink" Target="mailto:doh.information@doh.wa.gov" TargetMode="External"/><Relationship Id="rId2" Type="http://schemas.openxmlformats.org/officeDocument/2006/relationships/hyperlink" Target="mailto:hos@doh.wa.gov" TargetMode="External"/><Relationship Id="rId1" Type="http://schemas.openxmlformats.org/officeDocument/2006/relationships/hyperlink" Target="https://sft.wa.gov/" TargetMode="External"/><Relationship Id="rId6" Type="http://schemas.openxmlformats.org/officeDocument/2006/relationships/hyperlink" Target="mailto:doh.information@doh.wa.gov" TargetMode="External"/><Relationship Id="rId11" Type="http://schemas.openxmlformats.org/officeDocument/2006/relationships/comments" Target="../comments1.xml"/><Relationship Id="rId5" Type="http://schemas.openxmlformats.org/officeDocument/2006/relationships/hyperlink" Target="mailto:doh.information@doh.wa.gov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mailto:doh.information@doh.wa.gov" TargetMode="External"/><Relationship Id="rId9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B3F63-8494-4B1B-86AD-12CF062903F0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zoomScale="115" zoomScaleNormal="115" workbookViewId="0"/>
  </sheetViews>
  <sheetFormatPr defaultColWidth="11.77734375" defaultRowHeight="15"/>
  <cols>
    <col min="1" max="1" width="44.44140625" style="11" customWidth="1"/>
    <col min="2" max="84" width="13.5546875" style="11" customWidth="1"/>
    <col min="85" max="89" width="11.77734375" style="11" customWidth="1"/>
    <col min="90" max="16384" width="11.77734375" style="11"/>
  </cols>
  <sheetData>
    <row r="1" spans="1:5" ht="43.5" customHeight="1">
      <c r="C1" s="13"/>
    </row>
    <row r="2" spans="1:5">
      <c r="C2" s="13"/>
      <c r="E2" s="305" t="s">
        <v>0</v>
      </c>
    </row>
    <row r="3" spans="1:5">
      <c r="A3" s="56" t="s">
        <v>1</v>
      </c>
      <c r="C3" s="13"/>
    </row>
    <row r="4" spans="1:5">
      <c r="A4" s="56" t="s">
        <v>2</v>
      </c>
      <c r="C4" s="13"/>
    </row>
    <row r="5" spans="1:5">
      <c r="A5" s="11" t="s">
        <v>3</v>
      </c>
    </row>
    <row r="7" spans="1:5">
      <c r="A7" s="304" t="s">
        <v>4</v>
      </c>
    </row>
    <row r="8" spans="1:5">
      <c r="C8" s="13"/>
    </row>
    <row r="9" spans="1:5">
      <c r="A9" s="56" t="s">
        <v>5</v>
      </c>
      <c r="C9" s="13"/>
    </row>
    <row r="10" spans="1:5">
      <c r="A10" s="11" t="s">
        <v>6</v>
      </c>
      <c r="C10" s="13"/>
    </row>
    <row r="11" spans="1:5">
      <c r="A11" s="14" t="s">
        <v>7</v>
      </c>
      <c r="C11" s="13"/>
    </row>
    <row r="12" spans="1:5">
      <c r="A12" s="12" t="s">
        <v>8</v>
      </c>
      <c r="C12" s="13"/>
    </row>
    <row r="13" spans="1:5">
      <c r="A13" s="11" t="s">
        <v>9</v>
      </c>
      <c r="C13" s="13"/>
    </row>
    <row r="14" spans="1:5">
      <c r="C14" s="13"/>
    </row>
    <row r="15" spans="1:5">
      <c r="A15" s="59" t="s">
        <v>10</v>
      </c>
    </row>
    <row r="16" spans="1:5">
      <c r="A16" s="12" t="s">
        <v>11</v>
      </c>
    </row>
    <row r="17" spans="1:10">
      <c r="A17" s="14" t="s">
        <v>12</v>
      </c>
    </row>
    <row r="18" spans="1:10" ht="14.45" customHeight="1">
      <c r="A18" s="14" t="s">
        <v>13</v>
      </c>
    </row>
    <row r="19" spans="1:10" ht="14.45" customHeight="1">
      <c r="A19" s="14" t="s">
        <v>14</v>
      </c>
    </row>
    <row r="20" spans="1:10" ht="14.45" customHeight="1">
      <c r="A20" s="12"/>
      <c r="E20" s="58"/>
      <c r="F20" s="58"/>
      <c r="G20" s="58"/>
    </row>
    <row r="21" spans="1:10" ht="14.45" customHeight="1">
      <c r="A21" s="60" t="s">
        <v>15</v>
      </c>
      <c r="E21" s="58"/>
      <c r="F21" s="58"/>
      <c r="G21" s="58"/>
      <c r="I21" s="58"/>
      <c r="J21" s="58"/>
    </row>
    <row r="22" spans="1:10" ht="16.5">
      <c r="A22" s="14" t="s">
        <v>16</v>
      </c>
      <c r="E22" s="57"/>
      <c r="F22" s="57"/>
      <c r="G22" s="57"/>
      <c r="I22" s="57"/>
      <c r="J22" s="57"/>
    </row>
    <row r="23" spans="1:10" ht="16.5">
      <c r="A23" s="14" t="s">
        <v>17</v>
      </c>
      <c r="E23" s="57"/>
      <c r="F23" s="57"/>
      <c r="G23" s="57"/>
      <c r="I23" s="57"/>
      <c r="J23" s="57"/>
    </row>
    <row r="24" spans="1:10">
      <c r="A24" s="14" t="s">
        <v>18</v>
      </c>
    </row>
    <row r="25" spans="1:10">
      <c r="A25" s="14" t="s">
        <v>19</v>
      </c>
    </row>
    <row r="26" spans="1:10">
      <c r="A26" s="14"/>
    </row>
    <row r="27" spans="1:10">
      <c r="A27" s="12" t="s">
        <v>20</v>
      </c>
      <c r="C27" s="13"/>
    </row>
    <row r="28" spans="1:10">
      <c r="A28" s="14" t="s">
        <v>21</v>
      </c>
      <c r="C28" s="13"/>
    </row>
    <row r="29" spans="1:10">
      <c r="C29" s="13"/>
    </row>
    <row r="30" spans="1:10">
      <c r="A30" s="11" t="s">
        <v>22</v>
      </c>
      <c r="C30" s="266" t="s">
        <v>23</v>
      </c>
      <c r="F30" s="15"/>
    </row>
    <row r="31" spans="1:10">
      <c r="C31" s="13"/>
    </row>
    <row r="32" spans="1:10">
      <c r="A32" s="56" t="s">
        <v>24</v>
      </c>
      <c r="B32" s="58"/>
      <c r="C32" s="58"/>
      <c r="D32" s="58"/>
    </row>
    <row r="33" spans="1:83">
      <c r="A33" s="14" t="s">
        <v>25</v>
      </c>
      <c r="B33" s="58"/>
      <c r="C33" s="58"/>
      <c r="D33" s="58"/>
    </row>
    <row r="34" spans="1:83" ht="16.5">
      <c r="A34" s="14" t="s">
        <v>26</v>
      </c>
      <c r="B34" s="57"/>
      <c r="C34" s="57"/>
      <c r="D34" s="57"/>
    </row>
    <row r="35" spans="1:83" ht="16.5">
      <c r="B35" s="57"/>
      <c r="C35" s="57"/>
      <c r="D35" s="57"/>
    </row>
    <row r="36" spans="1:83">
      <c r="A36" s="299" t="s">
        <v>27</v>
      </c>
      <c r="B36" s="300"/>
      <c r="C36" s="301"/>
      <c r="D36" s="300"/>
      <c r="E36" s="300"/>
      <c r="F36" s="300"/>
      <c r="G36" s="300"/>
    </row>
    <row r="37" spans="1:83">
      <c r="A37" s="307" t="s">
        <v>28</v>
      </c>
      <c r="B37" s="302"/>
      <c r="C37" s="301"/>
      <c r="D37" s="300"/>
      <c r="E37" s="300"/>
      <c r="F37" s="300"/>
      <c r="G37" s="300"/>
    </row>
    <row r="38" spans="1:83">
      <c r="A38" s="303" t="s">
        <v>29</v>
      </c>
      <c r="B38" s="302"/>
      <c r="C38" s="301"/>
      <c r="D38" s="300"/>
      <c r="E38" s="300"/>
      <c r="F38" s="300"/>
      <c r="G38" s="300"/>
    </row>
    <row r="39" spans="1:83">
      <c r="A39" s="308" t="s">
        <v>30</v>
      </c>
      <c r="B39" s="300"/>
      <c r="C39" s="301"/>
      <c r="D39" s="300"/>
      <c r="E39" s="300"/>
      <c r="F39" s="300"/>
      <c r="G39" s="300"/>
    </row>
    <row r="40" spans="1:83">
      <c r="A40" s="303" t="s">
        <v>31</v>
      </c>
      <c r="B40" s="300"/>
      <c r="C40" s="301"/>
      <c r="D40" s="300"/>
      <c r="E40" s="300"/>
      <c r="F40" s="300"/>
      <c r="G40" s="300"/>
    </row>
    <row r="41" spans="1:83">
      <c r="C41" s="13"/>
    </row>
    <row r="42" spans="1:83">
      <c r="A42" s="11" t="s">
        <v>32</v>
      </c>
      <c r="C42" s="13"/>
      <c r="F42" s="15" t="s">
        <v>33</v>
      </c>
    </row>
    <row r="43" spans="1:83">
      <c r="A43" s="15" t="s">
        <v>34</v>
      </c>
      <c r="C43" s="13"/>
    </row>
    <row r="44" spans="1:83">
      <c r="A44" s="16"/>
      <c r="B44" s="16"/>
      <c r="C44" s="17" t="s">
        <v>35</v>
      </c>
      <c r="D44" s="18" t="s">
        <v>36</v>
      </c>
      <c r="E44" s="18" t="s">
        <v>37</v>
      </c>
      <c r="F44" s="18" t="s">
        <v>38</v>
      </c>
      <c r="G44" s="18" t="s">
        <v>39</v>
      </c>
      <c r="H44" s="18" t="s">
        <v>40</v>
      </c>
      <c r="I44" s="18" t="s">
        <v>41</v>
      </c>
      <c r="J44" s="18" t="s">
        <v>42</v>
      </c>
      <c r="K44" s="18" t="s">
        <v>43</v>
      </c>
      <c r="L44" s="18" t="s">
        <v>44</v>
      </c>
      <c r="M44" s="18" t="s">
        <v>45</v>
      </c>
      <c r="N44" s="18" t="s">
        <v>46</v>
      </c>
      <c r="O44" s="18" t="s">
        <v>47</v>
      </c>
      <c r="P44" s="18" t="s">
        <v>48</v>
      </c>
      <c r="Q44" s="18" t="s">
        <v>49</v>
      </c>
      <c r="R44" s="18" t="s">
        <v>50</v>
      </c>
      <c r="S44" s="18" t="s">
        <v>51</v>
      </c>
      <c r="T44" s="18" t="s">
        <v>52</v>
      </c>
      <c r="U44" s="18" t="s">
        <v>53</v>
      </c>
      <c r="V44" s="18" t="s">
        <v>54</v>
      </c>
      <c r="W44" s="18" t="s">
        <v>55</v>
      </c>
      <c r="X44" s="18" t="s">
        <v>56</v>
      </c>
      <c r="Y44" s="18" t="s">
        <v>57</v>
      </c>
      <c r="Z44" s="18" t="s">
        <v>58</v>
      </c>
      <c r="AA44" s="18" t="s">
        <v>59</v>
      </c>
      <c r="AB44" s="18" t="s">
        <v>60</v>
      </c>
      <c r="AC44" s="18" t="s">
        <v>61</v>
      </c>
      <c r="AD44" s="18" t="s">
        <v>62</v>
      </c>
      <c r="AE44" s="18" t="s">
        <v>63</v>
      </c>
      <c r="AF44" s="18" t="s">
        <v>64</v>
      </c>
      <c r="AG44" s="18" t="s">
        <v>65</v>
      </c>
      <c r="AH44" s="18" t="s">
        <v>66</v>
      </c>
      <c r="AI44" s="18" t="s">
        <v>67</v>
      </c>
      <c r="AJ44" s="18" t="s">
        <v>68</v>
      </c>
      <c r="AK44" s="18" t="s">
        <v>69</v>
      </c>
      <c r="AL44" s="18" t="s">
        <v>70</v>
      </c>
      <c r="AM44" s="18" t="s">
        <v>71</v>
      </c>
      <c r="AN44" s="18" t="s">
        <v>72</v>
      </c>
      <c r="AO44" s="18" t="s">
        <v>73</v>
      </c>
      <c r="AP44" s="18" t="s">
        <v>74</v>
      </c>
      <c r="AQ44" s="18" t="s">
        <v>75</v>
      </c>
      <c r="AR44" s="18" t="s">
        <v>76</v>
      </c>
      <c r="AS44" s="18" t="s">
        <v>77</v>
      </c>
      <c r="AT44" s="18" t="s">
        <v>78</v>
      </c>
      <c r="AU44" s="18" t="s">
        <v>79</v>
      </c>
      <c r="AV44" s="18" t="s">
        <v>80</v>
      </c>
      <c r="AW44" s="18" t="s">
        <v>81</v>
      </c>
      <c r="AX44" s="18" t="s">
        <v>82</v>
      </c>
      <c r="AY44" s="18" t="s">
        <v>83</v>
      </c>
      <c r="AZ44" s="18" t="s">
        <v>84</v>
      </c>
      <c r="BA44" s="18" t="s">
        <v>85</v>
      </c>
      <c r="BB44" s="18" t="s">
        <v>86</v>
      </c>
      <c r="BC44" s="18" t="s">
        <v>87</v>
      </c>
      <c r="BD44" s="18" t="s">
        <v>88</v>
      </c>
      <c r="BE44" s="18" t="s">
        <v>89</v>
      </c>
      <c r="BF44" s="18" t="s">
        <v>90</v>
      </c>
      <c r="BG44" s="18" t="s">
        <v>91</v>
      </c>
      <c r="BH44" s="18" t="s">
        <v>92</v>
      </c>
      <c r="BI44" s="18" t="s">
        <v>93</v>
      </c>
      <c r="BJ44" s="18" t="s">
        <v>94</v>
      </c>
      <c r="BK44" s="18" t="s">
        <v>95</v>
      </c>
      <c r="BL44" s="18" t="s">
        <v>96</v>
      </c>
      <c r="BM44" s="18" t="s">
        <v>97</v>
      </c>
      <c r="BN44" s="18" t="s">
        <v>98</v>
      </c>
      <c r="BO44" s="18" t="s">
        <v>99</v>
      </c>
      <c r="BP44" s="18" t="s">
        <v>100</v>
      </c>
      <c r="BQ44" s="18" t="s">
        <v>101</v>
      </c>
      <c r="BR44" s="18" t="s">
        <v>102</v>
      </c>
      <c r="BS44" s="18" t="s">
        <v>103</v>
      </c>
      <c r="BT44" s="18" t="s">
        <v>104</v>
      </c>
      <c r="BU44" s="18" t="s">
        <v>105</v>
      </c>
      <c r="BV44" s="18" t="s">
        <v>106</v>
      </c>
      <c r="BW44" s="18" t="s">
        <v>107</v>
      </c>
      <c r="BX44" s="18" t="s">
        <v>108</v>
      </c>
      <c r="BY44" s="18" t="s">
        <v>109</v>
      </c>
      <c r="BZ44" s="18" t="s">
        <v>110</v>
      </c>
      <c r="CA44" s="18" t="s">
        <v>111</v>
      </c>
      <c r="CB44" s="18" t="s">
        <v>112</v>
      </c>
      <c r="CC44" s="18" t="s">
        <v>113</v>
      </c>
      <c r="CD44" s="18" t="s">
        <v>114</v>
      </c>
      <c r="CE44" s="18" t="s">
        <v>115</v>
      </c>
    </row>
    <row r="45" spans="1:83">
      <c r="A45" s="16"/>
      <c r="B45" s="19" t="s">
        <v>116</v>
      </c>
      <c r="C45" s="17" t="s">
        <v>117</v>
      </c>
      <c r="D45" s="18" t="s">
        <v>118</v>
      </c>
      <c r="E45" s="18" t="s">
        <v>119</v>
      </c>
      <c r="F45" s="18" t="s">
        <v>120</v>
      </c>
      <c r="G45" s="18" t="s">
        <v>121</v>
      </c>
      <c r="H45" s="18" t="s">
        <v>122</v>
      </c>
      <c r="I45" s="18" t="s">
        <v>123</v>
      </c>
      <c r="J45" s="18" t="s">
        <v>124</v>
      </c>
      <c r="K45" s="18" t="s">
        <v>125</v>
      </c>
      <c r="L45" s="18" t="s">
        <v>126</v>
      </c>
      <c r="M45" s="18" t="s">
        <v>127</v>
      </c>
      <c r="N45" s="18" t="s">
        <v>128</v>
      </c>
      <c r="O45" s="18" t="s">
        <v>129</v>
      </c>
      <c r="P45" s="18" t="s">
        <v>130</v>
      </c>
      <c r="Q45" s="18" t="s">
        <v>131</v>
      </c>
      <c r="R45" s="18" t="s">
        <v>132</v>
      </c>
      <c r="S45" s="18" t="s">
        <v>133</v>
      </c>
      <c r="T45" s="18" t="s">
        <v>134</v>
      </c>
      <c r="U45" s="18" t="s">
        <v>135</v>
      </c>
      <c r="V45" s="18" t="s">
        <v>136</v>
      </c>
      <c r="W45" s="18" t="s">
        <v>137</v>
      </c>
      <c r="X45" s="18" t="s">
        <v>138</v>
      </c>
      <c r="Y45" s="18" t="s">
        <v>139</v>
      </c>
      <c r="Z45" s="18" t="s">
        <v>139</v>
      </c>
      <c r="AA45" s="18" t="s">
        <v>140</v>
      </c>
      <c r="AB45" s="18" t="s">
        <v>141</v>
      </c>
      <c r="AC45" s="18" t="s">
        <v>142</v>
      </c>
      <c r="AD45" s="18" t="s">
        <v>143</v>
      </c>
      <c r="AE45" s="18" t="s">
        <v>121</v>
      </c>
      <c r="AF45" s="18" t="s">
        <v>122</v>
      </c>
      <c r="AG45" s="18" t="s">
        <v>144</v>
      </c>
      <c r="AH45" s="18" t="s">
        <v>145</v>
      </c>
      <c r="AI45" s="18" t="s">
        <v>146</v>
      </c>
      <c r="AJ45" s="18" t="s">
        <v>147</v>
      </c>
      <c r="AK45" s="18" t="s">
        <v>148</v>
      </c>
      <c r="AL45" s="18" t="s">
        <v>149</v>
      </c>
      <c r="AM45" s="18" t="s">
        <v>150</v>
      </c>
      <c r="AN45" s="18" t="s">
        <v>136</v>
      </c>
      <c r="AO45" s="18" t="s">
        <v>151</v>
      </c>
      <c r="AP45" s="18" t="s">
        <v>152</v>
      </c>
      <c r="AQ45" s="18" t="s">
        <v>153</v>
      </c>
      <c r="AR45" s="18" t="s">
        <v>154</v>
      </c>
      <c r="AS45" s="18" t="s">
        <v>155</v>
      </c>
      <c r="AT45" s="18" t="s">
        <v>156</v>
      </c>
      <c r="AU45" s="18" t="s">
        <v>157</v>
      </c>
      <c r="AV45" s="18" t="s">
        <v>158</v>
      </c>
      <c r="AW45" s="18" t="s">
        <v>159</v>
      </c>
      <c r="AX45" s="18" t="s">
        <v>160</v>
      </c>
      <c r="AY45" s="18" t="s">
        <v>161</v>
      </c>
      <c r="AZ45" s="18" t="s">
        <v>162</v>
      </c>
      <c r="BA45" s="18" t="s">
        <v>163</v>
      </c>
      <c r="BB45" s="18" t="s">
        <v>164</v>
      </c>
      <c r="BC45" s="18" t="s">
        <v>133</v>
      </c>
      <c r="BD45" s="18" t="s">
        <v>165</v>
      </c>
      <c r="BE45" s="18" t="s">
        <v>166</v>
      </c>
      <c r="BF45" s="18" t="s">
        <v>167</v>
      </c>
      <c r="BG45" s="18" t="s">
        <v>168</v>
      </c>
      <c r="BH45" s="18" t="s">
        <v>169</v>
      </c>
      <c r="BI45" s="18" t="s">
        <v>170</v>
      </c>
      <c r="BJ45" s="18" t="s">
        <v>171</v>
      </c>
      <c r="BK45" s="18" t="s">
        <v>172</v>
      </c>
      <c r="BL45" s="18" t="s">
        <v>173</v>
      </c>
      <c r="BM45" s="18" t="s">
        <v>158</v>
      </c>
      <c r="BN45" s="18" t="s">
        <v>174</v>
      </c>
      <c r="BO45" s="18" t="s">
        <v>175</v>
      </c>
      <c r="BP45" s="18" t="s">
        <v>176</v>
      </c>
      <c r="BQ45" s="18" t="s">
        <v>177</v>
      </c>
      <c r="BR45" s="18" t="s">
        <v>178</v>
      </c>
      <c r="BS45" s="18" t="s">
        <v>179</v>
      </c>
      <c r="BT45" s="18" t="s">
        <v>180</v>
      </c>
      <c r="BU45" s="18" t="s">
        <v>181</v>
      </c>
      <c r="BV45" s="18" t="s">
        <v>181</v>
      </c>
      <c r="BW45" s="18" t="s">
        <v>181</v>
      </c>
      <c r="BX45" s="18" t="s">
        <v>182</v>
      </c>
      <c r="BY45" s="18" t="s">
        <v>183</v>
      </c>
      <c r="BZ45" s="18" t="s">
        <v>184</v>
      </c>
      <c r="CA45" s="18" t="s">
        <v>185</v>
      </c>
      <c r="CB45" s="18" t="s">
        <v>186</v>
      </c>
      <c r="CC45" s="18" t="s">
        <v>158</v>
      </c>
      <c r="CD45" s="18"/>
      <c r="CE45" s="18" t="s">
        <v>187</v>
      </c>
    </row>
    <row r="46" spans="1:83">
      <c r="A46" s="16" t="s">
        <v>10</v>
      </c>
      <c r="B46" s="18" t="s">
        <v>188</v>
      </c>
      <c r="C46" s="17" t="s">
        <v>189</v>
      </c>
      <c r="D46" s="18" t="s">
        <v>189</v>
      </c>
      <c r="E46" s="18" t="s">
        <v>189</v>
      </c>
      <c r="F46" s="18" t="s">
        <v>190</v>
      </c>
      <c r="G46" s="18" t="s">
        <v>191</v>
      </c>
      <c r="H46" s="18" t="s">
        <v>189</v>
      </c>
      <c r="I46" s="18" t="s">
        <v>192</v>
      </c>
      <c r="J46" s="18"/>
      <c r="K46" s="18" t="s">
        <v>183</v>
      </c>
      <c r="L46" s="18" t="s">
        <v>193</v>
      </c>
      <c r="M46" s="18" t="s">
        <v>194</v>
      </c>
      <c r="N46" s="18" t="s">
        <v>195</v>
      </c>
      <c r="O46" s="18" t="s">
        <v>196</v>
      </c>
      <c r="P46" s="18" t="s">
        <v>195</v>
      </c>
      <c r="Q46" s="18" t="s">
        <v>197</v>
      </c>
      <c r="R46" s="18"/>
      <c r="S46" s="18" t="s">
        <v>195</v>
      </c>
      <c r="T46" s="18" t="s">
        <v>198</v>
      </c>
      <c r="U46" s="18"/>
      <c r="V46" s="18" t="s">
        <v>199</v>
      </c>
      <c r="W46" s="18" t="s">
        <v>200</v>
      </c>
      <c r="X46" s="18" t="s">
        <v>201</v>
      </c>
      <c r="Y46" s="18" t="s">
        <v>202</v>
      </c>
      <c r="Z46" s="18" t="s">
        <v>203</v>
      </c>
      <c r="AA46" s="18" t="s">
        <v>204</v>
      </c>
      <c r="AB46" s="18"/>
      <c r="AC46" s="18" t="s">
        <v>198</v>
      </c>
      <c r="AD46" s="18"/>
      <c r="AE46" s="18" t="s">
        <v>198</v>
      </c>
      <c r="AF46" s="18" t="s">
        <v>205</v>
      </c>
      <c r="AG46" s="18" t="s">
        <v>197</v>
      </c>
      <c r="AH46" s="18"/>
      <c r="AI46" s="18" t="s">
        <v>206</v>
      </c>
      <c r="AJ46" s="18"/>
      <c r="AK46" s="18" t="s">
        <v>198</v>
      </c>
      <c r="AL46" s="18" t="s">
        <v>198</v>
      </c>
      <c r="AM46" s="18" t="s">
        <v>198</v>
      </c>
      <c r="AN46" s="18" t="s">
        <v>207</v>
      </c>
      <c r="AO46" s="18" t="s">
        <v>208</v>
      </c>
      <c r="AP46" s="18" t="s">
        <v>147</v>
      </c>
      <c r="AQ46" s="18" t="s">
        <v>209</v>
      </c>
      <c r="AR46" s="18" t="s">
        <v>195</v>
      </c>
      <c r="AS46" s="18"/>
      <c r="AT46" s="18" t="s">
        <v>210</v>
      </c>
      <c r="AU46" s="18" t="s">
        <v>211</v>
      </c>
      <c r="AV46" s="18" t="s">
        <v>212</v>
      </c>
      <c r="AW46" s="18" t="s">
        <v>213</v>
      </c>
      <c r="AX46" s="18" t="s">
        <v>214</v>
      </c>
      <c r="AY46" s="18"/>
      <c r="AZ46" s="18"/>
      <c r="BA46" s="18" t="s">
        <v>215</v>
      </c>
      <c r="BB46" s="18" t="s">
        <v>195</v>
      </c>
      <c r="BC46" s="18" t="s">
        <v>209</v>
      </c>
      <c r="BD46" s="18"/>
      <c r="BE46" s="18"/>
      <c r="BF46" s="18"/>
      <c r="BG46" s="18"/>
      <c r="BH46" s="18" t="s">
        <v>216</v>
      </c>
      <c r="BI46" s="18" t="s">
        <v>195</v>
      </c>
      <c r="BJ46" s="18"/>
      <c r="BK46" s="18" t="s">
        <v>217</v>
      </c>
      <c r="BL46" s="18"/>
      <c r="BM46" s="18" t="s">
        <v>218</v>
      </c>
      <c r="BN46" s="18" t="s">
        <v>219</v>
      </c>
      <c r="BO46" s="18" t="s">
        <v>220</v>
      </c>
      <c r="BP46" s="18" t="s">
        <v>221</v>
      </c>
      <c r="BQ46" s="18" t="s">
        <v>222</v>
      </c>
      <c r="BR46" s="18"/>
      <c r="BS46" s="18" t="s">
        <v>223</v>
      </c>
      <c r="BT46" s="18" t="s">
        <v>195</v>
      </c>
      <c r="BU46" s="18" t="s">
        <v>224</v>
      </c>
      <c r="BV46" s="18" t="s">
        <v>225</v>
      </c>
      <c r="BW46" s="18" t="s">
        <v>226</v>
      </c>
      <c r="BX46" s="18" t="s">
        <v>177</v>
      </c>
      <c r="BY46" s="18" t="s">
        <v>219</v>
      </c>
      <c r="BZ46" s="18" t="s">
        <v>178</v>
      </c>
      <c r="CA46" s="18" t="s">
        <v>227</v>
      </c>
      <c r="CB46" s="18" t="s">
        <v>227</v>
      </c>
      <c r="CC46" s="18" t="s">
        <v>228</v>
      </c>
      <c r="CD46" s="18"/>
      <c r="CE46" s="18" t="s">
        <v>229</v>
      </c>
    </row>
    <row r="47" spans="1:83">
      <c r="A47" s="16" t="s">
        <v>230</v>
      </c>
      <c r="B47" s="272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0</v>
      </c>
      <c r="X47" s="273">
        <v>0</v>
      </c>
      <c r="Y47" s="273">
        <v>0</v>
      </c>
      <c r="Z47" s="273">
        <v>0</v>
      </c>
      <c r="AA47" s="273">
        <v>0</v>
      </c>
      <c r="AB47" s="273">
        <v>0</v>
      </c>
      <c r="AC47" s="273">
        <v>0</v>
      </c>
      <c r="AD47" s="273">
        <v>0</v>
      </c>
      <c r="AE47" s="273">
        <v>0</v>
      </c>
      <c r="AF47" s="273">
        <v>0</v>
      </c>
      <c r="AG47" s="273">
        <v>0</v>
      </c>
      <c r="AH47" s="273">
        <v>0</v>
      </c>
      <c r="AI47" s="273">
        <v>0</v>
      </c>
      <c r="AJ47" s="273">
        <v>0</v>
      </c>
      <c r="AK47" s="273">
        <v>0</v>
      </c>
      <c r="AL47" s="273">
        <v>0</v>
      </c>
      <c r="AM47" s="273">
        <v>0</v>
      </c>
      <c r="AN47" s="273">
        <v>0</v>
      </c>
      <c r="AO47" s="273">
        <v>0</v>
      </c>
      <c r="AP47" s="273">
        <v>0</v>
      </c>
      <c r="AQ47" s="273">
        <v>0</v>
      </c>
      <c r="AR47" s="273">
        <v>0</v>
      </c>
      <c r="AS47" s="273">
        <v>0</v>
      </c>
      <c r="AT47" s="273">
        <v>0</v>
      </c>
      <c r="AU47" s="273">
        <v>0</v>
      </c>
      <c r="AV47" s="273">
        <v>0</v>
      </c>
      <c r="AW47" s="273">
        <v>0</v>
      </c>
      <c r="AX47" s="273">
        <v>0</v>
      </c>
      <c r="AY47" s="273">
        <v>0</v>
      </c>
      <c r="AZ47" s="273">
        <v>0</v>
      </c>
      <c r="BA47" s="273">
        <v>0</v>
      </c>
      <c r="BB47" s="273">
        <v>0</v>
      </c>
      <c r="BC47" s="273">
        <v>0</v>
      </c>
      <c r="BD47" s="273">
        <v>0</v>
      </c>
      <c r="BE47" s="273">
        <v>0</v>
      </c>
      <c r="BF47" s="273">
        <v>0</v>
      </c>
      <c r="BG47" s="273">
        <v>0</v>
      </c>
      <c r="BH47" s="273">
        <v>0</v>
      </c>
      <c r="BI47" s="273">
        <v>0</v>
      </c>
      <c r="BJ47" s="273">
        <v>0</v>
      </c>
      <c r="BK47" s="273">
        <v>0</v>
      </c>
      <c r="BL47" s="273">
        <v>0</v>
      </c>
      <c r="BM47" s="273">
        <v>0</v>
      </c>
      <c r="BN47" s="273">
        <v>0</v>
      </c>
      <c r="BO47" s="273">
        <v>0</v>
      </c>
      <c r="BP47" s="273">
        <v>0</v>
      </c>
      <c r="BQ47" s="273">
        <v>0</v>
      </c>
      <c r="BR47" s="273">
        <v>0</v>
      </c>
      <c r="BS47" s="273">
        <v>0</v>
      </c>
      <c r="BT47" s="273">
        <v>0</v>
      </c>
      <c r="BU47" s="273">
        <v>0</v>
      </c>
      <c r="BV47" s="273">
        <v>0</v>
      </c>
      <c r="BW47" s="273">
        <v>0</v>
      </c>
      <c r="BX47" s="273">
        <v>0</v>
      </c>
      <c r="BY47" s="273">
        <v>0</v>
      </c>
      <c r="BZ47" s="273">
        <v>0</v>
      </c>
      <c r="CA47" s="273">
        <v>0</v>
      </c>
      <c r="CB47" s="273">
        <v>0</v>
      </c>
      <c r="CC47" s="273">
        <v>0</v>
      </c>
      <c r="CD47" s="16"/>
      <c r="CE47" s="25">
        <f>SUM(C47:CC47)</f>
        <v>0</v>
      </c>
    </row>
    <row r="48" spans="1:83">
      <c r="A48" s="25" t="s">
        <v>231</v>
      </c>
      <c r="B48" s="272">
        <v>4145644</v>
      </c>
      <c r="C48" s="25">
        <f t="shared" ref="C48:AH48" si="0">IF($B$48,(ROUND((($B$48/$CE$61)*C61),0)))</f>
        <v>0</v>
      </c>
      <c r="D48" s="25">
        <f t="shared" si="0"/>
        <v>0</v>
      </c>
      <c r="E48" s="25">
        <f t="shared" si="0"/>
        <v>93948</v>
      </c>
      <c r="F48" s="25">
        <f t="shared" si="0"/>
        <v>0</v>
      </c>
      <c r="G48" s="25">
        <f t="shared" si="0"/>
        <v>0</v>
      </c>
      <c r="H48" s="25">
        <f t="shared" si="0"/>
        <v>0</v>
      </c>
      <c r="I48" s="25">
        <f t="shared" si="0"/>
        <v>0</v>
      </c>
      <c r="J48" s="25">
        <f t="shared" si="0"/>
        <v>0</v>
      </c>
      <c r="K48" s="25">
        <f t="shared" si="0"/>
        <v>0</v>
      </c>
      <c r="L48" s="25">
        <f t="shared" si="0"/>
        <v>551556</v>
      </c>
      <c r="M48" s="25">
        <f t="shared" si="0"/>
        <v>0</v>
      </c>
      <c r="N48" s="25">
        <f t="shared" si="0"/>
        <v>489215</v>
      </c>
      <c r="O48" s="25">
        <f t="shared" si="0"/>
        <v>0</v>
      </c>
      <c r="P48" s="25">
        <f t="shared" si="0"/>
        <v>0</v>
      </c>
      <c r="Q48" s="25">
        <f t="shared" si="0"/>
        <v>0</v>
      </c>
      <c r="R48" s="25">
        <f t="shared" si="0"/>
        <v>0</v>
      </c>
      <c r="S48" s="25">
        <f t="shared" si="0"/>
        <v>0</v>
      </c>
      <c r="T48" s="25">
        <f t="shared" si="0"/>
        <v>0</v>
      </c>
      <c r="U48" s="25">
        <f t="shared" si="0"/>
        <v>137212</v>
      </c>
      <c r="V48" s="25">
        <f t="shared" si="0"/>
        <v>0</v>
      </c>
      <c r="W48" s="25">
        <f t="shared" si="0"/>
        <v>7117</v>
      </c>
      <c r="X48" s="25">
        <f t="shared" si="0"/>
        <v>26648</v>
      </c>
      <c r="Y48" s="25">
        <f t="shared" si="0"/>
        <v>53990</v>
      </c>
      <c r="Z48" s="25">
        <f t="shared" si="0"/>
        <v>0</v>
      </c>
      <c r="AA48" s="25">
        <f t="shared" si="0"/>
        <v>0</v>
      </c>
      <c r="AB48" s="25">
        <f t="shared" si="0"/>
        <v>56089</v>
      </c>
      <c r="AC48" s="25">
        <f t="shared" si="0"/>
        <v>52500</v>
      </c>
      <c r="AD48" s="25">
        <f t="shared" si="0"/>
        <v>0</v>
      </c>
      <c r="AE48" s="25">
        <f t="shared" si="0"/>
        <v>253606</v>
      </c>
      <c r="AF48" s="25">
        <f t="shared" si="0"/>
        <v>0</v>
      </c>
      <c r="AG48" s="25">
        <f t="shared" si="0"/>
        <v>132612</v>
      </c>
      <c r="AH48" s="25">
        <f t="shared" si="0"/>
        <v>0</v>
      </c>
      <c r="AI48" s="25">
        <f t="shared" ref="AI48:BN48" si="1">IF($B$48,(ROUND((($B$48/$CE$61)*AI61),0)))</f>
        <v>0</v>
      </c>
      <c r="AJ48" s="25">
        <f t="shared" si="1"/>
        <v>790598</v>
      </c>
      <c r="AK48" s="25">
        <f t="shared" si="1"/>
        <v>68515</v>
      </c>
      <c r="AL48" s="25">
        <f t="shared" si="1"/>
        <v>25153</v>
      </c>
      <c r="AM48" s="25">
        <f t="shared" si="1"/>
        <v>0</v>
      </c>
      <c r="AN48" s="25">
        <f t="shared" si="1"/>
        <v>0</v>
      </c>
      <c r="AO48" s="25">
        <f t="shared" si="1"/>
        <v>18325</v>
      </c>
      <c r="AP48" s="25">
        <f t="shared" si="1"/>
        <v>0</v>
      </c>
      <c r="AQ48" s="25">
        <f t="shared" si="1"/>
        <v>0</v>
      </c>
      <c r="AR48" s="25">
        <f t="shared" si="1"/>
        <v>0</v>
      </c>
      <c r="AS48" s="25">
        <f t="shared" si="1"/>
        <v>0</v>
      </c>
      <c r="AT48" s="25">
        <f t="shared" si="1"/>
        <v>0</v>
      </c>
      <c r="AU48" s="25">
        <f t="shared" si="1"/>
        <v>0</v>
      </c>
      <c r="AV48" s="25">
        <f t="shared" si="1"/>
        <v>118257</v>
      </c>
      <c r="AW48" s="25">
        <f t="shared" si="1"/>
        <v>0</v>
      </c>
      <c r="AX48" s="25">
        <f t="shared" si="1"/>
        <v>0</v>
      </c>
      <c r="AY48" s="25">
        <f t="shared" si="1"/>
        <v>183924</v>
      </c>
      <c r="AZ48" s="25">
        <f t="shared" si="1"/>
        <v>0</v>
      </c>
      <c r="BA48" s="25">
        <f t="shared" si="1"/>
        <v>10695</v>
      </c>
      <c r="BB48" s="25">
        <f t="shared" si="1"/>
        <v>0</v>
      </c>
      <c r="BC48" s="25">
        <f t="shared" si="1"/>
        <v>0</v>
      </c>
      <c r="BD48" s="25">
        <f t="shared" si="1"/>
        <v>20810</v>
      </c>
      <c r="BE48" s="25">
        <f t="shared" si="1"/>
        <v>65929</v>
      </c>
      <c r="BF48" s="25">
        <f t="shared" si="1"/>
        <v>106960</v>
      </c>
      <c r="BG48" s="25">
        <f t="shared" si="1"/>
        <v>0</v>
      </c>
      <c r="BH48" s="25">
        <f t="shared" si="1"/>
        <v>118739</v>
      </c>
      <c r="BI48" s="25">
        <f t="shared" si="1"/>
        <v>0</v>
      </c>
      <c r="BJ48" s="25">
        <f t="shared" si="1"/>
        <v>93083</v>
      </c>
      <c r="BK48" s="25">
        <f t="shared" si="1"/>
        <v>243830</v>
      </c>
      <c r="BL48" s="25">
        <f t="shared" si="1"/>
        <v>41676</v>
      </c>
      <c r="BM48" s="25">
        <f t="shared" si="1"/>
        <v>0</v>
      </c>
      <c r="BN48" s="25">
        <f t="shared" si="1"/>
        <v>282835</v>
      </c>
      <c r="BO48" s="25">
        <f t="shared" ref="BO48:CD48" si="2">IF($B$48,(ROUND((($B$48/$CE$61)*BO61),0)))</f>
        <v>0</v>
      </c>
      <c r="BP48" s="25">
        <f t="shared" si="2"/>
        <v>17767</v>
      </c>
      <c r="BQ48" s="25">
        <f t="shared" si="2"/>
        <v>0</v>
      </c>
      <c r="BR48" s="25">
        <f t="shared" si="2"/>
        <v>0</v>
      </c>
      <c r="BS48" s="25">
        <f t="shared" si="2"/>
        <v>0</v>
      </c>
      <c r="BT48" s="25">
        <f t="shared" si="2"/>
        <v>0</v>
      </c>
      <c r="BU48" s="25">
        <f t="shared" si="2"/>
        <v>0</v>
      </c>
      <c r="BV48" s="25">
        <f t="shared" si="2"/>
        <v>45504</v>
      </c>
      <c r="BW48" s="25">
        <f t="shared" si="2"/>
        <v>0</v>
      </c>
      <c r="BX48" s="25">
        <f t="shared" si="2"/>
        <v>0</v>
      </c>
      <c r="BY48" s="25">
        <f t="shared" si="2"/>
        <v>38549</v>
      </c>
      <c r="BZ48" s="25">
        <f t="shared" si="2"/>
        <v>0</v>
      </c>
      <c r="CA48" s="25">
        <f t="shared" si="2"/>
        <v>0</v>
      </c>
      <c r="CB48" s="25">
        <f t="shared" si="2"/>
        <v>0</v>
      </c>
      <c r="CC48" s="25">
        <f t="shared" si="2"/>
        <v>0</v>
      </c>
      <c r="CD48" s="25">
        <f t="shared" si="2"/>
        <v>0</v>
      </c>
      <c r="CE48" s="25">
        <f>SUM(C48:CD48)</f>
        <v>4145642</v>
      </c>
    </row>
    <row r="49" spans="1:83">
      <c r="A49" s="16" t="s">
        <v>232</v>
      </c>
      <c r="B49" s="25">
        <f>B47+B48</f>
        <v>4145644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15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1" t="s">
        <v>233</v>
      </c>
      <c r="B51" s="273">
        <v>0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341629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/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  <c r="AH51" s="273">
        <v>0</v>
      </c>
      <c r="AI51" s="273">
        <v>0</v>
      </c>
      <c r="AJ51" s="273">
        <v>0</v>
      </c>
      <c r="AK51" s="273">
        <v>0</v>
      </c>
      <c r="AL51" s="273">
        <v>0</v>
      </c>
      <c r="AM51" s="273">
        <v>0</v>
      </c>
      <c r="AN51" s="273">
        <v>0</v>
      </c>
      <c r="AO51" s="273">
        <v>0</v>
      </c>
      <c r="AP51" s="273">
        <v>0</v>
      </c>
      <c r="AQ51" s="273">
        <v>0</v>
      </c>
      <c r="AR51" s="273">
        <v>0</v>
      </c>
      <c r="AS51" s="273">
        <v>0</v>
      </c>
      <c r="AT51" s="273">
        <v>0</v>
      </c>
      <c r="AU51" s="273">
        <v>0</v>
      </c>
      <c r="AV51" s="273">
        <v>0</v>
      </c>
      <c r="AW51" s="273">
        <v>0</v>
      </c>
      <c r="AX51" s="273">
        <v>0</v>
      </c>
      <c r="AY51" s="273">
        <v>0</v>
      </c>
      <c r="AZ51" s="273">
        <v>0</v>
      </c>
      <c r="BA51" s="273">
        <v>0</v>
      </c>
      <c r="BB51" s="273">
        <v>0</v>
      </c>
      <c r="BC51" s="273">
        <v>0</v>
      </c>
      <c r="BD51" s="273">
        <v>0</v>
      </c>
      <c r="BE51" s="273">
        <v>0</v>
      </c>
      <c r="BF51" s="273">
        <v>0</v>
      </c>
      <c r="BG51" s="273">
        <v>0</v>
      </c>
      <c r="BH51" s="273">
        <v>0</v>
      </c>
      <c r="BI51" s="273">
        <v>0</v>
      </c>
      <c r="BJ51" s="273">
        <v>0</v>
      </c>
      <c r="BK51" s="273">
        <v>0</v>
      </c>
      <c r="BL51" s="273">
        <v>0</v>
      </c>
      <c r="BM51" s="273">
        <v>0</v>
      </c>
      <c r="BN51" s="273">
        <v>0</v>
      </c>
      <c r="BO51" s="273">
        <v>0</v>
      </c>
      <c r="BP51" s="273">
        <v>0</v>
      </c>
      <c r="BQ51" s="273">
        <v>0</v>
      </c>
      <c r="BR51" s="273">
        <v>0</v>
      </c>
      <c r="BS51" s="273">
        <v>0</v>
      </c>
      <c r="BT51" s="273">
        <v>0</v>
      </c>
      <c r="BU51" s="273">
        <v>0</v>
      </c>
      <c r="BV51" s="273">
        <v>0</v>
      </c>
      <c r="BW51" s="273">
        <v>0</v>
      </c>
      <c r="BX51" s="273">
        <v>0</v>
      </c>
      <c r="BY51" s="273">
        <v>0</v>
      </c>
      <c r="BZ51" s="273">
        <v>0</v>
      </c>
      <c r="CA51" s="273">
        <v>0</v>
      </c>
      <c r="CB51" s="273">
        <v>0</v>
      </c>
      <c r="CC51" s="273">
        <v>0</v>
      </c>
      <c r="CD51" s="16"/>
      <c r="CE51" s="25">
        <f>SUM(C51:CD51)</f>
        <v>341629</v>
      </c>
    </row>
    <row r="52" spans="1:83">
      <c r="A52" s="31" t="s">
        <v>234</v>
      </c>
      <c r="B52" s="272">
        <v>1130053</v>
      </c>
      <c r="C52" s="25">
        <f t="shared" ref="C52:AH52" si="3">IF($B$52,ROUND(($B$52/($CE$90+$CF$90)*C90),0))</f>
        <v>0</v>
      </c>
      <c r="D52" s="25">
        <f t="shared" si="3"/>
        <v>0</v>
      </c>
      <c r="E52" s="25">
        <f t="shared" si="3"/>
        <v>20167</v>
      </c>
      <c r="F52" s="25">
        <f t="shared" si="3"/>
        <v>0</v>
      </c>
      <c r="G52" s="25">
        <f t="shared" si="3"/>
        <v>0</v>
      </c>
      <c r="H52" s="25">
        <f t="shared" si="3"/>
        <v>0</v>
      </c>
      <c r="I52" s="25">
        <f t="shared" si="3"/>
        <v>0</v>
      </c>
      <c r="J52" s="25">
        <f t="shared" si="3"/>
        <v>0</v>
      </c>
      <c r="K52" s="25">
        <f t="shared" si="3"/>
        <v>0</v>
      </c>
      <c r="L52" s="25">
        <f t="shared" si="3"/>
        <v>118381</v>
      </c>
      <c r="M52" s="25">
        <f t="shared" si="3"/>
        <v>0</v>
      </c>
      <c r="N52" s="25">
        <f t="shared" si="3"/>
        <v>78383</v>
      </c>
      <c r="O52" s="25">
        <f t="shared" si="3"/>
        <v>0</v>
      </c>
      <c r="P52" s="25">
        <f t="shared" si="3"/>
        <v>0</v>
      </c>
      <c r="Q52" s="25">
        <f t="shared" si="3"/>
        <v>0</v>
      </c>
      <c r="R52" s="25">
        <f t="shared" si="3"/>
        <v>0</v>
      </c>
      <c r="S52" s="25">
        <f t="shared" si="3"/>
        <v>0</v>
      </c>
      <c r="T52" s="25">
        <f t="shared" si="3"/>
        <v>0</v>
      </c>
      <c r="U52" s="25">
        <f t="shared" si="3"/>
        <v>18631</v>
      </c>
      <c r="V52" s="25">
        <f t="shared" si="3"/>
        <v>0</v>
      </c>
      <c r="W52" s="25">
        <f t="shared" si="3"/>
        <v>2043</v>
      </c>
      <c r="X52" s="25">
        <f t="shared" si="3"/>
        <v>7647</v>
      </c>
      <c r="Y52" s="25">
        <f t="shared" si="3"/>
        <v>15482</v>
      </c>
      <c r="Z52" s="25">
        <f t="shared" si="3"/>
        <v>0</v>
      </c>
      <c r="AA52" s="25">
        <f t="shared" si="3"/>
        <v>0</v>
      </c>
      <c r="AB52" s="25">
        <f t="shared" si="3"/>
        <v>7216</v>
      </c>
      <c r="AC52" s="25">
        <f t="shared" si="3"/>
        <v>24047</v>
      </c>
      <c r="AD52" s="25">
        <f t="shared" si="3"/>
        <v>0</v>
      </c>
      <c r="AE52" s="25">
        <f t="shared" si="3"/>
        <v>89929</v>
      </c>
      <c r="AF52" s="25">
        <f t="shared" si="3"/>
        <v>0</v>
      </c>
      <c r="AG52" s="25">
        <f t="shared" si="3"/>
        <v>29764</v>
      </c>
      <c r="AH52" s="25">
        <f t="shared" si="3"/>
        <v>0</v>
      </c>
      <c r="AI52" s="25">
        <f t="shared" ref="AI52:BN52" si="4">IF($B$52,ROUND(($B$52/($CE$90+$CF$90)*AI90),0))</f>
        <v>0</v>
      </c>
      <c r="AJ52" s="25">
        <f t="shared" si="4"/>
        <v>97257</v>
      </c>
      <c r="AK52" s="25">
        <f t="shared" si="4"/>
        <v>3392</v>
      </c>
      <c r="AL52" s="25">
        <f t="shared" si="4"/>
        <v>2343</v>
      </c>
      <c r="AM52" s="25">
        <f t="shared" si="4"/>
        <v>0</v>
      </c>
      <c r="AN52" s="25">
        <f t="shared" si="4"/>
        <v>0</v>
      </c>
      <c r="AO52" s="25">
        <f t="shared" si="4"/>
        <v>3936</v>
      </c>
      <c r="AP52" s="25">
        <f t="shared" si="4"/>
        <v>0</v>
      </c>
      <c r="AQ52" s="25">
        <f t="shared" si="4"/>
        <v>0</v>
      </c>
      <c r="AR52" s="25">
        <f t="shared" si="4"/>
        <v>0</v>
      </c>
      <c r="AS52" s="25">
        <f t="shared" si="4"/>
        <v>0</v>
      </c>
      <c r="AT52" s="25">
        <f t="shared" si="4"/>
        <v>0</v>
      </c>
      <c r="AU52" s="25">
        <f t="shared" si="4"/>
        <v>0</v>
      </c>
      <c r="AV52" s="25">
        <f t="shared" si="4"/>
        <v>20449</v>
      </c>
      <c r="AW52" s="25">
        <f t="shared" si="4"/>
        <v>0</v>
      </c>
      <c r="AX52" s="25">
        <f t="shared" si="4"/>
        <v>0</v>
      </c>
      <c r="AY52" s="25">
        <f t="shared" si="4"/>
        <v>11771</v>
      </c>
      <c r="AZ52" s="25">
        <f t="shared" si="4"/>
        <v>0</v>
      </c>
      <c r="BA52" s="25">
        <f t="shared" si="4"/>
        <v>17075</v>
      </c>
      <c r="BB52" s="25">
        <f t="shared" si="4"/>
        <v>14282</v>
      </c>
      <c r="BC52" s="25">
        <f t="shared" si="4"/>
        <v>0</v>
      </c>
      <c r="BD52" s="25">
        <f t="shared" si="4"/>
        <v>0</v>
      </c>
      <c r="BE52" s="25">
        <f t="shared" si="4"/>
        <v>419918</v>
      </c>
      <c r="BF52" s="25">
        <f t="shared" si="4"/>
        <v>487</v>
      </c>
      <c r="BG52" s="25">
        <f t="shared" si="4"/>
        <v>0</v>
      </c>
      <c r="BH52" s="25">
        <f t="shared" si="4"/>
        <v>6017</v>
      </c>
      <c r="BI52" s="25">
        <f t="shared" si="4"/>
        <v>0</v>
      </c>
      <c r="BJ52" s="25">
        <f t="shared" si="4"/>
        <v>6260</v>
      </c>
      <c r="BK52" s="25">
        <f t="shared" si="4"/>
        <v>0</v>
      </c>
      <c r="BL52" s="25">
        <f t="shared" si="4"/>
        <v>0</v>
      </c>
      <c r="BM52" s="25">
        <f t="shared" si="4"/>
        <v>0</v>
      </c>
      <c r="BN52" s="25">
        <f t="shared" si="4"/>
        <v>74129</v>
      </c>
      <c r="BO52" s="25">
        <f t="shared" ref="BO52:CD52" si="5">IF($B$52,ROUND(($B$52/($CE$90+$CF$90)*BO90),0))</f>
        <v>0</v>
      </c>
      <c r="BP52" s="25">
        <f t="shared" si="5"/>
        <v>0</v>
      </c>
      <c r="BQ52" s="25">
        <f t="shared" si="5"/>
        <v>0</v>
      </c>
      <c r="BR52" s="25">
        <f t="shared" si="5"/>
        <v>0</v>
      </c>
      <c r="BS52" s="25">
        <f t="shared" si="5"/>
        <v>0</v>
      </c>
      <c r="BT52" s="25">
        <f t="shared" si="5"/>
        <v>0</v>
      </c>
      <c r="BU52" s="25">
        <f t="shared" si="5"/>
        <v>0</v>
      </c>
      <c r="BV52" s="25">
        <f t="shared" si="5"/>
        <v>37167</v>
      </c>
      <c r="BW52" s="25">
        <f t="shared" si="5"/>
        <v>0</v>
      </c>
      <c r="BX52" s="25">
        <f t="shared" si="5"/>
        <v>0</v>
      </c>
      <c r="BY52" s="25">
        <f t="shared" si="5"/>
        <v>3880</v>
      </c>
      <c r="BZ52" s="25">
        <f t="shared" si="5"/>
        <v>0</v>
      </c>
      <c r="CA52" s="25">
        <f t="shared" si="5"/>
        <v>0</v>
      </c>
      <c r="CB52" s="25">
        <f t="shared" si="5"/>
        <v>0</v>
      </c>
      <c r="CC52" s="25">
        <f t="shared" si="5"/>
        <v>0</v>
      </c>
      <c r="CD52" s="25">
        <f t="shared" si="5"/>
        <v>0</v>
      </c>
      <c r="CE52" s="25">
        <f>SUM(C52:CD52)</f>
        <v>1130053</v>
      </c>
    </row>
    <row r="53" spans="1:83">
      <c r="A53" s="16" t="s">
        <v>232</v>
      </c>
      <c r="B53" s="25">
        <f>B51+B52</f>
        <v>1130053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1" t="s">
        <v>235</v>
      </c>
      <c r="B55" s="16"/>
      <c r="C55" s="17" t="s">
        <v>35</v>
      </c>
      <c r="D55" s="18" t="s">
        <v>36</v>
      </c>
      <c r="E55" s="18" t="s">
        <v>37</v>
      </c>
      <c r="F55" s="18" t="s">
        <v>38</v>
      </c>
      <c r="G55" s="18" t="s">
        <v>39</v>
      </c>
      <c r="H55" s="18" t="s">
        <v>40</v>
      </c>
      <c r="I55" s="18" t="s">
        <v>41</v>
      </c>
      <c r="J55" s="18" t="s">
        <v>42</v>
      </c>
      <c r="K55" s="18" t="s">
        <v>43</v>
      </c>
      <c r="L55" s="18" t="s">
        <v>44</v>
      </c>
      <c r="M55" s="18" t="s">
        <v>45</v>
      </c>
      <c r="N55" s="18" t="s">
        <v>46</v>
      </c>
      <c r="O55" s="18" t="s">
        <v>47</v>
      </c>
      <c r="P55" s="18" t="s">
        <v>48</v>
      </c>
      <c r="Q55" s="18" t="s">
        <v>49</v>
      </c>
      <c r="R55" s="18" t="s">
        <v>50</v>
      </c>
      <c r="S55" s="18" t="s">
        <v>51</v>
      </c>
      <c r="T55" s="23" t="s">
        <v>52</v>
      </c>
      <c r="U55" s="18" t="s">
        <v>53</v>
      </c>
      <c r="V55" s="18" t="s">
        <v>54</v>
      </c>
      <c r="W55" s="18" t="s">
        <v>55</v>
      </c>
      <c r="X55" s="18" t="s">
        <v>56</v>
      </c>
      <c r="Y55" s="18" t="s">
        <v>57</v>
      </c>
      <c r="Z55" s="18" t="s">
        <v>58</v>
      </c>
      <c r="AA55" s="18" t="s">
        <v>59</v>
      </c>
      <c r="AB55" s="18" t="s">
        <v>60</v>
      </c>
      <c r="AC55" s="18" t="s">
        <v>61</v>
      </c>
      <c r="AD55" s="18" t="s">
        <v>62</v>
      </c>
      <c r="AE55" s="18" t="s">
        <v>63</v>
      </c>
      <c r="AF55" s="18" t="s">
        <v>64</v>
      </c>
      <c r="AG55" s="18" t="s">
        <v>65</v>
      </c>
      <c r="AH55" s="18" t="s">
        <v>66</v>
      </c>
      <c r="AI55" s="18" t="s">
        <v>67</v>
      </c>
      <c r="AJ55" s="18" t="s">
        <v>68</v>
      </c>
      <c r="AK55" s="18" t="s">
        <v>69</v>
      </c>
      <c r="AL55" s="18" t="s">
        <v>70</v>
      </c>
      <c r="AM55" s="18" t="s">
        <v>71</v>
      </c>
      <c r="AN55" s="18" t="s">
        <v>72</v>
      </c>
      <c r="AO55" s="18" t="s">
        <v>73</v>
      </c>
      <c r="AP55" s="18" t="s">
        <v>74</v>
      </c>
      <c r="AQ55" s="18" t="s">
        <v>75</v>
      </c>
      <c r="AR55" s="18" t="s">
        <v>76</v>
      </c>
      <c r="AS55" s="18" t="s">
        <v>77</v>
      </c>
      <c r="AT55" s="18" t="s">
        <v>78</v>
      </c>
      <c r="AU55" s="18" t="s">
        <v>79</v>
      </c>
      <c r="AV55" s="18" t="s">
        <v>80</v>
      </c>
      <c r="AW55" s="18" t="s">
        <v>81</v>
      </c>
      <c r="AX55" s="18" t="s">
        <v>82</v>
      </c>
      <c r="AY55" s="18" t="s">
        <v>83</v>
      </c>
      <c r="AZ55" s="18" t="s">
        <v>84</v>
      </c>
      <c r="BA55" s="18" t="s">
        <v>85</v>
      </c>
      <c r="BB55" s="18" t="s">
        <v>86</v>
      </c>
      <c r="BC55" s="18" t="s">
        <v>87</v>
      </c>
      <c r="BD55" s="18" t="s">
        <v>88</v>
      </c>
      <c r="BE55" s="18" t="s">
        <v>89</v>
      </c>
      <c r="BF55" s="18" t="s">
        <v>90</v>
      </c>
      <c r="BG55" s="18" t="s">
        <v>91</v>
      </c>
      <c r="BH55" s="18" t="s">
        <v>92</v>
      </c>
      <c r="BI55" s="18" t="s">
        <v>93</v>
      </c>
      <c r="BJ55" s="18" t="s">
        <v>94</v>
      </c>
      <c r="BK55" s="18" t="s">
        <v>95</v>
      </c>
      <c r="BL55" s="18" t="s">
        <v>96</v>
      </c>
      <c r="BM55" s="18" t="s">
        <v>97</v>
      </c>
      <c r="BN55" s="18" t="s">
        <v>98</v>
      </c>
      <c r="BO55" s="18" t="s">
        <v>99</v>
      </c>
      <c r="BP55" s="18" t="s">
        <v>100</v>
      </c>
      <c r="BQ55" s="18" t="s">
        <v>101</v>
      </c>
      <c r="BR55" s="18" t="s">
        <v>102</v>
      </c>
      <c r="BS55" s="18" t="s">
        <v>103</v>
      </c>
      <c r="BT55" s="18" t="s">
        <v>104</v>
      </c>
      <c r="BU55" s="18" t="s">
        <v>105</v>
      </c>
      <c r="BV55" s="18" t="s">
        <v>106</v>
      </c>
      <c r="BW55" s="18" t="s">
        <v>107</v>
      </c>
      <c r="BX55" s="18" t="s">
        <v>108</v>
      </c>
      <c r="BY55" s="18" t="s">
        <v>109</v>
      </c>
      <c r="BZ55" s="18" t="s">
        <v>110</v>
      </c>
      <c r="CA55" s="18" t="s">
        <v>111</v>
      </c>
      <c r="CB55" s="18" t="s">
        <v>112</v>
      </c>
      <c r="CC55" s="18" t="s">
        <v>113</v>
      </c>
      <c r="CD55" s="18" t="s">
        <v>114</v>
      </c>
      <c r="CE55" s="18" t="s">
        <v>115</v>
      </c>
    </row>
    <row r="56" spans="1:83">
      <c r="A56" s="21" t="s">
        <v>236</v>
      </c>
      <c r="B56" s="16"/>
      <c r="C56" s="17" t="s">
        <v>117</v>
      </c>
      <c r="D56" s="18" t="s">
        <v>118</v>
      </c>
      <c r="E56" s="18" t="s">
        <v>119</v>
      </c>
      <c r="F56" s="18" t="s">
        <v>120</v>
      </c>
      <c r="G56" s="18" t="s">
        <v>121</v>
      </c>
      <c r="H56" s="18" t="s">
        <v>122</v>
      </c>
      <c r="I56" s="18" t="s">
        <v>123</v>
      </c>
      <c r="J56" s="18" t="s">
        <v>124</v>
      </c>
      <c r="K56" s="18" t="s">
        <v>125</v>
      </c>
      <c r="L56" s="18" t="s">
        <v>126</v>
      </c>
      <c r="M56" s="18" t="s">
        <v>127</v>
      </c>
      <c r="N56" s="18" t="s">
        <v>128</v>
      </c>
      <c r="O56" s="18" t="s">
        <v>129</v>
      </c>
      <c r="P56" s="18" t="s">
        <v>130</v>
      </c>
      <c r="Q56" s="18" t="s">
        <v>131</v>
      </c>
      <c r="R56" s="18" t="s">
        <v>132</v>
      </c>
      <c r="S56" s="18" t="s">
        <v>133</v>
      </c>
      <c r="T56" s="18" t="s">
        <v>134</v>
      </c>
      <c r="U56" s="18" t="s">
        <v>135</v>
      </c>
      <c r="V56" s="18" t="s">
        <v>136</v>
      </c>
      <c r="W56" s="18" t="s">
        <v>137</v>
      </c>
      <c r="X56" s="18" t="s">
        <v>138</v>
      </c>
      <c r="Y56" s="18" t="s">
        <v>139</v>
      </c>
      <c r="Z56" s="18" t="s">
        <v>139</v>
      </c>
      <c r="AA56" s="18" t="s">
        <v>140</v>
      </c>
      <c r="AB56" s="18" t="s">
        <v>141</v>
      </c>
      <c r="AC56" s="18" t="s">
        <v>142</v>
      </c>
      <c r="AD56" s="18" t="s">
        <v>143</v>
      </c>
      <c r="AE56" s="18" t="s">
        <v>121</v>
      </c>
      <c r="AF56" s="18" t="s">
        <v>122</v>
      </c>
      <c r="AG56" s="18" t="s">
        <v>144</v>
      </c>
      <c r="AH56" s="18" t="s">
        <v>145</v>
      </c>
      <c r="AI56" s="18" t="s">
        <v>146</v>
      </c>
      <c r="AJ56" s="18" t="s">
        <v>147</v>
      </c>
      <c r="AK56" s="18" t="s">
        <v>148</v>
      </c>
      <c r="AL56" s="18" t="s">
        <v>149</v>
      </c>
      <c r="AM56" s="18" t="s">
        <v>150</v>
      </c>
      <c r="AN56" s="18" t="s">
        <v>136</v>
      </c>
      <c r="AO56" s="18" t="s">
        <v>151</v>
      </c>
      <c r="AP56" s="18" t="s">
        <v>152</v>
      </c>
      <c r="AQ56" s="18" t="s">
        <v>153</v>
      </c>
      <c r="AR56" s="18" t="s">
        <v>154</v>
      </c>
      <c r="AS56" s="18" t="s">
        <v>155</v>
      </c>
      <c r="AT56" s="18" t="s">
        <v>156</v>
      </c>
      <c r="AU56" s="18" t="s">
        <v>157</v>
      </c>
      <c r="AV56" s="18" t="s">
        <v>158</v>
      </c>
      <c r="AW56" s="18" t="s">
        <v>159</v>
      </c>
      <c r="AX56" s="18" t="s">
        <v>160</v>
      </c>
      <c r="AY56" s="18" t="s">
        <v>161</v>
      </c>
      <c r="AZ56" s="18" t="s">
        <v>162</v>
      </c>
      <c r="BA56" s="18" t="s">
        <v>163</v>
      </c>
      <c r="BB56" s="18" t="s">
        <v>164</v>
      </c>
      <c r="BC56" s="18" t="s">
        <v>133</v>
      </c>
      <c r="BD56" s="18" t="s">
        <v>165</v>
      </c>
      <c r="BE56" s="18" t="s">
        <v>166</v>
      </c>
      <c r="BF56" s="18" t="s">
        <v>167</v>
      </c>
      <c r="BG56" s="18" t="s">
        <v>168</v>
      </c>
      <c r="BH56" s="18" t="s">
        <v>169</v>
      </c>
      <c r="BI56" s="18" t="s">
        <v>170</v>
      </c>
      <c r="BJ56" s="18" t="s">
        <v>171</v>
      </c>
      <c r="BK56" s="18" t="s">
        <v>172</v>
      </c>
      <c r="BL56" s="18" t="s">
        <v>173</v>
      </c>
      <c r="BM56" s="18" t="s">
        <v>158</v>
      </c>
      <c r="BN56" s="18" t="s">
        <v>174</v>
      </c>
      <c r="BO56" s="18" t="s">
        <v>175</v>
      </c>
      <c r="BP56" s="18" t="s">
        <v>176</v>
      </c>
      <c r="BQ56" s="18" t="s">
        <v>177</v>
      </c>
      <c r="BR56" s="18" t="s">
        <v>178</v>
      </c>
      <c r="BS56" s="18" t="s">
        <v>179</v>
      </c>
      <c r="BT56" s="18" t="s">
        <v>180</v>
      </c>
      <c r="BU56" s="18" t="s">
        <v>181</v>
      </c>
      <c r="BV56" s="18" t="s">
        <v>181</v>
      </c>
      <c r="BW56" s="18" t="s">
        <v>181</v>
      </c>
      <c r="BX56" s="18" t="s">
        <v>182</v>
      </c>
      <c r="BY56" s="18" t="s">
        <v>183</v>
      </c>
      <c r="BZ56" s="18" t="s">
        <v>184</v>
      </c>
      <c r="CA56" s="18" t="s">
        <v>185</v>
      </c>
      <c r="CB56" s="18" t="s">
        <v>186</v>
      </c>
      <c r="CC56" s="18" t="s">
        <v>158</v>
      </c>
      <c r="CD56" s="18" t="s">
        <v>237</v>
      </c>
      <c r="CE56" s="18" t="s">
        <v>187</v>
      </c>
    </row>
    <row r="57" spans="1:83">
      <c r="A57" s="21" t="s">
        <v>238</v>
      </c>
      <c r="B57" s="16"/>
      <c r="C57" s="17" t="s">
        <v>189</v>
      </c>
      <c r="D57" s="18" t="s">
        <v>189</v>
      </c>
      <c r="E57" s="18" t="s">
        <v>189</v>
      </c>
      <c r="F57" s="18" t="s">
        <v>190</v>
      </c>
      <c r="G57" s="18" t="s">
        <v>191</v>
      </c>
      <c r="H57" s="18" t="s">
        <v>189</v>
      </c>
      <c r="I57" s="18" t="s">
        <v>192</v>
      </c>
      <c r="J57" s="18"/>
      <c r="K57" s="18" t="s">
        <v>183</v>
      </c>
      <c r="L57" s="18" t="s">
        <v>193</v>
      </c>
      <c r="M57" s="18" t="s">
        <v>194</v>
      </c>
      <c r="N57" s="18" t="s">
        <v>195</v>
      </c>
      <c r="O57" s="18" t="s">
        <v>196</v>
      </c>
      <c r="P57" s="18" t="s">
        <v>195</v>
      </c>
      <c r="Q57" s="18" t="s">
        <v>197</v>
      </c>
      <c r="R57" s="18"/>
      <c r="S57" s="18" t="s">
        <v>195</v>
      </c>
      <c r="T57" s="18" t="s">
        <v>198</v>
      </c>
      <c r="U57" s="18"/>
      <c r="V57" s="18" t="s">
        <v>199</v>
      </c>
      <c r="W57" s="18" t="s">
        <v>200</v>
      </c>
      <c r="X57" s="18" t="s">
        <v>201</v>
      </c>
      <c r="Y57" s="18" t="s">
        <v>202</v>
      </c>
      <c r="Z57" s="18" t="s">
        <v>203</v>
      </c>
      <c r="AA57" s="18" t="s">
        <v>204</v>
      </c>
      <c r="AB57" s="18"/>
      <c r="AC57" s="18" t="s">
        <v>198</v>
      </c>
      <c r="AD57" s="18"/>
      <c r="AE57" s="18" t="s">
        <v>198</v>
      </c>
      <c r="AF57" s="18" t="s">
        <v>205</v>
      </c>
      <c r="AG57" s="18" t="s">
        <v>197</v>
      </c>
      <c r="AH57" s="18"/>
      <c r="AI57" s="18" t="s">
        <v>206</v>
      </c>
      <c r="AJ57" s="18"/>
      <c r="AK57" s="18" t="s">
        <v>198</v>
      </c>
      <c r="AL57" s="18" t="s">
        <v>198</v>
      </c>
      <c r="AM57" s="18" t="s">
        <v>198</v>
      </c>
      <c r="AN57" s="18" t="s">
        <v>207</v>
      </c>
      <c r="AO57" s="18" t="s">
        <v>208</v>
      </c>
      <c r="AP57" s="18" t="s">
        <v>147</v>
      </c>
      <c r="AQ57" s="18" t="s">
        <v>209</v>
      </c>
      <c r="AR57" s="18" t="s">
        <v>195</v>
      </c>
      <c r="AS57" s="18"/>
      <c r="AT57" s="18" t="s">
        <v>210</v>
      </c>
      <c r="AU57" s="18" t="s">
        <v>211</v>
      </c>
      <c r="AV57" s="18" t="s">
        <v>212</v>
      </c>
      <c r="AW57" s="18" t="s">
        <v>213</v>
      </c>
      <c r="AX57" s="18" t="s">
        <v>214</v>
      </c>
      <c r="AY57" s="18"/>
      <c r="AZ57" s="18"/>
      <c r="BA57" s="18" t="s">
        <v>215</v>
      </c>
      <c r="BB57" s="18" t="s">
        <v>195</v>
      </c>
      <c r="BC57" s="18" t="s">
        <v>209</v>
      </c>
      <c r="BD57" s="18"/>
      <c r="BE57" s="18"/>
      <c r="BF57" s="18"/>
      <c r="BG57" s="18"/>
      <c r="BH57" s="18" t="s">
        <v>216</v>
      </c>
      <c r="BI57" s="18" t="s">
        <v>195</v>
      </c>
      <c r="BJ57" s="18"/>
      <c r="BK57" s="18" t="s">
        <v>217</v>
      </c>
      <c r="BL57" s="18"/>
      <c r="BM57" s="18" t="s">
        <v>218</v>
      </c>
      <c r="BN57" s="18" t="s">
        <v>219</v>
      </c>
      <c r="BO57" s="18" t="s">
        <v>220</v>
      </c>
      <c r="BP57" s="18" t="s">
        <v>221</v>
      </c>
      <c r="BQ57" s="18" t="s">
        <v>222</v>
      </c>
      <c r="BR57" s="18"/>
      <c r="BS57" s="18" t="s">
        <v>223</v>
      </c>
      <c r="BT57" s="18" t="s">
        <v>195</v>
      </c>
      <c r="BU57" s="18" t="s">
        <v>224</v>
      </c>
      <c r="BV57" s="18" t="s">
        <v>225</v>
      </c>
      <c r="BW57" s="18" t="s">
        <v>226</v>
      </c>
      <c r="BX57" s="18" t="s">
        <v>177</v>
      </c>
      <c r="BY57" s="18" t="s">
        <v>219</v>
      </c>
      <c r="BZ57" s="18" t="s">
        <v>178</v>
      </c>
      <c r="CA57" s="18" t="s">
        <v>227</v>
      </c>
      <c r="CB57" s="18" t="s">
        <v>227</v>
      </c>
      <c r="CC57" s="18" t="s">
        <v>228</v>
      </c>
      <c r="CD57" s="18" t="s">
        <v>239</v>
      </c>
      <c r="CE57" s="18" t="s">
        <v>229</v>
      </c>
    </row>
    <row r="58" spans="1:83">
      <c r="A58" s="21" t="s">
        <v>240</v>
      </c>
      <c r="B58" s="16"/>
      <c r="C58" s="17" t="s">
        <v>241</v>
      </c>
      <c r="D58" s="18" t="s">
        <v>241</v>
      </c>
      <c r="E58" s="18" t="s">
        <v>241</v>
      </c>
      <c r="F58" s="18" t="s">
        <v>241</v>
      </c>
      <c r="G58" s="18" t="s">
        <v>241</v>
      </c>
      <c r="H58" s="18" t="s">
        <v>241</v>
      </c>
      <c r="I58" s="18" t="s">
        <v>241</v>
      </c>
      <c r="J58" s="18" t="s">
        <v>242</v>
      </c>
      <c r="K58" s="18" t="s">
        <v>241</v>
      </c>
      <c r="L58" s="18" t="s">
        <v>241</v>
      </c>
      <c r="M58" s="18" t="s">
        <v>241</v>
      </c>
      <c r="N58" s="18" t="s">
        <v>241</v>
      </c>
      <c r="O58" s="18" t="s">
        <v>243</v>
      </c>
      <c r="P58" s="18" t="s">
        <v>244</v>
      </c>
      <c r="Q58" s="18" t="s">
        <v>245</v>
      </c>
      <c r="R58" s="19" t="s">
        <v>246</v>
      </c>
      <c r="S58" s="24" t="s">
        <v>247</v>
      </c>
      <c r="T58" s="24" t="s">
        <v>247</v>
      </c>
      <c r="U58" s="18" t="s">
        <v>248</v>
      </c>
      <c r="V58" s="18" t="s">
        <v>248</v>
      </c>
      <c r="W58" s="18" t="s">
        <v>249</v>
      </c>
      <c r="X58" s="18" t="s">
        <v>250</v>
      </c>
      <c r="Y58" s="18" t="s">
        <v>251</v>
      </c>
      <c r="Z58" s="18" t="s">
        <v>251</v>
      </c>
      <c r="AA58" s="18" t="s">
        <v>251</v>
      </c>
      <c r="AB58" s="24" t="s">
        <v>247</v>
      </c>
      <c r="AC58" s="18" t="s">
        <v>252</v>
      </c>
      <c r="AD58" s="18" t="s">
        <v>253</v>
      </c>
      <c r="AE58" s="18" t="s">
        <v>252</v>
      </c>
      <c r="AF58" s="18" t="s">
        <v>254</v>
      </c>
      <c r="AG58" s="18" t="s">
        <v>254</v>
      </c>
      <c r="AH58" s="18" t="s">
        <v>255</v>
      </c>
      <c r="AI58" s="18" t="s">
        <v>256</v>
      </c>
      <c r="AJ58" s="18" t="s">
        <v>254</v>
      </c>
      <c r="AK58" s="18" t="s">
        <v>252</v>
      </c>
      <c r="AL58" s="18" t="s">
        <v>252</v>
      </c>
      <c r="AM58" s="18" t="s">
        <v>252</v>
      </c>
      <c r="AN58" s="18" t="s">
        <v>243</v>
      </c>
      <c r="AO58" s="18" t="s">
        <v>253</v>
      </c>
      <c r="AP58" s="18" t="s">
        <v>254</v>
      </c>
      <c r="AQ58" s="18" t="s">
        <v>255</v>
      </c>
      <c r="AR58" s="18" t="s">
        <v>254</v>
      </c>
      <c r="AS58" s="18" t="s">
        <v>252</v>
      </c>
      <c r="AT58" s="18" t="s">
        <v>257</v>
      </c>
      <c r="AU58" s="18" t="s">
        <v>254</v>
      </c>
      <c r="AV58" s="24" t="s">
        <v>247</v>
      </c>
      <c r="AW58" s="24" t="s">
        <v>247</v>
      </c>
      <c r="AX58" s="24" t="s">
        <v>247</v>
      </c>
      <c r="AY58" s="18" t="s">
        <v>258</v>
      </c>
      <c r="AZ58" s="18" t="s">
        <v>258</v>
      </c>
      <c r="BA58" s="24" t="s">
        <v>247</v>
      </c>
      <c r="BB58" s="24" t="s">
        <v>247</v>
      </c>
      <c r="BC58" s="24" t="s">
        <v>247</v>
      </c>
      <c r="BD58" s="24" t="s">
        <v>247</v>
      </c>
      <c r="BE58" s="18" t="s">
        <v>259</v>
      </c>
      <c r="BF58" s="24" t="s">
        <v>247</v>
      </c>
      <c r="BG58" s="24" t="s">
        <v>247</v>
      </c>
      <c r="BH58" s="24" t="s">
        <v>247</v>
      </c>
      <c r="BI58" s="24" t="s">
        <v>247</v>
      </c>
      <c r="BJ58" s="24" t="s">
        <v>247</v>
      </c>
      <c r="BK58" s="24" t="s">
        <v>247</v>
      </c>
      <c r="BL58" s="24" t="s">
        <v>247</v>
      </c>
      <c r="BM58" s="24" t="s">
        <v>247</v>
      </c>
      <c r="BN58" s="24" t="s">
        <v>247</v>
      </c>
      <c r="BO58" s="24" t="s">
        <v>247</v>
      </c>
      <c r="BP58" s="24" t="s">
        <v>247</v>
      </c>
      <c r="BQ58" s="24" t="s">
        <v>247</v>
      </c>
      <c r="BR58" s="24" t="s">
        <v>247</v>
      </c>
      <c r="BS58" s="24" t="s">
        <v>247</v>
      </c>
      <c r="BT58" s="24" t="s">
        <v>247</v>
      </c>
      <c r="BU58" s="24" t="s">
        <v>247</v>
      </c>
      <c r="BV58" s="24" t="s">
        <v>247</v>
      </c>
      <c r="BW58" s="24" t="s">
        <v>247</v>
      </c>
      <c r="BX58" s="24" t="s">
        <v>247</v>
      </c>
      <c r="BY58" s="24" t="s">
        <v>247</v>
      </c>
      <c r="BZ58" s="24" t="s">
        <v>247</v>
      </c>
      <c r="CA58" s="24" t="s">
        <v>247</v>
      </c>
      <c r="CB58" s="24" t="s">
        <v>247</v>
      </c>
      <c r="CC58" s="24" t="s">
        <v>247</v>
      </c>
      <c r="CD58" s="24" t="s">
        <v>247</v>
      </c>
      <c r="CE58" s="24" t="s">
        <v>247</v>
      </c>
    </row>
    <row r="59" spans="1:83">
      <c r="A59" s="31" t="s">
        <v>260</v>
      </c>
      <c r="B59" s="25"/>
      <c r="C59" s="273">
        <v>0</v>
      </c>
      <c r="D59" s="273">
        <v>0</v>
      </c>
      <c r="E59" s="273">
        <v>364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2137</v>
      </c>
      <c r="M59" s="273">
        <v>0</v>
      </c>
      <c r="N59" s="273">
        <v>12624</v>
      </c>
      <c r="O59" s="273">
        <v>0</v>
      </c>
      <c r="P59" s="274">
        <v>0</v>
      </c>
      <c r="Q59" s="275">
        <v>0</v>
      </c>
      <c r="R59" s="275">
        <v>0</v>
      </c>
      <c r="S59" s="263">
        <v>0</v>
      </c>
      <c r="T59" s="263">
        <v>0</v>
      </c>
      <c r="U59" s="276">
        <v>34436</v>
      </c>
      <c r="V59" s="275"/>
      <c r="W59" s="275">
        <v>297</v>
      </c>
      <c r="X59" s="275">
        <v>1112</v>
      </c>
      <c r="Y59" s="275">
        <v>2253</v>
      </c>
      <c r="Z59" s="275"/>
      <c r="AA59" s="275"/>
      <c r="AB59" s="263">
        <v>0</v>
      </c>
      <c r="AC59" s="275">
        <v>2133</v>
      </c>
      <c r="AD59" s="275"/>
      <c r="AE59" s="275">
        <v>40002</v>
      </c>
      <c r="AF59" s="275"/>
      <c r="AG59" s="275">
        <v>2299</v>
      </c>
      <c r="AH59" s="275"/>
      <c r="AI59" s="275"/>
      <c r="AJ59" s="275">
        <v>15430</v>
      </c>
      <c r="AK59" s="275">
        <v>11569</v>
      </c>
      <c r="AL59" s="275">
        <v>754</v>
      </c>
      <c r="AM59" s="275"/>
      <c r="AN59" s="275"/>
      <c r="AO59" s="275">
        <v>1704</v>
      </c>
      <c r="AP59" s="275"/>
      <c r="AQ59" s="275"/>
      <c r="AR59" s="275"/>
      <c r="AS59" s="275"/>
      <c r="AT59" s="275"/>
      <c r="AU59" s="275"/>
      <c r="AV59" s="263">
        <v>0</v>
      </c>
      <c r="AW59" s="263">
        <v>0</v>
      </c>
      <c r="AX59" s="263">
        <v>0</v>
      </c>
      <c r="AY59" s="275">
        <v>69721</v>
      </c>
      <c r="AZ59" s="275"/>
      <c r="BA59" s="263">
        <v>0</v>
      </c>
      <c r="BB59" s="263">
        <v>0</v>
      </c>
      <c r="BC59" s="263">
        <v>0</v>
      </c>
      <c r="BD59" s="263">
        <v>0</v>
      </c>
      <c r="BE59" s="275">
        <v>60292</v>
      </c>
      <c r="BF59" s="263">
        <v>0</v>
      </c>
      <c r="BG59" s="263">
        <v>0</v>
      </c>
      <c r="BH59" s="263">
        <v>0</v>
      </c>
      <c r="BI59" s="263">
        <v>0</v>
      </c>
      <c r="BJ59" s="263">
        <v>0</v>
      </c>
      <c r="BK59" s="263">
        <v>0</v>
      </c>
      <c r="BL59" s="263">
        <v>0</v>
      </c>
      <c r="BM59" s="263">
        <v>0</v>
      </c>
      <c r="BN59" s="263">
        <v>0</v>
      </c>
      <c r="BO59" s="263">
        <v>0</v>
      </c>
      <c r="BP59" s="263">
        <v>0</v>
      </c>
      <c r="BQ59" s="263">
        <v>0</v>
      </c>
      <c r="BR59" s="263">
        <v>0</v>
      </c>
      <c r="BS59" s="263">
        <v>0</v>
      </c>
      <c r="BT59" s="263">
        <v>0</v>
      </c>
      <c r="BU59" s="263">
        <v>0</v>
      </c>
      <c r="BV59" s="263">
        <v>0</v>
      </c>
      <c r="BW59" s="263">
        <v>0</v>
      </c>
      <c r="BX59" s="263">
        <v>0</v>
      </c>
      <c r="BY59" s="263">
        <v>0</v>
      </c>
      <c r="BZ59" s="263">
        <v>0</v>
      </c>
      <c r="CA59" s="263">
        <v>0</v>
      </c>
      <c r="CB59" s="263">
        <v>0</v>
      </c>
      <c r="CC59" s="263">
        <v>0</v>
      </c>
      <c r="CD59" s="224">
        <v>0</v>
      </c>
      <c r="CE59" s="25">
        <v>0</v>
      </c>
    </row>
    <row r="60" spans="1:83" s="201" customFormat="1">
      <c r="A60" s="207" t="s">
        <v>261</v>
      </c>
      <c r="B60" s="208"/>
      <c r="C60" s="277">
        <v>0</v>
      </c>
      <c r="D60" s="277">
        <v>0</v>
      </c>
      <c r="E60" s="277">
        <v>7.92</v>
      </c>
      <c r="F60" s="277">
        <v>0</v>
      </c>
      <c r="G60" s="277">
        <v>0</v>
      </c>
      <c r="H60" s="277">
        <v>0</v>
      </c>
      <c r="I60" s="277">
        <v>0</v>
      </c>
      <c r="J60" s="277">
        <v>0</v>
      </c>
      <c r="K60" s="277">
        <v>0</v>
      </c>
      <c r="L60" s="277">
        <v>46.49</v>
      </c>
      <c r="M60" s="277">
        <v>0</v>
      </c>
      <c r="N60" s="277">
        <v>68.69</v>
      </c>
      <c r="O60" s="277">
        <v>0</v>
      </c>
      <c r="P60" s="274">
        <v>0</v>
      </c>
      <c r="Q60" s="274">
        <v>0</v>
      </c>
      <c r="R60" s="274">
        <v>0</v>
      </c>
      <c r="S60" s="278">
        <v>0</v>
      </c>
      <c r="T60" s="278">
        <v>0</v>
      </c>
      <c r="U60" s="279">
        <v>10.119999999999999</v>
      </c>
      <c r="V60" s="274">
        <v>0</v>
      </c>
      <c r="W60" s="274">
        <v>0.55000000000000004</v>
      </c>
      <c r="X60" s="274">
        <v>2.06</v>
      </c>
      <c r="Y60" s="274">
        <v>4.18</v>
      </c>
      <c r="Z60" s="274">
        <v>0</v>
      </c>
      <c r="AA60" s="274">
        <v>0</v>
      </c>
      <c r="AB60" s="278">
        <v>2</v>
      </c>
      <c r="AC60" s="274">
        <v>3.48</v>
      </c>
      <c r="AD60" s="274">
        <v>0</v>
      </c>
      <c r="AE60" s="274">
        <v>15.25</v>
      </c>
      <c r="AF60" s="274">
        <v>0</v>
      </c>
      <c r="AG60" s="274">
        <v>1.91</v>
      </c>
      <c r="AH60" s="274">
        <v>0</v>
      </c>
      <c r="AI60" s="274">
        <v>0</v>
      </c>
      <c r="AJ60" s="274">
        <v>36.75</v>
      </c>
      <c r="AK60" s="274">
        <v>2.67</v>
      </c>
      <c r="AL60" s="274">
        <v>0.76</v>
      </c>
      <c r="AM60" s="274">
        <v>0</v>
      </c>
      <c r="AN60" s="274">
        <v>0</v>
      </c>
      <c r="AO60" s="274">
        <v>1.54</v>
      </c>
      <c r="AP60" s="274">
        <v>0</v>
      </c>
      <c r="AQ60" s="274">
        <v>0</v>
      </c>
      <c r="AR60" s="274">
        <v>0</v>
      </c>
      <c r="AS60" s="274">
        <v>0</v>
      </c>
      <c r="AT60" s="274">
        <v>0</v>
      </c>
      <c r="AU60" s="274">
        <v>0</v>
      </c>
      <c r="AV60" s="278">
        <v>5.77</v>
      </c>
      <c r="AW60" s="278">
        <v>0</v>
      </c>
      <c r="AX60" s="278">
        <v>0</v>
      </c>
      <c r="AY60" s="274">
        <v>19.32</v>
      </c>
      <c r="AZ60" s="274">
        <v>0</v>
      </c>
      <c r="BA60" s="278">
        <v>0.97</v>
      </c>
      <c r="BB60" s="278">
        <v>0</v>
      </c>
      <c r="BC60" s="278">
        <v>0</v>
      </c>
      <c r="BD60" s="278">
        <v>1.85</v>
      </c>
      <c r="BE60" s="274">
        <v>6.72</v>
      </c>
      <c r="BF60" s="278">
        <v>11.68</v>
      </c>
      <c r="BG60" s="278">
        <v>0</v>
      </c>
      <c r="BH60" s="278">
        <v>10.029999999999999</v>
      </c>
      <c r="BI60" s="278">
        <v>0</v>
      </c>
      <c r="BJ60" s="278">
        <v>3.63</v>
      </c>
      <c r="BK60" s="278">
        <v>18.07</v>
      </c>
      <c r="BL60" s="278">
        <v>4.03</v>
      </c>
      <c r="BM60" s="278">
        <v>0</v>
      </c>
      <c r="BN60" s="278">
        <v>11.15</v>
      </c>
      <c r="BO60" s="278">
        <v>0</v>
      </c>
      <c r="BP60" s="278">
        <v>1.03</v>
      </c>
      <c r="BQ60" s="278">
        <v>0</v>
      </c>
      <c r="BR60" s="278">
        <v>0</v>
      </c>
      <c r="BS60" s="278">
        <v>0</v>
      </c>
      <c r="BT60" s="278">
        <v>0</v>
      </c>
      <c r="BU60" s="278">
        <v>0</v>
      </c>
      <c r="BV60" s="278">
        <v>3.74</v>
      </c>
      <c r="BW60" s="278">
        <v>0</v>
      </c>
      <c r="BX60" s="278">
        <v>0</v>
      </c>
      <c r="BY60" s="278">
        <v>2.02</v>
      </c>
      <c r="BZ60" s="278">
        <v>0</v>
      </c>
      <c r="CA60" s="278">
        <v>0</v>
      </c>
      <c r="CB60" s="278">
        <v>0</v>
      </c>
      <c r="CC60" s="278">
        <v>0</v>
      </c>
      <c r="CD60" s="209" t="s">
        <v>247</v>
      </c>
      <c r="CE60" s="227">
        <f t="shared" ref="CE60:CE68" si="6">SUM(C60:CD60)</f>
        <v>304.37999999999988</v>
      </c>
    </row>
    <row r="61" spans="1:83">
      <c r="A61" s="31" t="s">
        <v>262</v>
      </c>
      <c r="B61" s="16"/>
      <c r="C61" s="273">
        <v>0</v>
      </c>
      <c r="D61" s="273">
        <v>0</v>
      </c>
      <c r="E61" s="273">
        <v>413377</v>
      </c>
      <c r="F61" s="273">
        <v>0</v>
      </c>
      <c r="G61" s="273">
        <v>0</v>
      </c>
      <c r="H61" s="273">
        <v>0</v>
      </c>
      <c r="I61" s="273">
        <v>0</v>
      </c>
      <c r="J61" s="273">
        <v>0</v>
      </c>
      <c r="K61" s="273">
        <v>0</v>
      </c>
      <c r="L61" s="273">
        <v>2426884</v>
      </c>
      <c r="M61" s="273">
        <v>0</v>
      </c>
      <c r="N61" s="273">
        <v>2152579</v>
      </c>
      <c r="O61" s="273">
        <v>0</v>
      </c>
      <c r="P61" s="275">
        <v>0</v>
      </c>
      <c r="Q61" s="275">
        <v>0</v>
      </c>
      <c r="R61" s="275">
        <v>0</v>
      </c>
      <c r="S61" s="280">
        <v>0</v>
      </c>
      <c r="T61" s="280">
        <v>0</v>
      </c>
      <c r="U61" s="276">
        <v>603740</v>
      </c>
      <c r="V61" s="275">
        <v>0</v>
      </c>
      <c r="W61" s="275">
        <v>31317</v>
      </c>
      <c r="X61" s="275">
        <v>117251</v>
      </c>
      <c r="Y61" s="275">
        <v>237560</v>
      </c>
      <c r="Z61" s="275">
        <v>0</v>
      </c>
      <c r="AA61" s="275">
        <v>0</v>
      </c>
      <c r="AB61" s="281">
        <v>246796</v>
      </c>
      <c r="AC61" s="275">
        <v>231003</v>
      </c>
      <c r="AD61" s="275">
        <v>0</v>
      </c>
      <c r="AE61" s="275">
        <v>1115881</v>
      </c>
      <c r="AF61" s="275">
        <v>0</v>
      </c>
      <c r="AG61" s="275">
        <v>583500</v>
      </c>
      <c r="AH61" s="275">
        <v>0</v>
      </c>
      <c r="AI61" s="275">
        <v>0</v>
      </c>
      <c r="AJ61" s="275">
        <v>3478682</v>
      </c>
      <c r="AK61" s="275">
        <v>301472</v>
      </c>
      <c r="AL61" s="275">
        <v>110673</v>
      </c>
      <c r="AM61" s="275">
        <v>0</v>
      </c>
      <c r="AN61" s="275">
        <v>0</v>
      </c>
      <c r="AO61" s="275">
        <v>80631</v>
      </c>
      <c r="AP61" s="275">
        <v>0</v>
      </c>
      <c r="AQ61" s="275">
        <v>0</v>
      </c>
      <c r="AR61" s="275">
        <v>0</v>
      </c>
      <c r="AS61" s="275">
        <v>0</v>
      </c>
      <c r="AT61" s="275">
        <v>0</v>
      </c>
      <c r="AU61" s="275">
        <v>0</v>
      </c>
      <c r="AV61" s="280">
        <v>520340</v>
      </c>
      <c r="AW61" s="280">
        <v>0</v>
      </c>
      <c r="AX61" s="280">
        <v>0</v>
      </c>
      <c r="AY61" s="275">
        <v>809278</v>
      </c>
      <c r="AZ61" s="275">
        <v>0</v>
      </c>
      <c r="BA61" s="280">
        <v>47060</v>
      </c>
      <c r="BB61" s="280">
        <v>0</v>
      </c>
      <c r="BC61" s="280">
        <v>0</v>
      </c>
      <c r="BD61" s="280">
        <v>91565</v>
      </c>
      <c r="BE61" s="275">
        <v>290093</v>
      </c>
      <c r="BF61" s="280">
        <v>470630</v>
      </c>
      <c r="BG61" s="280">
        <v>0</v>
      </c>
      <c r="BH61" s="280">
        <v>522459</v>
      </c>
      <c r="BI61" s="280">
        <v>0</v>
      </c>
      <c r="BJ61" s="280">
        <v>409573</v>
      </c>
      <c r="BK61" s="280">
        <v>1072866</v>
      </c>
      <c r="BL61" s="280">
        <v>183378</v>
      </c>
      <c r="BM61" s="280">
        <v>0</v>
      </c>
      <c r="BN61" s="280">
        <v>1244493</v>
      </c>
      <c r="BO61" s="280">
        <v>0</v>
      </c>
      <c r="BP61" s="280">
        <v>78177</v>
      </c>
      <c r="BQ61" s="280">
        <v>0</v>
      </c>
      <c r="BR61" s="280">
        <v>0</v>
      </c>
      <c r="BS61" s="280">
        <v>0</v>
      </c>
      <c r="BT61" s="280">
        <v>0</v>
      </c>
      <c r="BU61" s="280">
        <v>0</v>
      </c>
      <c r="BV61" s="280">
        <v>200222</v>
      </c>
      <c r="BW61" s="280">
        <v>0</v>
      </c>
      <c r="BX61" s="280">
        <v>0</v>
      </c>
      <c r="BY61" s="280">
        <v>169620</v>
      </c>
      <c r="BZ61" s="280">
        <v>0</v>
      </c>
      <c r="CA61" s="280">
        <v>0</v>
      </c>
      <c r="CB61" s="280">
        <v>0</v>
      </c>
      <c r="CC61" s="280">
        <v>0</v>
      </c>
      <c r="CD61" s="24" t="s">
        <v>247</v>
      </c>
      <c r="CE61" s="25">
        <f t="shared" si="6"/>
        <v>18241100</v>
      </c>
    </row>
    <row r="62" spans="1:83">
      <c r="A62" s="31" t="s">
        <v>10</v>
      </c>
      <c r="B62" s="16"/>
      <c r="C62" s="25">
        <f t="shared" ref="C62:AH62" si="7">ROUND(C47+C48,0)</f>
        <v>0</v>
      </c>
      <c r="D62" s="25">
        <f t="shared" si="7"/>
        <v>0</v>
      </c>
      <c r="E62" s="25">
        <f t="shared" si="7"/>
        <v>93948</v>
      </c>
      <c r="F62" s="25">
        <f t="shared" si="7"/>
        <v>0</v>
      </c>
      <c r="G62" s="25">
        <f t="shared" si="7"/>
        <v>0</v>
      </c>
      <c r="H62" s="25">
        <f t="shared" si="7"/>
        <v>0</v>
      </c>
      <c r="I62" s="25">
        <f t="shared" si="7"/>
        <v>0</v>
      </c>
      <c r="J62" s="25">
        <f t="shared" si="7"/>
        <v>0</v>
      </c>
      <c r="K62" s="25">
        <f t="shared" si="7"/>
        <v>0</v>
      </c>
      <c r="L62" s="25">
        <f t="shared" si="7"/>
        <v>551556</v>
      </c>
      <c r="M62" s="25">
        <f t="shared" si="7"/>
        <v>0</v>
      </c>
      <c r="N62" s="25">
        <f t="shared" si="7"/>
        <v>489215</v>
      </c>
      <c r="O62" s="25">
        <f t="shared" si="7"/>
        <v>0</v>
      </c>
      <c r="P62" s="25">
        <f t="shared" si="7"/>
        <v>0</v>
      </c>
      <c r="Q62" s="25">
        <f t="shared" si="7"/>
        <v>0</v>
      </c>
      <c r="R62" s="25">
        <f t="shared" si="7"/>
        <v>0</v>
      </c>
      <c r="S62" s="25">
        <f t="shared" si="7"/>
        <v>0</v>
      </c>
      <c r="T62" s="25">
        <f t="shared" si="7"/>
        <v>0</v>
      </c>
      <c r="U62" s="25">
        <f t="shared" si="7"/>
        <v>137212</v>
      </c>
      <c r="V62" s="25">
        <f t="shared" si="7"/>
        <v>0</v>
      </c>
      <c r="W62" s="25">
        <f t="shared" si="7"/>
        <v>7117</v>
      </c>
      <c r="X62" s="25">
        <f t="shared" si="7"/>
        <v>26648</v>
      </c>
      <c r="Y62" s="25">
        <f t="shared" si="7"/>
        <v>53990</v>
      </c>
      <c r="Z62" s="25">
        <f t="shared" si="7"/>
        <v>0</v>
      </c>
      <c r="AA62" s="25">
        <f t="shared" si="7"/>
        <v>0</v>
      </c>
      <c r="AB62" s="25">
        <f t="shared" si="7"/>
        <v>56089</v>
      </c>
      <c r="AC62" s="25">
        <f t="shared" si="7"/>
        <v>52500</v>
      </c>
      <c r="AD62" s="25">
        <f t="shared" si="7"/>
        <v>0</v>
      </c>
      <c r="AE62" s="25">
        <f t="shared" si="7"/>
        <v>253606</v>
      </c>
      <c r="AF62" s="25">
        <f t="shared" si="7"/>
        <v>0</v>
      </c>
      <c r="AG62" s="25">
        <f t="shared" si="7"/>
        <v>132612</v>
      </c>
      <c r="AH62" s="25">
        <f t="shared" si="7"/>
        <v>0</v>
      </c>
      <c r="AI62" s="25">
        <f t="shared" ref="AI62:BN62" si="8">ROUND(AI47+AI48,0)</f>
        <v>0</v>
      </c>
      <c r="AJ62" s="25">
        <f t="shared" si="8"/>
        <v>790598</v>
      </c>
      <c r="AK62" s="25">
        <f t="shared" si="8"/>
        <v>68515</v>
      </c>
      <c r="AL62" s="25">
        <f t="shared" si="8"/>
        <v>25153</v>
      </c>
      <c r="AM62" s="25">
        <f t="shared" si="8"/>
        <v>0</v>
      </c>
      <c r="AN62" s="25">
        <f t="shared" si="8"/>
        <v>0</v>
      </c>
      <c r="AO62" s="25">
        <f t="shared" si="8"/>
        <v>18325</v>
      </c>
      <c r="AP62" s="25">
        <f t="shared" si="8"/>
        <v>0</v>
      </c>
      <c r="AQ62" s="25">
        <f t="shared" si="8"/>
        <v>0</v>
      </c>
      <c r="AR62" s="25">
        <f t="shared" si="8"/>
        <v>0</v>
      </c>
      <c r="AS62" s="25">
        <f t="shared" si="8"/>
        <v>0</v>
      </c>
      <c r="AT62" s="25">
        <f t="shared" si="8"/>
        <v>0</v>
      </c>
      <c r="AU62" s="25">
        <f t="shared" si="8"/>
        <v>0</v>
      </c>
      <c r="AV62" s="25">
        <f t="shared" si="8"/>
        <v>118257</v>
      </c>
      <c r="AW62" s="25">
        <f t="shared" si="8"/>
        <v>0</v>
      </c>
      <c r="AX62" s="25">
        <f t="shared" si="8"/>
        <v>0</v>
      </c>
      <c r="AY62" s="25">
        <f t="shared" si="8"/>
        <v>183924</v>
      </c>
      <c r="AZ62" s="25">
        <f t="shared" si="8"/>
        <v>0</v>
      </c>
      <c r="BA62" s="25">
        <f t="shared" si="8"/>
        <v>10695</v>
      </c>
      <c r="BB62" s="25">
        <f t="shared" si="8"/>
        <v>0</v>
      </c>
      <c r="BC62" s="25">
        <f t="shared" si="8"/>
        <v>0</v>
      </c>
      <c r="BD62" s="25">
        <f t="shared" si="8"/>
        <v>20810</v>
      </c>
      <c r="BE62" s="25">
        <f t="shared" si="8"/>
        <v>65929</v>
      </c>
      <c r="BF62" s="25">
        <f t="shared" si="8"/>
        <v>106960</v>
      </c>
      <c r="BG62" s="25">
        <f t="shared" si="8"/>
        <v>0</v>
      </c>
      <c r="BH62" s="25">
        <f t="shared" si="8"/>
        <v>118739</v>
      </c>
      <c r="BI62" s="25">
        <f t="shared" si="8"/>
        <v>0</v>
      </c>
      <c r="BJ62" s="25">
        <f t="shared" si="8"/>
        <v>93083</v>
      </c>
      <c r="BK62" s="25">
        <f t="shared" si="8"/>
        <v>243830</v>
      </c>
      <c r="BL62" s="25">
        <f t="shared" si="8"/>
        <v>41676</v>
      </c>
      <c r="BM62" s="25">
        <f t="shared" si="8"/>
        <v>0</v>
      </c>
      <c r="BN62" s="25">
        <f t="shared" si="8"/>
        <v>282835</v>
      </c>
      <c r="BO62" s="25">
        <f t="shared" ref="BO62:CC62" si="9">ROUND(BO47+BO48,0)</f>
        <v>0</v>
      </c>
      <c r="BP62" s="25">
        <f t="shared" si="9"/>
        <v>17767</v>
      </c>
      <c r="BQ62" s="25">
        <f t="shared" si="9"/>
        <v>0</v>
      </c>
      <c r="BR62" s="25">
        <f t="shared" si="9"/>
        <v>0</v>
      </c>
      <c r="BS62" s="25">
        <f t="shared" si="9"/>
        <v>0</v>
      </c>
      <c r="BT62" s="25">
        <f t="shared" si="9"/>
        <v>0</v>
      </c>
      <c r="BU62" s="25">
        <f t="shared" si="9"/>
        <v>0</v>
      </c>
      <c r="BV62" s="25">
        <f t="shared" si="9"/>
        <v>45504</v>
      </c>
      <c r="BW62" s="25">
        <f t="shared" si="9"/>
        <v>0</v>
      </c>
      <c r="BX62" s="25">
        <f t="shared" si="9"/>
        <v>0</v>
      </c>
      <c r="BY62" s="25">
        <f t="shared" si="9"/>
        <v>38549</v>
      </c>
      <c r="BZ62" s="25">
        <f t="shared" si="9"/>
        <v>0</v>
      </c>
      <c r="CA62" s="25">
        <f t="shared" si="9"/>
        <v>0</v>
      </c>
      <c r="CB62" s="25">
        <f t="shared" si="9"/>
        <v>0</v>
      </c>
      <c r="CC62" s="25">
        <f t="shared" si="9"/>
        <v>0</v>
      </c>
      <c r="CD62" s="24" t="s">
        <v>247</v>
      </c>
      <c r="CE62" s="25">
        <f t="shared" si="6"/>
        <v>4145642</v>
      </c>
    </row>
    <row r="63" spans="1:83">
      <c r="A63" s="31" t="s">
        <v>263</v>
      </c>
      <c r="B63" s="16"/>
      <c r="C63" s="273">
        <v>0</v>
      </c>
      <c r="D63" s="273">
        <v>0</v>
      </c>
      <c r="E63" s="273">
        <v>93552</v>
      </c>
      <c r="F63" s="273">
        <v>0</v>
      </c>
      <c r="G63" s="273">
        <v>0</v>
      </c>
      <c r="H63" s="273">
        <v>0</v>
      </c>
      <c r="I63" s="273">
        <v>0</v>
      </c>
      <c r="J63" s="273">
        <v>0</v>
      </c>
      <c r="K63" s="273">
        <v>0</v>
      </c>
      <c r="L63" s="273">
        <v>549231</v>
      </c>
      <c r="M63" s="273">
        <v>0</v>
      </c>
      <c r="N63" s="273">
        <v>43690</v>
      </c>
      <c r="O63" s="273">
        <v>0</v>
      </c>
      <c r="P63" s="275">
        <v>0</v>
      </c>
      <c r="Q63" s="275">
        <v>0</v>
      </c>
      <c r="R63" s="275">
        <v>0</v>
      </c>
      <c r="S63" s="280">
        <v>0</v>
      </c>
      <c r="T63" s="280">
        <v>0</v>
      </c>
      <c r="U63" s="276">
        <v>3727</v>
      </c>
      <c r="V63" s="275">
        <v>0</v>
      </c>
      <c r="W63" s="275">
        <v>0</v>
      </c>
      <c r="X63" s="275">
        <v>0</v>
      </c>
      <c r="Y63" s="275">
        <v>85433</v>
      </c>
      <c r="Z63" s="275">
        <v>0</v>
      </c>
      <c r="AA63" s="275">
        <v>0</v>
      </c>
      <c r="AB63" s="281">
        <v>113264</v>
      </c>
      <c r="AC63" s="275">
        <v>0</v>
      </c>
      <c r="AD63" s="275">
        <v>0</v>
      </c>
      <c r="AE63" s="275">
        <v>0</v>
      </c>
      <c r="AF63" s="275">
        <v>0</v>
      </c>
      <c r="AG63" s="275">
        <v>682585</v>
      </c>
      <c r="AH63" s="275">
        <v>0</v>
      </c>
      <c r="AI63" s="275">
        <v>0</v>
      </c>
      <c r="AJ63" s="275">
        <v>253500</v>
      </c>
      <c r="AK63" s="275">
        <v>0</v>
      </c>
      <c r="AL63" s="275">
        <v>0</v>
      </c>
      <c r="AM63" s="275">
        <v>0</v>
      </c>
      <c r="AN63" s="275">
        <v>0</v>
      </c>
      <c r="AO63" s="275">
        <v>18247</v>
      </c>
      <c r="AP63" s="275">
        <v>0</v>
      </c>
      <c r="AQ63" s="275">
        <v>0</v>
      </c>
      <c r="AR63" s="275">
        <v>0</v>
      </c>
      <c r="AS63" s="275">
        <v>0</v>
      </c>
      <c r="AT63" s="275">
        <v>0</v>
      </c>
      <c r="AU63" s="275">
        <v>0</v>
      </c>
      <c r="AV63" s="280">
        <v>308736</v>
      </c>
      <c r="AW63" s="280">
        <v>0</v>
      </c>
      <c r="AX63" s="280">
        <v>0</v>
      </c>
      <c r="AY63" s="275">
        <v>0</v>
      </c>
      <c r="AZ63" s="275">
        <v>0</v>
      </c>
      <c r="BA63" s="280">
        <v>0</v>
      </c>
      <c r="BB63" s="280">
        <v>0</v>
      </c>
      <c r="BC63" s="280">
        <v>0</v>
      </c>
      <c r="BD63" s="280">
        <v>0</v>
      </c>
      <c r="BE63" s="275">
        <v>0</v>
      </c>
      <c r="BF63" s="280">
        <v>0</v>
      </c>
      <c r="BG63" s="280">
        <v>0</v>
      </c>
      <c r="BH63" s="280">
        <v>0</v>
      </c>
      <c r="BI63" s="280">
        <v>0</v>
      </c>
      <c r="BJ63" s="280">
        <v>116368</v>
      </c>
      <c r="BK63" s="280">
        <v>0</v>
      </c>
      <c r="BL63" s="280">
        <v>0</v>
      </c>
      <c r="BM63" s="280">
        <v>0</v>
      </c>
      <c r="BN63" s="280">
        <v>113468</v>
      </c>
      <c r="BO63" s="280">
        <v>0</v>
      </c>
      <c r="BP63" s="280">
        <v>0</v>
      </c>
      <c r="BQ63" s="280">
        <v>0</v>
      </c>
      <c r="BR63" s="280">
        <v>0</v>
      </c>
      <c r="BS63" s="280">
        <v>0</v>
      </c>
      <c r="BT63" s="280">
        <v>0</v>
      </c>
      <c r="BU63" s="280">
        <v>0</v>
      </c>
      <c r="BV63" s="280">
        <v>0</v>
      </c>
      <c r="BW63" s="280">
        <v>0</v>
      </c>
      <c r="BX63" s="280">
        <v>0</v>
      </c>
      <c r="BY63" s="280">
        <v>0</v>
      </c>
      <c r="BZ63" s="280">
        <v>0</v>
      </c>
      <c r="CA63" s="280">
        <v>0</v>
      </c>
      <c r="CB63" s="280">
        <v>0</v>
      </c>
      <c r="CC63" s="280">
        <v>0</v>
      </c>
      <c r="CD63" s="24" t="s">
        <v>247</v>
      </c>
      <c r="CE63" s="25">
        <f t="shared" si="6"/>
        <v>2381801</v>
      </c>
    </row>
    <row r="64" spans="1:83">
      <c r="A64" s="31" t="s">
        <v>264</v>
      </c>
      <c r="B64" s="16"/>
      <c r="C64" s="273">
        <v>0</v>
      </c>
      <c r="D64" s="273">
        <v>0</v>
      </c>
      <c r="E64" s="273">
        <v>16511</v>
      </c>
      <c r="F64" s="273">
        <v>0</v>
      </c>
      <c r="G64" s="273">
        <v>0</v>
      </c>
      <c r="H64" s="273">
        <v>0</v>
      </c>
      <c r="I64" s="273">
        <v>0</v>
      </c>
      <c r="J64" s="273">
        <v>0</v>
      </c>
      <c r="K64" s="273">
        <v>0</v>
      </c>
      <c r="L64" s="273">
        <v>96933</v>
      </c>
      <c r="M64" s="273">
        <v>0</v>
      </c>
      <c r="N64" s="273">
        <v>43987</v>
      </c>
      <c r="O64" s="273">
        <v>0</v>
      </c>
      <c r="P64" s="275">
        <v>0</v>
      </c>
      <c r="Q64" s="275">
        <v>0</v>
      </c>
      <c r="R64" s="275">
        <v>0</v>
      </c>
      <c r="S64" s="280">
        <v>41</v>
      </c>
      <c r="T64" s="280">
        <v>0</v>
      </c>
      <c r="U64" s="276">
        <v>400276</v>
      </c>
      <c r="V64" s="275">
        <v>0</v>
      </c>
      <c r="W64" s="275">
        <v>1015</v>
      </c>
      <c r="X64" s="275">
        <v>3800</v>
      </c>
      <c r="Y64" s="275">
        <v>7700</v>
      </c>
      <c r="Z64" s="275">
        <v>0</v>
      </c>
      <c r="AA64" s="275">
        <v>0</v>
      </c>
      <c r="AB64" s="281">
        <v>933579</v>
      </c>
      <c r="AC64" s="275">
        <v>19565</v>
      </c>
      <c r="AD64" s="275">
        <v>0</v>
      </c>
      <c r="AE64" s="275">
        <v>58010</v>
      </c>
      <c r="AF64" s="275">
        <v>0</v>
      </c>
      <c r="AG64" s="275">
        <v>56894</v>
      </c>
      <c r="AH64" s="275">
        <v>0</v>
      </c>
      <c r="AI64" s="275">
        <v>0</v>
      </c>
      <c r="AJ64" s="275">
        <v>114094</v>
      </c>
      <c r="AK64" s="275">
        <v>9059</v>
      </c>
      <c r="AL64" s="275">
        <v>1745</v>
      </c>
      <c r="AM64" s="275">
        <v>0</v>
      </c>
      <c r="AN64" s="275">
        <v>0</v>
      </c>
      <c r="AO64" s="275">
        <v>3220</v>
      </c>
      <c r="AP64" s="275">
        <v>0</v>
      </c>
      <c r="AQ64" s="275">
        <v>0</v>
      </c>
      <c r="AR64" s="275">
        <v>0</v>
      </c>
      <c r="AS64" s="275">
        <v>0</v>
      </c>
      <c r="AT64" s="275">
        <v>0</v>
      </c>
      <c r="AU64" s="275">
        <v>0</v>
      </c>
      <c r="AV64" s="280">
        <v>248760</v>
      </c>
      <c r="AW64" s="280">
        <v>0</v>
      </c>
      <c r="AX64" s="280">
        <v>0</v>
      </c>
      <c r="AY64" s="275">
        <v>490047</v>
      </c>
      <c r="AZ64" s="275">
        <v>0</v>
      </c>
      <c r="BA64" s="280">
        <v>501</v>
      </c>
      <c r="BB64" s="280">
        <v>1083</v>
      </c>
      <c r="BC64" s="280">
        <v>0</v>
      </c>
      <c r="BD64" s="280">
        <v>-117653</v>
      </c>
      <c r="BE64" s="275">
        <v>41060</v>
      </c>
      <c r="BF64" s="280">
        <v>54346</v>
      </c>
      <c r="BG64" s="280">
        <v>0</v>
      </c>
      <c r="BH64" s="280">
        <v>279216</v>
      </c>
      <c r="BI64" s="280">
        <v>0</v>
      </c>
      <c r="BJ64" s="280">
        <v>1219</v>
      </c>
      <c r="BK64" s="280">
        <v>1786</v>
      </c>
      <c r="BL64" s="280">
        <v>1845</v>
      </c>
      <c r="BM64" s="280">
        <v>0</v>
      </c>
      <c r="BN64" s="280">
        <v>38795</v>
      </c>
      <c r="BO64" s="280">
        <v>0</v>
      </c>
      <c r="BP64" s="280">
        <v>979</v>
      </c>
      <c r="BQ64" s="280">
        <v>0</v>
      </c>
      <c r="BR64" s="280">
        <v>0</v>
      </c>
      <c r="BS64" s="280">
        <v>0</v>
      </c>
      <c r="BT64" s="280">
        <v>0</v>
      </c>
      <c r="BU64" s="280">
        <v>0</v>
      </c>
      <c r="BV64" s="280">
        <v>2039</v>
      </c>
      <c r="BW64" s="280">
        <v>0</v>
      </c>
      <c r="BX64" s="280">
        <v>0</v>
      </c>
      <c r="BY64" s="280">
        <v>306</v>
      </c>
      <c r="BZ64" s="280">
        <v>0</v>
      </c>
      <c r="CA64" s="280">
        <v>0</v>
      </c>
      <c r="CB64" s="280">
        <v>0</v>
      </c>
      <c r="CC64" s="280">
        <v>0</v>
      </c>
      <c r="CD64" s="24" t="s">
        <v>247</v>
      </c>
      <c r="CE64" s="25">
        <f t="shared" si="6"/>
        <v>2810758</v>
      </c>
    </row>
    <row r="65" spans="1:83">
      <c r="A65" s="31" t="s">
        <v>265</v>
      </c>
      <c r="B65" s="16"/>
      <c r="C65" s="273">
        <v>0</v>
      </c>
      <c r="D65" s="273">
        <v>0</v>
      </c>
      <c r="E65" s="273">
        <v>847</v>
      </c>
      <c r="F65" s="273">
        <v>0</v>
      </c>
      <c r="G65" s="273">
        <v>0</v>
      </c>
      <c r="H65" s="273">
        <v>0</v>
      </c>
      <c r="I65" s="273">
        <v>0</v>
      </c>
      <c r="J65" s="273">
        <v>0</v>
      </c>
      <c r="K65" s="273">
        <v>0</v>
      </c>
      <c r="L65" s="273">
        <v>4972</v>
      </c>
      <c r="M65" s="273">
        <v>0</v>
      </c>
      <c r="N65" s="273">
        <v>66992</v>
      </c>
      <c r="O65" s="273">
        <v>0</v>
      </c>
      <c r="P65" s="275">
        <v>0</v>
      </c>
      <c r="Q65" s="275">
        <v>0</v>
      </c>
      <c r="R65" s="275">
        <v>0</v>
      </c>
      <c r="S65" s="280">
        <v>0</v>
      </c>
      <c r="T65" s="280">
        <v>0</v>
      </c>
      <c r="U65" s="276">
        <v>0</v>
      </c>
      <c r="V65" s="275">
        <v>0</v>
      </c>
      <c r="W65" s="275">
        <v>27084</v>
      </c>
      <c r="X65" s="275">
        <v>0</v>
      </c>
      <c r="Y65" s="275">
        <v>0</v>
      </c>
      <c r="Z65" s="275">
        <v>0</v>
      </c>
      <c r="AA65" s="275">
        <v>0</v>
      </c>
      <c r="AB65" s="281">
        <v>0</v>
      </c>
      <c r="AC65" s="275">
        <v>0</v>
      </c>
      <c r="AD65" s="275">
        <v>0</v>
      </c>
      <c r="AE65" s="275">
        <v>0</v>
      </c>
      <c r="AF65" s="275">
        <v>0</v>
      </c>
      <c r="AG65" s="275">
        <v>0</v>
      </c>
      <c r="AH65" s="275">
        <v>0</v>
      </c>
      <c r="AI65" s="275">
        <v>0</v>
      </c>
      <c r="AJ65" s="275">
        <v>5967</v>
      </c>
      <c r="AK65" s="275">
        <v>0</v>
      </c>
      <c r="AL65" s="275">
        <v>0</v>
      </c>
      <c r="AM65" s="275">
        <v>0</v>
      </c>
      <c r="AN65" s="275">
        <v>0</v>
      </c>
      <c r="AO65" s="275">
        <v>165</v>
      </c>
      <c r="AP65" s="275">
        <v>0</v>
      </c>
      <c r="AQ65" s="275">
        <v>0</v>
      </c>
      <c r="AR65" s="275">
        <v>0</v>
      </c>
      <c r="AS65" s="275">
        <v>0</v>
      </c>
      <c r="AT65" s="275">
        <v>0</v>
      </c>
      <c r="AU65" s="275">
        <v>0</v>
      </c>
      <c r="AV65" s="280">
        <v>0</v>
      </c>
      <c r="AW65" s="280">
        <v>0</v>
      </c>
      <c r="AX65" s="280">
        <v>0</v>
      </c>
      <c r="AY65" s="275"/>
      <c r="AZ65" s="275">
        <v>0</v>
      </c>
      <c r="BA65" s="280">
        <v>0</v>
      </c>
      <c r="BB65" s="280">
        <v>0</v>
      </c>
      <c r="BC65" s="280">
        <v>0</v>
      </c>
      <c r="BD65" s="280">
        <v>0</v>
      </c>
      <c r="BE65" s="275">
        <v>361698</v>
      </c>
      <c r="BF65" s="280">
        <v>0</v>
      </c>
      <c r="BG65" s="280">
        <v>0</v>
      </c>
      <c r="BH65" s="280">
        <v>139168</v>
      </c>
      <c r="BI65" s="280">
        <v>0</v>
      </c>
      <c r="BJ65" s="280">
        <v>0</v>
      </c>
      <c r="BK65" s="280">
        <v>0</v>
      </c>
      <c r="BL65" s="280">
        <v>0</v>
      </c>
      <c r="BM65" s="280">
        <v>0</v>
      </c>
      <c r="BN65" s="280">
        <v>2518</v>
      </c>
      <c r="BO65" s="280">
        <v>0</v>
      </c>
      <c r="BP65" s="280">
        <v>0</v>
      </c>
      <c r="BQ65" s="280">
        <v>0</v>
      </c>
      <c r="BR65" s="280">
        <v>0</v>
      </c>
      <c r="BS65" s="280">
        <v>0</v>
      </c>
      <c r="BT65" s="280">
        <v>0</v>
      </c>
      <c r="BU65" s="280">
        <v>0</v>
      </c>
      <c r="BV65" s="280">
        <v>0</v>
      </c>
      <c r="BW65" s="280">
        <v>0</v>
      </c>
      <c r="BX65" s="280">
        <v>0</v>
      </c>
      <c r="BY65" s="280">
        <v>0</v>
      </c>
      <c r="BZ65" s="280">
        <v>0</v>
      </c>
      <c r="CA65" s="280">
        <v>0</v>
      </c>
      <c r="CB65" s="280">
        <v>0</v>
      </c>
      <c r="CC65" s="280">
        <v>0</v>
      </c>
      <c r="CD65" s="24" t="s">
        <v>247</v>
      </c>
      <c r="CE65" s="25">
        <f t="shared" si="6"/>
        <v>609411</v>
      </c>
    </row>
    <row r="66" spans="1:83">
      <c r="A66" s="31" t="s">
        <v>266</v>
      </c>
      <c r="B66" s="16"/>
      <c r="C66" s="273">
        <v>0</v>
      </c>
      <c r="D66" s="273">
        <v>0</v>
      </c>
      <c r="E66" s="273">
        <v>96734</v>
      </c>
      <c r="F66" s="273">
        <v>0</v>
      </c>
      <c r="G66" s="273">
        <v>0</v>
      </c>
      <c r="H66" s="273">
        <v>0</v>
      </c>
      <c r="I66" s="273">
        <v>0</v>
      </c>
      <c r="J66" s="273">
        <v>0</v>
      </c>
      <c r="K66" s="273">
        <v>0</v>
      </c>
      <c r="L66" s="273">
        <v>567915</v>
      </c>
      <c r="M66" s="273">
        <v>0</v>
      </c>
      <c r="N66" s="273">
        <v>91490</v>
      </c>
      <c r="O66" s="273">
        <v>0</v>
      </c>
      <c r="P66" s="275">
        <v>0</v>
      </c>
      <c r="Q66" s="275">
        <v>0</v>
      </c>
      <c r="R66" s="275">
        <v>0</v>
      </c>
      <c r="S66" s="280">
        <v>0</v>
      </c>
      <c r="T66" s="280">
        <v>0</v>
      </c>
      <c r="U66" s="276">
        <v>201783</v>
      </c>
      <c r="V66" s="275">
        <v>0</v>
      </c>
      <c r="W66" s="275">
        <v>0</v>
      </c>
      <c r="X66" s="275">
        <v>147059</v>
      </c>
      <c r="Y66" s="275">
        <v>198520</v>
      </c>
      <c r="Z66" s="275">
        <v>0</v>
      </c>
      <c r="AA66" s="275">
        <v>0</v>
      </c>
      <c r="AB66" s="281">
        <v>53810</v>
      </c>
      <c r="AC66" s="275">
        <v>5138</v>
      </c>
      <c r="AD66" s="275">
        <v>0</v>
      </c>
      <c r="AE66" s="275">
        <v>734826</v>
      </c>
      <c r="AF66" s="275">
        <v>0</v>
      </c>
      <c r="AG66" s="275">
        <v>5750</v>
      </c>
      <c r="AH66" s="275">
        <v>0</v>
      </c>
      <c r="AI66" s="275">
        <v>0</v>
      </c>
      <c r="AJ66" s="275">
        <v>27976</v>
      </c>
      <c r="AK66" s="275">
        <v>252572</v>
      </c>
      <c r="AL66" s="275">
        <v>21477</v>
      </c>
      <c r="AM66" s="275">
        <v>0</v>
      </c>
      <c r="AN66" s="275">
        <v>0</v>
      </c>
      <c r="AO66" s="275">
        <v>18869</v>
      </c>
      <c r="AP66" s="275">
        <v>0</v>
      </c>
      <c r="AQ66" s="275">
        <v>0</v>
      </c>
      <c r="AR66" s="275">
        <v>0</v>
      </c>
      <c r="AS66" s="275">
        <v>0</v>
      </c>
      <c r="AT66" s="275">
        <v>0</v>
      </c>
      <c r="AU66" s="275">
        <v>0</v>
      </c>
      <c r="AV66" s="280">
        <v>1580</v>
      </c>
      <c r="AW66" s="280">
        <v>0</v>
      </c>
      <c r="AX66" s="280">
        <v>0</v>
      </c>
      <c r="AY66" s="275">
        <v>67347</v>
      </c>
      <c r="AZ66" s="275">
        <v>0</v>
      </c>
      <c r="BA66" s="280">
        <v>68713</v>
      </c>
      <c r="BB66" s="280">
        <v>12885</v>
      </c>
      <c r="BC66" s="280">
        <v>0</v>
      </c>
      <c r="BD66" s="280">
        <v>26028</v>
      </c>
      <c r="BE66" s="275">
        <v>428674</v>
      </c>
      <c r="BF66" s="280">
        <v>8789</v>
      </c>
      <c r="BG66" s="280">
        <v>0</v>
      </c>
      <c r="BH66" s="280">
        <v>1635124</v>
      </c>
      <c r="BI66" s="280">
        <v>0</v>
      </c>
      <c r="BJ66" s="280">
        <v>142162</v>
      </c>
      <c r="BK66" s="280">
        <v>229936</v>
      </c>
      <c r="BL66" s="280">
        <v>25795</v>
      </c>
      <c r="BM66" s="280">
        <v>0</v>
      </c>
      <c r="BN66" s="280">
        <v>393563</v>
      </c>
      <c r="BO66" s="280">
        <v>0</v>
      </c>
      <c r="BP66" s="280">
        <v>461</v>
      </c>
      <c r="BQ66" s="280">
        <v>0</v>
      </c>
      <c r="BR66" s="280">
        <v>0</v>
      </c>
      <c r="BS66" s="280">
        <v>0</v>
      </c>
      <c r="BT66" s="280">
        <v>0</v>
      </c>
      <c r="BU66" s="280">
        <v>0</v>
      </c>
      <c r="BV66" s="280">
        <v>1802</v>
      </c>
      <c r="BW66" s="280">
        <v>0</v>
      </c>
      <c r="BX66" s="280">
        <v>0</v>
      </c>
      <c r="BY66" s="280">
        <v>86178</v>
      </c>
      <c r="BZ66" s="280">
        <v>0</v>
      </c>
      <c r="CA66" s="280">
        <v>0</v>
      </c>
      <c r="CB66" s="280">
        <v>0</v>
      </c>
      <c r="CC66" s="280">
        <v>0</v>
      </c>
      <c r="CD66" s="24" t="s">
        <v>247</v>
      </c>
      <c r="CE66" s="25">
        <f t="shared" si="6"/>
        <v>5552956</v>
      </c>
    </row>
    <row r="67" spans="1:83">
      <c r="A67" s="31" t="s">
        <v>15</v>
      </c>
      <c r="B67" s="16"/>
      <c r="C67" s="25">
        <f t="shared" ref="C67:AH67" si="10">ROUND(C51+C52,0)</f>
        <v>0</v>
      </c>
      <c r="D67" s="25">
        <f t="shared" si="10"/>
        <v>0</v>
      </c>
      <c r="E67" s="25">
        <f t="shared" si="10"/>
        <v>20167</v>
      </c>
      <c r="F67" s="25">
        <f t="shared" si="10"/>
        <v>0</v>
      </c>
      <c r="G67" s="25">
        <f t="shared" si="10"/>
        <v>0</v>
      </c>
      <c r="H67" s="25">
        <f t="shared" si="10"/>
        <v>0</v>
      </c>
      <c r="I67" s="25">
        <f t="shared" si="10"/>
        <v>0</v>
      </c>
      <c r="J67" s="25">
        <f t="shared" si="10"/>
        <v>0</v>
      </c>
      <c r="K67" s="25">
        <f t="shared" si="10"/>
        <v>0</v>
      </c>
      <c r="L67" s="25">
        <f t="shared" si="10"/>
        <v>118381</v>
      </c>
      <c r="M67" s="25">
        <f t="shared" si="10"/>
        <v>0</v>
      </c>
      <c r="N67" s="25">
        <f t="shared" si="10"/>
        <v>420012</v>
      </c>
      <c r="O67" s="25">
        <f t="shared" si="10"/>
        <v>0</v>
      </c>
      <c r="P67" s="25">
        <f t="shared" si="10"/>
        <v>0</v>
      </c>
      <c r="Q67" s="25">
        <f t="shared" si="10"/>
        <v>0</v>
      </c>
      <c r="R67" s="25">
        <f t="shared" si="10"/>
        <v>0</v>
      </c>
      <c r="S67" s="25">
        <f t="shared" si="10"/>
        <v>0</v>
      </c>
      <c r="T67" s="25">
        <f t="shared" si="10"/>
        <v>0</v>
      </c>
      <c r="U67" s="25">
        <f t="shared" si="10"/>
        <v>18631</v>
      </c>
      <c r="V67" s="25">
        <f t="shared" si="10"/>
        <v>0</v>
      </c>
      <c r="W67" s="25">
        <f t="shared" si="10"/>
        <v>2043</v>
      </c>
      <c r="X67" s="25">
        <f t="shared" si="10"/>
        <v>7647</v>
      </c>
      <c r="Y67" s="25">
        <f t="shared" si="10"/>
        <v>15482</v>
      </c>
      <c r="Z67" s="25">
        <f t="shared" si="10"/>
        <v>0</v>
      </c>
      <c r="AA67" s="25">
        <f t="shared" si="10"/>
        <v>0</v>
      </c>
      <c r="AB67" s="25">
        <f t="shared" si="10"/>
        <v>7216</v>
      </c>
      <c r="AC67" s="25">
        <f t="shared" si="10"/>
        <v>24047</v>
      </c>
      <c r="AD67" s="25">
        <f t="shared" si="10"/>
        <v>0</v>
      </c>
      <c r="AE67" s="25">
        <f t="shared" si="10"/>
        <v>89929</v>
      </c>
      <c r="AF67" s="25">
        <f t="shared" si="10"/>
        <v>0</v>
      </c>
      <c r="AG67" s="25">
        <f t="shared" si="10"/>
        <v>29764</v>
      </c>
      <c r="AH67" s="25">
        <f t="shared" si="10"/>
        <v>0</v>
      </c>
      <c r="AI67" s="25">
        <f t="shared" ref="AI67:BN67" si="11">ROUND(AI51+AI52,0)</f>
        <v>0</v>
      </c>
      <c r="AJ67" s="25">
        <f t="shared" si="11"/>
        <v>97257</v>
      </c>
      <c r="AK67" s="25">
        <f t="shared" si="11"/>
        <v>3392</v>
      </c>
      <c r="AL67" s="25">
        <f t="shared" si="11"/>
        <v>2343</v>
      </c>
      <c r="AM67" s="25">
        <f t="shared" si="11"/>
        <v>0</v>
      </c>
      <c r="AN67" s="25">
        <f t="shared" si="11"/>
        <v>0</v>
      </c>
      <c r="AO67" s="25">
        <f t="shared" si="11"/>
        <v>3936</v>
      </c>
      <c r="AP67" s="25">
        <f t="shared" si="11"/>
        <v>0</v>
      </c>
      <c r="AQ67" s="25">
        <f t="shared" si="11"/>
        <v>0</v>
      </c>
      <c r="AR67" s="25">
        <f t="shared" si="11"/>
        <v>0</v>
      </c>
      <c r="AS67" s="25">
        <f t="shared" si="11"/>
        <v>0</v>
      </c>
      <c r="AT67" s="25">
        <f t="shared" si="11"/>
        <v>0</v>
      </c>
      <c r="AU67" s="25">
        <f t="shared" si="11"/>
        <v>0</v>
      </c>
      <c r="AV67" s="25">
        <f t="shared" si="11"/>
        <v>20449</v>
      </c>
      <c r="AW67" s="25">
        <f t="shared" si="11"/>
        <v>0</v>
      </c>
      <c r="AX67" s="25">
        <f t="shared" si="11"/>
        <v>0</v>
      </c>
      <c r="AY67" s="25">
        <f t="shared" si="11"/>
        <v>11771</v>
      </c>
      <c r="AZ67" s="25">
        <f t="shared" si="11"/>
        <v>0</v>
      </c>
      <c r="BA67" s="25">
        <f t="shared" si="11"/>
        <v>17075</v>
      </c>
      <c r="BB67" s="25">
        <f t="shared" si="11"/>
        <v>14282</v>
      </c>
      <c r="BC67" s="25">
        <f t="shared" si="11"/>
        <v>0</v>
      </c>
      <c r="BD67" s="25">
        <f t="shared" si="11"/>
        <v>0</v>
      </c>
      <c r="BE67" s="25">
        <f t="shared" si="11"/>
        <v>419918</v>
      </c>
      <c r="BF67" s="25">
        <f t="shared" si="11"/>
        <v>487</v>
      </c>
      <c r="BG67" s="25">
        <f t="shared" si="11"/>
        <v>0</v>
      </c>
      <c r="BH67" s="25">
        <f t="shared" si="11"/>
        <v>6017</v>
      </c>
      <c r="BI67" s="25">
        <f t="shared" si="11"/>
        <v>0</v>
      </c>
      <c r="BJ67" s="25">
        <f t="shared" si="11"/>
        <v>6260</v>
      </c>
      <c r="BK67" s="25">
        <f t="shared" si="11"/>
        <v>0</v>
      </c>
      <c r="BL67" s="25">
        <f t="shared" si="11"/>
        <v>0</v>
      </c>
      <c r="BM67" s="25">
        <f t="shared" si="11"/>
        <v>0</v>
      </c>
      <c r="BN67" s="25">
        <f t="shared" si="11"/>
        <v>74129</v>
      </c>
      <c r="BO67" s="25">
        <f t="shared" ref="BO67:CC67" si="12">ROUND(BO51+BO52,0)</f>
        <v>0</v>
      </c>
      <c r="BP67" s="25">
        <f t="shared" si="12"/>
        <v>0</v>
      </c>
      <c r="BQ67" s="25">
        <f t="shared" si="12"/>
        <v>0</v>
      </c>
      <c r="BR67" s="25">
        <f t="shared" si="12"/>
        <v>0</v>
      </c>
      <c r="BS67" s="25">
        <f t="shared" si="12"/>
        <v>0</v>
      </c>
      <c r="BT67" s="25">
        <f t="shared" si="12"/>
        <v>0</v>
      </c>
      <c r="BU67" s="25">
        <f t="shared" si="12"/>
        <v>0</v>
      </c>
      <c r="BV67" s="25">
        <f t="shared" si="12"/>
        <v>37167</v>
      </c>
      <c r="BW67" s="25">
        <f t="shared" si="12"/>
        <v>0</v>
      </c>
      <c r="BX67" s="25">
        <f t="shared" si="12"/>
        <v>0</v>
      </c>
      <c r="BY67" s="25">
        <f t="shared" si="12"/>
        <v>3880</v>
      </c>
      <c r="BZ67" s="25">
        <f t="shared" si="12"/>
        <v>0</v>
      </c>
      <c r="CA67" s="25">
        <f t="shared" si="12"/>
        <v>0</v>
      </c>
      <c r="CB67" s="25">
        <f t="shared" si="12"/>
        <v>0</v>
      </c>
      <c r="CC67" s="25">
        <f t="shared" si="12"/>
        <v>0</v>
      </c>
      <c r="CD67" s="24" t="s">
        <v>247</v>
      </c>
      <c r="CE67" s="25">
        <f t="shared" si="6"/>
        <v>1471682</v>
      </c>
    </row>
    <row r="68" spans="1:83">
      <c r="A68" s="31" t="s">
        <v>267</v>
      </c>
      <c r="B68" s="25"/>
      <c r="C68" s="273">
        <v>0</v>
      </c>
      <c r="D68" s="273">
        <v>0</v>
      </c>
      <c r="E68" s="273">
        <v>2132</v>
      </c>
      <c r="F68" s="273">
        <v>0</v>
      </c>
      <c r="G68" s="273">
        <v>0</v>
      </c>
      <c r="H68" s="273">
        <v>0</v>
      </c>
      <c r="I68" s="273">
        <v>0</v>
      </c>
      <c r="J68" s="273">
        <v>0</v>
      </c>
      <c r="K68" s="273">
        <v>0</v>
      </c>
      <c r="L68" s="273">
        <v>12515</v>
      </c>
      <c r="M68" s="273">
        <v>0</v>
      </c>
      <c r="N68" s="273">
        <v>3043</v>
      </c>
      <c r="O68" s="273">
        <v>0</v>
      </c>
      <c r="P68" s="275">
        <v>0</v>
      </c>
      <c r="Q68" s="275">
        <v>0</v>
      </c>
      <c r="R68" s="275">
        <v>0</v>
      </c>
      <c r="S68" s="280">
        <v>0</v>
      </c>
      <c r="T68" s="280">
        <v>0</v>
      </c>
      <c r="U68" s="276">
        <v>11238</v>
      </c>
      <c r="V68" s="275">
        <v>0</v>
      </c>
      <c r="W68" s="275">
        <v>891</v>
      </c>
      <c r="X68" s="275"/>
      <c r="Y68" s="275">
        <v>209</v>
      </c>
      <c r="Z68" s="275">
        <v>0</v>
      </c>
      <c r="AA68" s="275">
        <v>0</v>
      </c>
      <c r="AB68" s="281">
        <v>58931</v>
      </c>
      <c r="AC68" s="275">
        <v>0</v>
      </c>
      <c r="AD68" s="275">
        <v>0</v>
      </c>
      <c r="AE68" s="275">
        <v>3702</v>
      </c>
      <c r="AF68" s="275">
        <v>0</v>
      </c>
      <c r="AG68" s="275">
        <v>4800</v>
      </c>
      <c r="AH68" s="275">
        <v>0</v>
      </c>
      <c r="AI68" s="275">
        <v>0</v>
      </c>
      <c r="AJ68" s="275">
        <v>16777</v>
      </c>
      <c r="AK68" s="275">
        <v>0</v>
      </c>
      <c r="AL68" s="275">
        <v>0</v>
      </c>
      <c r="AM68" s="275">
        <v>0</v>
      </c>
      <c r="AN68" s="275">
        <v>0</v>
      </c>
      <c r="AO68" s="275">
        <v>416</v>
      </c>
      <c r="AP68" s="275">
        <v>0</v>
      </c>
      <c r="AQ68" s="275">
        <v>0</v>
      </c>
      <c r="AR68" s="275">
        <v>0</v>
      </c>
      <c r="AS68" s="275">
        <v>0</v>
      </c>
      <c r="AT68" s="275">
        <v>0</v>
      </c>
      <c r="AU68" s="275">
        <v>0</v>
      </c>
      <c r="AV68" s="280">
        <v>7871</v>
      </c>
      <c r="AW68" s="280">
        <v>0</v>
      </c>
      <c r="AX68" s="280">
        <v>0</v>
      </c>
      <c r="AY68" s="275">
        <v>819</v>
      </c>
      <c r="AZ68" s="275">
        <v>0</v>
      </c>
      <c r="BA68" s="280">
        <v>0</v>
      </c>
      <c r="BB68" s="280">
        <v>0</v>
      </c>
      <c r="BC68" s="280">
        <v>0</v>
      </c>
      <c r="BD68" s="280">
        <v>0</v>
      </c>
      <c r="BE68" s="275">
        <v>22422</v>
      </c>
      <c r="BF68" s="280">
        <v>0</v>
      </c>
      <c r="BG68" s="280">
        <v>0</v>
      </c>
      <c r="BH68" s="280">
        <v>8564</v>
      </c>
      <c r="BI68" s="280">
        <v>0</v>
      </c>
      <c r="BJ68" s="280">
        <v>1288</v>
      </c>
      <c r="BK68" s="280">
        <v>0</v>
      </c>
      <c r="BL68" s="280">
        <v>5383</v>
      </c>
      <c r="BM68" s="280">
        <v>0</v>
      </c>
      <c r="BN68" s="280">
        <v>87697</v>
      </c>
      <c r="BO68" s="280">
        <v>0</v>
      </c>
      <c r="BP68" s="280">
        <v>2477</v>
      </c>
      <c r="BQ68" s="280">
        <v>0</v>
      </c>
      <c r="BR68" s="280">
        <v>0</v>
      </c>
      <c r="BS68" s="280">
        <v>0</v>
      </c>
      <c r="BT68" s="280">
        <v>0</v>
      </c>
      <c r="BU68" s="280">
        <v>0</v>
      </c>
      <c r="BV68" s="280">
        <v>7789</v>
      </c>
      <c r="BW68" s="280">
        <v>0</v>
      </c>
      <c r="BX68" s="280">
        <v>0</v>
      </c>
      <c r="BY68" s="280">
        <v>0</v>
      </c>
      <c r="BZ68" s="280">
        <v>0</v>
      </c>
      <c r="CA68" s="280">
        <v>0</v>
      </c>
      <c r="CB68" s="280">
        <v>0</v>
      </c>
      <c r="CC68" s="280">
        <v>0</v>
      </c>
      <c r="CD68" s="24" t="s">
        <v>247</v>
      </c>
      <c r="CE68" s="25">
        <f t="shared" si="6"/>
        <v>258964</v>
      </c>
    </row>
    <row r="69" spans="1:83">
      <c r="A69" s="31" t="s">
        <v>268</v>
      </c>
      <c r="B69" s="16"/>
      <c r="C69" s="25">
        <f t="shared" ref="C69:AH69" si="13">SUM(C70:C83)</f>
        <v>0</v>
      </c>
      <c r="D69" s="25">
        <f t="shared" si="13"/>
        <v>0</v>
      </c>
      <c r="E69" s="25">
        <f t="shared" si="13"/>
        <v>4232</v>
      </c>
      <c r="F69" s="25">
        <f t="shared" si="13"/>
        <v>0</v>
      </c>
      <c r="G69" s="25">
        <f t="shared" si="13"/>
        <v>0</v>
      </c>
      <c r="H69" s="25">
        <f t="shared" si="13"/>
        <v>0</v>
      </c>
      <c r="I69" s="25">
        <f t="shared" si="13"/>
        <v>0</v>
      </c>
      <c r="J69" s="25">
        <f t="shared" si="13"/>
        <v>0</v>
      </c>
      <c r="K69" s="25">
        <f t="shared" si="13"/>
        <v>0</v>
      </c>
      <c r="L69" s="25">
        <f t="shared" si="13"/>
        <v>24845</v>
      </c>
      <c r="M69" s="25">
        <f t="shared" si="13"/>
        <v>0</v>
      </c>
      <c r="N69" s="25">
        <f t="shared" si="13"/>
        <v>32747</v>
      </c>
      <c r="O69" s="25">
        <f t="shared" si="13"/>
        <v>0</v>
      </c>
      <c r="P69" s="25">
        <f t="shared" si="13"/>
        <v>0</v>
      </c>
      <c r="Q69" s="25">
        <f t="shared" si="13"/>
        <v>0</v>
      </c>
      <c r="R69" s="25">
        <f t="shared" si="13"/>
        <v>0</v>
      </c>
      <c r="S69" s="25">
        <f t="shared" si="13"/>
        <v>0</v>
      </c>
      <c r="T69" s="25">
        <f t="shared" si="13"/>
        <v>0</v>
      </c>
      <c r="U69" s="25">
        <f t="shared" si="13"/>
        <v>1309</v>
      </c>
      <c r="V69" s="25">
        <f t="shared" si="13"/>
        <v>0</v>
      </c>
      <c r="W69" s="25">
        <f t="shared" si="13"/>
        <v>0</v>
      </c>
      <c r="X69" s="25">
        <f t="shared" si="13"/>
        <v>0</v>
      </c>
      <c r="Y69" s="25">
        <f t="shared" si="13"/>
        <v>154</v>
      </c>
      <c r="Z69" s="25">
        <f t="shared" si="13"/>
        <v>0</v>
      </c>
      <c r="AA69" s="25">
        <f t="shared" si="13"/>
        <v>0</v>
      </c>
      <c r="AB69" s="25">
        <f t="shared" si="13"/>
        <v>3380</v>
      </c>
      <c r="AC69" s="25">
        <f t="shared" si="13"/>
        <v>2624</v>
      </c>
      <c r="AD69" s="25">
        <f t="shared" si="13"/>
        <v>0</v>
      </c>
      <c r="AE69" s="25">
        <f t="shared" si="13"/>
        <v>16729</v>
      </c>
      <c r="AF69" s="25">
        <f t="shared" si="13"/>
        <v>0</v>
      </c>
      <c r="AG69" s="25">
        <f t="shared" si="13"/>
        <v>15313</v>
      </c>
      <c r="AH69" s="25">
        <f t="shared" si="13"/>
        <v>0</v>
      </c>
      <c r="AI69" s="25">
        <f t="shared" ref="AI69:BN69" si="14">SUM(AI70:AI83)</f>
        <v>0</v>
      </c>
      <c r="AJ69" s="25">
        <f t="shared" si="14"/>
        <v>69383</v>
      </c>
      <c r="AK69" s="25">
        <f t="shared" si="14"/>
        <v>8950</v>
      </c>
      <c r="AL69" s="25">
        <f t="shared" si="14"/>
        <v>2041</v>
      </c>
      <c r="AM69" s="25">
        <f t="shared" si="14"/>
        <v>0</v>
      </c>
      <c r="AN69" s="25">
        <f t="shared" si="14"/>
        <v>0</v>
      </c>
      <c r="AO69" s="25">
        <f t="shared" si="14"/>
        <v>825</v>
      </c>
      <c r="AP69" s="25">
        <f t="shared" si="14"/>
        <v>0</v>
      </c>
      <c r="AQ69" s="25">
        <f t="shared" si="14"/>
        <v>0</v>
      </c>
      <c r="AR69" s="25">
        <f t="shared" si="14"/>
        <v>0</v>
      </c>
      <c r="AS69" s="25">
        <f t="shared" si="14"/>
        <v>0</v>
      </c>
      <c r="AT69" s="25">
        <f t="shared" si="14"/>
        <v>0</v>
      </c>
      <c r="AU69" s="25">
        <f t="shared" si="14"/>
        <v>0</v>
      </c>
      <c r="AV69" s="25">
        <f t="shared" si="14"/>
        <v>4134</v>
      </c>
      <c r="AW69" s="25">
        <f t="shared" si="14"/>
        <v>0</v>
      </c>
      <c r="AX69" s="25">
        <f t="shared" si="14"/>
        <v>0</v>
      </c>
      <c r="AY69" s="25">
        <f t="shared" si="14"/>
        <v>3160</v>
      </c>
      <c r="AZ69" s="25">
        <f t="shared" si="14"/>
        <v>0</v>
      </c>
      <c r="BA69" s="25">
        <f t="shared" si="14"/>
        <v>297</v>
      </c>
      <c r="BB69" s="25">
        <f t="shared" si="14"/>
        <v>17043</v>
      </c>
      <c r="BC69" s="25">
        <f t="shared" si="14"/>
        <v>0</v>
      </c>
      <c r="BD69" s="25">
        <f t="shared" si="14"/>
        <v>44</v>
      </c>
      <c r="BE69" s="25">
        <f t="shared" si="14"/>
        <v>4209</v>
      </c>
      <c r="BF69" s="25">
        <f t="shared" si="14"/>
        <v>6764</v>
      </c>
      <c r="BG69" s="25">
        <f t="shared" si="14"/>
        <v>0</v>
      </c>
      <c r="BH69" s="25">
        <f t="shared" si="14"/>
        <v>32108</v>
      </c>
      <c r="BI69" s="25">
        <f t="shared" si="14"/>
        <v>0</v>
      </c>
      <c r="BJ69" s="25">
        <f t="shared" si="14"/>
        <v>-58809</v>
      </c>
      <c r="BK69" s="25">
        <f t="shared" si="14"/>
        <v>16239</v>
      </c>
      <c r="BL69" s="25">
        <f t="shared" si="14"/>
        <v>152</v>
      </c>
      <c r="BM69" s="25">
        <f t="shared" si="14"/>
        <v>0</v>
      </c>
      <c r="BN69" s="25">
        <f t="shared" si="14"/>
        <v>217283</v>
      </c>
      <c r="BO69" s="25">
        <f t="shared" ref="BO69:CE69" si="15">SUM(BO70:BO83)</f>
        <v>0</v>
      </c>
      <c r="BP69" s="25">
        <f t="shared" si="15"/>
        <v>76943</v>
      </c>
      <c r="BQ69" s="25">
        <f t="shared" si="15"/>
        <v>0</v>
      </c>
      <c r="BR69" s="25">
        <f t="shared" si="15"/>
        <v>0</v>
      </c>
      <c r="BS69" s="25">
        <f t="shared" si="15"/>
        <v>0</v>
      </c>
      <c r="BT69" s="25">
        <f t="shared" si="15"/>
        <v>0</v>
      </c>
      <c r="BU69" s="25">
        <f t="shared" si="15"/>
        <v>0</v>
      </c>
      <c r="BV69" s="25">
        <f t="shared" si="15"/>
        <v>232</v>
      </c>
      <c r="BW69" s="25">
        <f t="shared" si="15"/>
        <v>0</v>
      </c>
      <c r="BX69" s="25">
        <f t="shared" si="15"/>
        <v>0</v>
      </c>
      <c r="BY69" s="25">
        <f t="shared" si="15"/>
        <v>15534</v>
      </c>
      <c r="BZ69" s="25">
        <f t="shared" si="15"/>
        <v>0</v>
      </c>
      <c r="CA69" s="25">
        <f t="shared" si="15"/>
        <v>0</v>
      </c>
      <c r="CB69" s="25">
        <f t="shared" si="15"/>
        <v>0</v>
      </c>
      <c r="CC69" s="25">
        <f t="shared" si="15"/>
        <v>0</v>
      </c>
      <c r="CD69" s="25">
        <f t="shared" si="15"/>
        <v>2004866</v>
      </c>
      <c r="CE69" s="25">
        <f t="shared" si="15"/>
        <v>2522731</v>
      </c>
    </row>
    <row r="70" spans="1:83">
      <c r="A70" s="26" t="s">
        <v>269</v>
      </c>
      <c r="B70" s="27"/>
      <c r="C70" s="282">
        <v>0</v>
      </c>
      <c r="D70" s="282">
        <v>0</v>
      </c>
      <c r="E70" s="282">
        <v>0</v>
      </c>
      <c r="F70" s="282">
        <v>0</v>
      </c>
      <c r="G70" s="282">
        <v>0</v>
      </c>
      <c r="H70" s="282">
        <v>0</v>
      </c>
      <c r="I70" s="282">
        <v>0</v>
      </c>
      <c r="J70" s="282">
        <v>0</v>
      </c>
      <c r="K70" s="282">
        <v>0</v>
      </c>
      <c r="L70" s="282">
        <v>0</v>
      </c>
      <c r="M70" s="282">
        <v>0</v>
      </c>
      <c r="N70" s="282">
        <v>0</v>
      </c>
      <c r="O70" s="282">
        <v>0</v>
      </c>
      <c r="P70" s="282">
        <v>0</v>
      </c>
      <c r="Q70" s="282">
        <v>0</v>
      </c>
      <c r="R70" s="282">
        <v>0</v>
      </c>
      <c r="S70" s="282">
        <v>0</v>
      </c>
      <c r="T70" s="282">
        <v>0</v>
      </c>
      <c r="U70" s="282">
        <v>0</v>
      </c>
      <c r="V70" s="282">
        <v>0</v>
      </c>
      <c r="W70" s="282">
        <v>0</v>
      </c>
      <c r="X70" s="282">
        <v>0</v>
      </c>
      <c r="Y70" s="282">
        <v>0</v>
      </c>
      <c r="Z70" s="282">
        <v>0</v>
      </c>
      <c r="AA70" s="282">
        <v>0</v>
      </c>
      <c r="AB70" s="282">
        <v>0</v>
      </c>
      <c r="AC70" s="282">
        <v>0</v>
      </c>
      <c r="AD70" s="282">
        <v>0</v>
      </c>
      <c r="AE70" s="282">
        <v>0</v>
      </c>
      <c r="AF70" s="282">
        <v>0</v>
      </c>
      <c r="AG70" s="282">
        <v>0</v>
      </c>
      <c r="AH70" s="282">
        <v>0</v>
      </c>
      <c r="AI70" s="282">
        <v>0</v>
      </c>
      <c r="AJ70" s="282">
        <v>0</v>
      </c>
      <c r="AK70" s="282">
        <v>0</v>
      </c>
      <c r="AL70" s="282">
        <v>0</v>
      </c>
      <c r="AM70" s="282">
        <v>0</v>
      </c>
      <c r="AN70" s="282">
        <v>0</v>
      </c>
      <c r="AO70" s="282">
        <v>0</v>
      </c>
      <c r="AP70" s="282">
        <v>0</v>
      </c>
      <c r="AQ70" s="282">
        <v>0</v>
      </c>
      <c r="AR70" s="282">
        <v>0</v>
      </c>
      <c r="AS70" s="282">
        <v>0</v>
      </c>
      <c r="AT70" s="282">
        <v>0</v>
      </c>
      <c r="AU70" s="282">
        <v>0</v>
      </c>
      <c r="AV70" s="282">
        <v>0</v>
      </c>
      <c r="AW70" s="282">
        <v>0</v>
      </c>
      <c r="AX70" s="282">
        <v>0</v>
      </c>
      <c r="AY70" s="282">
        <v>0</v>
      </c>
      <c r="AZ70" s="282">
        <v>0</v>
      </c>
      <c r="BA70" s="282">
        <v>0</v>
      </c>
      <c r="BB70" s="282">
        <v>0</v>
      </c>
      <c r="BC70" s="282">
        <v>0</v>
      </c>
      <c r="BD70" s="282">
        <v>0</v>
      </c>
      <c r="BE70" s="282">
        <v>0</v>
      </c>
      <c r="BF70" s="282">
        <v>0</v>
      </c>
      <c r="BG70" s="282">
        <v>0</v>
      </c>
      <c r="BH70" s="282">
        <v>0</v>
      </c>
      <c r="BI70" s="282">
        <v>0</v>
      </c>
      <c r="BJ70" s="282">
        <v>0</v>
      </c>
      <c r="BK70" s="282">
        <v>0</v>
      </c>
      <c r="BL70" s="282">
        <v>0</v>
      </c>
      <c r="BM70" s="282">
        <v>0</v>
      </c>
      <c r="BN70" s="282">
        <v>0</v>
      </c>
      <c r="BO70" s="282">
        <v>0</v>
      </c>
      <c r="BP70" s="282">
        <v>0</v>
      </c>
      <c r="BQ70" s="282">
        <v>0</v>
      </c>
      <c r="BR70" s="282">
        <v>0</v>
      </c>
      <c r="BS70" s="282">
        <v>0</v>
      </c>
      <c r="BT70" s="282">
        <v>0</v>
      </c>
      <c r="BU70" s="282">
        <v>0</v>
      </c>
      <c r="BV70" s="282">
        <v>0</v>
      </c>
      <c r="BW70" s="282">
        <v>0</v>
      </c>
      <c r="BX70" s="282">
        <v>0</v>
      </c>
      <c r="BY70" s="282">
        <v>0</v>
      </c>
      <c r="BZ70" s="282">
        <v>0</v>
      </c>
      <c r="CA70" s="282">
        <v>0</v>
      </c>
      <c r="CB70" s="282">
        <v>0</v>
      </c>
      <c r="CC70" s="282">
        <v>0</v>
      </c>
      <c r="CD70" s="282">
        <v>0</v>
      </c>
      <c r="CE70" s="25">
        <f t="shared" ref="CE70:CE85" si="16">SUM(C70:CD70)</f>
        <v>0</v>
      </c>
    </row>
    <row r="71" spans="1:83">
      <c r="A71" s="26" t="s">
        <v>270</v>
      </c>
      <c r="B71" s="27"/>
      <c r="C71" s="282">
        <v>0</v>
      </c>
      <c r="D71" s="282">
        <v>0</v>
      </c>
      <c r="E71" s="282">
        <v>0</v>
      </c>
      <c r="F71" s="282">
        <v>0</v>
      </c>
      <c r="G71" s="282">
        <v>0</v>
      </c>
      <c r="H71" s="282">
        <v>0</v>
      </c>
      <c r="I71" s="282">
        <v>0</v>
      </c>
      <c r="J71" s="282">
        <v>0</v>
      </c>
      <c r="K71" s="282">
        <v>0</v>
      </c>
      <c r="L71" s="282">
        <v>0</v>
      </c>
      <c r="M71" s="282">
        <v>0</v>
      </c>
      <c r="N71" s="282">
        <v>0</v>
      </c>
      <c r="O71" s="282">
        <v>0</v>
      </c>
      <c r="P71" s="282">
        <v>0</v>
      </c>
      <c r="Q71" s="282">
        <v>0</v>
      </c>
      <c r="R71" s="282">
        <v>0</v>
      </c>
      <c r="S71" s="282">
        <v>0</v>
      </c>
      <c r="T71" s="282">
        <v>0</v>
      </c>
      <c r="U71" s="282">
        <v>0</v>
      </c>
      <c r="V71" s="282">
        <v>0</v>
      </c>
      <c r="W71" s="282">
        <v>0</v>
      </c>
      <c r="X71" s="282">
        <v>0</v>
      </c>
      <c r="Y71" s="282">
        <v>0</v>
      </c>
      <c r="Z71" s="282">
        <v>0</v>
      </c>
      <c r="AA71" s="282">
        <v>0</v>
      </c>
      <c r="AB71" s="282">
        <v>0</v>
      </c>
      <c r="AC71" s="282">
        <v>0</v>
      </c>
      <c r="AD71" s="282">
        <v>0</v>
      </c>
      <c r="AE71" s="282">
        <v>0</v>
      </c>
      <c r="AF71" s="282">
        <v>0</v>
      </c>
      <c r="AG71" s="282">
        <v>0</v>
      </c>
      <c r="AH71" s="282">
        <v>0</v>
      </c>
      <c r="AI71" s="282">
        <v>0</v>
      </c>
      <c r="AJ71" s="282">
        <v>0</v>
      </c>
      <c r="AK71" s="282">
        <v>0</v>
      </c>
      <c r="AL71" s="282">
        <v>0</v>
      </c>
      <c r="AM71" s="282">
        <v>0</v>
      </c>
      <c r="AN71" s="282">
        <v>0</v>
      </c>
      <c r="AO71" s="282">
        <v>0</v>
      </c>
      <c r="AP71" s="282">
        <v>0</v>
      </c>
      <c r="AQ71" s="282">
        <v>0</v>
      </c>
      <c r="AR71" s="282">
        <v>0</v>
      </c>
      <c r="AS71" s="282">
        <v>0</v>
      </c>
      <c r="AT71" s="282">
        <v>0</v>
      </c>
      <c r="AU71" s="282">
        <v>0</v>
      </c>
      <c r="AV71" s="282">
        <v>0</v>
      </c>
      <c r="AW71" s="282">
        <v>0</v>
      </c>
      <c r="AX71" s="282">
        <v>0</v>
      </c>
      <c r="AY71" s="282">
        <v>0</v>
      </c>
      <c r="AZ71" s="282">
        <v>0</v>
      </c>
      <c r="BA71" s="282">
        <v>0</v>
      </c>
      <c r="BB71" s="282">
        <v>0</v>
      </c>
      <c r="BC71" s="282">
        <v>0</v>
      </c>
      <c r="BD71" s="282">
        <v>0</v>
      </c>
      <c r="BE71" s="282">
        <v>0</v>
      </c>
      <c r="BF71" s="282">
        <v>0</v>
      </c>
      <c r="BG71" s="282">
        <v>0</v>
      </c>
      <c r="BH71" s="282">
        <v>0</v>
      </c>
      <c r="BI71" s="282">
        <v>0</v>
      </c>
      <c r="BJ71" s="282">
        <v>0</v>
      </c>
      <c r="BK71" s="282">
        <v>0</v>
      </c>
      <c r="BL71" s="282">
        <v>0</v>
      </c>
      <c r="BM71" s="282">
        <v>0</v>
      </c>
      <c r="BN71" s="282">
        <v>0</v>
      </c>
      <c r="BO71" s="282">
        <v>0</v>
      </c>
      <c r="BP71" s="282">
        <v>0</v>
      </c>
      <c r="BQ71" s="282">
        <v>0</v>
      </c>
      <c r="BR71" s="282">
        <v>0</v>
      </c>
      <c r="BS71" s="282">
        <v>0</v>
      </c>
      <c r="BT71" s="282">
        <v>0</v>
      </c>
      <c r="BU71" s="282">
        <v>0</v>
      </c>
      <c r="BV71" s="282">
        <v>0</v>
      </c>
      <c r="BW71" s="282">
        <v>0</v>
      </c>
      <c r="BX71" s="282">
        <v>0</v>
      </c>
      <c r="BY71" s="282">
        <v>0</v>
      </c>
      <c r="BZ71" s="282">
        <v>0</v>
      </c>
      <c r="CA71" s="282">
        <v>0</v>
      </c>
      <c r="CB71" s="282">
        <v>0</v>
      </c>
      <c r="CC71" s="282">
        <v>0</v>
      </c>
      <c r="CD71" s="282">
        <v>0</v>
      </c>
      <c r="CE71" s="25">
        <f t="shared" si="16"/>
        <v>0</v>
      </c>
    </row>
    <row r="72" spans="1:83">
      <c r="A72" s="26" t="s">
        <v>271</v>
      </c>
      <c r="B72" s="27"/>
      <c r="C72" s="282">
        <v>0</v>
      </c>
      <c r="D72" s="282">
        <v>0</v>
      </c>
      <c r="E72" s="282">
        <v>0</v>
      </c>
      <c r="F72" s="282">
        <v>0</v>
      </c>
      <c r="G72" s="282">
        <v>0</v>
      </c>
      <c r="H72" s="282">
        <v>0</v>
      </c>
      <c r="I72" s="282">
        <v>0</v>
      </c>
      <c r="J72" s="282">
        <v>0</v>
      </c>
      <c r="K72" s="282">
        <v>0</v>
      </c>
      <c r="L72" s="282">
        <v>0</v>
      </c>
      <c r="M72" s="282">
        <v>0</v>
      </c>
      <c r="N72" s="282">
        <v>0</v>
      </c>
      <c r="O72" s="282">
        <v>0</v>
      </c>
      <c r="P72" s="282">
        <v>0</v>
      </c>
      <c r="Q72" s="282">
        <v>0</v>
      </c>
      <c r="R72" s="282">
        <v>0</v>
      </c>
      <c r="S72" s="282">
        <v>0</v>
      </c>
      <c r="T72" s="282">
        <v>0</v>
      </c>
      <c r="U72" s="282">
        <v>0</v>
      </c>
      <c r="V72" s="282">
        <v>0</v>
      </c>
      <c r="W72" s="282">
        <v>0</v>
      </c>
      <c r="X72" s="282">
        <v>0</v>
      </c>
      <c r="Y72" s="282">
        <v>0</v>
      </c>
      <c r="Z72" s="282">
        <v>0</v>
      </c>
      <c r="AA72" s="282">
        <v>0</v>
      </c>
      <c r="AB72" s="282">
        <v>0</v>
      </c>
      <c r="AC72" s="282">
        <v>0</v>
      </c>
      <c r="AD72" s="282">
        <v>0</v>
      </c>
      <c r="AE72" s="282">
        <v>0</v>
      </c>
      <c r="AF72" s="282">
        <v>0</v>
      </c>
      <c r="AG72" s="282">
        <v>0</v>
      </c>
      <c r="AH72" s="282">
        <v>0</v>
      </c>
      <c r="AI72" s="282">
        <v>0</v>
      </c>
      <c r="AJ72" s="282">
        <v>0</v>
      </c>
      <c r="AK72" s="282">
        <v>0</v>
      </c>
      <c r="AL72" s="282">
        <v>0</v>
      </c>
      <c r="AM72" s="282">
        <v>0</v>
      </c>
      <c r="AN72" s="282">
        <v>0</v>
      </c>
      <c r="AO72" s="282">
        <v>0</v>
      </c>
      <c r="AP72" s="282">
        <v>0</v>
      </c>
      <c r="AQ72" s="282">
        <v>0</v>
      </c>
      <c r="AR72" s="282">
        <v>0</v>
      </c>
      <c r="AS72" s="282">
        <v>0</v>
      </c>
      <c r="AT72" s="282">
        <v>0</v>
      </c>
      <c r="AU72" s="282">
        <v>0</v>
      </c>
      <c r="AV72" s="282">
        <v>0</v>
      </c>
      <c r="AW72" s="282">
        <v>0</v>
      </c>
      <c r="AX72" s="282">
        <v>0</v>
      </c>
      <c r="AY72" s="282">
        <v>0</v>
      </c>
      <c r="AZ72" s="282">
        <v>0</v>
      </c>
      <c r="BA72" s="282">
        <v>0</v>
      </c>
      <c r="BB72" s="282">
        <v>0</v>
      </c>
      <c r="BC72" s="282">
        <v>0</v>
      </c>
      <c r="BD72" s="282">
        <v>0</v>
      </c>
      <c r="BE72" s="282">
        <v>0</v>
      </c>
      <c r="BF72" s="282">
        <v>0</v>
      </c>
      <c r="BG72" s="282">
        <v>0</v>
      </c>
      <c r="BH72" s="282">
        <v>0</v>
      </c>
      <c r="BI72" s="282">
        <v>0</v>
      </c>
      <c r="BJ72" s="282">
        <v>0</v>
      </c>
      <c r="BK72" s="282">
        <v>0</v>
      </c>
      <c r="BL72" s="282">
        <v>0</v>
      </c>
      <c r="BM72" s="282">
        <v>0</v>
      </c>
      <c r="BN72" s="282">
        <v>0</v>
      </c>
      <c r="BO72" s="282">
        <v>0</v>
      </c>
      <c r="BP72" s="282">
        <v>0</v>
      </c>
      <c r="BQ72" s="282">
        <v>0</v>
      </c>
      <c r="BR72" s="282">
        <v>0</v>
      </c>
      <c r="BS72" s="282">
        <v>0</v>
      </c>
      <c r="BT72" s="282">
        <v>0</v>
      </c>
      <c r="BU72" s="282">
        <v>0</v>
      </c>
      <c r="BV72" s="282">
        <v>0</v>
      </c>
      <c r="BW72" s="282">
        <v>0</v>
      </c>
      <c r="BX72" s="282">
        <v>0</v>
      </c>
      <c r="BY72" s="282">
        <v>0</v>
      </c>
      <c r="BZ72" s="282">
        <v>0</v>
      </c>
      <c r="CA72" s="282">
        <v>0</v>
      </c>
      <c r="CB72" s="282">
        <v>0</v>
      </c>
      <c r="CC72" s="282">
        <v>0</v>
      </c>
      <c r="CD72" s="282">
        <v>0</v>
      </c>
      <c r="CE72" s="25">
        <f t="shared" si="16"/>
        <v>0</v>
      </c>
    </row>
    <row r="73" spans="1:83">
      <c r="A73" s="26" t="s">
        <v>272</v>
      </c>
      <c r="B73" s="27"/>
      <c r="C73" s="282">
        <v>0</v>
      </c>
      <c r="D73" s="282">
        <v>0</v>
      </c>
      <c r="E73" s="282">
        <v>0</v>
      </c>
      <c r="F73" s="282">
        <v>0</v>
      </c>
      <c r="G73" s="282">
        <v>0</v>
      </c>
      <c r="H73" s="282">
        <v>0</v>
      </c>
      <c r="I73" s="282">
        <v>0</v>
      </c>
      <c r="J73" s="282">
        <v>0</v>
      </c>
      <c r="K73" s="282">
        <v>0</v>
      </c>
      <c r="L73" s="282">
        <v>0</v>
      </c>
      <c r="M73" s="282">
        <v>0</v>
      </c>
      <c r="N73" s="282">
        <v>0</v>
      </c>
      <c r="O73" s="282">
        <v>0</v>
      </c>
      <c r="P73" s="282">
        <v>0</v>
      </c>
      <c r="Q73" s="282">
        <v>0</v>
      </c>
      <c r="R73" s="282">
        <v>0</v>
      </c>
      <c r="S73" s="282">
        <v>0</v>
      </c>
      <c r="T73" s="282">
        <v>0</v>
      </c>
      <c r="U73" s="282">
        <v>0</v>
      </c>
      <c r="V73" s="282">
        <v>0</v>
      </c>
      <c r="W73" s="282">
        <v>0</v>
      </c>
      <c r="X73" s="282">
        <v>0</v>
      </c>
      <c r="Y73" s="282">
        <v>0</v>
      </c>
      <c r="Z73" s="282">
        <v>0</v>
      </c>
      <c r="AA73" s="282">
        <v>0</v>
      </c>
      <c r="AB73" s="282">
        <v>0</v>
      </c>
      <c r="AC73" s="282">
        <v>0</v>
      </c>
      <c r="AD73" s="282">
        <v>0</v>
      </c>
      <c r="AE73" s="282">
        <v>0</v>
      </c>
      <c r="AF73" s="282">
        <v>0</v>
      </c>
      <c r="AG73" s="282">
        <v>0</v>
      </c>
      <c r="AH73" s="282">
        <v>0</v>
      </c>
      <c r="AI73" s="282">
        <v>0</v>
      </c>
      <c r="AJ73" s="282">
        <v>0</v>
      </c>
      <c r="AK73" s="282">
        <v>0</v>
      </c>
      <c r="AL73" s="282">
        <v>0</v>
      </c>
      <c r="AM73" s="282">
        <v>0</v>
      </c>
      <c r="AN73" s="282">
        <v>0</v>
      </c>
      <c r="AO73" s="282">
        <v>0</v>
      </c>
      <c r="AP73" s="282">
        <v>0</v>
      </c>
      <c r="AQ73" s="282">
        <v>0</v>
      </c>
      <c r="AR73" s="282">
        <v>0</v>
      </c>
      <c r="AS73" s="282">
        <v>0</v>
      </c>
      <c r="AT73" s="282">
        <v>0</v>
      </c>
      <c r="AU73" s="282">
        <v>0</v>
      </c>
      <c r="AV73" s="282">
        <v>0</v>
      </c>
      <c r="AW73" s="282">
        <v>0</v>
      </c>
      <c r="AX73" s="282">
        <v>0</v>
      </c>
      <c r="AY73" s="282">
        <v>0</v>
      </c>
      <c r="AZ73" s="282">
        <v>0</v>
      </c>
      <c r="BA73" s="282">
        <v>0</v>
      </c>
      <c r="BB73" s="282">
        <v>0</v>
      </c>
      <c r="BC73" s="282">
        <v>0</v>
      </c>
      <c r="BD73" s="282">
        <v>0</v>
      </c>
      <c r="BE73" s="282">
        <v>0</v>
      </c>
      <c r="BF73" s="282">
        <v>0</v>
      </c>
      <c r="BG73" s="282">
        <v>0</v>
      </c>
      <c r="BH73" s="282">
        <v>0</v>
      </c>
      <c r="BI73" s="282">
        <v>0</v>
      </c>
      <c r="BJ73" s="282">
        <v>0</v>
      </c>
      <c r="BK73" s="282">
        <v>0</v>
      </c>
      <c r="BL73" s="282">
        <v>0</v>
      </c>
      <c r="BM73" s="282">
        <v>0</v>
      </c>
      <c r="BN73" s="282">
        <v>0</v>
      </c>
      <c r="BO73" s="282">
        <v>0</v>
      </c>
      <c r="BP73" s="282">
        <v>0</v>
      </c>
      <c r="BQ73" s="282">
        <v>0</v>
      </c>
      <c r="BR73" s="282">
        <v>0</v>
      </c>
      <c r="BS73" s="282">
        <v>0</v>
      </c>
      <c r="BT73" s="282">
        <v>0</v>
      </c>
      <c r="BU73" s="282">
        <v>0</v>
      </c>
      <c r="BV73" s="282">
        <v>0</v>
      </c>
      <c r="BW73" s="282">
        <v>0</v>
      </c>
      <c r="BX73" s="282">
        <v>0</v>
      </c>
      <c r="BY73" s="282">
        <v>0</v>
      </c>
      <c r="BZ73" s="282">
        <v>0</v>
      </c>
      <c r="CA73" s="282">
        <v>0</v>
      </c>
      <c r="CB73" s="282">
        <v>0</v>
      </c>
      <c r="CC73" s="282">
        <v>0</v>
      </c>
      <c r="CD73" s="282">
        <v>0</v>
      </c>
      <c r="CE73" s="25">
        <f t="shared" si="16"/>
        <v>0</v>
      </c>
    </row>
    <row r="74" spans="1:83">
      <c r="A74" s="26" t="s">
        <v>273</v>
      </c>
      <c r="B74" s="27"/>
      <c r="C74" s="282">
        <v>0</v>
      </c>
      <c r="D74" s="282">
        <v>0</v>
      </c>
      <c r="E74" s="282">
        <v>0</v>
      </c>
      <c r="F74" s="282">
        <v>0</v>
      </c>
      <c r="G74" s="282">
        <v>0</v>
      </c>
      <c r="H74" s="282">
        <v>0</v>
      </c>
      <c r="I74" s="282">
        <v>0</v>
      </c>
      <c r="J74" s="282">
        <v>0</v>
      </c>
      <c r="K74" s="282">
        <v>0</v>
      </c>
      <c r="L74" s="282">
        <v>0</v>
      </c>
      <c r="M74" s="282">
        <v>0</v>
      </c>
      <c r="N74" s="282">
        <v>0</v>
      </c>
      <c r="O74" s="282">
        <v>0</v>
      </c>
      <c r="P74" s="282">
        <v>0</v>
      </c>
      <c r="Q74" s="282">
        <v>0</v>
      </c>
      <c r="R74" s="282">
        <v>0</v>
      </c>
      <c r="S74" s="282">
        <v>0</v>
      </c>
      <c r="T74" s="282">
        <v>0</v>
      </c>
      <c r="U74" s="282">
        <v>0</v>
      </c>
      <c r="V74" s="282">
        <v>0</v>
      </c>
      <c r="W74" s="282">
        <v>0</v>
      </c>
      <c r="X74" s="282">
        <v>0</v>
      </c>
      <c r="Y74" s="282">
        <v>0</v>
      </c>
      <c r="Z74" s="282">
        <v>0</v>
      </c>
      <c r="AA74" s="282">
        <v>0</v>
      </c>
      <c r="AB74" s="282">
        <v>0</v>
      </c>
      <c r="AC74" s="282">
        <v>0</v>
      </c>
      <c r="AD74" s="282">
        <v>0</v>
      </c>
      <c r="AE74" s="282">
        <v>0</v>
      </c>
      <c r="AF74" s="282">
        <v>0</v>
      </c>
      <c r="AG74" s="282">
        <v>0</v>
      </c>
      <c r="AH74" s="282">
        <v>0</v>
      </c>
      <c r="AI74" s="282">
        <v>0</v>
      </c>
      <c r="AJ74" s="282">
        <v>0</v>
      </c>
      <c r="AK74" s="282">
        <v>0</v>
      </c>
      <c r="AL74" s="282">
        <v>0</v>
      </c>
      <c r="AM74" s="282">
        <v>0</v>
      </c>
      <c r="AN74" s="282">
        <v>0</v>
      </c>
      <c r="AO74" s="282">
        <v>0</v>
      </c>
      <c r="AP74" s="282">
        <v>0</v>
      </c>
      <c r="AQ74" s="282">
        <v>0</v>
      </c>
      <c r="AR74" s="282">
        <v>0</v>
      </c>
      <c r="AS74" s="282">
        <v>0</v>
      </c>
      <c r="AT74" s="282">
        <v>0</v>
      </c>
      <c r="AU74" s="282">
        <v>0</v>
      </c>
      <c r="AV74" s="282">
        <v>0</v>
      </c>
      <c r="AW74" s="282">
        <v>0</v>
      </c>
      <c r="AX74" s="282">
        <v>0</v>
      </c>
      <c r="AY74" s="282">
        <v>0</v>
      </c>
      <c r="AZ74" s="282">
        <v>0</v>
      </c>
      <c r="BA74" s="282">
        <v>0</v>
      </c>
      <c r="BB74" s="282">
        <v>0</v>
      </c>
      <c r="BC74" s="282">
        <v>0</v>
      </c>
      <c r="BD74" s="282">
        <v>0</v>
      </c>
      <c r="BE74" s="282">
        <v>0</v>
      </c>
      <c r="BF74" s="282">
        <v>0</v>
      </c>
      <c r="BG74" s="282">
        <v>0</v>
      </c>
      <c r="BH74" s="282">
        <v>0</v>
      </c>
      <c r="BI74" s="282">
        <v>0</v>
      </c>
      <c r="BJ74" s="282">
        <v>0</v>
      </c>
      <c r="BK74" s="282">
        <v>0</v>
      </c>
      <c r="BL74" s="282">
        <v>0</v>
      </c>
      <c r="BM74" s="282">
        <v>0</v>
      </c>
      <c r="BN74" s="282">
        <v>0</v>
      </c>
      <c r="BO74" s="282">
        <v>0</v>
      </c>
      <c r="BP74" s="282">
        <v>0</v>
      </c>
      <c r="BQ74" s="282">
        <v>0</v>
      </c>
      <c r="BR74" s="282">
        <v>0</v>
      </c>
      <c r="BS74" s="282">
        <v>0</v>
      </c>
      <c r="BT74" s="282">
        <v>0</v>
      </c>
      <c r="BU74" s="282">
        <v>0</v>
      </c>
      <c r="BV74" s="282">
        <v>0</v>
      </c>
      <c r="BW74" s="282">
        <v>0</v>
      </c>
      <c r="BX74" s="282">
        <v>0</v>
      </c>
      <c r="BY74" s="282">
        <v>0</v>
      </c>
      <c r="BZ74" s="282">
        <v>0</v>
      </c>
      <c r="CA74" s="282">
        <v>0</v>
      </c>
      <c r="CB74" s="282">
        <v>0</v>
      </c>
      <c r="CC74" s="282">
        <v>0</v>
      </c>
      <c r="CD74" s="282">
        <v>0</v>
      </c>
      <c r="CE74" s="25">
        <f t="shared" si="16"/>
        <v>0</v>
      </c>
    </row>
    <row r="75" spans="1:83">
      <c r="A75" s="26" t="s">
        <v>274</v>
      </c>
      <c r="B75" s="27"/>
      <c r="C75" s="282">
        <v>0</v>
      </c>
      <c r="D75" s="282">
        <v>0</v>
      </c>
      <c r="E75" s="282">
        <v>0</v>
      </c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82">
        <v>0</v>
      </c>
      <c r="L75" s="282">
        <v>0</v>
      </c>
      <c r="M75" s="282">
        <v>0</v>
      </c>
      <c r="N75" s="282">
        <v>0</v>
      </c>
      <c r="O75" s="282">
        <v>0</v>
      </c>
      <c r="P75" s="282">
        <v>0</v>
      </c>
      <c r="Q75" s="282">
        <v>0</v>
      </c>
      <c r="R75" s="282">
        <v>0</v>
      </c>
      <c r="S75" s="282">
        <v>0</v>
      </c>
      <c r="T75" s="282">
        <v>0</v>
      </c>
      <c r="U75" s="282">
        <v>0</v>
      </c>
      <c r="V75" s="282">
        <v>0</v>
      </c>
      <c r="W75" s="282">
        <v>0</v>
      </c>
      <c r="X75" s="282">
        <v>0</v>
      </c>
      <c r="Y75" s="282">
        <v>0</v>
      </c>
      <c r="Z75" s="282">
        <v>0</v>
      </c>
      <c r="AA75" s="282">
        <v>0</v>
      </c>
      <c r="AB75" s="282">
        <v>0</v>
      </c>
      <c r="AC75" s="282">
        <v>0</v>
      </c>
      <c r="AD75" s="282">
        <v>0</v>
      </c>
      <c r="AE75" s="282">
        <v>0</v>
      </c>
      <c r="AF75" s="282">
        <v>0</v>
      </c>
      <c r="AG75" s="282">
        <v>0</v>
      </c>
      <c r="AH75" s="282">
        <v>0</v>
      </c>
      <c r="AI75" s="282">
        <v>0</v>
      </c>
      <c r="AJ75" s="282">
        <v>0</v>
      </c>
      <c r="AK75" s="282">
        <v>0</v>
      </c>
      <c r="AL75" s="282">
        <v>0</v>
      </c>
      <c r="AM75" s="282">
        <v>0</v>
      </c>
      <c r="AN75" s="282">
        <v>0</v>
      </c>
      <c r="AO75" s="282">
        <v>0</v>
      </c>
      <c r="AP75" s="282">
        <v>0</v>
      </c>
      <c r="AQ75" s="282">
        <v>0</v>
      </c>
      <c r="AR75" s="282">
        <v>0</v>
      </c>
      <c r="AS75" s="282">
        <v>0</v>
      </c>
      <c r="AT75" s="282">
        <v>0</v>
      </c>
      <c r="AU75" s="282">
        <v>0</v>
      </c>
      <c r="AV75" s="282">
        <v>0</v>
      </c>
      <c r="AW75" s="282">
        <v>0</v>
      </c>
      <c r="AX75" s="282">
        <v>0</v>
      </c>
      <c r="AY75" s="282">
        <v>0</v>
      </c>
      <c r="AZ75" s="282">
        <v>0</v>
      </c>
      <c r="BA75" s="282">
        <v>0</v>
      </c>
      <c r="BB75" s="282">
        <v>0</v>
      </c>
      <c r="BC75" s="282">
        <v>0</v>
      </c>
      <c r="BD75" s="282">
        <v>0</v>
      </c>
      <c r="BE75" s="282">
        <v>0</v>
      </c>
      <c r="BF75" s="282">
        <v>0</v>
      </c>
      <c r="BG75" s="282">
        <v>0</v>
      </c>
      <c r="BH75" s="282">
        <v>0</v>
      </c>
      <c r="BI75" s="282">
        <v>0</v>
      </c>
      <c r="BJ75" s="282">
        <v>0</v>
      </c>
      <c r="BK75" s="282">
        <v>0</v>
      </c>
      <c r="BL75" s="282">
        <v>0</v>
      </c>
      <c r="BM75" s="282">
        <v>0</v>
      </c>
      <c r="BN75" s="282">
        <v>0</v>
      </c>
      <c r="BO75" s="282">
        <v>0</v>
      </c>
      <c r="BP75" s="282">
        <v>0</v>
      </c>
      <c r="BQ75" s="282">
        <v>0</v>
      </c>
      <c r="BR75" s="282">
        <v>0</v>
      </c>
      <c r="BS75" s="282">
        <v>0</v>
      </c>
      <c r="BT75" s="282">
        <v>0</v>
      </c>
      <c r="BU75" s="282">
        <v>0</v>
      </c>
      <c r="BV75" s="282">
        <v>0</v>
      </c>
      <c r="BW75" s="282">
        <v>0</v>
      </c>
      <c r="BX75" s="282">
        <v>0</v>
      </c>
      <c r="BY75" s="282">
        <v>0</v>
      </c>
      <c r="BZ75" s="282">
        <v>0</v>
      </c>
      <c r="CA75" s="282">
        <v>0</v>
      </c>
      <c r="CB75" s="282">
        <v>0</v>
      </c>
      <c r="CC75" s="282">
        <v>0</v>
      </c>
      <c r="CD75" s="282">
        <v>0</v>
      </c>
      <c r="CE75" s="25">
        <f t="shared" si="16"/>
        <v>0</v>
      </c>
    </row>
    <row r="76" spans="1:83">
      <c r="A76" s="26" t="s">
        <v>275</v>
      </c>
      <c r="B76" s="203"/>
      <c r="C76" s="282">
        <v>0</v>
      </c>
      <c r="D76" s="282">
        <v>0</v>
      </c>
      <c r="E76" s="282">
        <v>0</v>
      </c>
      <c r="F76" s="282">
        <v>0</v>
      </c>
      <c r="G76" s="282">
        <v>0</v>
      </c>
      <c r="H76" s="282">
        <v>0</v>
      </c>
      <c r="I76" s="282">
        <v>0</v>
      </c>
      <c r="J76" s="282">
        <v>0</v>
      </c>
      <c r="K76" s="282">
        <v>0</v>
      </c>
      <c r="L76" s="282">
        <v>0</v>
      </c>
      <c r="M76" s="282">
        <v>0</v>
      </c>
      <c r="N76" s="282">
        <v>0</v>
      </c>
      <c r="O76" s="282">
        <v>0</v>
      </c>
      <c r="P76" s="282">
        <v>0</v>
      </c>
      <c r="Q76" s="282">
        <v>0</v>
      </c>
      <c r="R76" s="282">
        <v>0</v>
      </c>
      <c r="S76" s="282">
        <v>0</v>
      </c>
      <c r="T76" s="282">
        <v>0</v>
      </c>
      <c r="U76" s="282">
        <v>0</v>
      </c>
      <c r="V76" s="282">
        <v>0</v>
      </c>
      <c r="W76" s="282">
        <v>0</v>
      </c>
      <c r="X76" s="282">
        <v>0</v>
      </c>
      <c r="Y76" s="282">
        <v>0</v>
      </c>
      <c r="Z76" s="282">
        <v>0</v>
      </c>
      <c r="AA76" s="282">
        <v>0</v>
      </c>
      <c r="AB76" s="282">
        <v>0</v>
      </c>
      <c r="AC76" s="282">
        <v>0</v>
      </c>
      <c r="AD76" s="282">
        <v>0</v>
      </c>
      <c r="AE76" s="282">
        <v>0</v>
      </c>
      <c r="AF76" s="282">
        <v>0</v>
      </c>
      <c r="AG76" s="282">
        <v>0</v>
      </c>
      <c r="AH76" s="282">
        <v>0</v>
      </c>
      <c r="AI76" s="282">
        <v>0</v>
      </c>
      <c r="AJ76" s="282">
        <v>0</v>
      </c>
      <c r="AK76" s="282">
        <v>0</v>
      </c>
      <c r="AL76" s="282">
        <v>0</v>
      </c>
      <c r="AM76" s="282">
        <v>0</v>
      </c>
      <c r="AN76" s="282">
        <v>0</v>
      </c>
      <c r="AO76" s="282">
        <v>0</v>
      </c>
      <c r="AP76" s="282">
        <v>0</v>
      </c>
      <c r="AQ76" s="282">
        <v>0</v>
      </c>
      <c r="AR76" s="282">
        <v>0</v>
      </c>
      <c r="AS76" s="282">
        <v>0</v>
      </c>
      <c r="AT76" s="282">
        <v>0</v>
      </c>
      <c r="AU76" s="282">
        <v>0</v>
      </c>
      <c r="AV76" s="282">
        <v>0</v>
      </c>
      <c r="AW76" s="282">
        <v>0</v>
      </c>
      <c r="AX76" s="282">
        <v>0</v>
      </c>
      <c r="AY76" s="282">
        <v>0</v>
      </c>
      <c r="AZ76" s="282">
        <v>0</v>
      </c>
      <c r="BA76" s="282">
        <v>0</v>
      </c>
      <c r="BB76" s="282">
        <v>0</v>
      </c>
      <c r="BC76" s="282">
        <v>0</v>
      </c>
      <c r="BD76" s="282">
        <v>0</v>
      </c>
      <c r="BE76" s="282">
        <v>0</v>
      </c>
      <c r="BF76" s="282">
        <v>0</v>
      </c>
      <c r="BG76" s="282">
        <v>0</v>
      </c>
      <c r="BH76" s="282">
        <v>0</v>
      </c>
      <c r="BI76" s="282">
        <v>0</v>
      </c>
      <c r="BJ76" s="282">
        <v>0</v>
      </c>
      <c r="BK76" s="282">
        <v>0</v>
      </c>
      <c r="BL76" s="282">
        <v>0</v>
      </c>
      <c r="BM76" s="282">
        <v>0</v>
      </c>
      <c r="BN76" s="282">
        <v>0</v>
      </c>
      <c r="BO76" s="282">
        <v>0</v>
      </c>
      <c r="BP76" s="282">
        <v>0</v>
      </c>
      <c r="BQ76" s="282">
        <v>0</v>
      </c>
      <c r="BR76" s="282">
        <v>0</v>
      </c>
      <c r="BS76" s="282">
        <v>0</v>
      </c>
      <c r="BT76" s="282">
        <v>0</v>
      </c>
      <c r="BU76" s="282">
        <v>0</v>
      </c>
      <c r="BV76" s="282">
        <v>0</v>
      </c>
      <c r="BW76" s="282">
        <v>0</v>
      </c>
      <c r="BX76" s="282">
        <v>0</v>
      </c>
      <c r="BY76" s="282">
        <v>0</v>
      </c>
      <c r="BZ76" s="282">
        <v>0</v>
      </c>
      <c r="CA76" s="282">
        <v>0</v>
      </c>
      <c r="CB76" s="282">
        <v>0</v>
      </c>
      <c r="CC76" s="282">
        <v>0</v>
      </c>
      <c r="CD76" s="282">
        <v>0</v>
      </c>
      <c r="CE76" s="25">
        <f t="shared" si="16"/>
        <v>0</v>
      </c>
    </row>
    <row r="77" spans="1:83">
      <c r="A77" s="26" t="s">
        <v>276</v>
      </c>
      <c r="B77" s="27"/>
      <c r="C77" s="282">
        <v>0</v>
      </c>
      <c r="D77" s="282">
        <v>0</v>
      </c>
      <c r="E77" s="282">
        <v>0</v>
      </c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82">
        <v>0</v>
      </c>
      <c r="L77" s="282">
        <v>0</v>
      </c>
      <c r="M77" s="282">
        <v>0</v>
      </c>
      <c r="N77" s="282">
        <v>0</v>
      </c>
      <c r="O77" s="282">
        <v>0</v>
      </c>
      <c r="P77" s="282">
        <v>0</v>
      </c>
      <c r="Q77" s="282">
        <v>0</v>
      </c>
      <c r="R77" s="282">
        <v>0</v>
      </c>
      <c r="S77" s="282">
        <v>0</v>
      </c>
      <c r="T77" s="282">
        <v>0</v>
      </c>
      <c r="U77" s="282">
        <v>0</v>
      </c>
      <c r="V77" s="282">
        <v>0</v>
      </c>
      <c r="W77" s="282">
        <v>0</v>
      </c>
      <c r="X77" s="282">
        <v>0</v>
      </c>
      <c r="Y77" s="282">
        <v>0</v>
      </c>
      <c r="Z77" s="282">
        <v>0</v>
      </c>
      <c r="AA77" s="282">
        <v>0</v>
      </c>
      <c r="AB77" s="282">
        <v>0</v>
      </c>
      <c r="AC77" s="282">
        <v>0</v>
      </c>
      <c r="AD77" s="282">
        <v>0</v>
      </c>
      <c r="AE77" s="282">
        <v>0</v>
      </c>
      <c r="AF77" s="282">
        <v>0</v>
      </c>
      <c r="AG77" s="282">
        <v>0</v>
      </c>
      <c r="AH77" s="282">
        <v>0</v>
      </c>
      <c r="AI77" s="282">
        <v>0</v>
      </c>
      <c r="AJ77" s="282">
        <v>0</v>
      </c>
      <c r="AK77" s="282">
        <v>0</v>
      </c>
      <c r="AL77" s="282">
        <v>0</v>
      </c>
      <c r="AM77" s="282">
        <v>0</v>
      </c>
      <c r="AN77" s="282">
        <v>0</v>
      </c>
      <c r="AO77" s="282">
        <v>0</v>
      </c>
      <c r="AP77" s="282">
        <v>0</v>
      </c>
      <c r="AQ77" s="282">
        <v>0</v>
      </c>
      <c r="AR77" s="282">
        <v>0</v>
      </c>
      <c r="AS77" s="282">
        <v>0</v>
      </c>
      <c r="AT77" s="282">
        <v>0</v>
      </c>
      <c r="AU77" s="282">
        <v>0</v>
      </c>
      <c r="AV77" s="282">
        <v>0</v>
      </c>
      <c r="AW77" s="282">
        <v>0</v>
      </c>
      <c r="AX77" s="282">
        <v>0</v>
      </c>
      <c r="AY77" s="282">
        <v>0</v>
      </c>
      <c r="AZ77" s="282">
        <v>0</v>
      </c>
      <c r="BA77" s="282">
        <v>0</v>
      </c>
      <c r="BB77" s="282">
        <v>0</v>
      </c>
      <c r="BC77" s="282">
        <v>0</v>
      </c>
      <c r="BD77" s="282">
        <v>0</v>
      </c>
      <c r="BE77" s="282">
        <v>0</v>
      </c>
      <c r="BF77" s="282">
        <v>0</v>
      </c>
      <c r="BG77" s="282">
        <v>0</v>
      </c>
      <c r="BH77" s="282">
        <v>0</v>
      </c>
      <c r="BI77" s="282">
        <v>0</v>
      </c>
      <c r="BJ77" s="282">
        <v>0</v>
      </c>
      <c r="BK77" s="282">
        <v>0</v>
      </c>
      <c r="BL77" s="282">
        <v>0</v>
      </c>
      <c r="BM77" s="282">
        <v>0</v>
      </c>
      <c r="BN77" s="282">
        <v>0</v>
      </c>
      <c r="BO77" s="282">
        <v>0</v>
      </c>
      <c r="BP77" s="282">
        <v>0</v>
      </c>
      <c r="BQ77" s="282">
        <v>0</v>
      </c>
      <c r="BR77" s="282">
        <v>0</v>
      </c>
      <c r="BS77" s="282">
        <v>0</v>
      </c>
      <c r="BT77" s="282">
        <v>0</v>
      </c>
      <c r="BU77" s="282">
        <v>0</v>
      </c>
      <c r="BV77" s="282">
        <v>0</v>
      </c>
      <c r="BW77" s="282">
        <v>0</v>
      </c>
      <c r="BX77" s="282">
        <v>0</v>
      </c>
      <c r="BY77" s="282">
        <v>0</v>
      </c>
      <c r="BZ77" s="282">
        <v>0</v>
      </c>
      <c r="CA77" s="282">
        <v>0</v>
      </c>
      <c r="CB77" s="282">
        <v>0</v>
      </c>
      <c r="CC77" s="282">
        <v>0</v>
      </c>
      <c r="CD77" s="282">
        <v>0</v>
      </c>
      <c r="CE77" s="25">
        <f t="shared" si="16"/>
        <v>0</v>
      </c>
    </row>
    <row r="78" spans="1:83">
      <c r="A78" s="26" t="s">
        <v>277</v>
      </c>
      <c r="B78" s="16"/>
      <c r="C78" s="282">
        <v>0</v>
      </c>
      <c r="D78" s="282">
        <v>0</v>
      </c>
      <c r="E78" s="282">
        <v>0</v>
      </c>
      <c r="F78" s="282">
        <v>0</v>
      </c>
      <c r="G78" s="282">
        <v>0</v>
      </c>
      <c r="H78" s="282">
        <v>0</v>
      </c>
      <c r="I78" s="282">
        <v>0</v>
      </c>
      <c r="J78" s="282">
        <v>0</v>
      </c>
      <c r="K78" s="282">
        <v>0</v>
      </c>
      <c r="L78" s="282">
        <v>0</v>
      </c>
      <c r="M78" s="282">
        <v>0</v>
      </c>
      <c r="N78" s="282">
        <v>0</v>
      </c>
      <c r="O78" s="282">
        <v>0</v>
      </c>
      <c r="P78" s="282">
        <v>0</v>
      </c>
      <c r="Q78" s="282">
        <v>0</v>
      </c>
      <c r="R78" s="282">
        <v>0</v>
      </c>
      <c r="S78" s="282">
        <v>0</v>
      </c>
      <c r="T78" s="282">
        <v>0</v>
      </c>
      <c r="U78" s="282">
        <v>0</v>
      </c>
      <c r="V78" s="282">
        <v>0</v>
      </c>
      <c r="W78" s="282">
        <v>0</v>
      </c>
      <c r="X78" s="282">
        <v>0</v>
      </c>
      <c r="Y78" s="282">
        <v>0</v>
      </c>
      <c r="Z78" s="282">
        <v>0</v>
      </c>
      <c r="AA78" s="282">
        <v>0</v>
      </c>
      <c r="AB78" s="282">
        <v>0</v>
      </c>
      <c r="AC78" s="282">
        <v>0</v>
      </c>
      <c r="AD78" s="282">
        <v>0</v>
      </c>
      <c r="AE78" s="282">
        <v>0</v>
      </c>
      <c r="AF78" s="282">
        <v>0</v>
      </c>
      <c r="AG78" s="282">
        <v>0</v>
      </c>
      <c r="AH78" s="282">
        <v>0</v>
      </c>
      <c r="AI78" s="282">
        <v>0</v>
      </c>
      <c r="AJ78" s="282">
        <v>0</v>
      </c>
      <c r="AK78" s="282">
        <v>0</v>
      </c>
      <c r="AL78" s="282">
        <v>0</v>
      </c>
      <c r="AM78" s="282">
        <v>0</v>
      </c>
      <c r="AN78" s="282">
        <v>0</v>
      </c>
      <c r="AO78" s="282">
        <v>0</v>
      </c>
      <c r="AP78" s="282">
        <v>0</v>
      </c>
      <c r="AQ78" s="282">
        <v>0</v>
      </c>
      <c r="AR78" s="282">
        <v>0</v>
      </c>
      <c r="AS78" s="282">
        <v>0</v>
      </c>
      <c r="AT78" s="282">
        <v>0</v>
      </c>
      <c r="AU78" s="282">
        <v>0</v>
      </c>
      <c r="AV78" s="282">
        <v>0</v>
      </c>
      <c r="AW78" s="282">
        <v>0</v>
      </c>
      <c r="AX78" s="282">
        <v>0</v>
      </c>
      <c r="AY78" s="282">
        <v>0</v>
      </c>
      <c r="AZ78" s="282">
        <v>0</v>
      </c>
      <c r="BA78" s="282">
        <v>0</v>
      </c>
      <c r="BB78" s="282">
        <v>0</v>
      </c>
      <c r="BC78" s="282">
        <v>0</v>
      </c>
      <c r="BD78" s="282">
        <v>0</v>
      </c>
      <c r="BE78" s="282">
        <v>0</v>
      </c>
      <c r="BF78" s="282">
        <v>0</v>
      </c>
      <c r="BG78" s="282">
        <v>0</v>
      </c>
      <c r="BH78" s="282">
        <v>0</v>
      </c>
      <c r="BI78" s="282">
        <v>0</v>
      </c>
      <c r="BJ78" s="282">
        <v>0</v>
      </c>
      <c r="BK78" s="282">
        <v>0</v>
      </c>
      <c r="BL78" s="282">
        <v>0</v>
      </c>
      <c r="BM78" s="282">
        <v>0</v>
      </c>
      <c r="BN78" s="282">
        <v>0</v>
      </c>
      <c r="BO78" s="282">
        <v>0</v>
      </c>
      <c r="BP78" s="282">
        <v>0</v>
      </c>
      <c r="BQ78" s="282">
        <v>0</v>
      </c>
      <c r="BR78" s="282">
        <v>0</v>
      </c>
      <c r="BS78" s="282">
        <v>0</v>
      </c>
      <c r="BT78" s="282">
        <v>0</v>
      </c>
      <c r="BU78" s="282">
        <v>0</v>
      </c>
      <c r="BV78" s="282">
        <v>0</v>
      </c>
      <c r="BW78" s="282">
        <v>0</v>
      </c>
      <c r="BX78" s="282">
        <v>0</v>
      </c>
      <c r="BY78" s="282">
        <v>0</v>
      </c>
      <c r="BZ78" s="282">
        <v>0</v>
      </c>
      <c r="CA78" s="282">
        <v>0</v>
      </c>
      <c r="CB78" s="282">
        <v>0</v>
      </c>
      <c r="CC78" s="282">
        <v>0</v>
      </c>
      <c r="CD78" s="282">
        <v>0</v>
      </c>
      <c r="CE78" s="25">
        <f t="shared" si="16"/>
        <v>0</v>
      </c>
    </row>
    <row r="79" spans="1:83">
      <c r="A79" s="26" t="s">
        <v>278</v>
      </c>
      <c r="B79" s="16"/>
      <c r="C79" s="282">
        <v>0</v>
      </c>
      <c r="D79" s="282">
        <v>0</v>
      </c>
      <c r="E79" s="282">
        <v>0</v>
      </c>
      <c r="F79" s="282">
        <v>0</v>
      </c>
      <c r="G79" s="282">
        <v>0</v>
      </c>
      <c r="H79" s="282">
        <v>0</v>
      </c>
      <c r="I79" s="282">
        <v>0</v>
      </c>
      <c r="J79" s="282">
        <v>0</v>
      </c>
      <c r="K79" s="282">
        <v>0</v>
      </c>
      <c r="L79" s="282">
        <v>0</v>
      </c>
      <c r="M79" s="282">
        <v>0</v>
      </c>
      <c r="N79" s="282">
        <v>0</v>
      </c>
      <c r="O79" s="282">
        <v>0</v>
      </c>
      <c r="P79" s="282">
        <v>0</v>
      </c>
      <c r="Q79" s="282">
        <v>0</v>
      </c>
      <c r="R79" s="282">
        <v>0</v>
      </c>
      <c r="S79" s="282">
        <v>0</v>
      </c>
      <c r="T79" s="282">
        <v>0</v>
      </c>
      <c r="U79" s="282">
        <v>0</v>
      </c>
      <c r="V79" s="282">
        <v>0</v>
      </c>
      <c r="W79" s="282">
        <v>0</v>
      </c>
      <c r="X79" s="282">
        <v>0</v>
      </c>
      <c r="Y79" s="282">
        <v>0</v>
      </c>
      <c r="Z79" s="282">
        <v>0</v>
      </c>
      <c r="AA79" s="282">
        <v>0</v>
      </c>
      <c r="AB79" s="282">
        <v>0</v>
      </c>
      <c r="AC79" s="282">
        <v>0</v>
      </c>
      <c r="AD79" s="282">
        <v>0</v>
      </c>
      <c r="AE79" s="282">
        <v>0</v>
      </c>
      <c r="AF79" s="282">
        <v>0</v>
      </c>
      <c r="AG79" s="282">
        <v>0</v>
      </c>
      <c r="AH79" s="282">
        <v>0</v>
      </c>
      <c r="AI79" s="282">
        <v>0</v>
      </c>
      <c r="AJ79" s="282">
        <v>0</v>
      </c>
      <c r="AK79" s="282">
        <v>0</v>
      </c>
      <c r="AL79" s="282">
        <v>0</v>
      </c>
      <c r="AM79" s="282">
        <v>0</v>
      </c>
      <c r="AN79" s="282">
        <v>0</v>
      </c>
      <c r="AO79" s="282">
        <v>0</v>
      </c>
      <c r="AP79" s="282">
        <v>0</v>
      </c>
      <c r="AQ79" s="282">
        <v>0</v>
      </c>
      <c r="AR79" s="282">
        <v>0</v>
      </c>
      <c r="AS79" s="282">
        <v>0</v>
      </c>
      <c r="AT79" s="282">
        <v>0</v>
      </c>
      <c r="AU79" s="282">
        <v>0</v>
      </c>
      <c r="AV79" s="282">
        <v>0</v>
      </c>
      <c r="AW79" s="282">
        <v>0</v>
      </c>
      <c r="AX79" s="282">
        <v>0</v>
      </c>
      <c r="AY79" s="282">
        <v>0</v>
      </c>
      <c r="AZ79" s="282">
        <v>0</v>
      </c>
      <c r="BA79" s="282">
        <v>0</v>
      </c>
      <c r="BB79" s="282">
        <v>0</v>
      </c>
      <c r="BC79" s="282">
        <v>0</v>
      </c>
      <c r="BD79" s="282">
        <v>0</v>
      </c>
      <c r="BE79" s="282">
        <v>0</v>
      </c>
      <c r="BF79" s="282">
        <v>0</v>
      </c>
      <c r="BG79" s="282">
        <v>0</v>
      </c>
      <c r="BH79" s="282">
        <v>0</v>
      </c>
      <c r="BI79" s="282">
        <v>0</v>
      </c>
      <c r="BJ79" s="282">
        <v>0</v>
      </c>
      <c r="BK79" s="282">
        <v>0</v>
      </c>
      <c r="BL79" s="282">
        <v>0</v>
      </c>
      <c r="BM79" s="282">
        <v>0</v>
      </c>
      <c r="BN79" s="282">
        <v>0</v>
      </c>
      <c r="BO79" s="282">
        <v>0</v>
      </c>
      <c r="BP79" s="282">
        <v>0</v>
      </c>
      <c r="BQ79" s="282">
        <v>0</v>
      </c>
      <c r="BR79" s="282">
        <v>0</v>
      </c>
      <c r="BS79" s="282">
        <v>0</v>
      </c>
      <c r="BT79" s="282">
        <v>0</v>
      </c>
      <c r="BU79" s="282">
        <v>0</v>
      </c>
      <c r="BV79" s="282">
        <v>0</v>
      </c>
      <c r="BW79" s="282">
        <v>0</v>
      </c>
      <c r="BX79" s="282">
        <v>0</v>
      </c>
      <c r="BY79" s="282">
        <v>0</v>
      </c>
      <c r="BZ79" s="282">
        <v>0</v>
      </c>
      <c r="CA79" s="282">
        <v>0</v>
      </c>
      <c r="CB79" s="282">
        <v>0</v>
      </c>
      <c r="CC79" s="282">
        <v>0</v>
      </c>
      <c r="CD79" s="282">
        <v>0</v>
      </c>
      <c r="CE79" s="25">
        <f t="shared" si="16"/>
        <v>0</v>
      </c>
    </row>
    <row r="80" spans="1:83">
      <c r="A80" s="26" t="s">
        <v>279</v>
      </c>
      <c r="B80" s="16"/>
      <c r="C80" s="282">
        <v>0</v>
      </c>
      <c r="D80" s="282">
        <v>0</v>
      </c>
      <c r="E80" s="282">
        <v>0</v>
      </c>
      <c r="F80" s="282">
        <v>0</v>
      </c>
      <c r="G80" s="282">
        <v>0</v>
      </c>
      <c r="H80" s="282">
        <v>0</v>
      </c>
      <c r="I80" s="282">
        <v>0</v>
      </c>
      <c r="J80" s="282">
        <v>0</v>
      </c>
      <c r="K80" s="282">
        <v>0</v>
      </c>
      <c r="L80" s="282">
        <v>0</v>
      </c>
      <c r="M80" s="282">
        <v>0</v>
      </c>
      <c r="N80" s="282">
        <v>0</v>
      </c>
      <c r="O80" s="282">
        <v>0</v>
      </c>
      <c r="P80" s="282">
        <v>0</v>
      </c>
      <c r="Q80" s="282">
        <v>0</v>
      </c>
      <c r="R80" s="282">
        <v>0</v>
      </c>
      <c r="S80" s="282">
        <v>0</v>
      </c>
      <c r="T80" s="282">
        <v>0</v>
      </c>
      <c r="U80" s="282">
        <v>0</v>
      </c>
      <c r="V80" s="282">
        <v>0</v>
      </c>
      <c r="W80" s="282">
        <v>0</v>
      </c>
      <c r="X80" s="282">
        <v>0</v>
      </c>
      <c r="Y80" s="282">
        <v>0</v>
      </c>
      <c r="Z80" s="282">
        <v>0</v>
      </c>
      <c r="AA80" s="282">
        <v>0</v>
      </c>
      <c r="AB80" s="282">
        <v>0</v>
      </c>
      <c r="AC80" s="282">
        <v>0</v>
      </c>
      <c r="AD80" s="282">
        <v>0</v>
      </c>
      <c r="AE80" s="282">
        <v>0</v>
      </c>
      <c r="AF80" s="282">
        <v>0</v>
      </c>
      <c r="AG80" s="282">
        <v>0</v>
      </c>
      <c r="AH80" s="282">
        <v>0</v>
      </c>
      <c r="AI80" s="282">
        <v>0</v>
      </c>
      <c r="AJ80" s="282">
        <v>0</v>
      </c>
      <c r="AK80" s="282">
        <v>0</v>
      </c>
      <c r="AL80" s="282">
        <v>0</v>
      </c>
      <c r="AM80" s="282">
        <v>0</v>
      </c>
      <c r="AN80" s="282">
        <v>0</v>
      </c>
      <c r="AO80" s="282">
        <v>0</v>
      </c>
      <c r="AP80" s="282">
        <v>0</v>
      </c>
      <c r="AQ80" s="282">
        <v>0</v>
      </c>
      <c r="AR80" s="282">
        <v>0</v>
      </c>
      <c r="AS80" s="282">
        <v>0</v>
      </c>
      <c r="AT80" s="282">
        <v>0</v>
      </c>
      <c r="AU80" s="282">
        <v>0</v>
      </c>
      <c r="AV80" s="282">
        <v>0</v>
      </c>
      <c r="AW80" s="282">
        <v>0</v>
      </c>
      <c r="AX80" s="282">
        <v>0</v>
      </c>
      <c r="AY80" s="282">
        <v>0</v>
      </c>
      <c r="AZ80" s="282">
        <v>0</v>
      </c>
      <c r="BA80" s="282">
        <v>0</v>
      </c>
      <c r="BB80" s="282">
        <v>0</v>
      </c>
      <c r="BC80" s="282">
        <v>0</v>
      </c>
      <c r="BD80" s="282">
        <v>0</v>
      </c>
      <c r="BE80" s="282">
        <v>0</v>
      </c>
      <c r="BF80" s="282">
        <v>0</v>
      </c>
      <c r="BG80" s="282">
        <v>0</v>
      </c>
      <c r="BH80" s="282">
        <v>0</v>
      </c>
      <c r="BI80" s="282">
        <v>0</v>
      </c>
      <c r="BJ80" s="282">
        <v>0</v>
      </c>
      <c r="BK80" s="282">
        <v>0</v>
      </c>
      <c r="BL80" s="282">
        <v>0</v>
      </c>
      <c r="BM80" s="282">
        <v>0</v>
      </c>
      <c r="BN80" s="282">
        <v>0</v>
      </c>
      <c r="BO80" s="282">
        <v>0</v>
      </c>
      <c r="BP80" s="282">
        <v>0</v>
      </c>
      <c r="BQ80" s="282">
        <v>0</v>
      </c>
      <c r="BR80" s="282">
        <v>0</v>
      </c>
      <c r="BS80" s="282">
        <v>0</v>
      </c>
      <c r="BT80" s="282">
        <v>0</v>
      </c>
      <c r="BU80" s="282">
        <v>0</v>
      </c>
      <c r="BV80" s="282">
        <v>0</v>
      </c>
      <c r="BW80" s="282">
        <v>0</v>
      </c>
      <c r="BX80" s="282">
        <v>0</v>
      </c>
      <c r="BY80" s="282">
        <v>0</v>
      </c>
      <c r="BZ80" s="282">
        <v>0</v>
      </c>
      <c r="CA80" s="282">
        <v>0</v>
      </c>
      <c r="CB80" s="282">
        <v>0</v>
      </c>
      <c r="CC80" s="282">
        <v>0</v>
      </c>
      <c r="CD80" s="282">
        <v>0</v>
      </c>
      <c r="CE80" s="25">
        <f t="shared" si="16"/>
        <v>0</v>
      </c>
    </row>
    <row r="81" spans="1:84">
      <c r="A81" s="26" t="s">
        <v>280</v>
      </c>
      <c r="B81" s="16"/>
      <c r="C81" s="282">
        <v>0</v>
      </c>
      <c r="D81" s="282">
        <v>0</v>
      </c>
      <c r="E81" s="282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  <c r="L81" s="282">
        <v>0</v>
      </c>
      <c r="M81" s="282">
        <v>0</v>
      </c>
      <c r="N81" s="282">
        <v>0</v>
      </c>
      <c r="O81" s="282">
        <v>0</v>
      </c>
      <c r="P81" s="282">
        <v>0</v>
      </c>
      <c r="Q81" s="282">
        <v>0</v>
      </c>
      <c r="R81" s="282">
        <v>0</v>
      </c>
      <c r="S81" s="282">
        <v>0</v>
      </c>
      <c r="T81" s="282">
        <v>0</v>
      </c>
      <c r="U81" s="282">
        <v>0</v>
      </c>
      <c r="V81" s="282">
        <v>0</v>
      </c>
      <c r="W81" s="282">
        <v>0</v>
      </c>
      <c r="X81" s="282">
        <v>0</v>
      </c>
      <c r="Y81" s="282">
        <v>0</v>
      </c>
      <c r="Z81" s="282">
        <v>0</v>
      </c>
      <c r="AA81" s="282">
        <v>0</v>
      </c>
      <c r="AB81" s="282">
        <v>0</v>
      </c>
      <c r="AC81" s="282">
        <v>0</v>
      </c>
      <c r="AD81" s="282">
        <v>0</v>
      </c>
      <c r="AE81" s="282">
        <v>0</v>
      </c>
      <c r="AF81" s="282">
        <v>0</v>
      </c>
      <c r="AG81" s="282">
        <v>0</v>
      </c>
      <c r="AH81" s="282">
        <v>0</v>
      </c>
      <c r="AI81" s="282">
        <v>0</v>
      </c>
      <c r="AJ81" s="282">
        <v>0</v>
      </c>
      <c r="AK81" s="282">
        <v>0</v>
      </c>
      <c r="AL81" s="282">
        <v>0</v>
      </c>
      <c r="AM81" s="282">
        <v>0</v>
      </c>
      <c r="AN81" s="282">
        <v>0</v>
      </c>
      <c r="AO81" s="282">
        <v>0</v>
      </c>
      <c r="AP81" s="282">
        <v>0</v>
      </c>
      <c r="AQ81" s="282">
        <v>0</v>
      </c>
      <c r="AR81" s="282">
        <v>0</v>
      </c>
      <c r="AS81" s="282">
        <v>0</v>
      </c>
      <c r="AT81" s="282">
        <v>0</v>
      </c>
      <c r="AU81" s="282">
        <v>0</v>
      </c>
      <c r="AV81" s="282">
        <v>0</v>
      </c>
      <c r="AW81" s="282">
        <v>0</v>
      </c>
      <c r="AX81" s="282">
        <v>0</v>
      </c>
      <c r="AY81" s="282">
        <v>0</v>
      </c>
      <c r="AZ81" s="282">
        <v>0</v>
      </c>
      <c r="BA81" s="282">
        <v>0</v>
      </c>
      <c r="BB81" s="282">
        <v>0</v>
      </c>
      <c r="BC81" s="282">
        <v>0</v>
      </c>
      <c r="BD81" s="282">
        <v>0</v>
      </c>
      <c r="BE81" s="282">
        <v>0</v>
      </c>
      <c r="BF81" s="282">
        <v>0</v>
      </c>
      <c r="BG81" s="282">
        <v>0</v>
      </c>
      <c r="BH81" s="282">
        <v>0</v>
      </c>
      <c r="BI81" s="282">
        <v>0</v>
      </c>
      <c r="BJ81" s="282">
        <v>0</v>
      </c>
      <c r="BK81" s="282">
        <v>0</v>
      </c>
      <c r="BL81" s="282">
        <v>0</v>
      </c>
      <c r="BM81" s="282">
        <v>0</v>
      </c>
      <c r="BN81" s="282">
        <v>0</v>
      </c>
      <c r="BO81" s="282">
        <v>0</v>
      </c>
      <c r="BP81" s="282">
        <v>0</v>
      </c>
      <c r="BQ81" s="282">
        <v>0</v>
      </c>
      <c r="BR81" s="282">
        <v>0</v>
      </c>
      <c r="BS81" s="282">
        <v>0</v>
      </c>
      <c r="BT81" s="282">
        <v>0</v>
      </c>
      <c r="BU81" s="282">
        <v>0</v>
      </c>
      <c r="BV81" s="282">
        <v>0</v>
      </c>
      <c r="BW81" s="282">
        <v>0</v>
      </c>
      <c r="BX81" s="282">
        <v>0</v>
      </c>
      <c r="BY81" s="282">
        <v>0</v>
      </c>
      <c r="BZ81" s="282">
        <v>0</v>
      </c>
      <c r="CA81" s="282">
        <v>0</v>
      </c>
      <c r="CB81" s="282">
        <v>0</v>
      </c>
      <c r="CC81" s="282">
        <v>0</v>
      </c>
      <c r="CD81" s="282">
        <v>0</v>
      </c>
      <c r="CE81" s="25">
        <f t="shared" si="16"/>
        <v>0</v>
      </c>
    </row>
    <row r="82" spans="1:84">
      <c r="A82" s="26" t="s">
        <v>281</v>
      </c>
      <c r="B82" s="16"/>
      <c r="C82" s="282">
        <v>0</v>
      </c>
      <c r="D82" s="282">
        <v>0</v>
      </c>
      <c r="E82" s="282">
        <v>0</v>
      </c>
      <c r="F82" s="282">
        <v>0</v>
      </c>
      <c r="G82" s="282">
        <v>0</v>
      </c>
      <c r="H82" s="282">
        <v>0</v>
      </c>
      <c r="I82" s="282">
        <v>0</v>
      </c>
      <c r="J82" s="282">
        <v>0</v>
      </c>
      <c r="K82" s="282">
        <v>0</v>
      </c>
      <c r="L82" s="282">
        <v>0</v>
      </c>
      <c r="M82" s="282">
        <v>0</v>
      </c>
      <c r="N82" s="282">
        <v>0</v>
      </c>
      <c r="O82" s="282">
        <v>0</v>
      </c>
      <c r="P82" s="282">
        <v>0</v>
      </c>
      <c r="Q82" s="282">
        <v>0</v>
      </c>
      <c r="R82" s="282">
        <v>0</v>
      </c>
      <c r="S82" s="282">
        <v>0</v>
      </c>
      <c r="T82" s="282">
        <v>0</v>
      </c>
      <c r="U82" s="282">
        <v>0</v>
      </c>
      <c r="V82" s="282">
        <v>0</v>
      </c>
      <c r="W82" s="282">
        <v>0</v>
      </c>
      <c r="X82" s="282">
        <v>0</v>
      </c>
      <c r="Y82" s="282">
        <v>0</v>
      </c>
      <c r="Z82" s="282">
        <v>0</v>
      </c>
      <c r="AA82" s="282">
        <v>0</v>
      </c>
      <c r="AB82" s="282">
        <v>0</v>
      </c>
      <c r="AC82" s="282">
        <v>0</v>
      </c>
      <c r="AD82" s="282">
        <v>0</v>
      </c>
      <c r="AE82" s="282">
        <v>0</v>
      </c>
      <c r="AF82" s="282">
        <v>0</v>
      </c>
      <c r="AG82" s="282">
        <v>0</v>
      </c>
      <c r="AH82" s="282">
        <v>0</v>
      </c>
      <c r="AI82" s="282">
        <v>0</v>
      </c>
      <c r="AJ82" s="282">
        <v>0</v>
      </c>
      <c r="AK82" s="282">
        <v>0</v>
      </c>
      <c r="AL82" s="282">
        <v>0</v>
      </c>
      <c r="AM82" s="282">
        <v>0</v>
      </c>
      <c r="AN82" s="282">
        <v>0</v>
      </c>
      <c r="AO82" s="282">
        <v>0</v>
      </c>
      <c r="AP82" s="282">
        <v>0</v>
      </c>
      <c r="AQ82" s="282">
        <v>0</v>
      </c>
      <c r="AR82" s="282">
        <v>0</v>
      </c>
      <c r="AS82" s="282">
        <v>0</v>
      </c>
      <c r="AT82" s="282">
        <v>0</v>
      </c>
      <c r="AU82" s="282">
        <v>0</v>
      </c>
      <c r="AV82" s="282">
        <v>0</v>
      </c>
      <c r="AW82" s="282">
        <v>0</v>
      </c>
      <c r="AX82" s="282">
        <v>0</v>
      </c>
      <c r="AY82" s="282">
        <v>0</v>
      </c>
      <c r="AZ82" s="282">
        <v>0</v>
      </c>
      <c r="BA82" s="282">
        <v>0</v>
      </c>
      <c r="BB82" s="282">
        <v>0</v>
      </c>
      <c r="BC82" s="282">
        <v>0</v>
      </c>
      <c r="BD82" s="282">
        <v>0</v>
      </c>
      <c r="BE82" s="282">
        <v>0</v>
      </c>
      <c r="BF82" s="282">
        <v>0</v>
      </c>
      <c r="BG82" s="282">
        <v>0</v>
      </c>
      <c r="BH82" s="282">
        <v>0</v>
      </c>
      <c r="BI82" s="282">
        <v>0</v>
      </c>
      <c r="BJ82" s="282">
        <v>0</v>
      </c>
      <c r="BK82" s="282">
        <v>0</v>
      </c>
      <c r="BL82" s="282">
        <v>0</v>
      </c>
      <c r="BM82" s="282">
        <v>0</v>
      </c>
      <c r="BN82" s="282">
        <v>0</v>
      </c>
      <c r="BO82" s="282">
        <v>0</v>
      </c>
      <c r="BP82" s="282">
        <v>0</v>
      </c>
      <c r="BQ82" s="282">
        <v>0</v>
      </c>
      <c r="BR82" s="282">
        <v>0</v>
      </c>
      <c r="BS82" s="282">
        <v>0</v>
      </c>
      <c r="BT82" s="282">
        <v>0</v>
      </c>
      <c r="BU82" s="282">
        <v>0</v>
      </c>
      <c r="BV82" s="282">
        <v>0</v>
      </c>
      <c r="BW82" s="282">
        <v>0</v>
      </c>
      <c r="BX82" s="282">
        <v>0</v>
      </c>
      <c r="BY82" s="282">
        <v>0</v>
      </c>
      <c r="BZ82" s="282">
        <v>0</v>
      </c>
      <c r="CA82" s="282">
        <v>0</v>
      </c>
      <c r="CB82" s="282">
        <v>0</v>
      </c>
      <c r="CC82" s="282">
        <v>0</v>
      </c>
      <c r="CD82" s="282">
        <v>0</v>
      </c>
      <c r="CE82" s="25">
        <f t="shared" si="16"/>
        <v>0</v>
      </c>
    </row>
    <row r="83" spans="1:84">
      <c r="A83" s="26" t="s">
        <v>282</v>
      </c>
      <c r="B83" s="16"/>
      <c r="C83" s="273">
        <v>0</v>
      </c>
      <c r="D83" s="273">
        <v>0</v>
      </c>
      <c r="E83" s="275">
        <v>4232</v>
      </c>
      <c r="F83" s="275">
        <v>0</v>
      </c>
      <c r="G83" s="273">
        <v>0</v>
      </c>
      <c r="H83" s="273">
        <v>0</v>
      </c>
      <c r="I83" s="275">
        <v>0</v>
      </c>
      <c r="J83" s="275">
        <v>0</v>
      </c>
      <c r="K83" s="275">
        <v>0</v>
      </c>
      <c r="L83" s="275">
        <v>24845</v>
      </c>
      <c r="M83" s="273">
        <v>0</v>
      </c>
      <c r="N83" s="273">
        <v>32747</v>
      </c>
      <c r="O83" s="273">
        <v>0</v>
      </c>
      <c r="P83" s="275">
        <v>0</v>
      </c>
      <c r="Q83" s="275">
        <v>0</v>
      </c>
      <c r="R83" s="276">
        <v>0</v>
      </c>
      <c r="S83" s="275">
        <v>0</v>
      </c>
      <c r="T83" s="273">
        <v>0</v>
      </c>
      <c r="U83" s="275">
        <v>1309</v>
      </c>
      <c r="V83" s="275">
        <v>0</v>
      </c>
      <c r="W83" s="273">
        <v>0</v>
      </c>
      <c r="X83" s="275">
        <v>0</v>
      </c>
      <c r="Y83" s="275">
        <v>154</v>
      </c>
      <c r="Z83" s="275">
        <v>0</v>
      </c>
      <c r="AA83" s="275">
        <v>0</v>
      </c>
      <c r="AB83" s="275">
        <v>3380</v>
      </c>
      <c r="AC83" s="275">
        <v>2624</v>
      </c>
      <c r="AD83" s="275">
        <v>0</v>
      </c>
      <c r="AE83" s="275">
        <v>16729</v>
      </c>
      <c r="AF83" s="275">
        <v>0</v>
      </c>
      <c r="AG83" s="275">
        <v>15313</v>
      </c>
      <c r="AH83" s="275">
        <v>0</v>
      </c>
      <c r="AI83" s="275">
        <v>0</v>
      </c>
      <c r="AJ83" s="275">
        <v>69383</v>
      </c>
      <c r="AK83" s="275">
        <v>8950</v>
      </c>
      <c r="AL83" s="275">
        <v>2041</v>
      </c>
      <c r="AM83" s="275">
        <v>0</v>
      </c>
      <c r="AN83" s="275">
        <v>0</v>
      </c>
      <c r="AO83" s="273">
        <v>825</v>
      </c>
      <c r="AP83" s="275">
        <v>0</v>
      </c>
      <c r="AQ83" s="273">
        <v>0</v>
      </c>
      <c r="AR83" s="273">
        <v>0</v>
      </c>
      <c r="AS83" s="273">
        <v>0</v>
      </c>
      <c r="AT83" s="273">
        <v>0</v>
      </c>
      <c r="AU83" s="275">
        <v>0</v>
      </c>
      <c r="AV83" s="275">
        <v>4134</v>
      </c>
      <c r="AW83" s="275">
        <v>0</v>
      </c>
      <c r="AX83" s="275">
        <v>0</v>
      </c>
      <c r="AY83" s="275">
        <v>3160</v>
      </c>
      <c r="AZ83" s="275">
        <v>0</v>
      </c>
      <c r="BA83" s="275">
        <v>297</v>
      </c>
      <c r="BB83" s="275">
        <v>17043</v>
      </c>
      <c r="BC83" s="275">
        <v>0</v>
      </c>
      <c r="BD83" s="275">
        <v>44</v>
      </c>
      <c r="BE83" s="275">
        <v>4209</v>
      </c>
      <c r="BF83" s="275">
        <v>6764</v>
      </c>
      <c r="BG83" s="275">
        <v>0</v>
      </c>
      <c r="BH83" s="276">
        <v>32108</v>
      </c>
      <c r="BI83" s="275">
        <v>0</v>
      </c>
      <c r="BJ83" s="275">
        <v>-58809</v>
      </c>
      <c r="BK83" s="275">
        <v>16239</v>
      </c>
      <c r="BL83" s="275">
        <v>152</v>
      </c>
      <c r="BM83" s="275">
        <v>0</v>
      </c>
      <c r="BN83" s="275">
        <v>217283</v>
      </c>
      <c r="BO83" s="275">
        <v>0</v>
      </c>
      <c r="BP83" s="275">
        <v>76943</v>
      </c>
      <c r="BQ83" s="275">
        <v>0</v>
      </c>
      <c r="BR83" s="275">
        <v>0</v>
      </c>
      <c r="BS83" s="275">
        <v>0</v>
      </c>
      <c r="BT83" s="275">
        <v>0</v>
      </c>
      <c r="BU83" s="275">
        <v>0</v>
      </c>
      <c r="BV83" s="275">
        <v>232</v>
      </c>
      <c r="BW83" s="275">
        <v>0</v>
      </c>
      <c r="BX83" s="275">
        <v>0</v>
      </c>
      <c r="BY83" s="275">
        <v>15534</v>
      </c>
      <c r="BZ83" s="275">
        <v>0</v>
      </c>
      <c r="CA83" s="275">
        <v>0</v>
      </c>
      <c r="CB83" s="275">
        <v>0</v>
      </c>
      <c r="CC83" s="275">
        <v>0</v>
      </c>
      <c r="CD83" s="282">
        <v>2004866</v>
      </c>
      <c r="CE83" s="25">
        <f t="shared" si="16"/>
        <v>2522731</v>
      </c>
    </row>
    <row r="84" spans="1:84">
      <c r="A84" s="31" t="s">
        <v>283</v>
      </c>
      <c r="B84" s="16"/>
      <c r="C84" s="273">
        <v>0</v>
      </c>
      <c r="D84" s="273">
        <v>0</v>
      </c>
      <c r="E84" s="273">
        <v>0</v>
      </c>
      <c r="F84" s="273">
        <v>0</v>
      </c>
      <c r="G84" s="273">
        <v>0</v>
      </c>
      <c r="H84" s="273">
        <v>0</v>
      </c>
      <c r="I84" s="273">
        <v>0</v>
      </c>
      <c r="J84" s="273">
        <v>0</v>
      </c>
      <c r="K84" s="273">
        <v>0</v>
      </c>
      <c r="L84" s="273">
        <v>0</v>
      </c>
      <c r="M84" s="273">
        <v>0</v>
      </c>
      <c r="N84" s="273">
        <v>26700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204574</v>
      </c>
      <c r="AC84" s="273">
        <v>0</v>
      </c>
      <c r="AD84" s="273">
        <v>0</v>
      </c>
      <c r="AE84" s="273">
        <v>14656</v>
      </c>
      <c r="AF84" s="273">
        <v>0</v>
      </c>
      <c r="AG84" s="273">
        <v>0</v>
      </c>
      <c r="AH84" s="273">
        <v>0</v>
      </c>
      <c r="AI84" s="273">
        <v>0</v>
      </c>
      <c r="AJ84" s="273">
        <v>0</v>
      </c>
      <c r="AK84" s="273">
        <v>0</v>
      </c>
      <c r="AL84" s="273">
        <v>0</v>
      </c>
      <c r="AM84" s="273">
        <v>0</v>
      </c>
      <c r="AN84" s="273">
        <v>0</v>
      </c>
      <c r="AO84" s="273">
        <v>0</v>
      </c>
      <c r="AP84" s="273">
        <v>0</v>
      </c>
      <c r="AQ84" s="273">
        <v>0</v>
      </c>
      <c r="AR84" s="273">
        <v>0</v>
      </c>
      <c r="AS84" s="273">
        <v>0</v>
      </c>
      <c r="AT84" s="273">
        <v>0</v>
      </c>
      <c r="AU84" s="273">
        <v>0</v>
      </c>
      <c r="AV84" s="273">
        <v>0</v>
      </c>
      <c r="AW84" s="273">
        <v>0</v>
      </c>
      <c r="AX84" s="273">
        <v>0</v>
      </c>
      <c r="AY84" s="273">
        <v>324458</v>
      </c>
      <c r="AZ84" s="273">
        <v>0</v>
      </c>
      <c r="BA84" s="273">
        <v>0</v>
      </c>
      <c r="BB84" s="273">
        <v>3185</v>
      </c>
      <c r="BC84" s="273">
        <v>0</v>
      </c>
      <c r="BD84" s="273">
        <v>0</v>
      </c>
      <c r="BE84" s="273">
        <v>0</v>
      </c>
      <c r="BF84" s="273">
        <v>0</v>
      </c>
      <c r="BG84" s="273">
        <v>0</v>
      </c>
      <c r="BH84" s="273">
        <v>0</v>
      </c>
      <c r="BI84" s="273">
        <v>0</v>
      </c>
      <c r="BJ84" s="273">
        <v>0</v>
      </c>
      <c r="BK84" s="273">
        <v>0</v>
      </c>
      <c r="BL84" s="273">
        <v>0</v>
      </c>
      <c r="BM84" s="273">
        <v>0</v>
      </c>
      <c r="BN84" s="273">
        <v>48207</v>
      </c>
      <c r="BO84" s="273">
        <v>0</v>
      </c>
      <c r="BP84" s="273">
        <v>0</v>
      </c>
      <c r="BQ84" s="273">
        <v>0</v>
      </c>
      <c r="BR84" s="273">
        <v>0</v>
      </c>
      <c r="BS84" s="273">
        <v>0</v>
      </c>
      <c r="BT84" s="273">
        <v>0</v>
      </c>
      <c r="BU84" s="273">
        <v>0</v>
      </c>
      <c r="BV84" s="273">
        <v>2856</v>
      </c>
      <c r="BW84" s="273">
        <v>0</v>
      </c>
      <c r="BX84" s="273">
        <v>0</v>
      </c>
      <c r="BY84" s="273">
        <v>0</v>
      </c>
      <c r="BZ84" s="273">
        <v>0</v>
      </c>
      <c r="CA84" s="273">
        <v>0</v>
      </c>
      <c r="CB84" s="273">
        <v>0</v>
      </c>
      <c r="CC84" s="273">
        <v>0</v>
      </c>
      <c r="CD84" s="282">
        <v>277508</v>
      </c>
      <c r="CE84" s="25">
        <f t="shared" si="16"/>
        <v>902144</v>
      </c>
    </row>
    <row r="85" spans="1:84">
      <c r="A85" s="31" t="s">
        <v>284</v>
      </c>
      <c r="B85" s="25"/>
      <c r="C85" s="25">
        <f t="shared" ref="C85:AH85" si="17">SUM(C61:C69)-C84</f>
        <v>0</v>
      </c>
      <c r="D85" s="25">
        <f t="shared" si="17"/>
        <v>0</v>
      </c>
      <c r="E85" s="25">
        <f t="shared" si="17"/>
        <v>741500</v>
      </c>
      <c r="F85" s="25">
        <f t="shared" si="17"/>
        <v>0</v>
      </c>
      <c r="G85" s="25">
        <f t="shared" si="17"/>
        <v>0</v>
      </c>
      <c r="H85" s="25">
        <f t="shared" si="17"/>
        <v>0</v>
      </c>
      <c r="I85" s="25">
        <f t="shared" si="17"/>
        <v>0</v>
      </c>
      <c r="J85" s="25">
        <f t="shared" si="17"/>
        <v>0</v>
      </c>
      <c r="K85" s="25">
        <f t="shared" si="17"/>
        <v>0</v>
      </c>
      <c r="L85" s="25">
        <f t="shared" si="17"/>
        <v>4353232</v>
      </c>
      <c r="M85" s="25">
        <f t="shared" si="17"/>
        <v>0</v>
      </c>
      <c r="N85" s="25">
        <f t="shared" si="17"/>
        <v>3317055</v>
      </c>
      <c r="O85" s="25">
        <f t="shared" si="17"/>
        <v>0</v>
      </c>
      <c r="P85" s="25">
        <f t="shared" si="17"/>
        <v>0</v>
      </c>
      <c r="Q85" s="25">
        <f t="shared" si="17"/>
        <v>0</v>
      </c>
      <c r="R85" s="25">
        <f t="shared" si="17"/>
        <v>0</v>
      </c>
      <c r="S85" s="25">
        <f t="shared" si="17"/>
        <v>41</v>
      </c>
      <c r="T85" s="25">
        <f t="shared" si="17"/>
        <v>0</v>
      </c>
      <c r="U85" s="25">
        <f t="shared" si="17"/>
        <v>1377916</v>
      </c>
      <c r="V85" s="25">
        <f t="shared" si="17"/>
        <v>0</v>
      </c>
      <c r="W85" s="25">
        <f t="shared" si="17"/>
        <v>69467</v>
      </c>
      <c r="X85" s="25">
        <f t="shared" si="17"/>
        <v>302405</v>
      </c>
      <c r="Y85" s="25">
        <f t="shared" si="17"/>
        <v>599048</v>
      </c>
      <c r="Z85" s="25">
        <f t="shared" si="17"/>
        <v>0</v>
      </c>
      <c r="AA85" s="25">
        <f t="shared" si="17"/>
        <v>0</v>
      </c>
      <c r="AB85" s="25">
        <f t="shared" si="17"/>
        <v>1268491</v>
      </c>
      <c r="AC85" s="25">
        <f t="shared" si="17"/>
        <v>334877</v>
      </c>
      <c r="AD85" s="25">
        <f t="shared" si="17"/>
        <v>0</v>
      </c>
      <c r="AE85" s="25">
        <f t="shared" si="17"/>
        <v>2258027</v>
      </c>
      <c r="AF85" s="25">
        <f t="shared" si="17"/>
        <v>0</v>
      </c>
      <c r="AG85" s="25">
        <f t="shared" si="17"/>
        <v>1511218</v>
      </c>
      <c r="AH85" s="25">
        <f t="shared" si="17"/>
        <v>0</v>
      </c>
      <c r="AI85" s="25">
        <f t="shared" ref="AI85:BN85" si="18">SUM(AI61:AI69)-AI84</f>
        <v>0</v>
      </c>
      <c r="AJ85" s="25">
        <f t="shared" si="18"/>
        <v>4854234</v>
      </c>
      <c r="AK85" s="25">
        <f t="shared" si="18"/>
        <v>643960</v>
      </c>
      <c r="AL85" s="25">
        <f t="shared" si="18"/>
        <v>163432</v>
      </c>
      <c r="AM85" s="25">
        <f t="shared" si="18"/>
        <v>0</v>
      </c>
      <c r="AN85" s="25">
        <f t="shared" si="18"/>
        <v>0</v>
      </c>
      <c r="AO85" s="25">
        <f t="shared" si="18"/>
        <v>144634</v>
      </c>
      <c r="AP85" s="25">
        <f t="shared" si="18"/>
        <v>0</v>
      </c>
      <c r="AQ85" s="25">
        <f t="shared" si="18"/>
        <v>0</v>
      </c>
      <c r="AR85" s="25">
        <f t="shared" si="18"/>
        <v>0</v>
      </c>
      <c r="AS85" s="25">
        <f t="shared" si="18"/>
        <v>0</v>
      </c>
      <c r="AT85" s="25">
        <f t="shared" si="18"/>
        <v>0</v>
      </c>
      <c r="AU85" s="25">
        <f t="shared" si="18"/>
        <v>0</v>
      </c>
      <c r="AV85" s="25">
        <f t="shared" si="18"/>
        <v>1230127</v>
      </c>
      <c r="AW85" s="25">
        <f t="shared" si="18"/>
        <v>0</v>
      </c>
      <c r="AX85" s="25">
        <f t="shared" si="18"/>
        <v>0</v>
      </c>
      <c r="AY85" s="25">
        <f t="shared" si="18"/>
        <v>1241888</v>
      </c>
      <c r="AZ85" s="25">
        <f t="shared" si="18"/>
        <v>0</v>
      </c>
      <c r="BA85" s="25">
        <f t="shared" si="18"/>
        <v>144341</v>
      </c>
      <c r="BB85" s="25">
        <f t="shared" si="18"/>
        <v>42108</v>
      </c>
      <c r="BC85" s="25">
        <f t="shared" si="18"/>
        <v>0</v>
      </c>
      <c r="BD85" s="25">
        <f t="shared" si="18"/>
        <v>20794</v>
      </c>
      <c r="BE85" s="25">
        <f t="shared" si="18"/>
        <v>1634003</v>
      </c>
      <c r="BF85" s="25">
        <f t="shared" si="18"/>
        <v>647976</v>
      </c>
      <c r="BG85" s="25">
        <f t="shared" si="18"/>
        <v>0</v>
      </c>
      <c r="BH85" s="25">
        <f t="shared" si="18"/>
        <v>2741395</v>
      </c>
      <c r="BI85" s="25">
        <f t="shared" si="18"/>
        <v>0</v>
      </c>
      <c r="BJ85" s="25">
        <f t="shared" si="18"/>
        <v>711144</v>
      </c>
      <c r="BK85" s="25">
        <f t="shared" si="18"/>
        <v>1564657</v>
      </c>
      <c r="BL85" s="25">
        <f t="shared" si="18"/>
        <v>258229</v>
      </c>
      <c r="BM85" s="25">
        <f t="shared" si="18"/>
        <v>0</v>
      </c>
      <c r="BN85" s="25">
        <f t="shared" si="18"/>
        <v>2406574</v>
      </c>
      <c r="BO85" s="25">
        <f t="shared" ref="BO85:CD85" si="19">SUM(BO61:BO69)-BO84</f>
        <v>0</v>
      </c>
      <c r="BP85" s="25">
        <f t="shared" si="19"/>
        <v>176804</v>
      </c>
      <c r="BQ85" s="25">
        <f t="shared" si="19"/>
        <v>0</v>
      </c>
      <c r="BR85" s="25">
        <f t="shared" si="19"/>
        <v>0</v>
      </c>
      <c r="BS85" s="25">
        <f t="shared" si="19"/>
        <v>0</v>
      </c>
      <c r="BT85" s="25">
        <f t="shared" si="19"/>
        <v>0</v>
      </c>
      <c r="BU85" s="25">
        <f t="shared" si="19"/>
        <v>0</v>
      </c>
      <c r="BV85" s="25">
        <f t="shared" si="19"/>
        <v>291899</v>
      </c>
      <c r="BW85" s="25">
        <f t="shared" si="19"/>
        <v>0</v>
      </c>
      <c r="BX85" s="25">
        <f t="shared" si="19"/>
        <v>0</v>
      </c>
      <c r="BY85" s="25">
        <f t="shared" si="19"/>
        <v>314067</v>
      </c>
      <c r="BZ85" s="25">
        <f t="shared" si="19"/>
        <v>0</v>
      </c>
      <c r="CA85" s="25">
        <f t="shared" si="19"/>
        <v>0</v>
      </c>
      <c r="CB85" s="25">
        <f t="shared" si="19"/>
        <v>0</v>
      </c>
      <c r="CC85" s="25">
        <f t="shared" si="19"/>
        <v>0</v>
      </c>
      <c r="CD85" s="25">
        <f t="shared" si="19"/>
        <v>1727358</v>
      </c>
      <c r="CE85" s="25">
        <f t="shared" si="16"/>
        <v>37092901</v>
      </c>
    </row>
    <row r="86" spans="1:84">
      <c r="A86" s="31" t="s">
        <v>285</v>
      </c>
      <c r="B86" s="25"/>
      <c r="C86" s="24" t="s">
        <v>247</v>
      </c>
      <c r="D86" s="24" t="s">
        <v>247</v>
      </c>
      <c r="E86" s="24" t="s">
        <v>247</v>
      </c>
      <c r="F86" s="24" t="s">
        <v>247</v>
      </c>
      <c r="G86" s="24" t="s">
        <v>247</v>
      </c>
      <c r="H86" s="24" t="s">
        <v>247</v>
      </c>
      <c r="I86" s="24" t="s">
        <v>247</v>
      </c>
      <c r="J86" s="24" t="s">
        <v>247</v>
      </c>
      <c r="K86" s="28" t="s">
        <v>247</v>
      </c>
      <c r="L86" s="24" t="s">
        <v>247</v>
      </c>
      <c r="M86" s="24" t="s">
        <v>247</v>
      </c>
      <c r="N86" s="24" t="s">
        <v>247</v>
      </c>
      <c r="O86" s="24" t="s">
        <v>247</v>
      </c>
      <c r="P86" s="24" t="s">
        <v>247</v>
      </c>
      <c r="Q86" s="24" t="s">
        <v>247</v>
      </c>
      <c r="R86" s="24" t="s">
        <v>247</v>
      </c>
      <c r="S86" s="24" t="s">
        <v>247</v>
      </c>
      <c r="T86" s="24" t="s">
        <v>247</v>
      </c>
      <c r="U86" s="24" t="s">
        <v>247</v>
      </c>
      <c r="V86" s="24" t="s">
        <v>247</v>
      </c>
      <c r="W86" s="24" t="s">
        <v>247</v>
      </c>
      <c r="X86" s="24" t="s">
        <v>247</v>
      </c>
      <c r="Y86" s="24" t="s">
        <v>247</v>
      </c>
      <c r="Z86" s="24" t="s">
        <v>247</v>
      </c>
      <c r="AA86" s="24" t="s">
        <v>247</v>
      </c>
      <c r="AB86" s="24" t="s">
        <v>247</v>
      </c>
      <c r="AC86" s="24" t="s">
        <v>247</v>
      </c>
      <c r="AD86" s="24" t="s">
        <v>247</v>
      </c>
      <c r="AE86" s="24" t="s">
        <v>247</v>
      </c>
      <c r="AF86" s="24" t="s">
        <v>247</v>
      </c>
      <c r="AG86" s="24" t="s">
        <v>247</v>
      </c>
      <c r="AH86" s="24" t="s">
        <v>247</v>
      </c>
      <c r="AI86" s="24" t="s">
        <v>247</v>
      </c>
      <c r="AJ86" s="24" t="s">
        <v>247</v>
      </c>
      <c r="AK86" s="24" t="s">
        <v>247</v>
      </c>
      <c r="AL86" s="24" t="s">
        <v>247</v>
      </c>
      <c r="AM86" s="24" t="s">
        <v>247</v>
      </c>
      <c r="AN86" s="24" t="s">
        <v>247</v>
      </c>
      <c r="AO86" s="24" t="s">
        <v>247</v>
      </c>
      <c r="AP86" s="24" t="s">
        <v>247</v>
      </c>
      <c r="AQ86" s="24" t="s">
        <v>247</v>
      </c>
      <c r="AR86" s="24" t="s">
        <v>247</v>
      </c>
      <c r="AS86" s="24" t="s">
        <v>247</v>
      </c>
      <c r="AT86" s="24" t="s">
        <v>247</v>
      </c>
      <c r="AU86" s="24" t="s">
        <v>247</v>
      </c>
      <c r="AV86" s="24" t="s">
        <v>247</v>
      </c>
      <c r="AW86" s="24" t="s">
        <v>247</v>
      </c>
      <c r="AX86" s="24" t="s">
        <v>247</v>
      </c>
      <c r="AY86" s="24" t="s">
        <v>247</v>
      </c>
      <c r="AZ86" s="24" t="s">
        <v>247</v>
      </c>
      <c r="BA86" s="24" t="s">
        <v>247</v>
      </c>
      <c r="BB86" s="24" t="s">
        <v>247</v>
      </c>
      <c r="BC86" s="24" t="s">
        <v>247</v>
      </c>
      <c r="BD86" s="24" t="s">
        <v>247</v>
      </c>
      <c r="BE86" s="24" t="s">
        <v>247</v>
      </c>
      <c r="BF86" s="24" t="s">
        <v>247</v>
      </c>
      <c r="BG86" s="24" t="s">
        <v>247</v>
      </c>
      <c r="BH86" s="24" t="s">
        <v>247</v>
      </c>
      <c r="BI86" s="24" t="s">
        <v>247</v>
      </c>
      <c r="BJ86" s="24" t="s">
        <v>247</v>
      </c>
      <c r="BK86" s="24" t="s">
        <v>247</v>
      </c>
      <c r="BL86" s="24" t="s">
        <v>247</v>
      </c>
      <c r="BM86" s="24" t="s">
        <v>247</v>
      </c>
      <c r="BN86" s="24" t="s">
        <v>247</v>
      </c>
      <c r="BO86" s="24" t="s">
        <v>247</v>
      </c>
      <c r="BP86" s="24" t="s">
        <v>247</v>
      </c>
      <c r="BQ86" s="24" t="s">
        <v>247</v>
      </c>
      <c r="BR86" s="24" t="s">
        <v>247</v>
      </c>
      <c r="BS86" s="24" t="s">
        <v>247</v>
      </c>
      <c r="BT86" s="24" t="s">
        <v>247</v>
      </c>
      <c r="BU86" s="24" t="s">
        <v>247</v>
      </c>
      <c r="BV86" s="24" t="s">
        <v>247</v>
      </c>
      <c r="BW86" s="24" t="s">
        <v>247</v>
      </c>
      <c r="BX86" s="24" t="s">
        <v>247</v>
      </c>
      <c r="BY86" s="24" t="s">
        <v>247</v>
      </c>
      <c r="BZ86" s="24" t="s">
        <v>247</v>
      </c>
      <c r="CA86" s="24" t="s">
        <v>247</v>
      </c>
      <c r="CB86" s="24" t="s">
        <v>247</v>
      </c>
      <c r="CC86" s="24" t="s">
        <v>247</v>
      </c>
      <c r="CD86" s="24" t="s">
        <v>247</v>
      </c>
      <c r="CE86" s="282">
        <v>1410587</v>
      </c>
    </row>
    <row r="87" spans="1:84">
      <c r="A87" s="31" t="s">
        <v>286</v>
      </c>
      <c r="B87" s="16"/>
      <c r="C87" s="273">
        <v>0</v>
      </c>
      <c r="D87" s="273">
        <v>0</v>
      </c>
      <c r="E87" s="273">
        <v>1273344</v>
      </c>
      <c r="F87" s="273">
        <v>0</v>
      </c>
      <c r="G87" s="273">
        <v>0</v>
      </c>
      <c r="H87" s="273">
        <v>0</v>
      </c>
      <c r="I87" s="273">
        <v>0</v>
      </c>
      <c r="J87" s="273">
        <v>0</v>
      </c>
      <c r="K87" s="273">
        <v>0</v>
      </c>
      <c r="L87" s="273">
        <v>1013256</v>
      </c>
      <c r="M87" s="273">
        <v>0</v>
      </c>
      <c r="N87" s="273">
        <v>3647863</v>
      </c>
      <c r="O87" s="273">
        <v>0</v>
      </c>
      <c r="P87" s="273">
        <v>0</v>
      </c>
      <c r="Q87" s="273">
        <v>0</v>
      </c>
      <c r="R87" s="273">
        <v>0</v>
      </c>
      <c r="S87" s="273">
        <v>0</v>
      </c>
      <c r="T87" s="273">
        <v>0</v>
      </c>
      <c r="U87" s="273">
        <v>907575</v>
      </c>
      <c r="V87" s="273">
        <v>0</v>
      </c>
      <c r="W87" s="273">
        <v>61480</v>
      </c>
      <c r="X87" s="273">
        <v>230188</v>
      </c>
      <c r="Y87" s="273">
        <v>466380</v>
      </c>
      <c r="Z87" s="273">
        <v>0</v>
      </c>
      <c r="AA87" s="273">
        <v>0</v>
      </c>
      <c r="AB87" s="273">
        <v>933768</v>
      </c>
      <c r="AC87" s="273">
        <v>518886</v>
      </c>
      <c r="AD87" s="273">
        <v>0</v>
      </c>
      <c r="AE87" s="273">
        <v>479987</v>
      </c>
      <c r="AF87" s="273">
        <v>0</v>
      </c>
      <c r="AG87" s="273">
        <v>582986</v>
      </c>
      <c r="AH87" s="273">
        <v>0</v>
      </c>
      <c r="AI87" s="273">
        <v>0</v>
      </c>
      <c r="AJ87" s="273">
        <v>232808</v>
      </c>
      <c r="AK87" s="273">
        <v>453413</v>
      </c>
      <c r="AL87" s="273">
        <v>51850</v>
      </c>
      <c r="AM87" s="273">
        <v>0</v>
      </c>
      <c r="AN87" s="273">
        <v>0</v>
      </c>
      <c r="AO87" s="273">
        <f>60869+986164</f>
        <v>1047033</v>
      </c>
      <c r="AP87" s="273">
        <v>0</v>
      </c>
      <c r="AQ87" s="273">
        <v>0</v>
      </c>
      <c r="AR87" s="273">
        <v>0</v>
      </c>
      <c r="AS87" s="273">
        <v>0</v>
      </c>
      <c r="AT87" s="273">
        <v>0</v>
      </c>
      <c r="AU87" s="273">
        <v>0</v>
      </c>
      <c r="AV87" s="273">
        <v>2412331</v>
      </c>
      <c r="AW87" s="24" t="s">
        <v>247</v>
      </c>
      <c r="AX87" s="24" t="s">
        <v>247</v>
      </c>
      <c r="AY87" s="24" t="s">
        <v>247</v>
      </c>
      <c r="AZ87" s="24" t="s">
        <v>247</v>
      </c>
      <c r="BA87" s="24" t="s">
        <v>247</v>
      </c>
      <c r="BB87" s="24" t="s">
        <v>247</v>
      </c>
      <c r="BC87" s="24" t="s">
        <v>247</v>
      </c>
      <c r="BD87" s="24" t="s">
        <v>247</v>
      </c>
      <c r="BE87" s="24" t="s">
        <v>247</v>
      </c>
      <c r="BF87" s="24" t="s">
        <v>247</v>
      </c>
      <c r="BG87" s="24" t="s">
        <v>247</v>
      </c>
      <c r="BH87" s="24" t="s">
        <v>247</v>
      </c>
      <c r="BI87" s="24" t="s">
        <v>247</v>
      </c>
      <c r="BJ87" s="24" t="s">
        <v>247</v>
      </c>
      <c r="BK87" s="24" t="s">
        <v>247</v>
      </c>
      <c r="BL87" s="24" t="s">
        <v>247</v>
      </c>
      <c r="BM87" s="24" t="s">
        <v>247</v>
      </c>
      <c r="BN87" s="24" t="s">
        <v>247</v>
      </c>
      <c r="BO87" s="24" t="s">
        <v>247</v>
      </c>
      <c r="BP87" s="24" t="s">
        <v>247</v>
      </c>
      <c r="BQ87" s="24" t="s">
        <v>247</v>
      </c>
      <c r="BR87" s="24" t="s">
        <v>247</v>
      </c>
      <c r="BS87" s="24" t="s">
        <v>247</v>
      </c>
      <c r="BT87" s="24" t="s">
        <v>247</v>
      </c>
      <c r="BU87" s="24" t="s">
        <v>247</v>
      </c>
      <c r="BV87" s="24" t="s">
        <v>247</v>
      </c>
      <c r="BW87" s="24" t="s">
        <v>247</v>
      </c>
      <c r="BX87" s="24" t="s">
        <v>247</v>
      </c>
      <c r="BY87" s="24" t="s">
        <v>247</v>
      </c>
      <c r="BZ87" s="24" t="s">
        <v>247</v>
      </c>
      <c r="CA87" s="24" t="s">
        <v>247</v>
      </c>
      <c r="CB87" s="24" t="s">
        <v>247</v>
      </c>
      <c r="CC87" s="24" t="s">
        <v>247</v>
      </c>
      <c r="CD87" s="24" t="s">
        <v>247</v>
      </c>
      <c r="CE87" s="25">
        <f t="shared" ref="CE87:CE94" si="20">SUM(C87:CD87)</f>
        <v>14313148</v>
      </c>
    </row>
    <row r="88" spans="1:84">
      <c r="A88" s="31" t="s">
        <v>287</v>
      </c>
      <c r="B88" s="16"/>
      <c r="C88" s="273">
        <v>0</v>
      </c>
      <c r="D88" s="273">
        <v>0</v>
      </c>
      <c r="E88" s="273">
        <v>7252</v>
      </c>
      <c r="F88" s="273">
        <v>0</v>
      </c>
      <c r="G88" s="273">
        <v>0</v>
      </c>
      <c r="H88" s="273">
        <v>0</v>
      </c>
      <c r="I88" s="273">
        <v>0</v>
      </c>
      <c r="J88" s="273">
        <v>0</v>
      </c>
      <c r="K88" s="273">
        <v>0</v>
      </c>
      <c r="L88" s="273">
        <v>5771</v>
      </c>
      <c r="M88" s="273">
        <v>0</v>
      </c>
      <c r="N88" s="273">
        <v>0</v>
      </c>
      <c r="O88" s="273">
        <v>0</v>
      </c>
      <c r="P88" s="273">
        <v>0</v>
      </c>
      <c r="Q88" s="273">
        <v>0</v>
      </c>
      <c r="R88" s="273">
        <v>0</v>
      </c>
      <c r="S88" s="273">
        <v>0</v>
      </c>
      <c r="T88" s="273">
        <v>0</v>
      </c>
      <c r="U88" s="273">
        <v>4142011</v>
      </c>
      <c r="V88" s="273">
        <v>0</v>
      </c>
      <c r="W88" s="273">
        <v>561119</v>
      </c>
      <c r="X88" s="273">
        <v>2100893</v>
      </c>
      <c r="Y88" s="273">
        <v>4256575</v>
      </c>
      <c r="Z88" s="273">
        <v>0</v>
      </c>
      <c r="AA88" s="273">
        <v>0</v>
      </c>
      <c r="AB88" s="273">
        <v>2354244</v>
      </c>
      <c r="AC88" s="273">
        <v>293800</v>
      </c>
      <c r="AD88" s="273">
        <v>0</v>
      </c>
      <c r="AE88" s="273">
        <v>5780429</v>
      </c>
      <c r="AF88" s="273">
        <v>0</v>
      </c>
      <c r="AG88" s="273">
        <v>6009880</v>
      </c>
      <c r="AH88" s="273">
        <v>0</v>
      </c>
      <c r="AI88" s="273">
        <v>0</v>
      </c>
      <c r="AJ88" s="273">
        <v>5871411</v>
      </c>
      <c r="AK88" s="273">
        <v>1588560</v>
      </c>
      <c r="AL88" s="273">
        <v>352180</v>
      </c>
      <c r="AM88" s="273">
        <v>0</v>
      </c>
      <c r="AN88" s="273">
        <v>0</v>
      </c>
      <c r="AO88" s="273">
        <f>81416+5617</f>
        <v>87033</v>
      </c>
      <c r="AP88" s="273">
        <v>0</v>
      </c>
      <c r="AQ88" s="273">
        <v>0</v>
      </c>
      <c r="AR88" s="273">
        <v>0</v>
      </c>
      <c r="AS88" s="273">
        <v>0</v>
      </c>
      <c r="AT88" s="273">
        <v>0</v>
      </c>
      <c r="AU88" s="273">
        <v>0</v>
      </c>
      <c r="AV88" s="273">
        <v>3116493</v>
      </c>
      <c r="AW88" s="24" t="s">
        <v>247</v>
      </c>
      <c r="AX88" s="24" t="s">
        <v>247</v>
      </c>
      <c r="AY88" s="24" t="s">
        <v>247</v>
      </c>
      <c r="AZ88" s="24" t="s">
        <v>247</v>
      </c>
      <c r="BA88" s="24" t="s">
        <v>247</v>
      </c>
      <c r="BB88" s="24" t="s">
        <v>247</v>
      </c>
      <c r="BC88" s="24" t="s">
        <v>247</v>
      </c>
      <c r="BD88" s="24" t="s">
        <v>247</v>
      </c>
      <c r="BE88" s="24" t="s">
        <v>247</v>
      </c>
      <c r="BF88" s="24" t="s">
        <v>247</v>
      </c>
      <c r="BG88" s="24" t="s">
        <v>247</v>
      </c>
      <c r="BH88" s="24" t="s">
        <v>247</v>
      </c>
      <c r="BI88" s="24" t="s">
        <v>247</v>
      </c>
      <c r="BJ88" s="24" t="s">
        <v>247</v>
      </c>
      <c r="BK88" s="24" t="s">
        <v>247</v>
      </c>
      <c r="BL88" s="24" t="s">
        <v>247</v>
      </c>
      <c r="BM88" s="24" t="s">
        <v>247</v>
      </c>
      <c r="BN88" s="24" t="s">
        <v>247</v>
      </c>
      <c r="BO88" s="24" t="s">
        <v>247</v>
      </c>
      <c r="BP88" s="24" t="s">
        <v>247</v>
      </c>
      <c r="BQ88" s="24" t="s">
        <v>247</v>
      </c>
      <c r="BR88" s="24" t="s">
        <v>247</v>
      </c>
      <c r="BS88" s="24" t="s">
        <v>247</v>
      </c>
      <c r="BT88" s="24" t="s">
        <v>247</v>
      </c>
      <c r="BU88" s="24" t="s">
        <v>247</v>
      </c>
      <c r="BV88" s="24" t="s">
        <v>247</v>
      </c>
      <c r="BW88" s="24" t="s">
        <v>247</v>
      </c>
      <c r="BX88" s="24" t="s">
        <v>247</v>
      </c>
      <c r="BY88" s="24" t="s">
        <v>247</v>
      </c>
      <c r="BZ88" s="24" t="s">
        <v>247</v>
      </c>
      <c r="CA88" s="24" t="s">
        <v>247</v>
      </c>
      <c r="CB88" s="24" t="s">
        <v>247</v>
      </c>
      <c r="CC88" s="24" t="s">
        <v>247</v>
      </c>
      <c r="CD88" s="24" t="s">
        <v>247</v>
      </c>
      <c r="CE88" s="25">
        <f t="shared" si="20"/>
        <v>36527651</v>
      </c>
    </row>
    <row r="89" spans="1:84">
      <c r="A89" s="21" t="s">
        <v>288</v>
      </c>
      <c r="B89" s="16"/>
      <c r="C89" s="25">
        <f t="shared" ref="C89:AV89" si="21">C87+C88</f>
        <v>0</v>
      </c>
      <c r="D89" s="25">
        <f t="shared" si="21"/>
        <v>0</v>
      </c>
      <c r="E89" s="25">
        <f t="shared" si="21"/>
        <v>1280596</v>
      </c>
      <c r="F89" s="25">
        <f t="shared" si="21"/>
        <v>0</v>
      </c>
      <c r="G89" s="25">
        <f t="shared" si="21"/>
        <v>0</v>
      </c>
      <c r="H89" s="25">
        <f t="shared" si="21"/>
        <v>0</v>
      </c>
      <c r="I89" s="25">
        <f t="shared" si="21"/>
        <v>0</v>
      </c>
      <c r="J89" s="25">
        <f t="shared" si="21"/>
        <v>0</v>
      </c>
      <c r="K89" s="25">
        <f t="shared" si="21"/>
        <v>0</v>
      </c>
      <c r="L89" s="25">
        <f t="shared" si="21"/>
        <v>1019027</v>
      </c>
      <c r="M89" s="25">
        <f t="shared" si="21"/>
        <v>0</v>
      </c>
      <c r="N89" s="25">
        <f t="shared" si="21"/>
        <v>3647863</v>
      </c>
      <c r="O89" s="25">
        <f t="shared" si="21"/>
        <v>0</v>
      </c>
      <c r="P89" s="25">
        <f t="shared" si="21"/>
        <v>0</v>
      </c>
      <c r="Q89" s="25">
        <f t="shared" si="21"/>
        <v>0</v>
      </c>
      <c r="R89" s="25">
        <f t="shared" si="21"/>
        <v>0</v>
      </c>
      <c r="S89" s="25">
        <f t="shared" si="21"/>
        <v>0</v>
      </c>
      <c r="T89" s="25">
        <f t="shared" si="21"/>
        <v>0</v>
      </c>
      <c r="U89" s="25">
        <f t="shared" si="21"/>
        <v>5049586</v>
      </c>
      <c r="V89" s="25">
        <f t="shared" si="21"/>
        <v>0</v>
      </c>
      <c r="W89" s="25">
        <f t="shared" si="21"/>
        <v>622599</v>
      </c>
      <c r="X89" s="25">
        <f t="shared" si="21"/>
        <v>2331081</v>
      </c>
      <c r="Y89" s="25">
        <f t="shared" si="21"/>
        <v>4722955</v>
      </c>
      <c r="Z89" s="25">
        <f t="shared" si="21"/>
        <v>0</v>
      </c>
      <c r="AA89" s="25">
        <f t="shared" si="21"/>
        <v>0</v>
      </c>
      <c r="AB89" s="25">
        <f t="shared" si="21"/>
        <v>3288012</v>
      </c>
      <c r="AC89" s="25">
        <f t="shared" si="21"/>
        <v>812686</v>
      </c>
      <c r="AD89" s="25">
        <f t="shared" si="21"/>
        <v>0</v>
      </c>
      <c r="AE89" s="25">
        <f t="shared" si="21"/>
        <v>6260416</v>
      </c>
      <c r="AF89" s="25">
        <f t="shared" si="21"/>
        <v>0</v>
      </c>
      <c r="AG89" s="25">
        <f t="shared" si="21"/>
        <v>6592866</v>
      </c>
      <c r="AH89" s="25">
        <f t="shared" si="21"/>
        <v>0</v>
      </c>
      <c r="AI89" s="25">
        <f t="shared" si="21"/>
        <v>0</v>
      </c>
      <c r="AJ89" s="25">
        <f t="shared" si="21"/>
        <v>6104219</v>
      </c>
      <c r="AK89" s="25">
        <f t="shared" si="21"/>
        <v>2041973</v>
      </c>
      <c r="AL89" s="25">
        <f t="shared" si="21"/>
        <v>404030</v>
      </c>
      <c r="AM89" s="25">
        <f t="shared" si="21"/>
        <v>0</v>
      </c>
      <c r="AN89" s="25">
        <f t="shared" si="21"/>
        <v>0</v>
      </c>
      <c r="AO89" s="25">
        <f t="shared" si="21"/>
        <v>1134066</v>
      </c>
      <c r="AP89" s="25">
        <f t="shared" si="21"/>
        <v>0</v>
      </c>
      <c r="AQ89" s="25">
        <f t="shared" si="21"/>
        <v>0</v>
      </c>
      <c r="AR89" s="25">
        <f t="shared" si="21"/>
        <v>0</v>
      </c>
      <c r="AS89" s="25">
        <f t="shared" si="21"/>
        <v>0</v>
      </c>
      <c r="AT89" s="25">
        <f t="shared" si="21"/>
        <v>0</v>
      </c>
      <c r="AU89" s="25">
        <f t="shared" si="21"/>
        <v>0</v>
      </c>
      <c r="AV89" s="25">
        <f t="shared" si="21"/>
        <v>5528824</v>
      </c>
      <c r="AW89" s="24" t="s">
        <v>247</v>
      </c>
      <c r="AX89" s="24" t="s">
        <v>247</v>
      </c>
      <c r="AY89" s="24" t="s">
        <v>247</v>
      </c>
      <c r="AZ89" s="24" t="s">
        <v>247</v>
      </c>
      <c r="BA89" s="24" t="s">
        <v>247</v>
      </c>
      <c r="BB89" s="24" t="s">
        <v>247</v>
      </c>
      <c r="BC89" s="24" t="s">
        <v>247</v>
      </c>
      <c r="BD89" s="24" t="s">
        <v>247</v>
      </c>
      <c r="BE89" s="24" t="s">
        <v>247</v>
      </c>
      <c r="BF89" s="24" t="s">
        <v>247</v>
      </c>
      <c r="BG89" s="24" t="s">
        <v>247</v>
      </c>
      <c r="BH89" s="24" t="s">
        <v>247</v>
      </c>
      <c r="BI89" s="24" t="s">
        <v>247</v>
      </c>
      <c r="BJ89" s="24" t="s">
        <v>247</v>
      </c>
      <c r="BK89" s="24" t="s">
        <v>247</v>
      </c>
      <c r="BL89" s="24" t="s">
        <v>247</v>
      </c>
      <c r="BM89" s="24" t="s">
        <v>247</v>
      </c>
      <c r="BN89" s="24" t="s">
        <v>247</v>
      </c>
      <c r="BO89" s="24" t="s">
        <v>247</v>
      </c>
      <c r="BP89" s="24" t="s">
        <v>247</v>
      </c>
      <c r="BQ89" s="24" t="s">
        <v>247</v>
      </c>
      <c r="BR89" s="24" t="s">
        <v>247</v>
      </c>
      <c r="BS89" s="24" t="s">
        <v>247</v>
      </c>
      <c r="BT89" s="24" t="s">
        <v>247</v>
      </c>
      <c r="BU89" s="24" t="s">
        <v>247</v>
      </c>
      <c r="BV89" s="24" t="s">
        <v>247</v>
      </c>
      <c r="BW89" s="24" t="s">
        <v>247</v>
      </c>
      <c r="BX89" s="24" t="s">
        <v>247</v>
      </c>
      <c r="BY89" s="24" t="s">
        <v>247</v>
      </c>
      <c r="BZ89" s="24" t="s">
        <v>247</v>
      </c>
      <c r="CA89" s="24" t="s">
        <v>247</v>
      </c>
      <c r="CB89" s="24" t="s">
        <v>247</v>
      </c>
      <c r="CC89" s="24" t="s">
        <v>247</v>
      </c>
      <c r="CD89" s="24" t="s">
        <v>247</v>
      </c>
      <c r="CE89" s="25">
        <f t="shared" si="20"/>
        <v>50840799</v>
      </c>
    </row>
    <row r="90" spans="1:84">
      <c r="A90" s="31" t="s">
        <v>289</v>
      </c>
      <c r="B90" s="25"/>
      <c r="C90" s="273">
        <v>0</v>
      </c>
      <c r="D90" s="273">
        <v>0</v>
      </c>
      <c r="E90" s="273">
        <v>1076</v>
      </c>
      <c r="F90" s="273">
        <v>0</v>
      </c>
      <c r="G90" s="273">
        <v>0</v>
      </c>
      <c r="H90" s="273">
        <v>0</v>
      </c>
      <c r="I90" s="273">
        <v>0</v>
      </c>
      <c r="J90" s="273">
        <v>0</v>
      </c>
      <c r="K90" s="273">
        <v>0</v>
      </c>
      <c r="L90" s="273">
        <v>6316</v>
      </c>
      <c r="M90" s="273">
        <v>0</v>
      </c>
      <c r="N90" s="273">
        <v>4182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994</v>
      </c>
      <c r="V90" s="273">
        <v>0</v>
      </c>
      <c r="W90" s="273">
        <v>109</v>
      </c>
      <c r="X90" s="273">
        <v>408</v>
      </c>
      <c r="Y90" s="273">
        <v>826</v>
      </c>
      <c r="Z90" s="273">
        <v>0</v>
      </c>
      <c r="AA90" s="273">
        <v>0</v>
      </c>
      <c r="AB90" s="273">
        <v>385</v>
      </c>
      <c r="AC90" s="273">
        <v>1283</v>
      </c>
      <c r="AD90" s="273">
        <v>0</v>
      </c>
      <c r="AE90" s="273">
        <v>4798</v>
      </c>
      <c r="AF90" s="273">
        <v>0</v>
      </c>
      <c r="AG90" s="273">
        <v>1588</v>
      </c>
      <c r="AH90" s="273">
        <v>0</v>
      </c>
      <c r="AI90" s="273">
        <v>0</v>
      </c>
      <c r="AJ90" s="273">
        <v>5189</v>
      </c>
      <c r="AK90" s="273">
        <v>181</v>
      </c>
      <c r="AL90" s="273">
        <v>125</v>
      </c>
      <c r="AM90" s="273">
        <v>0</v>
      </c>
      <c r="AN90" s="273">
        <v>0</v>
      </c>
      <c r="AO90" s="273">
        <v>210</v>
      </c>
      <c r="AP90" s="273">
        <v>0</v>
      </c>
      <c r="AQ90" s="273">
        <v>0</v>
      </c>
      <c r="AR90" s="273">
        <v>0</v>
      </c>
      <c r="AS90" s="273">
        <v>0</v>
      </c>
      <c r="AT90" s="273">
        <v>0</v>
      </c>
      <c r="AU90" s="273">
        <v>0</v>
      </c>
      <c r="AV90" s="273">
        <v>1091</v>
      </c>
      <c r="AW90" s="273">
        <v>0</v>
      </c>
      <c r="AX90" s="273">
        <v>0</v>
      </c>
      <c r="AY90" s="273">
        <v>628</v>
      </c>
      <c r="AZ90" s="273">
        <v>0</v>
      </c>
      <c r="BA90" s="273">
        <v>911</v>
      </c>
      <c r="BB90" s="273">
        <v>762</v>
      </c>
      <c r="BC90" s="273">
        <v>0</v>
      </c>
      <c r="BD90" s="273">
        <v>0</v>
      </c>
      <c r="BE90" s="273">
        <v>22404</v>
      </c>
      <c r="BF90" s="273">
        <v>26</v>
      </c>
      <c r="BG90" s="273">
        <v>0</v>
      </c>
      <c r="BH90" s="273">
        <v>321</v>
      </c>
      <c r="BI90" s="273">
        <v>0</v>
      </c>
      <c r="BJ90" s="273">
        <v>334</v>
      </c>
      <c r="BK90" s="273">
        <v>0</v>
      </c>
      <c r="BL90" s="273">
        <v>0</v>
      </c>
      <c r="BM90" s="273">
        <v>0</v>
      </c>
      <c r="BN90" s="273">
        <v>3955</v>
      </c>
      <c r="BO90" s="273">
        <v>0</v>
      </c>
      <c r="BP90" s="273">
        <v>0</v>
      </c>
      <c r="BQ90" s="273">
        <v>0</v>
      </c>
      <c r="BR90" s="273">
        <v>0</v>
      </c>
      <c r="BS90" s="273">
        <v>0</v>
      </c>
      <c r="BT90" s="273">
        <v>0</v>
      </c>
      <c r="BU90" s="273">
        <v>0</v>
      </c>
      <c r="BV90" s="273">
        <v>1983</v>
      </c>
      <c r="BW90" s="273">
        <v>0</v>
      </c>
      <c r="BX90" s="273">
        <v>0</v>
      </c>
      <c r="BY90" s="273">
        <v>207</v>
      </c>
      <c r="BZ90" s="273">
        <v>0</v>
      </c>
      <c r="CA90" s="273">
        <v>0</v>
      </c>
      <c r="CB90" s="273">
        <v>0</v>
      </c>
      <c r="CC90" s="273">
        <v>0</v>
      </c>
      <c r="CD90" s="224" t="s">
        <v>247</v>
      </c>
      <c r="CE90" s="25">
        <f t="shared" si="20"/>
        <v>60292</v>
      </c>
      <c r="CF90" s="25">
        <f>BE59-CE90</f>
        <v>0</v>
      </c>
    </row>
    <row r="91" spans="1:84">
      <c r="A91" s="21" t="s">
        <v>290</v>
      </c>
      <c r="B91" s="16"/>
      <c r="C91" s="273">
        <v>0</v>
      </c>
      <c r="D91" s="273">
        <v>0</v>
      </c>
      <c r="E91" s="273">
        <v>1092</v>
      </c>
      <c r="F91" s="273">
        <v>0</v>
      </c>
      <c r="G91" s="273">
        <v>0</v>
      </c>
      <c r="H91" s="273">
        <v>0</v>
      </c>
      <c r="I91" s="273">
        <v>0</v>
      </c>
      <c r="J91" s="273">
        <v>0</v>
      </c>
      <c r="K91" s="273">
        <v>0</v>
      </c>
      <c r="L91" s="273">
        <v>6413</v>
      </c>
      <c r="M91" s="273">
        <v>0</v>
      </c>
      <c r="N91" s="273">
        <v>42637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3">
        <v>0</v>
      </c>
      <c r="AF91" s="273">
        <v>0</v>
      </c>
      <c r="AG91" s="273">
        <v>0</v>
      </c>
      <c r="AH91" s="273">
        <v>0</v>
      </c>
      <c r="AI91" s="273">
        <v>0</v>
      </c>
      <c r="AJ91" s="273">
        <v>0</v>
      </c>
      <c r="AK91" s="273">
        <v>0</v>
      </c>
      <c r="AL91" s="273">
        <v>0</v>
      </c>
      <c r="AM91" s="273">
        <v>0</v>
      </c>
      <c r="AN91" s="273">
        <v>0</v>
      </c>
      <c r="AO91" s="273">
        <v>213</v>
      </c>
      <c r="AP91" s="273">
        <v>0</v>
      </c>
      <c r="AQ91" s="273">
        <v>0</v>
      </c>
      <c r="AR91" s="273"/>
      <c r="AS91" s="273">
        <v>0</v>
      </c>
      <c r="AT91" s="273">
        <v>0</v>
      </c>
      <c r="AU91" s="273">
        <v>0</v>
      </c>
      <c r="AV91" s="273">
        <v>0</v>
      </c>
      <c r="AW91" s="273">
        <v>0</v>
      </c>
      <c r="AX91" s="264" t="s">
        <v>247</v>
      </c>
      <c r="AY91" s="264" t="s">
        <v>247</v>
      </c>
      <c r="AZ91" s="273">
        <v>19365</v>
      </c>
      <c r="BA91" s="273">
        <v>0</v>
      </c>
      <c r="BB91" s="273">
        <v>0</v>
      </c>
      <c r="BC91" s="273">
        <v>0</v>
      </c>
      <c r="BD91" s="24" t="s">
        <v>247</v>
      </c>
      <c r="BE91" s="24" t="s">
        <v>247</v>
      </c>
      <c r="BF91" s="273">
        <v>0</v>
      </c>
      <c r="BG91" s="24" t="s">
        <v>247</v>
      </c>
      <c r="BH91" s="273">
        <v>0</v>
      </c>
      <c r="BI91" s="273">
        <v>0</v>
      </c>
      <c r="BJ91" s="24" t="s">
        <v>247</v>
      </c>
      <c r="BK91" s="273">
        <v>0</v>
      </c>
      <c r="BL91" s="273">
        <v>0</v>
      </c>
      <c r="BM91" s="273">
        <v>0</v>
      </c>
      <c r="BN91" s="24" t="s">
        <v>247</v>
      </c>
      <c r="BO91" s="24" t="s">
        <v>247</v>
      </c>
      <c r="BP91" s="24" t="s">
        <v>247</v>
      </c>
      <c r="BQ91" s="24" t="s">
        <v>247</v>
      </c>
      <c r="BR91" s="273">
        <v>0</v>
      </c>
      <c r="BS91" s="273">
        <v>0</v>
      </c>
      <c r="BT91" s="273">
        <v>0</v>
      </c>
      <c r="BU91" s="273">
        <v>0</v>
      </c>
      <c r="BV91" s="273">
        <v>0</v>
      </c>
      <c r="BW91" s="273">
        <v>0</v>
      </c>
      <c r="BX91" s="273">
        <v>0</v>
      </c>
      <c r="BY91" s="273">
        <v>0</v>
      </c>
      <c r="BZ91" s="273">
        <v>0</v>
      </c>
      <c r="CA91" s="273">
        <v>0</v>
      </c>
      <c r="CB91" s="273">
        <v>0</v>
      </c>
      <c r="CC91" s="24" t="s">
        <v>247</v>
      </c>
      <c r="CD91" s="24" t="s">
        <v>247</v>
      </c>
      <c r="CE91" s="25">
        <f t="shared" si="20"/>
        <v>69720</v>
      </c>
      <c r="CF91" s="25">
        <f>AY59-CE91</f>
        <v>1</v>
      </c>
    </row>
    <row r="92" spans="1:84">
      <c r="A92" s="21" t="s">
        <v>291</v>
      </c>
      <c r="B92" s="16"/>
      <c r="C92" s="273">
        <v>0</v>
      </c>
      <c r="D92" s="273">
        <v>0</v>
      </c>
      <c r="E92" s="273">
        <v>466</v>
      </c>
      <c r="F92" s="273">
        <v>0</v>
      </c>
      <c r="G92" s="273">
        <v>0</v>
      </c>
      <c r="H92" s="273">
        <v>0</v>
      </c>
      <c r="I92" s="273">
        <v>0</v>
      </c>
      <c r="J92" s="273">
        <v>0</v>
      </c>
      <c r="K92" s="273">
        <v>0</v>
      </c>
      <c r="L92" s="273">
        <v>2735</v>
      </c>
      <c r="M92" s="273">
        <v>0</v>
      </c>
      <c r="N92" s="273">
        <v>1533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430</v>
      </c>
      <c r="V92" s="273">
        <v>0</v>
      </c>
      <c r="W92" s="273">
        <v>47</v>
      </c>
      <c r="X92" s="273">
        <v>176</v>
      </c>
      <c r="Y92" s="273">
        <v>357</v>
      </c>
      <c r="Z92" s="273">
        <v>0</v>
      </c>
      <c r="AA92" s="273">
        <v>0</v>
      </c>
      <c r="AB92" s="273">
        <v>167</v>
      </c>
      <c r="AC92" s="273">
        <v>556</v>
      </c>
      <c r="AD92" s="273">
        <v>0</v>
      </c>
      <c r="AE92" s="273">
        <v>2078</v>
      </c>
      <c r="AF92" s="273">
        <v>0</v>
      </c>
      <c r="AG92" s="273">
        <v>688</v>
      </c>
      <c r="AH92" s="273">
        <v>0</v>
      </c>
      <c r="AI92" s="273">
        <v>0</v>
      </c>
      <c r="AJ92" s="273">
        <v>2247</v>
      </c>
      <c r="AK92" s="273">
        <v>78</v>
      </c>
      <c r="AL92" s="273">
        <v>54</v>
      </c>
      <c r="AM92" s="273">
        <v>0</v>
      </c>
      <c r="AN92" s="273">
        <v>0</v>
      </c>
      <c r="AO92" s="273">
        <v>91</v>
      </c>
      <c r="AP92" s="273">
        <v>0</v>
      </c>
      <c r="AQ92" s="273">
        <v>0</v>
      </c>
      <c r="AR92" s="273">
        <v>0</v>
      </c>
      <c r="AS92" s="273">
        <v>0</v>
      </c>
      <c r="AT92" s="273">
        <v>0</v>
      </c>
      <c r="AU92" s="273">
        <v>0</v>
      </c>
      <c r="AV92" s="273">
        <v>472</v>
      </c>
      <c r="AW92" s="273">
        <v>0</v>
      </c>
      <c r="AX92" s="264" t="s">
        <v>247</v>
      </c>
      <c r="AY92" s="264" t="s">
        <v>247</v>
      </c>
      <c r="AZ92" s="24" t="s">
        <v>247</v>
      </c>
      <c r="BA92" s="273">
        <v>395</v>
      </c>
      <c r="BB92" s="273">
        <v>330</v>
      </c>
      <c r="BC92" s="273">
        <v>0</v>
      </c>
      <c r="BD92" s="24" t="s">
        <v>247</v>
      </c>
      <c r="BE92" s="24" t="s">
        <v>247</v>
      </c>
      <c r="BF92" s="24" t="s">
        <v>247</v>
      </c>
      <c r="BG92" s="24" t="s">
        <v>247</v>
      </c>
      <c r="BH92" s="273">
        <v>139</v>
      </c>
      <c r="BI92" s="273">
        <v>0</v>
      </c>
      <c r="BJ92" s="24" t="s">
        <v>247</v>
      </c>
      <c r="BK92" s="273">
        <v>0</v>
      </c>
      <c r="BL92" s="273">
        <v>0</v>
      </c>
      <c r="BM92" s="273">
        <v>0</v>
      </c>
      <c r="BN92" s="24" t="s">
        <v>247</v>
      </c>
      <c r="BO92" s="24" t="s">
        <v>247</v>
      </c>
      <c r="BP92" s="24" t="s">
        <v>247</v>
      </c>
      <c r="BQ92" s="24" t="s">
        <v>247</v>
      </c>
      <c r="BR92" s="24" t="s">
        <v>247</v>
      </c>
      <c r="BS92" s="273">
        <v>0</v>
      </c>
      <c r="BT92" s="273">
        <v>0</v>
      </c>
      <c r="BU92" s="273">
        <v>0</v>
      </c>
      <c r="BV92" s="273">
        <v>859</v>
      </c>
      <c r="BW92" s="273">
        <v>0</v>
      </c>
      <c r="BX92" s="273">
        <v>0</v>
      </c>
      <c r="BY92" s="273">
        <v>91</v>
      </c>
      <c r="BZ92" s="273">
        <v>0</v>
      </c>
      <c r="CA92" s="273">
        <v>0</v>
      </c>
      <c r="CB92" s="273">
        <v>0</v>
      </c>
      <c r="CC92" s="24" t="s">
        <v>247</v>
      </c>
      <c r="CD92" s="24" t="s">
        <v>247</v>
      </c>
      <c r="CE92" s="25">
        <f t="shared" si="20"/>
        <v>13989</v>
      </c>
      <c r="CF92" s="16"/>
    </row>
    <row r="93" spans="1:84">
      <c r="A93" s="21" t="s">
        <v>292</v>
      </c>
      <c r="B93" s="16"/>
      <c r="C93" s="273">
        <v>0</v>
      </c>
      <c r="D93" s="273">
        <v>0</v>
      </c>
      <c r="E93" s="273">
        <v>4583</v>
      </c>
      <c r="F93" s="273">
        <v>0</v>
      </c>
      <c r="G93" s="273">
        <v>0</v>
      </c>
      <c r="H93" s="273">
        <v>0</v>
      </c>
      <c r="I93" s="273">
        <v>0</v>
      </c>
      <c r="J93" s="273">
        <v>0</v>
      </c>
      <c r="K93" s="273">
        <v>0</v>
      </c>
      <c r="L93" s="273">
        <v>26904</v>
      </c>
      <c r="M93" s="273">
        <v>0</v>
      </c>
      <c r="N93" s="273">
        <v>1332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524</v>
      </c>
      <c r="X93" s="273">
        <v>1960</v>
      </c>
      <c r="Y93" s="273">
        <v>3971</v>
      </c>
      <c r="Z93" s="273">
        <v>0</v>
      </c>
      <c r="AA93" s="273">
        <v>0</v>
      </c>
      <c r="AB93" s="273">
        <v>0</v>
      </c>
      <c r="AC93" s="273">
        <v>374</v>
      </c>
      <c r="AD93" s="273">
        <v>0</v>
      </c>
      <c r="AE93" s="273">
        <v>25249</v>
      </c>
      <c r="AF93" s="273">
        <v>0</v>
      </c>
      <c r="AG93" s="273">
        <v>4463</v>
      </c>
      <c r="AH93" s="273">
        <v>0</v>
      </c>
      <c r="AI93" s="273">
        <v>0</v>
      </c>
      <c r="AJ93" s="273">
        <v>5259</v>
      </c>
      <c r="AK93" s="273">
        <v>0</v>
      </c>
      <c r="AL93" s="273">
        <v>0</v>
      </c>
      <c r="AM93" s="273">
        <v>0</v>
      </c>
      <c r="AN93" s="273">
        <v>0</v>
      </c>
      <c r="AO93" s="273">
        <v>894</v>
      </c>
      <c r="AP93" s="273">
        <v>0</v>
      </c>
      <c r="AQ93" s="273">
        <v>0</v>
      </c>
      <c r="AR93" s="273">
        <v>0</v>
      </c>
      <c r="AS93" s="273">
        <v>0</v>
      </c>
      <c r="AT93" s="273">
        <v>0</v>
      </c>
      <c r="AU93" s="273">
        <v>0</v>
      </c>
      <c r="AV93" s="273">
        <v>0</v>
      </c>
      <c r="AW93" s="273">
        <v>0</v>
      </c>
      <c r="AX93" s="264" t="s">
        <v>247</v>
      </c>
      <c r="AY93" s="264" t="s">
        <v>247</v>
      </c>
      <c r="AZ93" s="24" t="s">
        <v>247</v>
      </c>
      <c r="BA93" s="24" t="s">
        <v>247</v>
      </c>
      <c r="BB93" s="273">
        <v>0</v>
      </c>
      <c r="BC93" s="273">
        <v>0</v>
      </c>
      <c r="BD93" s="24" t="s">
        <v>247</v>
      </c>
      <c r="BE93" s="24" t="s">
        <v>247</v>
      </c>
      <c r="BF93" s="24" t="s">
        <v>247</v>
      </c>
      <c r="BG93" s="24" t="s">
        <v>247</v>
      </c>
      <c r="BH93" s="273">
        <v>0</v>
      </c>
      <c r="BI93" s="273">
        <v>0</v>
      </c>
      <c r="BJ93" s="24" t="s">
        <v>247</v>
      </c>
      <c r="BK93" s="273">
        <v>0</v>
      </c>
      <c r="BL93" s="273">
        <v>0</v>
      </c>
      <c r="BM93" s="273">
        <v>0</v>
      </c>
      <c r="BN93" s="24" t="s">
        <v>247</v>
      </c>
      <c r="BO93" s="24" t="s">
        <v>247</v>
      </c>
      <c r="BP93" s="24" t="s">
        <v>247</v>
      </c>
      <c r="BQ93" s="24" t="s">
        <v>247</v>
      </c>
      <c r="BR93" s="24" t="s">
        <v>247</v>
      </c>
      <c r="BS93" s="273">
        <v>0</v>
      </c>
      <c r="BT93" s="273">
        <v>0</v>
      </c>
      <c r="BU93" s="273">
        <v>0</v>
      </c>
      <c r="BV93" s="273">
        <v>0</v>
      </c>
      <c r="BW93" s="273">
        <v>0</v>
      </c>
      <c r="BX93" s="273">
        <v>0</v>
      </c>
      <c r="BY93" s="273">
        <v>0</v>
      </c>
      <c r="BZ93" s="273">
        <v>0</v>
      </c>
      <c r="CA93" s="273">
        <v>0</v>
      </c>
      <c r="CB93" s="273">
        <v>0</v>
      </c>
      <c r="CC93" s="24" t="s">
        <v>247</v>
      </c>
      <c r="CD93" s="24" t="s">
        <v>247</v>
      </c>
      <c r="CE93" s="25">
        <f t="shared" si="20"/>
        <v>75513</v>
      </c>
      <c r="CF93" s="25">
        <f>BA59</f>
        <v>0</v>
      </c>
    </row>
    <row r="94" spans="1:84">
      <c r="A94" s="21" t="s">
        <v>293</v>
      </c>
      <c r="B94" s="16"/>
      <c r="C94" s="277">
        <v>0</v>
      </c>
      <c r="D94" s="277">
        <v>0</v>
      </c>
      <c r="E94" s="277">
        <v>7.14</v>
      </c>
      <c r="F94" s="277">
        <v>0</v>
      </c>
      <c r="G94" s="277">
        <v>0</v>
      </c>
      <c r="H94" s="277">
        <v>0</v>
      </c>
      <c r="I94" s="277">
        <v>0</v>
      </c>
      <c r="J94" s="277">
        <v>0</v>
      </c>
      <c r="K94" s="277">
        <v>0</v>
      </c>
      <c r="L94" s="277">
        <v>41.9</v>
      </c>
      <c r="M94" s="277">
        <v>0</v>
      </c>
      <c r="N94" s="277">
        <v>55.5</v>
      </c>
      <c r="O94" s="277">
        <v>0</v>
      </c>
      <c r="P94" s="274">
        <v>0</v>
      </c>
      <c r="Q94" s="274">
        <v>0</v>
      </c>
      <c r="R94" s="274">
        <v>0</v>
      </c>
      <c r="S94" s="278">
        <v>0</v>
      </c>
      <c r="T94" s="278">
        <v>0</v>
      </c>
      <c r="U94" s="279">
        <v>0</v>
      </c>
      <c r="V94" s="274">
        <v>0</v>
      </c>
      <c r="W94" s="274">
        <v>0</v>
      </c>
      <c r="X94" s="274">
        <v>0</v>
      </c>
      <c r="Y94" s="274">
        <v>0</v>
      </c>
      <c r="Z94" s="274">
        <v>0</v>
      </c>
      <c r="AA94" s="274">
        <v>0</v>
      </c>
      <c r="AB94" s="278">
        <v>0</v>
      </c>
      <c r="AC94" s="274">
        <v>0</v>
      </c>
      <c r="AD94" s="274">
        <v>0</v>
      </c>
      <c r="AE94" s="274">
        <v>0</v>
      </c>
      <c r="AF94" s="274">
        <v>0</v>
      </c>
      <c r="AG94" s="274">
        <v>0.03</v>
      </c>
      <c r="AH94" s="274">
        <v>0</v>
      </c>
      <c r="AI94" s="274">
        <v>0</v>
      </c>
      <c r="AJ94" s="274">
        <v>4.9000000000000004</v>
      </c>
      <c r="AK94" s="274">
        <v>0</v>
      </c>
      <c r="AL94" s="274">
        <v>0</v>
      </c>
      <c r="AM94" s="274">
        <v>0</v>
      </c>
      <c r="AN94" s="274">
        <v>0</v>
      </c>
      <c r="AO94" s="274">
        <v>1.39</v>
      </c>
      <c r="AP94" s="274">
        <v>0</v>
      </c>
      <c r="AQ94" s="274">
        <v>0</v>
      </c>
      <c r="AR94" s="274">
        <v>0</v>
      </c>
      <c r="AS94" s="274">
        <v>0</v>
      </c>
      <c r="AT94" s="274">
        <v>0</v>
      </c>
      <c r="AU94" s="274">
        <v>0</v>
      </c>
      <c r="AV94" s="278">
        <v>0.92</v>
      </c>
      <c r="AW94" s="264" t="s">
        <v>247</v>
      </c>
      <c r="AX94" s="264" t="s">
        <v>247</v>
      </c>
      <c r="AY94" s="264" t="s">
        <v>247</v>
      </c>
      <c r="AZ94" s="24" t="s">
        <v>247</v>
      </c>
      <c r="BA94" s="24" t="s">
        <v>247</v>
      </c>
      <c r="BB94" s="24" t="s">
        <v>247</v>
      </c>
      <c r="BC94" s="24" t="s">
        <v>247</v>
      </c>
      <c r="BD94" s="24" t="s">
        <v>247</v>
      </c>
      <c r="BE94" s="24" t="s">
        <v>247</v>
      </c>
      <c r="BF94" s="24" t="s">
        <v>247</v>
      </c>
      <c r="BG94" s="24" t="s">
        <v>247</v>
      </c>
      <c r="BH94" s="24" t="s">
        <v>247</v>
      </c>
      <c r="BI94" s="24" t="s">
        <v>247</v>
      </c>
      <c r="BJ94" s="24" t="s">
        <v>247</v>
      </c>
      <c r="BK94" s="24" t="s">
        <v>247</v>
      </c>
      <c r="BL94" s="24" t="s">
        <v>247</v>
      </c>
      <c r="BM94" s="24" t="s">
        <v>247</v>
      </c>
      <c r="BN94" s="24" t="s">
        <v>247</v>
      </c>
      <c r="BO94" s="24" t="s">
        <v>247</v>
      </c>
      <c r="BP94" s="24" t="s">
        <v>247</v>
      </c>
      <c r="BQ94" s="24" t="s">
        <v>247</v>
      </c>
      <c r="BR94" s="24" t="s">
        <v>247</v>
      </c>
      <c r="BS94" s="24" t="s">
        <v>247</v>
      </c>
      <c r="BT94" s="24" t="s">
        <v>247</v>
      </c>
      <c r="BU94" s="265"/>
      <c r="BV94" s="265"/>
      <c r="BW94" s="265"/>
      <c r="BX94" s="265"/>
      <c r="BY94" s="265"/>
      <c r="BZ94" s="265"/>
      <c r="CA94" s="265"/>
      <c r="CB94" s="265"/>
      <c r="CC94" s="24" t="s">
        <v>247</v>
      </c>
      <c r="CD94" s="24" t="s">
        <v>247</v>
      </c>
      <c r="CE94" s="226">
        <f t="shared" si="20"/>
        <v>111.78</v>
      </c>
      <c r="CF94" s="29"/>
    </row>
    <row r="95" spans="1:84">
      <c r="A95" s="30" t="s">
        <v>294</v>
      </c>
      <c r="B95" s="30"/>
      <c r="C95" s="30"/>
      <c r="D95" s="30"/>
      <c r="E95" s="30"/>
    </row>
    <row r="96" spans="1:84">
      <c r="A96" s="31" t="s">
        <v>295</v>
      </c>
      <c r="B96" s="32"/>
      <c r="C96" s="283" t="s">
        <v>296</v>
      </c>
      <c r="D96" s="284" t="s">
        <v>297</v>
      </c>
      <c r="E96" s="285" t="s">
        <v>297</v>
      </c>
      <c r="F96" s="12"/>
    </row>
    <row r="97" spans="1:6">
      <c r="A97" s="25" t="s">
        <v>298</v>
      </c>
      <c r="B97" s="32" t="s">
        <v>299</v>
      </c>
      <c r="C97" s="286" t="s">
        <v>300</v>
      </c>
      <c r="D97" s="284" t="s">
        <v>297</v>
      </c>
      <c r="E97" s="285" t="s">
        <v>297</v>
      </c>
      <c r="F97" s="12"/>
    </row>
    <row r="98" spans="1:6">
      <c r="A98" s="25" t="s">
        <v>301</v>
      </c>
      <c r="B98" s="32" t="s">
        <v>299</v>
      </c>
      <c r="C98" s="287" t="s">
        <v>302</v>
      </c>
      <c r="D98" s="284" t="s">
        <v>297</v>
      </c>
      <c r="E98" s="285" t="s">
        <v>297</v>
      </c>
      <c r="F98" s="12"/>
    </row>
    <row r="99" spans="1:6">
      <c r="A99" s="25" t="s">
        <v>303</v>
      </c>
      <c r="B99" s="32" t="s">
        <v>299</v>
      </c>
      <c r="C99" s="288" t="s">
        <v>304</v>
      </c>
      <c r="D99" s="284" t="s">
        <v>297</v>
      </c>
      <c r="E99" s="285" t="s">
        <v>297</v>
      </c>
      <c r="F99" s="12"/>
    </row>
    <row r="100" spans="1:6">
      <c r="A100" s="25" t="s">
        <v>305</v>
      </c>
      <c r="B100" s="32" t="s">
        <v>299</v>
      </c>
      <c r="C100" s="287" t="s">
        <v>306</v>
      </c>
      <c r="D100" s="284" t="s">
        <v>297</v>
      </c>
      <c r="E100" s="285" t="s">
        <v>297</v>
      </c>
      <c r="F100" s="12"/>
    </row>
    <row r="101" spans="1:6">
      <c r="A101" s="25" t="s">
        <v>307</v>
      </c>
      <c r="B101" s="32" t="s">
        <v>299</v>
      </c>
      <c r="C101" s="287" t="s">
        <v>308</v>
      </c>
      <c r="D101" s="284" t="s">
        <v>297</v>
      </c>
      <c r="E101" s="285" t="s">
        <v>297</v>
      </c>
      <c r="F101" s="12"/>
    </row>
    <row r="102" spans="1:6">
      <c r="A102" s="25" t="s">
        <v>309</v>
      </c>
      <c r="B102" s="32" t="s">
        <v>299</v>
      </c>
      <c r="C102" s="289">
        <v>99328</v>
      </c>
      <c r="D102" s="284" t="s">
        <v>297</v>
      </c>
      <c r="E102" s="285" t="s">
        <v>297</v>
      </c>
      <c r="F102" s="12"/>
    </row>
    <row r="103" spans="1:6">
      <c r="A103" s="25" t="s">
        <v>310</v>
      </c>
      <c r="B103" s="32" t="s">
        <v>299</v>
      </c>
      <c r="C103" s="287" t="s">
        <v>311</v>
      </c>
      <c r="D103" s="284" t="s">
        <v>297</v>
      </c>
      <c r="E103" s="285" t="s">
        <v>297</v>
      </c>
      <c r="F103" s="12"/>
    </row>
    <row r="104" spans="1:6">
      <c r="A104" s="25" t="s">
        <v>312</v>
      </c>
      <c r="B104" s="32" t="s">
        <v>299</v>
      </c>
      <c r="C104" s="290" t="s">
        <v>1059</v>
      </c>
      <c r="D104" s="284" t="s">
        <v>297</v>
      </c>
      <c r="E104" s="285" t="s">
        <v>297</v>
      </c>
      <c r="F104" s="12"/>
    </row>
    <row r="105" spans="1:6">
      <c r="A105" s="25" t="s">
        <v>313</v>
      </c>
      <c r="B105" s="32" t="s">
        <v>299</v>
      </c>
      <c r="C105" s="290" t="s">
        <v>1060</v>
      </c>
      <c r="D105" s="284" t="s">
        <v>297</v>
      </c>
      <c r="E105" s="285" t="s">
        <v>297</v>
      </c>
      <c r="F105" s="12"/>
    </row>
    <row r="106" spans="1:6">
      <c r="A106" s="25" t="s">
        <v>314</v>
      </c>
      <c r="B106" s="32" t="s">
        <v>299</v>
      </c>
      <c r="C106" s="287" t="s">
        <v>1061</v>
      </c>
      <c r="D106" s="284" t="s">
        <v>297</v>
      </c>
      <c r="E106" s="285" t="s">
        <v>297</v>
      </c>
      <c r="F106" s="12"/>
    </row>
    <row r="107" spans="1:6">
      <c r="A107" s="25" t="s">
        <v>315</v>
      </c>
      <c r="B107" s="32" t="s">
        <v>299</v>
      </c>
      <c r="C107" s="291" t="s">
        <v>316</v>
      </c>
      <c r="D107" s="284" t="s">
        <v>297</v>
      </c>
      <c r="E107" s="285" t="s">
        <v>297</v>
      </c>
      <c r="F107" s="12"/>
    </row>
    <row r="108" spans="1:6">
      <c r="A108" s="25" t="s">
        <v>317</v>
      </c>
      <c r="B108" s="32" t="s">
        <v>299</v>
      </c>
      <c r="C108" s="291" t="s">
        <v>318</v>
      </c>
      <c r="D108" s="284" t="s">
        <v>297</v>
      </c>
      <c r="E108" s="285" t="s">
        <v>297</v>
      </c>
      <c r="F108" s="12"/>
    </row>
    <row r="109" spans="1:6">
      <c r="A109" s="33" t="s">
        <v>319</v>
      </c>
      <c r="B109" s="32" t="s">
        <v>299</v>
      </c>
      <c r="C109" s="287" t="s">
        <v>1062</v>
      </c>
      <c r="D109" s="284" t="s">
        <v>297</v>
      </c>
      <c r="E109" s="285" t="s">
        <v>297</v>
      </c>
      <c r="F109" s="12"/>
    </row>
    <row r="110" spans="1:6">
      <c r="A110" s="33" t="s">
        <v>320</v>
      </c>
      <c r="B110" s="32" t="s">
        <v>299</v>
      </c>
      <c r="C110" s="287" t="s">
        <v>1063</v>
      </c>
      <c r="D110" s="284" t="s">
        <v>297</v>
      </c>
      <c r="E110" s="285" t="s">
        <v>297</v>
      </c>
      <c r="F110" s="12"/>
    </row>
    <row r="111" spans="1:6">
      <c r="A111" s="30" t="s">
        <v>321</v>
      </c>
      <c r="B111" s="30"/>
      <c r="C111" s="30"/>
      <c r="D111" s="30"/>
      <c r="E111" s="30"/>
    </row>
    <row r="112" spans="1:6">
      <c r="A112" s="34" t="s">
        <v>322</v>
      </c>
      <c r="B112" s="34"/>
      <c r="C112" s="34"/>
      <c r="D112" s="34"/>
      <c r="E112" s="34"/>
    </row>
    <row r="113" spans="1:5">
      <c r="A113" s="16" t="s">
        <v>307</v>
      </c>
      <c r="B113" s="35" t="s">
        <v>299</v>
      </c>
      <c r="C113" s="292">
        <v>0</v>
      </c>
      <c r="D113" s="16"/>
      <c r="E113" s="16"/>
    </row>
    <row r="114" spans="1:5">
      <c r="A114" s="16" t="s">
        <v>310</v>
      </c>
      <c r="B114" s="35" t="s">
        <v>299</v>
      </c>
      <c r="C114" s="292">
        <v>0</v>
      </c>
      <c r="D114" s="16"/>
      <c r="E114" s="16"/>
    </row>
    <row r="115" spans="1:5">
      <c r="A115" s="16" t="s">
        <v>323</v>
      </c>
      <c r="B115" s="35" t="s">
        <v>299</v>
      </c>
      <c r="C115" s="292">
        <v>1</v>
      </c>
      <c r="D115" s="16"/>
      <c r="E115" s="16"/>
    </row>
    <row r="116" spans="1:5">
      <c r="A116" s="34" t="s">
        <v>324</v>
      </c>
      <c r="B116" s="34"/>
      <c r="C116" s="34"/>
      <c r="D116" s="34"/>
      <c r="E116" s="34"/>
    </row>
    <row r="117" spans="1:5">
      <c r="A117" s="16" t="s">
        <v>325</v>
      </c>
      <c r="B117" s="35" t="s">
        <v>299</v>
      </c>
      <c r="C117" s="292">
        <v>0</v>
      </c>
      <c r="D117" s="16"/>
      <c r="E117" s="16"/>
    </row>
    <row r="118" spans="1:5">
      <c r="A118" s="16" t="s">
        <v>158</v>
      </c>
      <c r="B118" s="35" t="s">
        <v>299</v>
      </c>
      <c r="C118" s="293">
        <v>0</v>
      </c>
      <c r="D118" s="16"/>
      <c r="E118" s="16"/>
    </row>
    <row r="119" spans="1:5">
      <c r="A119" s="34" t="s">
        <v>326</v>
      </c>
      <c r="B119" s="34"/>
      <c r="C119" s="34"/>
      <c r="D119" s="34"/>
      <c r="E119" s="34"/>
    </row>
    <row r="120" spans="1:5">
      <c r="A120" s="16" t="s">
        <v>327</v>
      </c>
      <c r="B120" s="35" t="s">
        <v>299</v>
      </c>
      <c r="C120" s="292">
        <v>0</v>
      </c>
      <c r="D120" s="16"/>
      <c r="E120" s="16"/>
    </row>
    <row r="121" spans="1:5">
      <c r="A121" s="16" t="s">
        <v>328</v>
      </c>
      <c r="B121" s="35" t="s">
        <v>299</v>
      </c>
      <c r="C121" s="292">
        <v>0</v>
      </c>
      <c r="D121" s="16"/>
      <c r="E121" s="16"/>
    </row>
    <row r="122" spans="1:5">
      <c r="A122" s="16" t="s">
        <v>329</v>
      </c>
      <c r="B122" s="35" t="s">
        <v>299</v>
      </c>
      <c r="C122" s="292">
        <v>0</v>
      </c>
      <c r="D122" s="16"/>
      <c r="E122" s="16"/>
    </row>
    <row r="123" spans="1:5">
      <c r="A123" s="16"/>
      <c r="B123" s="35"/>
      <c r="C123" s="36"/>
      <c r="D123" s="16"/>
      <c r="E123" s="16"/>
    </row>
    <row r="124" spans="1:5">
      <c r="A124" s="37" t="s">
        <v>330</v>
      </c>
      <c r="B124" s="30"/>
      <c r="C124" s="30"/>
      <c r="D124" s="30"/>
      <c r="E124" s="30"/>
    </row>
    <row r="125" spans="1:5">
      <c r="A125" s="16"/>
      <c r="B125" s="35"/>
      <c r="C125" s="36"/>
      <c r="D125" s="16"/>
      <c r="E125" s="16"/>
    </row>
    <row r="126" spans="1:5">
      <c r="A126" s="21" t="s">
        <v>331</v>
      </c>
      <c r="B126" s="16"/>
      <c r="C126" s="17" t="s">
        <v>332</v>
      </c>
      <c r="D126" s="18" t="s">
        <v>241</v>
      </c>
      <c r="E126" s="16"/>
    </row>
    <row r="127" spans="1:5">
      <c r="A127" s="16" t="s">
        <v>333</v>
      </c>
      <c r="B127" s="35" t="s">
        <v>299</v>
      </c>
      <c r="C127" s="294">
        <v>95</v>
      </c>
      <c r="D127" s="295">
        <v>364</v>
      </c>
      <c r="E127" s="16"/>
    </row>
    <row r="128" spans="1:5">
      <c r="A128" s="16" t="s">
        <v>334</v>
      </c>
      <c r="B128" s="35" t="s">
        <v>299</v>
      </c>
      <c r="C128" s="294">
        <v>105</v>
      </c>
      <c r="D128" s="295">
        <v>2137</v>
      </c>
      <c r="E128" s="16"/>
    </row>
    <row r="129" spans="1:5">
      <c r="A129" s="16" t="s">
        <v>335</v>
      </c>
      <c r="B129" s="35" t="s">
        <v>299</v>
      </c>
      <c r="C129" s="292">
        <v>0</v>
      </c>
      <c r="D129" s="295">
        <v>0</v>
      </c>
      <c r="E129" s="16"/>
    </row>
    <row r="130" spans="1:5">
      <c r="A130" s="16" t="s">
        <v>336</v>
      </c>
      <c r="B130" s="35" t="s">
        <v>299</v>
      </c>
      <c r="C130" s="292">
        <v>0</v>
      </c>
      <c r="D130" s="295">
        <v>0</v>
      </c>
      <c r="E130" s="16"/>
    </row>
    <row r="131" spans="1:5">
      <c r="A131" s="21" t="s">
        <v>337</v>
      </c>
      <c r="B131" s="16"/>
      <c r="C131" s="17" t="s">
        <v>193</v>
      </c>
      <c r="D131" s="16"/>
      <c r="E131" s="16"/>
    </row>
    <row r="132" spans="1:5">
      <c r="A132" s="16" t="s">
        <v>338</v>
      </c>
      <c r="B132" s="35" t="s">
        <v>299</v>
      </c>
      <c r="C132" s="292">
        <v>0</v>
      </c>
      <c r="D132" s="16"/>
      <c r="E132" s="16"/>
    </row>
    <row r="133" spans="1:5">
      <c r="A133" s="16" t="s">
        <v>339</v>
      </c>
      <c r="B133" s="35" t="s">
        <v>299</v>
      </c>
      <c r="C133" s="292">
        <v>0</v>
      </c>
      <c r="D133" s="16"/>
      <c r="E133" s="16"/>
    </row>
    <row r="134" spans="1:5">
      <c r="A134" s="16" t="s">
        <v>340</v>
      </c>
      <c r="B134" s="35" t="s">
        <v>299</v>
      </c>
      <c r="C134" s="296">
        <v>25</v>
      </c>
      <c r="D134" s="16"/>
      <c r="E134" s="16"/>
    </row>
    <row r="135" spans="1:5">
      <c r="A135" s="16" t="s">
        <v>341</v>
      </c>
      <c r="B135" s="35" t="s">
        <v>299</v>
      </c>
      <c r="C135" s="292">
        <v>0</v>
      </c>
      <c r="D135" s="16"/>
      <c r="E135" s="16"/>
    </row>
    <row r="136" spans="1:5">
      <c r="A136" s="16" t="s">
        <v>342</v>
      </c>
      <c r="B136" s="35" t="s">
        <v>299</v>
      </c>
      <c r="C136" s="292">
        <v>0</v>
      </c>
      <c r="D136" s="16"/>
      <c r="E136" s="16"/>
    </row>
    <row r="137" spans="1:5">
      <c r="A137" s="16" t="s">
        <v>343</v>
      </c>
      <c r="B137" s="35" t="s">
        <v>299</v>
      </c>
      <c r="C137" s="292">
        <v>0</v>
      </c>
      <c r="D137" s="16"/>
      <c r="E137" s="16"/>
    </row>
    <row r="138" spans="1:5">
      <c r="A138" s="16" t="s">
        <v>122</v>
      </c>
      <c r="B138" s="35" t="s">
        <v>299</v>
      </c>
      <c r="C138" s="292">
        <v>0</v>
      </c>
      <c r="D138" s="16"/>
      <c r="E138" s="16"/>
    </row>
    <row r="139" spans="1:5">
      <c r="A139" s="16" t="s">
        <v>344</v>
      </c>
      <c r="B139" s="35" t="s">
        <v>299</v>
      </c>
      <c r="C139" s="294">
        <v>0</v>
      </c>
      <c r="D139" s="16"/>
      <c r="E139" s="16"/>
    </row>
    <row r="140" spans="1:5">
      <c r="A140" s="16" t="s">
        <v>345</v>
      </c>
      <c r="B140" s="35"/>
      <c r="C140" s="292">
        <v>0</v>
      </c>
      <c r="D140" s="16"/>
      <c r="E140" s="16"/>
    </row>
    <row r="141" spans="1:5">
      <c r="A141" s="16" t="s">
        <v>335</v>
      </c>
      <c r="B141" s="35" t="s">
        <v>299</v>
      </c>
      <c r="C141" s="292">
        <v>0</v>
      </c>
      <c r="D141" s="16"/>
      <c r="E141" s="16"/>
    </row>
    <row r="142" spans="1:5">
      <c r="A142" s="16" t="s">
        <v>346</v>
      </c>
      <c r="B142" s="35" t="s">
        <v>299</v>
      </c>
      <c r="C142" s="292">
        <v>0</v>
      </c>
      <c r="D142" s="16"/>
      <c r="E142" s="16"/>
    </row>
    <row r="143" spans="1:5">
      <c r="A143" s="16" t="s">
        <v>347</v>
      </c>
      <c r="B143" s="16"/>
      <c r="C143" s="22"/>
      <c r="D143" s="16"/>
      <c r="E143" s="25">
        <f>SUM(C132:C142)</f>
        <v>25</v>
      </c>
    </row>
    <row r="144" spans="1:5">
      <c r="A144" s="16" t="s">
        <v>348</v>
      </c>
      <c r="B144" s="35" t="s">
        <v>299</v>
      </c>
      <c r="C144" s="294">
        <v>25</v>
      </c>
      <c r="D144" s="16"/>
      <c r="E144" s="16"/>
    </row>
    <row r="145" spans="1:6">
      <c r="A145" s="16" t="s">
        <v>349</v>
      </c>
      <c r="B145" s="35" t="s">
        <v>299</v>
      </c>
      <c r="C145" s="292">
        <v>0</v>
      </c>
      <c r="D145" s="16"/>
      <c r="E145" s="16"/>
    </row>
    <row r="146" spans="1:6">
      <c r="A146" s="16"/>
      <c r="B146" s="16"/>
      <c r="C146" s="22"/>
      <c r="D146" s="16"/>
      <c r="E146" s="16"/>
    </row>
    <row r="147" spans="1:6">
      <c r="A147" s="16" t="s">
        <v>350</v>
      </c>
      <c r="B147" s="35" t="s">
        <v>299</v>
      </c>
      <c r="C147" s="294">
        <v>0</v>
      </c>
      <c r="D147" s="16"/>
      <c r="E147" s="16"/>
    </row>
    <row r="148" spans="1:6">
      <c r="A148" s="16"/>
      <c r="B148" s="16"/>
      <c r="C148" s="22"/>
      <c r="D148" s="16"/>
      <c r="E148" s="16"/>
    </row>
    <row r="149" spans="1:6">
      <c r="A149" s="16"/>
      <c r="B149" s="16"/>
      <c r="C149" s="22"/>
      <c r="D149" s="16"/>
      <c r="E149" s="16"/>
    </row>
    <row r="150" spans="1:6">
      <c r="A150" s="16"/>
      <c r="B150" s="16"/>
      <c r="C150" s="22"/>
      <c r="D150" s="16"/>
      <c r="E150" s="16"/>
    </row>
    <row r="151" spans="1:6">
      <c r="A151" s="16"/>
      <c r="B151" s="16"/>
      <c r="C151" s="22"/>
      <c r="D151" s="16"/>
      <c r="E151" s="16"/>
    </row>
    <row r="152" spans="1:6">
      <c r="A152" s="30" t="s">
        <v>351</v>
      </c>
      <c r="B152" s="37"/>
      <c r="C152" s="37"/>
      <c r="D152" s="37"/>
      <c r="E152" s="37"/>
    </row>
    <row r="153" spans="1:6">
      <c r="A153" s="38" t="s">
        <v>352</v>
      </c>
      <c r="B153" s="39" t="s">
        <v>353</v>
      </c>
      <c r="C153" s="40" t="s">
        <v>354</v>
      </c>
      <c r="D153" s="39" t="s">
        <v>158</v>
      </c>
      <c r="E153" s="39" t="s">
        <v>229</v>
      </c>
    </row>
    <row r="154" spans="1:6">
      <c r="A154" s="16" t="s">
        <v>332</v>
      </c>
      <c r="B154" s="295">
        <v>82</v>
      </c>
      <c r="C154" s="295">
        <v>11</v>
      </c>
      <c r="D154" s="295">
        <v>2</v>
      </c>
      <c r="E154" s="25">
        <f>SUM(B154:D154)</f>
        <v>95</v>
      </c>
    </row>
    <row r="155" spans="1:6">
      <c r="A155" s="16" t="s">
        <v>241</v>
      </c>
      <c r="B155" s="295">
        <v>315</v>
      </c>
      <c r="C155" s="295">
        <v>41</v>
      </c>
      <c r="D155" s="295">
        <v>8</v>
      </c>
      <c r="E155" s="25">
        <f>SUM(B155:D155)</f>
        <v>364</v>
      </c>
    </row>
    <row r="156" spans="1:6">
      <c r="A156" s="16" t="s">
        <v>355</v>
      </c>
      <c r="B156" s="295">
        <v>46424</v>
      </c>
      <c r="C156" s="295">
        <v>17138</v>
      </c>
      <c r="D156" s="295">
        <v>24049</v>
      </c>
      <c r="E156" s="25">
        <f>SUM(B156:D156)</f>
        <v>87611</v>
      </c>
    </row>
    <row r="157" spans="1:6">
      <c r="A157" s="16" t="s">
        <v>286</v>
      </c>
      <c r="B157" s="295">
        <v>4646678</v>
      </c>
      <c r="C157" s="295">
        <v>3985111</v>
      </c>
      <c r="D157" s="295">
        <v>3793644</v>
      </c>
      <c r="E157" s="25">
        <f>SUM(B157:D157)</f>
        <v>12425433</v>
      </c>
      <c r="F157" s="14"/>
    </row>
    <row r="158" spans="1:6">
      <c r="A158" s="16" t="s">
        <v>287</v>
      </c>
      <c r="B158" s="295">
        <v>19359925</v>
      </c>
      <c r="C158" s="295">
        <v>7147039</v>
      </c>
      <c r="D158" s="295">
        <v>10020687</v>
      </c>
      <c r="E158" s="25">
        <f>SUM(B158:D158)</f>
        <v>36527651</v>
      </c>
      <c r="F158" s="14"/>
    </row>
    <row r="159" spans="1:6">
      <c r="A159" s="38" t="s">
        <v>356</v>
      </c>
      <c r="B159" s="39" t="s">
        <v>353</v>
      </c>
      <c r="C159" s="40" t="s">
        <v>354</v>
      </c>
      <c r="D159" s="39" t="s">
        <v>158</v>
      </c>
      <c r="E159" s="39" t="s">
        <v>229</v>
      </c>
    </row>
    <row r="160" spans="1:6">
      <c r="A160" s="16" t="s">
        <v>332</v>
      </c>
      <c r="B160" s="272">
        <v>62</v>
      </c>
      <c r="C160" s="272">
        <v>33</v>
      </c>
      <c r="D160" s="272">
        <v>10</v>
      </c>
      <c r="E160" s="25">
        <f>SUM(B160:D160)</f>
        <v>105</v>
      </c>
    </row>
    <row r="161" spans="1:5">
      <c r="A161" s="16" t="s">
        <v>241</v>
      </c>
      <c r="B161" s="272">
        <v>1256</v>
      </c>
      <c r="C161" s="272">
        <v>663</v>
      </c>
      <c r="D161" s="272">
        <v>218</v>
      </c>
      <c r="E161" s="25">
        <f>SUM(B161:D161)</f>
        <v>2137</v>
      </c>
    </row>
    <row r="162" spans="1:5">
      <c r="A162" s="16" t="s">
        <v>355</v>
      </c>
      <c r="B162" s="295">
        <v>0</v>
      </c>
      <c r="C162" s="295">
        <v>0</v>
      </c>
      <c r="D162" s="295">
        <v>0</v>
      </c>
      <c r="E162" s="25">
        <f>SUM(B162:D162)</f>
        <v>0</v>
      </c>
    </row>
    <row r="163" spans="1:5">
      <c r="A163" s="16" t="s">
        <v>286</v>
      </c>
      <c r="B163" s="272">
        <v>1000275</v>
      </c>
      <c r="C163" s="272">
        <v>369268</v>
      </c>
      <c r="D163" s="272">
        <f>518174-2</f>
        <v>518172</v>
      </c>
      <c r="E163" s="25">
        <f>SUM(B163:D163)</f>
        <v>1887715</v>
      </c>
    </row>
    <row r="164" spans="1:5">
      <c r="A164" s="16" t="s">
        <v>287</v>
      </c>
      <c r="B164" s="295">
        <v>0</v>
      </c>
      <c r="C164" s="295">
        <v>0</v>
      </c>
      <c r="D164" s="295">
        <v>0</v>
      </c>
      <c r="E164" s="25">
        <f>SUM(B164:D164)</f>
        <v>0</v>
      </c>
    </row>
    <row r="165" spans="1:5">
      <c r="A165" s="38" t="s">
        <v>357</v>
      </c>
      <c r="B165" s="39" t="s">
        <v>353</v>
      </c>
      <c r="C165" s="40" t="s">
        <v>354</v>
      </c>
      <c r="D165" s="39" t="s">
        <v>158</v>
      </c>
      <c r="E165" s="39" t="s">
        <v>229</v>
      </c>
    </row>
    <row r="166" spans="1:5">
      <c r="A166" s="16" t="s">
        <v>332</v>
      </c>
      <c r="B166" s="295">
        <v>0</v>
      </c>
      <c r="C166" s="295">
        <v>0</v>
      </c>
      <c r="D166" s="295">
        <v>0</v>
      </c>
      <c r="E166" s="25">
        <f>SUM(B166:D166)</f>
        <v>0</v>
      </c>
    </row>
    <row r="167" spans="1:5">
      <c r="A167" s="16" t="s">
        <v>241</v>
      </c>
      <c r="B167" s="295">
        <v>0</v>
      </c>
      <c r="C167" s="295">
        <v>0</v>
      </c>
      <c r="D167" s="295">
        <v>0</v>
      </c>
      <c r="E167" s="25">
        <f>SUM(B167:D167)</f>
        <v>0</v>
      </c>
    </row>
    <row r="168" spans="1:5">
      <c r="A168" s="16" t="s">
        <v>355</v>
      </c>
      <c r="B168" s="295">
        <v>0</v>
      </c>
      <c r="C168" s="295">
        <v>0</v>
      </c>
      <c r="D168" s="295">
        <v>0</v>
      </c>
      <c r="E168" s="25">
        <f>SUM(B168:D168)</f>
        <v>0</v>
      </c>
    </row>
    <row r="169" spans="1:5">
      <c r="A169" s="16" t="s">
        <v>286</v>
      </c>
      <c r="B169" s="295">
        <v>0</v>
      </c>
      <c r="C169" s="295">
        <v>0</v>
      </c>
      <c r="D169" s="295">
        <v>0</v>
      </c>
      <c r="E169" s="25">
        <f>SUM(B169:D169)</f>
        <v>0</v>
      </c>
    </row>
    <row r="170" spans="1:5">
      <c r="A170" s="16" t="s">
        <v>287</v>
      </c>
      <c r="B170" s="295">
        <v>0</v>
      </c>
      <c r="C170" s="295">
        <v>0</v>
      </c>
      <c r="D170" s="295">
        <v>0</v>
      </c>
      <c r="E170" s="25">
        <f>SUM(B170:D170)</f>
        <v>0</v>
      </c>
    </row>
    <row r="171" spans="1:5">
      <c r="A171" s="20"/>
      <c r="B171" s="20"/>
      <c r="C171" s="41"/>
      <c r="D171" s="42"/>
      <c r="E171" s="16"/>
    </row>
    <row r="172" spans="1:5">
      <c r="A172" s="38" t="s">
        <v>358</v>
      </c>
      <c r="B172" s="39" t="s">
        <v>359</v>
      </c>
      <c r="C172" s="40" t="s">
        <v>360</v>
      </c>
      <c r="D172" s="16"/>
      <c r="E172" s="16"/>
    </row>
    <row r="173" spans="1:5">
      <c r="A173" s="20" t="s">
        <v>361</v>
      </c>
      <c r="B173" s="272">
        <v>3568957</v>
      </c>
      <c r="C173" s="272">
        <v>926776</v>
      </c>
      <c r="D173" s="16"/>
      <c r="E173" s="16"/>
    </row>
    <row r="174" spans="1:5">
      <c r="A174" s="20"/>
      <c r="B174" s="42"/>
      <c r="C174" s="41"/>
      <c r="D174" s="16"/>
      <c r="E174" s="16"/>
    </row>
    <row r="175" spans="1:5">
      <c r="A175" s="20"/>
      <c r="B175" s="20"/>
      <c r="C175" s="41"/>
      <c r="D175" s="42"/>
      <c r="E175" s="16"/>
    </row>
    <row r="176" spans="1:5">
      <c r="A176" s="20"/>
      <c r="B176" s="20"/>
      <c r="C176" s="41"/>
      <c r="D176" s="42"/>
      <c r="E176" s="16"/>
    </row>
    <row r="177" spans="1:5">
      <c r="A177" s="20"/>
      <c r="B177" s="20"/>
      <c r="C177" s="41"/>
      <c r="D177" s="42"/>
      <c r="E177" s="16"/>
    </row>
    <row r="178" spans="1:5">
      <c r="A178" s="20"/>
      <c r="B178" s="20"/>
      <c r="C178" s="41"/>
      <c r="D178" s="42"/>
      <c r="E178" s="16"/>
    </row>
    <row r="179" spans="1:5">
      <c r="A179" s="37" t="s">
        <v>362</v>
      </c>
      <c r="B179" s="30"/>
      <c r="C179" s="30"/>
      <c r="D179" s="30"/>
      <c r="E179" s="30"/>
    </row>
    <row r="180" spans="1:5">
      <c r="A180" s="34" t="s">
        <v>363</v>
      </c>
      <c r="B180" s="34"/>
      <c r="C180" s="34"/>
      <c r="D180" s="34"/>
      <c r="E180" s="34"/>
    </row>
    <row r="181" spans="1:5">
      <c r="A181" s="16" t="s">
        <v>364</v>
      </c>
      <c r="B181" s="35" t="s">
        <v>299</v>
      </c>
      <c r="C181" s="292">
        <v>1228396</v>
      </c>
      <c r="D181" s="16"/>
      <c r="E181" s="16"/>
    </row>
    <row r="182" spans="1:5">
      <c r="A182" s="16" t="s">
        <v>365</v>
      </c>
      <c r="B182" s="35" t="s">
        <v>299</v>
      </c>
      <c r="C182" s="292">
        <v>310270</v>
      </c>
      <c r="D182" s="16"/>
      <c r="E182" s="16"/>
    </row>
    <row r="183" spans="1:5">
      <c r="A183" s="20" t="s">
        <v>366</v>
      </c>
      <c r="B183" s="35" t="s">
        <v>299</v>
      </c>
      <c r="C183" s="292">
        <v>547199</v>
      </c>
      <c r="D183" s="16"/>
      <c r="E183" s="16"/>
    </row>
    <row r="184" spans="1:5">
      <c r="A184" s="16" t="s">
        <v>367</v>
      </c>
      <c r="B184" s="35" t="s">
        <v>299</v>
      </c>
      <c r="C184" s="292">
        <v>2058569</v>
      </c>
      <c r="D184" s="16"/>
      <c r="E184" s="16"/>
    </row>
    <row r="185" spans="1:5">
      <c r="A185" s="16" t="s">
        <v>368</v>
      </c>
      <c r="B185" s="35" t="s">
        <v>299</v>
      </c>
      <c r="C185" s="292">
        <v>0</v>
      </c>
      <c r="D185" s="16"/>
      <c r="E185" s="16"/>
    </row>
    <row r="186" spans="1:5">
      <c r="A186" s="16" t="s">
        <v>369</v>
      </c>
      <c r="B186" s="35" t="s">
        <v>299</v>
      </c>
      <c r="C186" s="292">
        <v>-7447</v>
      </c>
      <c r="D186" s="16"/>
      <c r="E186" s="16"/>
    </row>
    <row r="187" spans="1:5">
      <c r="A187" s="16" t="s">
        <v>370</v>
      </c>
      <c r="B187" s="35" t="s">
        <v>299</v>
      </c>
      <c r="C187" s="292">
        <v>8657</v>
      </c>
      <c r="D187" s="16"/>
      <c r="E187" s="16"/>
    </row>
    <row r="188" spans="1:5">
      <c r="A188" s="16" t="s">
        <v>370</v>
      </c>
      <c r="B188" s="35" t="s">
        <v>299</v>
      </c>
      <c r="C188" s="292">
        <v>0</v>
      </c>
      <c r="D188" s="16"/>
      <c r="E188" s="16"/>
    </row>
    <row r="189" spans="1:5">
      <c r="A189" s="16" t="s">
        <v>229</v>
      </c>
      <c r="B189" s="16"/>
      <c r="C189" s="22"/>
      <c r="D189" s="25">
        <f>SUM(C181:C188)</f>
        <v>4145644</v>
      </c>
      <c r="E189" s="16"/>
    </row>
    <row r="190" spans="1:5">
      <c r="A190" s="34" t="s">
        <v>371</v>
      </c>
      <c r="B190" s="34"/>
      <c r="C190" s="34"/>
      <c r="D190" s="34"/>
      <c r="E190" s="34"/>
    </row>
    <row r="191" spans="1:5">
      <c r="A191" s="16" t="s">
        <v>372</v>
      </c>
      <c r="B191" s="35" t="s">
        <v>299</v>
      </c>
      <c r="C191" s="292">
        <v>86649</v>
      </c>
      <c r="D191" s="16"/>
      <c r="E191" s="16"/>
    </row>
    <row r="192" spans="1:5">
      <c r="A192" s="16" t="s">
        <v>373</v>
      </c>
      <c r="B192" s="35" t="s">
        <v>299</v>
      </c>
      <c r="C192" s="292">
        <v>172315</v>
      </c>
      <c r="D192" s="16"/>
      <c r="E192" s="16"/>
    </row>
    <row r="193" spans="1:5">
      <c r="A193" s="16" t="s">
        <v>229</v>
      </c>
      <c r="B193" s="16"/>
      <c r="C193" s="22"/>
      <c r="D193" s="25">
        <f>SUM(C191:C192)</f>
        <v>258964</v>
      </c>
      <c r="E193" s="16"/>
    </row>
    <row r="194" spans="1:5">
      <c r="A194" s="34" t="s">
        <v>374</v>
      </c>
      <c r="B194" s="34"/>
      <c r="C194" s="34"/>
      <c r="D194" s="34"/>
      <c r="E194" s="34"/>
    </row>
    <row r="195" spans="1:5">
      <c r="A195" s="16" t="s">
        <v>375</v>
      </c>
      <c r="B195" s="35" t="s">
        <v>299</v>
      </c>
      <c r="C195" s="292">
        <v>190801</v>
      </c>
      <c r="D195" s="16"/>
      <c r="E195" s="16"/>
    </row>
    <row r="196" spans="1:5">
      <c r="A196" s="16" t="s">
        <v>376</v>
      </c>
      <c r="B196" s="35" t="s">
        <v>299</v>
      </c>
      <c r="C196" s="292">
        <v>87745</v>
      </c>
      <c r="D196" s="16"/>
      <c r="E196" s="16"/>
    </row>
    <row r="197" spans="1:5">
      <c r="A197" s="16" t="s">
        <v>229</v>
      </c>
      <c r="B197" s="16"/>
      <c r="C197" s="22"/>
      <c r="D197" s="25">
        <f>SUM(C195:C196)</f>
        <v>278546</v>
      </c>
      <c r="E197" s="16"/>
    </row>
    <row r="198" spans="1:5">
      <c r="A198" s="34" t="s">
        <v>377</v>
      </c>
      <c r="B198" s="34"/>
      <c r="C198" s="34"/>
      <c r="D198" s="34"/>
      <c r="E198" s="34"/>
    </row>
    <row r="199" spans="1:5">
      <c r="A199" s="16" t="s">
        <v>378</v>
      </c>
      <c r="B199" s="35" t="s">
        <v>299</v>
      </c>
      <c r="C199" s="292">
        <v>54880</v>
      </c>
      <c r="D199" s="16"/>
      <c r="E199" s="16"/>
    </row>
    <row r="200" spans="1:5">
      <c r="A200" s="16" t="s">
        <v>379</v>
      </c>
      <c r="B200" s="35" t="s">
        <v>299</v>
      </c>
      <c r="C200" s="292">
        <v>268779</v>
      </c>
      <c r="D200" s="16"/>
      <c r="E200" s="16"/>
    </row>
    <row r="201" spans="1:5">
      <c r="A201" s="16" t="s">
        <v>158</v>
      </c>
      <c r="B201" s="35" t="s">
        <v>299</v>
      </c>
      <c r="C201" s="292">
        <v>0</v>
      </c>
      <c r="D201" s="16"/>
      <c r="E201" s="16"/>
    </row>
    <row r="202" spans="1:5">
      <c r="A202" s="16" t="s">
        <v>229</v>
      </c>
      <c r="B202" s="16"/>
      <c r="C202" s="22"/>
      <c r="D202" s="25">
        <f>SUM(C199:C201)</f>
        <v>323659</v>
      </c>
      <c r="E202" s="16"/>
    </row>
    <row r="203" spans="1:5">
      <c r="A203" s="34" t="s">
        <v>380</v>
      </c>
      <c r="B203" s="34"/>
      <c r="C203" s="34"/>
      <c r="D203" s="34"/>
      <c r="E203" s="34"/>
    </row>
    <row r="204" spans="1:5">
      <c r="A204" s="16" t="s">
        <v>381</v>
      </c>
      <c r="B204" s="35" t="s">
        <v>299</v>
      </c>
      <c r="C204" s="292">
        <v>0</v>
      </c>
      <c r="D204" s="16"/>
      <c r="E204" s="16"/>
    </row>
    <row r="205" spans="1:5">
      <c r="A205" s="16" t="s">
        <v>382</v>
      </c>
      <c r="B205" s="35" t="s">
        <v>299</v>
      </c>
      <c r="C205" s="342">
        <v>1402661</v>
      </c>
      <c r="D205" s="16"/>
      <c r="E205" s="16"/>
    </row>
    <row r="206" spans="1:5">
      <c r="A206" s="16" t="s">
        <v>229</v>
      </c>
      <c r="B206" s="16"/>
      <c r="C206" s="22"/>
      <c r="D206" s="25">
        <f>SUM(C204:C205)</f>
        <v>1402661</v>
      </c>
      <c r="E206" s="16"/>
    </row>
    <row r="207" spans="1:5">
      <c r="A207" s="16"/>
      <c r="B207" s="16"/>
      <c r="C207" s="22"/>
      <c r="D207" s="16"/>
      <c r="E207" s="16"/>
    </row>
    <row r="208" spans="1:5">
      <c r="A208" s="30" t="s">
        <v>383</v>
      </c>
      <c r="B208" s="30"/>
      <c r="C208" s="30"/>
      <c r="D208" s="30"/>
      <c r="E208" s="30"/>
    </row>
    <row r="209" spans="1:5">
      <c r="A209" s="37" t="s">
        <v>384</v>
      </c>
      <c r="B209" s="30"/>
      <c r="C209" s="30"/>
      <c r="D209" s="30"/>
      <c r="E209" s="30"/>
    </row>
    <row r="210" spans="1:5">
      <c r="A210" s="21"/>
      <c r="B210" s="18" t="s">
        <v>385</v>
      </c>
      <c r="C210" s="17" t="s">
        <v>386</v>
      </c>
      <c r="D210" s="18" t="s">
        <v>387</v>
      </c>
      <c r="E210" s="18" t="s">
        <v>388</v>
      </c>
    </row>
    <row r="211" spans="1:5">
      <c r="A211" s="16" t="s">
        <v>389</v>
      </c>
      <c r="B211" s="292">
        <v>204226</v>
      </c>
      <c r="C211" s="292">
        <v>0</v>
      </c>
      <c r="D211" s="295">
        <v>0</v>
      </c>
      <c r="E211" s="25">
        <f t="shared" ref="E211:E219" si="22">SUM(B211:C211)-D211</f>
        <v>204226</v>
      </c>
    </row>
    <row r="212" spans="1:5">
      <c r="A212" s="16" t="s">
        <v>390</v>
      </c>
      <c r="B212" s="292">
        <v>621594</v>
      </c>
      <c r="C212" s="292">
        <v>38172</v>
      </c>
      <c r="D212" s="295">
        <v>0</v>
      </c>
      <c r="E212" s="25">
        <f t="shared" si="22"/>
        <v>659766</v>
      </c>
    </row>
    <row r="213" spans="1:5">
      <c r="A213" s="16" t="s">
        <v>391</v>
      </c>
      <c r="B213" s="292">
        <v>19776671</v>
      </c>
      <c r="C213" s="292">
        <f>14607+581996</f>
        <v>596603</v>
      </c>
      <c r="D213" s="295">
        <v>0</v>
      </c>
      <c r="E213" s="25">
        <f t="shared" si="22"/>
        <v>20373274</v>
      </c>
    </row>
    <row r="214" spans="1:5">
      <c r="A214" s="16" t="s">
        <v>392</v>
      </c>
      <c r="B214" s="292">
        <v>0</v>
      </c>
      <c r="C214" s="292">
        <v>0</v>
      </c>
      <c r="D214" s="295">
        <v>0</v>
      </c>
      <c r="E214" s="25">
        <f t="shared" si="22"/>
        <v>0</v>
      </c>
    </row>
    <row r="215" spans="1:5">
      <c r="A215" s="16" t="s">
        <v>393</v>
      </c>
      <c r="B215" s="292">
        <v>8679340</v>
      </c>
      <c r="C215" s="292">
        <v>60008</v>
      </c>
      <c r="D215" s="295">
        <v>0</v>
      </c>
      <c r="E215" s="25">
        <f t="shared" si="22"/>
        <v>8739348</v>
      </c>
    </row>
    <row r="216" spans="1:5">
      <c r="A216" s="16" t="s">
        <v>394</v>
      </c>
      <c r="B216" s="292">
        <v>5476279</v>
      </c>
      <c r="C216" s="292">
        <v>1489755</v>
      </c>
      <c r="D216" s="295">
        <v>0</v>
      </c>
      <c r="E216" s="25">
        <f t="shared" si="22"/>
        <v>6966034</v>
      </c>
    </row>
    <row r="217" spans="1:5">
      <c r="A217" s="16" t="s">
        <v>395</v>
      </c>
      <c r="B217" s="292">
        <v>0</v>
      </c>
      <c r="C217" s="292">
        <v>0</v>
      </c>
      <c r="D217" s="295">
        <v>0</v>
      </c>
      <c r="E217" s="25">
        <f t="shared" si="22"/>
        <v>0</v>
      </c>
    </row>
    <row r="218" spans="1:5">
      <c r="A218" s="16" t="s">
        <v>396</v>
      </c>
      <c r="B218" s="292">
        <v>0</v>
      </c>
      <c r="C218" s="292">
        <v>0</v>
      </c>
      <c r="D218" s="295">
        <v>0</v>
      </c>
      <c r="E218" s="25">
        <f t="shared" si="22"/>
        <v>0</v>
      </c>
    </row>
    <row r="219" spans="1:5">
      <c r="A219" s="16" t="s">
        <v>397</v>
      </c>
      <c r="B219" s="292">
        <v>524233</v>
      </c>
      <c r="C219" s="292">
        <v>65622</v>
      </c>
      <c r="D219" s="295">
        <v>581996</v>
      </c>
      <c r="E219" s="25">
        <f t="shared" si="22"/>
        <v>7859</v>
      </c>
    </row>
    <row r="220" spans="1:5">
      <c r="A220" s="16" t="s">
        <v>229</v>
      </c>
      <c r="B220" s="25">
        <f>SUM(B211:B219)</f>
        <v>35282343</v>
      </c>
      <c r="C220" s="225">
        <f>SUM(C211:C219)</f>
        <v>2250160</v>
      </c>
      <c r="D220" s="25">
        <f>SUM(D211:D219)</f>
        <v>581996</v>
      </c>
      <c r="E220" s="25">
        <f>SUM(E211:E219)</f>
        <v>36950507</v>
      </c>
    </row>
    <row r="221" spans="1:5">
      <c r="A221" s="16"/>
      <c r="B221" s="16"/>
      <c r="C221" s="22"/>
      <c r="D221" s="16"/>
      <c r="E221" s="16"/>
    </row>
    <row r="222" spans="1:5">
      <c r="A222" s="37" t="s">
        <v>398</v>
      </c>
      <c r="B222" s="37"/>
      <c r="C222" s="37"/>
      <c r="D222" s="37"/>
      <c r="E222" s="37"/>
    </row>
    <row r="223" spans="1:5">
      <c r="A223" s="21"/>
      <c r="B223" s="18" t="s">
        <v>385</v>
      </c>
      <c r="C223" s="17" t="s">
        <v>386</v>
      </c>
      <c r="D223" s="18" t="s">
        <v>387</v>
      </c>
      <c r="E223" s="18" t="s">
        <v>388</v>
      </c>
    </row>
    <row r="224" spans="1:5">
      <c r="A224" s="16" t="s">
        <v>389</v>
      </c>
      <c r="B224" s="42"/>
      <c r="C224" s="41"/>
      <c r="D224" s="42"/>
      <c r="E224" s="16"/>
    </row>
    <row r="225" spans="1:6">
      <c r="A225" s="16" t="s">
        <v>390</v>
      </c>
      <c r="B225" s="292">
        <v>447809</v>
      </c>
      <c r="C225" s="292">
        <v>40564</v>
      </c>
      <c r="D225" s="295">
        <v>0</v>
      </c>
      <c r="E225" s="25">
        <f t="shared" ref="E225:E232" si="23">SUM(B225:C225)-D225</f>
        <v>488373</v>
      </c>
    </row>
    <row r="226" spans="1:6">
      <c r="A226" s="16" t="s">
        <v>391</v>
      </c>
      <c r="B226" s="292">
        <v>7527825</v>
      </c>
      <c r="C226" s="292">
        <v>615263</v>
      </c>
      <c r="D226" s="295">
        <v>0</v>
      </c>
      <c r="E226" s="25">
        <f t="shared" si="23"/>
        <v>8143088</v>
      </c>
    </row>
    <row r="227" spans="1:6">
      <c r="A227" s="16" t="s">
        <v>392</v>
      </c>
      <c r="B227" s="292"/>
      <c r="C227" s="292"/>
      <c r="D227" s="295">
        <v>0</v>
      </c>
      <c r="E227" s="25">
        <f t="shared" si="23"/>
        <v>0</v>
      </c>
    </row>
    <row r="228" spans="1:6">
      <c r="A228" s="16" t="s">
        <v>393</v>
      </c>
      <c r="B228" s="292">
        <v>6562275</v>
      </c>
      <c r="C228" s="292">
        <v>190840</v>
      </c>
      <c r="D228" s="295">
        <v>0</v>
      </c>
      <c r="E228" s="25">
        <f t="shared" si="23"/>
        <v>6753115</v>
      </c>
    </row>
    <row r="229" spans="1:6">
      <c r="A229" s="16" t="s">
        <v>394</v>
      </c>
      <c r="B229" s="292">
        <v>4535223</v>
      </c>
      <c r="C229" s="292">
        <v>662280</v>
      </c>
      <c r="D229" s="295">
        <v>0</v>
      </c>
      <c r="E229" s="25">
        <f t="shared" si="23"/>
        <v>5197503</v>
      </c>
    </row>
    <row r="230" spans="1:6">
      <c r="A230" s="16" t="s">
        <v>395</v>
      </c>
      <c r="B230" s="292">
        <v>0</v>
      </c>
      <c r="C230" s="292">
        <v>0</v>
      </c>
      <c r="D230" s="295">
        <v>0</v>
      </c>
      <c r="E230" s="25">
        <f t="shared" si="23"/>
        <v>0</v>
      </c>
    </row>
    <row r="231" spans="1:6">
      <c r="A231" s="16" t="s">
        <v>396</v>
      </c>
      <c r="B231" s="292">
        <v>0</v>
      </c>
      <c r="C231" s="292">
        <v>0</v>
      </c>
      <c r="D231" s="295">
        <v>0</v>
      </c>
      <c r="E231" s="25">
        <f t="shared" si="23"/>
        <v>0</v>
      </c>
    </row>
    <row r="232" spans="1:6">
      <c r="A232" s="16" t="s">
        <v>397</v>
      </c>
      <c r="B232" s="292">
        <v>0</v>
      </c>
      <c r="C232" s="292">
        <v>0</v>
      </c>
      <c r="D232" s="295">
        <v>0</v>
      </c>
      <c r="E232" s="25">
        <f t="shared" si="23"/>
        <v>0</v>
      </c>
    </row>
    <row r="233" spans="1:6">
      <c r="A233" s="16" t="s">
        <v>229</v>
      </c>
      <c r="B233" s="25">
        <f>SUM(B224:B232)</f>
        <v>19073132</v>
      </c>
      <c r="C233" s="225">
        <f>SUM(C224:C232)</f>
        <v>1508947</v>
      </c>
      <c r="D233" s="25">
        <f>SUM(D224:D232)</f>
        <v>0</v>
      </c>
      <c r="E233" s="25">
        <f>SUM(E224:E232)</f>
        <v>20582079</v>
      </c>
    </row>
    <row r="234" spans="1:6">
      <c r="A234" s="16"/>
      <c r="B234" s="16"/>
      <c r="C234" s="22"/>
      <c r="D234" s="16"/>
      <c r="E234" s="16"/>
      <c r="F234" s="11">
        <f>E220-E233</f>
        <v>16368428</v>
      </c>
    </row>
    <row r="235" spans="1:6">
      <c r="A235" s="30" t="s">
        <v>399</v>
      </c>
      <c r="B235" s="30"/>
      <c r="C235" s="30"/>
      <c r="D235" s="30"/>
      <c r="E235" s="30"/>
    </row>
    <row r="236" spans="1:6">
      <c r="A236" s="30"/>
      <c r="B236" s="344" t="s">
        <v>400</v>
      </c>
      <c r="C236" s="344"/>
      <c r="D236" s="30"/>
      <c r="E236" s="30"/>
    </row>
    <row r="237" spans="1:6">
      <c r="A237" s="43" t="s">
        <v>400</v>
      </c>
      <c r="B237" s="30"/>
      <c r="C237" s="292">
        <v>500661</v>
      </c>
      <c r="D237" s="32">
        <f>C237</f>
        <v>500661</v>
      </c>
      <c r="E237" s="30"/>
    </row>
    <row r="238" spans="1:6">
      <c r="A238" s="34" t="s">
        <v>401</v>
      </c>
      <c r="B238" s="34"/>
      <c r="C238" s="34"/>
      <c r="D238" s="34"/>
      <c r="E238" s="34"/>
    </row>
    <row r="239" spans="1:6">
      <c r="A239" s="16" t="s">
        <v>402</v>
      </c>
      <c r="B239" s="35" t="s">
        <v>299</v>
      </c>
      <c r="C239" s="292">
        <v>8012520</v>
      </c>
      <c r="D239" s="16"/>
      <c r="E239" s="16"/>
    </row>
    <row r="240" spans="1:6">
      <c r="A240" s="16" t="s">
        <v>403</v>
      </c>
      <c r="B240" s="35" t="s">
        <v>299</v>
      </c>
      <c r="C240" s="292">
        <v>427302</v>
      </c>
      <c r="D240" s="16"/>
      <c r="E240" s="16"/>
    </row>
    <row r="241" spans="1:5">
      <c r="A241" s="16" t="s">
        <v>404</v>
      </c>
      <c r="B241" s="35" t="s">
        <v>299</v>
      </c>
      <c r="C241" s="292">
        <v>0</v>
      </c>
      <c r="D241" s="16"/>
      <c r="E241" s="16"/>
    </row>
    <row r="242" spans="1:5">
      <c r="A242" s="16" t="s">
        <v>405</v>
      </c>
      <c r="B242" s="35" t="s">
        <v>299</v>
      </c>
      <c r="C242" s="292">
        <v>0</v>
      </c>
      <c r="D242" s="16"/>
      <c r="E242" s="16"/>
    </row>
    <row r="243" spans="1:5">
      <c r="A243" s="16" t="s">
        <v>406</v>
      </c>
      <c r="B243" s="35" t="s">
        <v>299</v>
      </c>
      <c r="C243" s="292">
        <v>0</v>
      </c>
      <c r="D243" s="16"/>
      <c r="E243" s="16"/>
    </row>
    <row r="244" spans="1:5">
      <c r="A244" s="16" t="s">
        <v>407</v>
      </c>
      <c r="B244" s="35" t="s">
        <v>299</v>
      </c>
      <c r="C244" s="292">
        <v>7072467</v>
      </c>
      <c r="D244" s="16"/>
      <c r="E244" s="16"/>
    </row>
    <row r="245" spans="1:5">
      <c r="A245" s="16" t="s">
        <v>408</v>
      </c>
      <c r="B245" s="16"/>
      <c r="C245" s="22"/>
      <c r="D245" s="25">
        <f>SUM(C239:C244)</f>
        <v>15512289</v>
      </c>
      <c r="E245" s="16"/>
    </row>
    <row r="246" spans="1:5">
      <c r="A246" s="34" t="s">
        <v>409</v>
      </c>
      <c r="B246" s="34"/>
      <c r="C246" s="34"/>
      <c r="D246" s="34"/>
      <c r="E246" s="34"/>
    </row>
    <row r="247" spans="1:5">
      <c r="A247" s="21" t="s">
        <v>410</v>
      </c>
      <c r="B247" s="35" t="s">
        <v>299</v>
      </c>
      <c r="C247" s="294">
        <v>84</v>
      </c>
      <c r="D247" s="16"/>
      <c r="E247" s="16"/>
    </row>
    <row r="248" spans="1:5">
      <c r="A248" s="21"/>
      <c r="B248" s="35"/>
      <c r="C248" s="22"/>
      <c r="D248" s="16"/>
      <c r="E248" s="16"/>
    </row>
    <row r="249" spans="1:5">
      <c r="A249" s="21" t="s">
        <v>411</v>
      </c>
      <c r="B249" s="35" t="s">
        <v>299</v>
      </c>
      <c r="C249" s="292">
        <v>238147</v>
      </c>
      <c r="D249" s="16"/>
      <c r="E249" s="16"/>
    </row>
    <row r="250" spans="1:5">
      <c r="A250" s="21" t="s">
        <v>412</v>
      </c>
      <c r="B250" s="35" t="s">
        <v>299</v>
      </c>
      <c r="C250" s="292">
        <v>0</v>
      </c>
      <c r="D250" s="16"/>
      <c r="E250" s="16"/>
    </row>
    <row r="251" spans="1:5">
      <c r="A251" s="16"/>
      <c r="B251" s="16"/>
      <c r="C251" s="22"/>
      <c r="D251" s="16"/>
      <c r="E251" s="16"/>
    </row>
    <row r="252" spans="1:5">
      <c r="A252" s="21" t="s">
        <v>413</v>
      </c>
      <c r="B252" s="16"/>
      <c r="C252" s="22"/>
      <c r="D252" s="25">
        <f>SUM(C249:C251)</f>
        <v>238147</v>
      </c>
      <c r="E252" s="16"/>
    </row>
    <row r="253" spans="1:5">
      <c r="A253" s="34" t="s">
        <v>414</v>
      </c>
      <c r="B253" s="34"/>
      <c r="C253" s="34"/>
      <c r="D253" s="34"/>
      <c r="E253" s="34"/>
    </row>
    <row r="254" spans="1:5">
      <c r="A254" s="16" t="s">
        <v>415</v>
      </c>
      <c r="B254" s="35" t="s">
        <v>299</v>
      </c>
      <c r="C254" s="292">
        <v>0</v>
      </c>
      <c r="D254" s="16"/>
      <c r="E254" s="16"/>
    </row>
    <row r="255" spans="1:5">
      <c r="A255" s="16" t="s">
        <v>414</v>
      </c>
      <c r="B255" s="35" t="s">
        <v>299</v>
      </c>
      <c r="C255" s="292">
        <v>0</v>
      </c>
      <c r="D255" s="16"/>
      <c r="E255" s="16"/>
    </row>
    <row r="256" spans="1:5">
      <c r="A256" s="16" t="s">
        <v>416</v>
      </c>
      <c r="B256" s="16"/>
      <c r="C256" s="22"/>
      <c r="D256" s="25">
        <f>SUM(C254:C255)</f>
        <v>0</v>
      </c>
      <c r="E256" s="16"/>
    </row>
    <row r="257" spans="1:5">
      <c r="A257" s="16"/>
      <c r="B257" s="16"/>
      <c r="C257" s="22"/>
      <c r="D257" s="16"/>
      <c r="E257" s="16"/>
    </row>
    <row r="258" spans="1:5">
      <c r="A258" s="16" t="s">
        <v>417</v>
      </c>
      <c r="B258" s="16"/>
      <c r="C258" s="22"/>
      <c r="D258" s="25">
        <f>D237+D245+D252+D256</f>
        <v>16251097</v>
      </c>
      <c r="E258" s="16"/>
    </row>
    <row r="259" spans="1:5">
      <c r="A259" s="16"/>
      <c r="B259" s="16"/>
      <c r="C259" s="22"/>
      <c r="D259" s="16"/>
      <c r="E259" s="16"/>
    </row>
    <row r="260" spans="1:5">
      <c r="A260" s="16"/>
      <c r="B260" s="16"/>
      <c r="C260" s="22"/>
      <c r="D260" s="16"/>
      <c r="E260" s="16"/>
    </row>
    <row r="261" spans="1:5">
      <c r="A261" s="16"/>
      <c r="B261" s="16"/>
      <c r="C261" s="22"/>
      <c r="D261" s="16"/>
      <c r="E261" s="16"/>
    </row>
    <row r="262" spans="1:5">
      <c r="A262" s="16"/>
      <c r="B262" s="16"/>
      <c r="C262" s="22"/>
      <c r="D262" s="16"/>
      <c r="E262" s="16"/>
    </row>
    <row r="263" spans="1:5">
      <c r="A263" s="16"/>
      <c r="B263" s="16"/>
      <c r="C263" s="22"/>
      <c r="D263" s="16"/>
      <c r="E263" s="16"/>
    </row>
    <row r="264" spans="1:5">
      <c r="A264" s="30" t="s">
        <v>418</v>
      </c>
      <c r="B264" s="30"/>
      <c r="C264" s="30"/>
      <c r="D264" s="30"/>
      <c r="E264" s="30"/>
    </row>
    <row r="265" spans="1:5">
      <c r="A265" s="34" t="s">
        <v>419</v>
      </c>
      <c r="B265" s="34"/>
      <c r="C265" s="34"/>
      <c r="D265" s="34"/>
      <c r="E265" s="34"/>
    </row>
    <row r="266" spans="1:5">
      <c r="A266" s="16" t="s">
        <v>420</v>
      </c>
      <c r="B266" s="35" t="s">
        <v>299</v>
      </c>
      <c r="C266" s="292">
        <v>3288772</v>
      </c>
      <c r="D266" s="16"/>
      <c r="E266" s="16"/>
    </row>
    <row r="267" spans="1:5">
      <c r="A267" s="16" t="s">
        <v>421</v>
      </c>
      <c r="B267" s="35" t="s">
        <v>299</v>
      </c>
      <c r="C267" s="292">
        <v>0</v>
      </c>
      <c r="D267" s="16"/>
      <c r="E267" s="16"/>
    </row>
    <row r="268" spans="1:5">
      <c r="A268" s="16" t="s">
        <v>422</v>
      </c>
      <c r="B268" s="35" t="s">
        <v>299</v>
      </c>
      <c r="C268" s="292">
        <v>8571722</v>
      </c>
      <c r="D268" s="16"/>
      <c r="E268" s="16"/>
    </row>
    <row r="269" spans="1:5">
      <c r="A269" s="16" t="s">
        <v>423</v>
      </c>
      <c r="B269" s="35" t="s">
        <v>299</v>
      </c>
      <c r="C269" s="292">
        <v>3174110</v>
      </c>
      <c r="D269" s="16"/>
      <c r="E269" s="16"/>
    </row>
    <row r="270" spans="1:5">
      <c r="A270" s="16" t="s">
        <v>424</v>
      </c>
      <c r="B270" s="35" t="s">
        <v>299</v>
      </c>
      <c r="C270" s="292">
        <v>0</v>
      </c>
      <c r="D270" s="16"/>
      <c r="E270" s="16"/>
    </row>
    <row r="271" spans="1:5">
      <c r="A271" s="16" t="s">
        <v>425</v>
      </c>
      <c r="B271" s="35" t="s">
        <v>299</v>
      </c>
      <c r="C271" s="292">
        <v>503461</v>
      </c>
      <c r="D271" s="16"/>
      <c r="E271" s="16"/>
    </row>
    <row r="272" spans="1:5">
      <c r="A272" s="16" t="s">
        <v>426</v>
      </c>
      <c r="B272" s="35" t="s">
        <v>299</v>
      </c>
      <c r="C272" s="292">
        <v>0</v>
      </c>
      <c r="D272" s="16"/>
      <c r="E272" s="16"/>
    </row>
    <row r="273" spans="1:5">
      <c r="A273" s="16" t="s">
        <v>427</v>
      </c>
      <c r="B273" s="35" t="s">
        <v>299</v>
      </c>
      <c r="C273" s="292">
        <v>350251</v>
      </c>
      <c r="D273" s="16"/>
      <c r="E273" s="16"/>
    </row>
    <row r="274" spans="1:5">
      <c r="A274" s="16" t="s">
        <v>428</v>
      </c>
      <c r="B274" s="35" t="s">
        <v>299</v>
      </c>
      <c r="C274" s="292">
        <v>182056</v>
      </c>
      <c r="D274" s="16"/>
      <c r="E274" s="16"/>
    </row>
    <row r="275" spans="1:5">
      <c r="A275" s="16" t="s">
        <v>429</v>
      </c>
      <c r="B275" s="35" t="s">
        <v>299</v>
      </c>
      <c r="C275" s="292">
        <v>0</v>
      </c>
      <c r="D275" s="16"/>
      <c r="E275" s="16"/>
    </row>
    <row r="276" spans="1:5">
      <c r="A276" s="16" t="s">
        <v>430</v>
      </c>
      <c r="B276" s="16"/>
      <c r="C276" s="22"/>
      <c r="D276" s="25">
        <f>SUM(C266:C268)-C269+SUM(C270:C275)</f>
        <v>9722152</v>
      </c>
      <c r="E276" s="16"/>
    </row>
    <row r="277" spans="1:5">
      <c r="A277" s="34" t="s">
        <v>431</v>
      </c>
      <c r="B277" s="34"/>
      <c r="C277" s="34"/>
      <c r="D277" s="34"/>
      <c r="E277" s="34"/>
    </row>
    <row r="278" spans="1:5">
      <c r="A278" s="16" t="s">
        <v>420</v>
      </c>
      <c r="B278" s="35" t="s">
        <v>299</v>
      </c>
      <c r="C278" s="292">
        <v>0</v>
      </c>
      <c r="D278" s="16"/>
      <c r="E278" s="16"/>
    </row>
    <row r="279" spans="1:5">
      <c r="A279" s="16" t="s">
        <v>421</v>
      </c>
      <c r="B279" s="35" t="s">
        <v>299</v>
      </c>
      <c r="C279" s="292">
        <v>0</v>
      </c>
      <c r="D279" s="16"/>
      <c r="E279" s="16"/>
    </row>
    <row r="280" spans="1:5">
      <c r="A280" s="16" t="s">
        <v>432</v>
      </c>
      <c r="B280" s="35" t="s">
        <v>299</v>
      </c>
      <c r="C280" s="292">
        <v>0</v>
      </c>
      <c r="D280" s="16"/>
      <c r="E280" s="16"/>
    </row>
    <row r="281" spans="1:5">
      <c r="A281" s="16" t="s">
        <v>433</v>
      </c>
      <c r="B281" s="16"/>
      <c r="C281" s="22"/>
      <c r="D281" s="25">
        <f>SUM(C278:C280)</f>
        <v>0</v>
      </c>
      <c r="E281" s="16"/>
    </row>
    <row r="282" spans="1:5">
      <c r="A282" s="34" t="s">
        <v>434</v>
      </c>
      <c r="B282" s="34"/>
      <c r="C282" s="34"/>
      <c r="D282" s="34"/>
      <c r="E282" s="34"/>
    </row>
    <row r="283" spans="1:5">
      <c r="A283" s="16" t="s">
        <v>389</v>
      </c>
      <c r="B283" s="35" t="s">
        <v>299</v>
      </c>
      <c r="C283" s="292">
        <v>204226</v>
      </c>
      <c r="D283" s="16"/>
      <c r="E283" s="16"/>
    </row>
    <row r="284" spans="1:5">
      <c r="A284" s="16" t="s">
        <v>390</v>
      </c>
      <c r="B284" s="35" t="s">
        <v>299</v>
      </c>
      <c r="C284" s="292">
        <v>659766</v>
      </c>
      <c r="D284" s="16"/>
      <c r="E284" s="16"/>
    </row>
    <row r="285" spans="1:5">
      <c r="A285" s="16" t="s">
        <v>391</v>
      </c>
      <c r="B285" s="35" t="s">
        <v>299</v>
      </c>
      <c r="C285" s="292">
        <v>20373274</v>
      </c>
      <c r="D285" s="16"/>
      <c r="E285" s="16"/>
    </row>
    <row r="286" spans="1:5">
      <c r="A286" s="16" t="s">
        <v>435</v>
      </c>
      <c r="B286" s="35" t="s">
        <v>299</v>
      </c>
      <c r="C286" s="292">
        <v>0</v>
      </c>
      <c r="D286" s="16"/>
      <c r="E286" s="16"/>
    </row>
    <row r="287" spans="1:5">
      <c r="A287" s="16" t="s">
        <v>436</v>
      </c>
      <c r="B287" s="35" t="s">
        <v>299</v>
      </c>
      <c r="C287" s="292">
        <v>8739348</v>
      </c>
      <c r="D287" s="16"/>
      <c r="E287" s="16"/>
    </row>
    <row r="288" spans="1:5">
      <c r="A288" s="16" t="s">
        <v>437</v>
      </c>
      <c r="B288" s="35" t="s">
        <v>299</v>
      </c>
      <c r="C288" s="292">
        <v>6966034</v>
      </c>
      <c r="D288" s="16"/>
      <c r="E288" s="16"/>
    </row>
    <row r="289" spans="1:5">
      <c r="A289" s="16" t="s">
        <v>396</v>
      </c>
      <c r="B289" s="35" t="s">
        <v>299</v>
      </c>
      <c r="C289" s="292">
        <v>0</v>
      </c>
      <c r="D289" s="16"/>
      <c r="E289" s="16"/>
    </row>
    <row r="290" spans="1:5">
      <c r="A290" s="16" t="s">
        <v>397</v>
      </c>
      <c r="B290" s="35" t="s">
        <v>299</v>
      </c>
      <c r="C290" s="292">
        <v>7859</v>
      </c>
      <c r="D290" s="16"/>
      <c r="E290" s="16"/>
    </row>
    <row r="291" spans="1:5">
      <c r="A291" s="16" t="s">
        <v>438</v>
      </c>
      <c r="B291" s="16"/>
      <c r="C291" s="22"/>
      <c r="D291" s="25">
        <f>SUM(C283:C290)</f>
        <v>36950507</v>
      </c>
      <c r="E291" s="16"/>
    </row>
    <row r="292" spans="1:5">
      <c r="A292" s="16" t="s">
        <v>439</v>
      </c>
      <c r="B292" s="35" t="s">
        <v>299</v>
      </c>
      <c r="C292" s="292">
        <v>20582079</v>
      </c>
      <c r="D292" s="16"/>
      <c r="E292" s="16"/>
    </row>
    <row r="293" spans="1:5">
      <c r="A293" s="16" t="s">
        <v>440</v>
      </c>
      <c r="B293" s="16"/>
      <c r="C293" s="22"/>
      <c r="D293" s="25">
        <f>D291-C292</f>
        <v>16368428</v>
      </c>
      <c r="E293" s="16"/>
    </row>
    <row r="294" spans="1:5">
      <c r="A294" s="34" t="s">
        <v>441</v>
      </c>
      <c r="B294" s="34"/>
      <c r="C294" s="34"/>
      <c r="D294" s="34"/>
      <c r="E294" s="34"/>
    </row>
    <row r="295" spans="1:5">
      <c r="A295" s="16" t="s">
        <v>442</v>
      </c>
      <c r="B295" s="35" t="s">
        <v>299</v>
      </c>
      <c r="C295" s="292">
        <v>0</v>
      </c>
      <c r="D295" s="16"/>
      <c r="E295" s="16"/>
    </row>
    <row r="296" spans="1:5">
      <c r="A296" s="16" t="s">
        <v>443</v>
      </c>
      <c r="B296" s="35" t="s">
        <v>299</v>
      </c>
      <c r="C296" s="292">
        <v>0</v>
      </c>
      <c r="D296" s="16"/>
      <c r="E296" s="16"/>
    </row>
    <row r="297" spans="1:5">
      <c r="A297" s="16" t="s">
        <v>444</v>
      </c>
      <c r="B297" s="35" t="s">
        <v>299</v>
      </c>
      <c r="C297" s="292">
        <v>0</v>
      </c>
      <c r="D297" s="16"/>
      <c r="E297" s="16"/>
    </row>
    <row r="298" spans="1:5">
      <c r="A298" s="16" t="s">
        <v>432</v>
      </c>
      <c r="B298" s="35" t="s">
        <v>299</v>
      </c>
      <c r="C298" s="292">
        <v>3013693</v>
      </c>
      <c r="D298" s="16"/>
      <c r="E298" s="16"/>
    </row>
    <row r="299" spans="1:5">
      <c r="A299" s="16" t="s">
        <v>445</v>
      </c>
      <c r="B299" s="16"/>
      <c r="C299" s="22"/>
      <c r="D299" s="25">
        <f>C295-C296+C297+C298</f>
        <v>3013693</v>
      </c>
      <c r="E299" s="16"/>
    </row>
    <row r="300" spans="1:5">
      <c r="A300" s="16"/>
      <c r="B300" s="16"/>
      <c r="C300" s="22"/>
      <c r="D300" s="16"/>
      <c r="E300" s="16"/>
    </row>
    <row r="301" spans="1:5">
      <c r="A301" s="34" t="s">
        <v>446</v>
      </c>
      <c r="B301" s="34"/>
      <c r="C301" s="34"/>
      <c r="D301" s="34"/>
      <c r="E301" s="34"/>
    </row>
    <row r="302" spans="1:5">
      <c r="A302" s="16" t="s">
        <v>447</v>
      </c>
      <c r="B302" s="35" t="s">
        <v>299</v>
      </c>
      <c r="C302" s="292">
        <v>0</v>
      </c>
      <c r="D302" s="16"/>
      <c r="E302" s="16"/>
    </row>
    <row r="303" spans="1:5">
      <c r="A303" s="16" t="s">
        <v>448</v>
      </c>
      <c r="B303" s="35" t="s">
        <v>299</v>
      </c>
      <c r="C303" s="292">
        <v>0</v>
      </c>
      <c r="D303" s="16"/>
      <c r="E303" s="16"/>
    </row>
    <row r="304" spans="1:5">
      <c r="A304" s="16" t="s">
        <v>449</v>
      </c>
      <c r="B304" s="35" t="s">
        <v>299</v>
      </c>
      <c r="C304" s="292">
        <v>0</v>
      </c>
      <c r="D304" s="16"/>
      <c r="E304" s="16"/>
    </row>
    <row r="305" spans="1:6">
      <c r="A305" s="16" t="s">
        <v>450</v>
      </c>
      <c r="B305" s="35" t="s">
        <v>299</v>
      </c>
      <c r="C305" s="292">
        <v>0</v>
      </c>
      <c r="D305" s="16"/>
      <c r="E305" s="16"/>
    </row>
    <row r="306" spans="1:6">
      <c r="A306" s="16" t="s">
        <v>451</v>
      </c>
      <c r="B306" s="16"/>
      <c r="C306" s="22"/>
      <c r="D306" s="25">
        <f>SUM(C302:C305)</f>
        <v>0</v>
      </c>
      <c r="E306" s="16"/>
    </row>
    <row r="307" spans="1:6">
      <c r="A307" s="16"/>
      <c r="B307" s="16"/>
      <c r="C307" s="22"/>
      <c r="D307" s="16"/>
      <c r="E307" s="16"/>
    </row>
    <row r="308" spans="1:6">
      <c r="A308" s="16" t="s">
        <v>452</v>
      </c>
      <c r="B308" s="16"/>
      <c r="C308" s="22"/>
      <c r="D308" s="25">
        <f>D276+D281+D293+D299+D306</f>
        <v>29104273</v>
      </c>
      <c r="E308" s="16"/>
    </row>
    <row r="309" spans="1:6">
      <c r="A309" s="16"/>
      <c r="B309" s="16"/>
      <c r="C309" s="22"/>
      <c r="D309" s="16"/>
      <c r="E309" s="16"/>
      <c r="F309" s="11">
        <f>D308-F308</f>
        <v>29104273</v>
      </c>
    </row>
    <row r="310" spans="1:6">
      <c r="A310" s="16"/>
      <c r="B310" s="16"/>
      <c r="C310" s="22"/>
      <c r="D310" s="16"/>
      <c r="E310" s="16"/>
    </row>
    <row r="311" spans="1:6">
      <c r="A311" s="16"/>
      <c r="B311" s="16"/>
      <c r="C311" s="22"/>
      <c r="D311" s="16"/>
      <c r="E311" s="16"/>
    </row>
    <row r="312" spans="1:6">
      <c r="A312" s="30" t="s">
        <v>453</v>
      </c>
      <c r="B312" s="30"/>
      <c r="C312" s="30"/>
      <c r="D312" s="30"/>
      <c r="E312" s="30"/>
    </row>
    <row r="313" spans="1:6">
      <c r="A313" s="34" t="s">
        <v>454</v>
      </c>
      <c r="B313" s="34"/>
      <c r="C313" s="34"/>
      <c r="D313" s="34"/>
      <c r="E313" s="34"/>
    </row>
    <row r="314" spans="1:6">
      <c r="A314" s="16" t="s">
        <v>455</v>
      </c>
      <c r="B314" s="35" t="s">
        <v>299</v>
      </c>
      <c r="C314" s="292">
        <v>0</v>
      </c>
      <c r="D314" s="16"/>
      <c r="E314" s="16"/>
    </row>
    <row r="315" spans="1:6">
      <c r="A315" s="16" t="s">
        <v>456</v>
      </c>
      <c r="B315" s="35" t="s">
        <v>299</v>
      </c>
      <c r="C315" s="292">
        <v>3830234</v>
      </c>
      <c r="D315" s="16"/>
      <c r="E315" s="16"/>
    </row>
    <row r="316" spans="1:6">
      <c r="A316" s="16" t="s">
        <v>457</v>
      </c>
      <c r="B316" s="35" t="s">
        <v>299</v>
      </c>
      <c r="C316" s="292">
        <v>1829792</v>
      </c>
      <c r="D316" s="16"/>
      <c r="E316" s="16"/>
    </row>
    <row r="317" spans="1:6">
      <c r="A317" s="16" t="s">
        <v>458</v>
      </c>
      <c r="B317" s="35" t="s">
        <v>299</v>
      </c>
      <c r="C317" s="292">
        <v>22882</v>
      </c>
      <c r="D317" s="16"/>
      <c r="E317" s="16"/>
    </row>
    <row r="318" spans="1:6">
      <c r="A318" s="16" t="s">
        <v>459</v>
      </c>
      <c r="B318" s="35" t="s">
        <v>299</v>
      </c>
      <c r="C318" s="292">
        <v>0</v>
      </c>
      <c r="D318" s="16"/>
      <c r="E318" s="16"/>
    </row>
    <row r="319" spans="1:6">
      <c r="A319" s="16" t="s">
        <v>460</v>
      </c>
      <c r="B319" s="35" t="s">
        <v>299</v>
      </c>
      <c r="C319" s="292">
        <v>820339</v>
      </c>
      <c r="D319" s="16"/>
      <c r="E319" s="16"/>
    </row>
    <row r="320" spans="1:6">
      <c r="A320" s="16" t="s">
        <v>461</v>
      </c>
      <c r="B320" s="35" t="s">
        <v>299</v>
      </c>
      <c r="C320" s="292">
        <v>0</v>
      </c>
      <c r="D320" s="16"/>
      <c r="E320" s="16"/>
    </row>
    <row r="321" spans="1:5">
      <c r="A321" s="16" t="s">
        <v>462</v>
      </c>
      <c r="B321" s="35" t="s">
        <v>299</v>
      </c>
      <c r="C321" s="292">
        <v>0</v>
      </c>
      <c r="D321" s="16"/>
      <c r="E321" s="16"/>
    </row>
    <row r="322" spans="1:5">
      <c r="A322" s="16" t="s">
        <v>463</v>
      </c>
      <c r="B322" s="35" t="s">
        <v>299</v>
      </c>
      <c r="C322" s="292">
        <v>0</v>
      </c>
      <c r="D322" s="16"/>
      <c r="E322" s="16"/>
    </row>
    <row r="323" spans="1:5">
      <c r="A323" s="16" t="s">
        <v>464</v>
      </c>
      <c r="B323" s="35" t="s">
        <v>299</v>
      </c>
      <c r="C323" s="292">
        <v>571337</v>
      </c>
      <c r="D323" s="16"/>
      <c r="E323" s="16"/>
    </row>
    <row r="324" spans="1:5">
      <c r="A324" s="16" t="s">
        <v>465</v>
      </c>
      <c r="B324" s="16"/>
      <c r="C324" s="22"/>
      <c r="D324" s="25">
        <f>SUM(C314:C323)</f>
        <v>7074584</v>
      </c>
      <c r="E324" s="16"/>
    </row>
    <row r="325" spans="1:5">
      <c r="A325" s="34" t="s">
        <v>466</v>
      </c>
      <c r="B325" s="34"/>
      <c r="C325" s="34"/>
      <c r="D325" s="34"/>
      <c r="E325" s="34"/>
    </row>
    <row r="326" spans="1:5">
      <c r="A326" s="16" t="s">
        <v>467</v>
      </c>
      <c r="B326" s="35" t="s">
        <v>299</v>
      </c>
      <c r="C326" s="292">
        <v>0</v>
      </c>
      <c r="D326" s="16"/>
      <c r="E326" s="16"/>
    </row>
    <row r="327" spans="1:5">
      <c r="A327" s="16" t="s">
        <v>468</v>
      </c>
      <c r="B327" s="35" t="s">
        <v>299</v>
      </c>
      <c r="C327" s="292">
        <v>0</v>
      </c>
      <c r="D327" s="16"/>
      <c r="E327" s="16"/>
    </row>
    <row r="328" spans="1:5">
      <c r="A328" s="16" t="s">
        <v>469</v>
      </c>
      <c r="B328" s="35" t="s">
        <v>299</v>
      </c>
      <c r="C328" s="292">
        <v>3013693</v>
      </c>
      <c r="D328" s="16"/>
      <c r="E328" s="16"/>
    </row>
    <row r="329" spans="1:5">
      <c r="A329" s="16" t="s">
        <v>470</v>
      </c>
      <c r="B329" s="16"/>
      <c r="C329" s="22"/>
      <c r="D329" s="25">
        <f>SUM(C326:C328)</f>
        <v>3013693</v>
      </c>
      <c r="E329" s="16"/>
    </row>
    <row r="330" spans="1:5">
      <c r="A330" s="34" t="s">
        <v>471</v>
      </c>
      <c r="B330" s="34"/>
      <c r="C330" s="34"/>
      <c r="D330" s="34"/>
      <c r="E330" s="34"/>
    </row>
    <row r="331" spans="1:5">
      <c r="A331" s="16" t="s">
        <v>472</v>
      </c>
      <c r="B331" s="35" t="s">
        <v>299</v>
      </c>
      <c r="C331" s="292">
        <v>0</v>
      </c>
      <c r="D331" s="16"/>
      <c r="E331" s="16"/>
    </row>
    <row r="332" spans="1:5">
      <c r="A332" s="16" t="s">
        <v>473</v>
      </c>
      <c r="B332" s="35" t="s">
        <v>299</v>
      </c>
      <c r="C332" s="292">
        <v>0</v>
      </c>
      <c r="D332" s="16"/>
      <c r="E332" s="16"/>
    </row>
    <row r="333" spans="1:5">
      <c r="A333" s="16" t="s">
        <v>474</v>
      </c>
      <c r="B333" s="35" t="s">
        <v>299</v>
      </c>
      <c r="C333" s="292">
        <v>0</v>
      </c>
      <c r="D333" s="16"/>
      <c r="E333" s="16"/>
    </row>
    <row r="334" spans="1:5">
      <c r="A334" s="21" t="s">
        <v>475</v>
      </c>
      <c r="B334" s="35" t="s">
        <v>299</v>
      </c>
      <c r="C334" s="292">
        <v>8579879</v>
      </c>
      <c r="D334" s="16"/>
      <c r="E334" s="16"/>
    </row>
    <row r="335" spans="1:5">
      <c r="A335" s="16" t="s">
        <v>476</v>
      </c>
      <c r="B335" s="35" t="s">
        <v>299</v>
      </c>
      <c r="C335" s="292">
        <v>5684375</v>
      </c>
      <c r="D335" s="16"/>
      <c r="E335" s="16"/>
    </row>
    <row r="336" spans="1:5">
      <c r="A336" s="21" t="s">
        <v>477</v>
      </c>
      <c r="B336" s="35" t="s">
        <v>299</v>
      </c>
      <c r="C336" s="292">
        <v>0</v>
      </c>
      <c r="D336" s="16"/>
      <c r="E336" s="16"/>
    </row>
    <row r="337" spans="1:5">
      <c r="A337" s="21" t="s">
        <v>478</v>
      </c>
      <c r="B337" s="35" t="s">
        <v>299</v>
      </c>
      <c r="C337" s="298">
        <v>0</v>
      </c>
      <c r="D337" s="16"/>
      <c r="E337" s="16"/>
    </row>
    <row r="338" spans="1:5">
      <c r="A338" s="16" t="s">
        <v>479</v>
      </c>
      <c r="B338" s="35" t="s">
        <v>299</v>
      </c>
      <c r="C338" s="292">
        <v>0</v>
      </c>
      <c r="D338" s="16"/>
      <c r="E338" s="16"/>
    </row>
    <row r="339" spans="1:5">
      <c r="A339" s="16" t="s">
        <v>229</v>
      </c>
      <c r="B339" s="16"/>
      <c r="C339" s="22"/>
      <c r="D339" s="25">
        <f>SUM(C331:C338)</f>
        <v>14264254</v>
      </c>
      <c r="E339" s="16"/>
    </row>
    <row r="340" spans="1:5">
      <c r="A340" s="16" t="s">
        <v>480</v>
      </c>
      <c r="B340" s="16"/>
      <c r="C340" s="22"/>
      <c r="D340" s="25">
        <f>C323</f>
        <v>571337</v>
      </c>
      <c r="E340" s="16"/>
    </row>
    <row r="341" spans="1:5">
      <c r="A341" s="16" t="s">
        <v>481</v>
      </c>
      <c r="B341" s="16"/>
      <c r="C341" s="22"/>
      <c r="D341" s="25">
        <f>D339-D340</f>
        <v>13692917</v>
      </c>
      <c r="E341" s="16"/>
    </row>
    <row r="342" spans="1:5">
      <c r="A342" s="16"/>
      <c r="B342" s="16"/>
      <c r="C342" s="22"/>
      <c r="D342" s="16"/>
      <c r="E342" s="16"/>
    </row>
    <row r="343" spans="1:5">
      <c r="A343" s="16" t="s">
        <v>482</v>
      </c>
      <c r="B343" s="35" t="s">
        <v>299</v>
      </c>
      <c r="C343" s="297">
        <v>3447354</v>
      </c>
      <c r="D343" s="16"/>
      <c r="E343" s="16"/>
    </row>
    <row r="344" spans="1:5">
      <c r="A344" s="16"/>
      <c r="B344" s="35"/>
      <c r="C344" s="44"/>
      <c r="D344" s="16"/>
      <c r="E344" s="16"/>
    </row>
    <row r="345" spans="1:5">
      <c r="A345" s="16" t="s">
        <v>483</v>
      </c>
      <c r="B345" s="35" t="s">
        <v>299</v>
      </c>
      <c r="C345" s="293">
        <v>0</v>
      </c>
      <c r="D345" s="16"/>
      <c r="E345" s="16"/>
    </row>
    <row r="346" spans="1:5">
      <c r="A346" s="16" t="s">
        <v>484</v>
      </c>
      <c r="B346" s="35" t="s">
        <v>299</v>
      </c>
      <c r="C346" s="293">
        <v>0</v>
      </c>
      <c r="D346" s="16"/>
      <c r="E346" s="16"/>
    </row>
    <row r="347" spans="1:5">
      <c r="A347" s="16" t="s">
        <v>485</v>
      </c>
      <c r="B347" s="35" t="s">
        <v>299</v>
      </c>
      <c r="C347" s="293">
        <v>0</v>
      </c>
      <c r="D347" s="16"/>
      <c r="E347" s="16"/>
    </row>
    <row r="348" spans="1:5">
      <c r="A348" s="16" t="s">
        <v>486</v>
      </c>
      <c r="B348" s="35" t="s">
        <v>299</v>
      </c>
      <c r="C348" s="293">
        <v>0</v>
      </c>
      <c r="D348" s="16"/>
      <c r="E348" s="16"/>
    </row>
    <row r="349" spans="1:5">
      <c r="A349" s="16" t="s">
        <v>487</v>
      </c>
      <c r="B349" s="35" t="s">
        <v>299</v>
      </c>
      <c r="C349" s="293">
        <v>0</v>
      </c>
      <c r="D349" s="16"/>
      <c r="E349" s="16"/>
    </row>
    <row r="350" spans="1:5">
      <c r="A350" s="16" t="s">
        <v>488</v>
      </c>
      <c r="B350" s="16"/>
      <c r="C350" s="22"/>
      <c r="D350" s="25">
        <f>D324+D329+D341+C343+C347+C348</f>
        <v>27228548</v>
      </c>
      <c r="E350" s="16"/>
    </row>
    <row r="351" spans="1:5">
      <c r="A351" s="16"/>
      <c r="B351" s="16"/>
      <c r="C351" s="22"/>
      <c r="D351" s="16"/>
      <c r="E351" s="16"/>
    </row>
    <row r="352" spans="1:5">
      <c r="A352" s="16" t="s">
        <v>489</v>
      </c>
      <c r="B352" s="16"/>
      <c r="C352" s="22"/>
      <c r="D352" s="25">
        <f>D308</f>
        <v>29104273</v>
      </c>
      <c r="E352" s="16"/>
    </row>
    <row r="353" spans="1:5">
      <c r="A353" s="16"/>
      <c r="B353" s="16"/>
      <c r="C353" s="22"/>
      <c r="D353" s="16"/>
      <c r="E353" s="16"/>
    </row>
    <row r="354" spans="1:5">
      <c r="A354" s="16"/>
      <c r="B354" s="16"/>
      <c r="C354" s="22"/>
      <c r="D354" s="16"/>
      <c r="E354" s="16"/>
    </row>
    <row r="355" spans="1:5">
      <c r="A355" s="16"/>
      <c r="B355" s="16"/>
      <c r="C355" s="22"/>
      <c r="D355" s="16"/>
      <c r="E355" s="16"/>
    </row>
    <row r="356" spans="1:5">
      <c r="A356" s="30" t="s">
        <v>490</v>
      </c>
      <c r="B356" s="30"/>
      <c r="C356" s="30"/>
      <c r="D356" s="30"/>
      <c r="E356" s="30"/>
    </row>
    <row r="357" spans="1:5">
      <c r="A357" s="34" t="s">
        <v>491</v>
      </c>
      <c r="B357" s="34"/>
      <c r="C357" s="34"/>
      <c r="D357" s="34"/>
      <c r="E357" s="34"/>
    </row>
    <row r="358" spans="1:5">
      <c r="A358" s="16" t="s">
        <v>492</v>
      </c>
      <c r="B358" s="35" t="s">
        <v>299</v>
      </c>
      <c r="C358" s="292">
        <f>E157+E163</f>
        <v>14313148</v>
      </c>
      <c r="D358" s="16"/>
      <c r="E358" s="16"/>
    </row>
    <row r="359" spans="1:5">
      <c r="A359" s="16" t="s">
        <v>493</v>
      </c>
      <c r="B359" s="35" t="s">
        <v>299</v>
      </c>
      <c r="C359" s="292">
        <v>36527651</v>
      </c>
      <c r="D359" s="16"/>
      <c r="E359" s="16"/>
    </row>
    <row r="360" spans="1:5">
      <c r="A360" s="16" t="s">
        <v>494</v>
      </c>
      <c r="B360" s="16"/>
      <c r="C360" s="22"/>
      <c r="D360" s="25">
        <f>SUM(C358:C359)</f>
        <v>50840799</v>
      </c>
      <c r="E360" s="16"/>
    </row>
    <row r="361" spans="1:5">
      <c r="A361" s="34" t="s">
        <v>495</v>
      </c>
      <c r="B361" s="34"/>
      <c r="C361" s="34"/>
      <c r="D361" s="34"/>
      <c r="E361" s="34"/>
    </row>
    <row r="362" spans="1:5">
      <c r="A362" s="16" t="s">
        <v>400</v>
      </c>
      <c r="B362" s="34"/>
      <c r="C362" s="292">
        <v>500661</v>
      </c>
      <c r="D362" s="16"/>
      <c r="E362" s="34"/>
    </row>
    <row r="363" spans="1:5">
      <c r="A363" s="16" t="s">
        <v>496</v>
      </c>
      <c r="B363" s="35" t="s">
        <v>299</v>
      </c>
      <c r="C363" s="292">
        <f>D245</f>
        <v>15512289</v>
      </c>
      <c r="D363" s="16"/>
      <c r="E363" s="16"/>
    </row>
    <row r="364" spans="1:5">
      <c r="A364" s="16" t="s">
        <v>497</v>
      </c>
      <c r="B364" s="35" t="s">
        <v>299</v>
      </c>
      <c r="C364" s="292">
        <v>238147</v>
      </c>
      <c r="D364" s="16"/>
      <c r="E364" s="16"/>
    </row>
    <row r="365" spans="1:5">
      <c r="A365" s="16" t="s">
        <v>498</v>
      </c>
      <c r="B365" s="35" t="s">
        <v>299</v>
      </c>
      <c r="C365" s="292">
        <f>D256</f>
        <v>0</v>
      </c>
      <c r="D365" s="16"/>
      <c r="E365" s="16"/>
    </row>
    <row r="366" spans="1:5">
      <c r="A366" s="16" t="s">
        <v>417</v>
      </c>
      <c r="B366" s="16"/>
      <c r="C366" s="22"/>
      <c r="D366" s="25">
        <f>SUM(C362:C365)</f>
        <v>16251097</v>
      </c>
      <c r="E366" s="16"/>
    </row>
    <row r="367" spans="1:5">
      <c r="A367" s="16" t="s">
        <v>499</v>
      </c>
      <c r="B367" s="16"/>
      <c r="C367" s="22"/>
      <c r="D367" s="25">
        <f>D360-D366</f>
        <v>34589702</v>
      </c>
      <c r="E367" s="16"/>
    </row>
    <row r="368" spans="1:5">
      <c r="A368" s="45" t="s">
        <v>500</v>
      </c>
      <c r="B368" s="34"/>
      <c r="C368" s="34"/>
      <c r="D368" s="34"/>
      <c r="E368" s="34"/>
    </row>
    <row r="369" spans="1:6">
      <c r="A369" s="25" t="s">
        <v>501</v>
      </c>
      <c r="B369" s="16"/>
      <c r="C369" s="16"/>
      <c r="D369" s="16"/>
      <c r="E369" s="16"/>
    </row>
    <row r="370" spans="1:6">
      <c r="A370" s="46" t="s">
        <v>502</v>
      </c>
      <c r="B370" s="32" t="s">
        <v>299</v>
      </c>
      <c r="C370" s="292">
        <v>0</v>
      </c>
      <c r="D370" s="25">
        <v>0</v>
      </c>
      <c r="E370" s="25"/>
    </row>
    <row r="371" spans="1:6">
      <c r="A371" s="46" t="s">
        <v>503</v>
      </c>
      <c r="B371" s="32" t="s">
        <v>299</v>
      </c>
      <c r="C371" s="292">
        <v>1672194</v>
      </c>
      <c r="D371" s="25">
        <v>0</v>
      </c>
      <c r="E371" s="25"/>
    </row>
    <row r="372" spans="1:6">
      <c r="A372" s="46" t="s">
        <v>504</v>
      </c>
      <c r="B372" s="32" t="s">
        <v>299</v>
      </c>
      <c r="C372" s="292">
        <v>0</v>
      </c>
      <c r="D372" s="25">
        <v>0</v>
      </c>
      <c r="E372" s="25"/>
    </row>
    <row r="373" spans="1:6">
      <c r="A373" s="46" t="s">
        <v>505</v>
      </c>
      <c r="B373" s="32" t="s">
        <v>299</v>
      </c>
      <c r="C373" s="292">
        <v>0</v>
      </c>
      <c r="D373" s="25">
        <v>0</v>
      </c>
      <c r="E373" s="25"/>
    </row>
    <row r="374" spans="1:6">
      <c r="A374" s="46" t="s">
        <v>506</v>
      </c>
      <c r="B374" s="32" t="s">
        <v>299</v>
      </c>
      <c r="C374" s="292">
        <v>0</v>
      </c>
      <c r="D374" s="25">
        <v>0</v>
      </c>
      <c r="E374" s="25"/>
    </row>
    <row r="375" spans="1:6">
      <c r="A375" s="46" t="s">
        <v>507</v>
      </c>
      <c r="B375" s="32" t="s">
        <v>299</v>
      </c>
      <c r="C375" s="292">
        <v>0</v>
      </c>
      <c r="D375" s="25">
        <v>0</v>
      </c>
      <c r="E375" s="25"/>
    </row>
    <row r="376" spans="1:6">
      <c r="A376" s="46" t="s">
        <v>508</v>
      </c>
      <c r="B376" s="32" t="s">
        <v>299</v>
      </c>
      <c r="C376" s="292">
        <v>0</v>
      </c>
      <c r="D376" s="25">
        <v>0</v>
      </c>
      <c r="E376" s="25"/>
    </row>
    <row r="377" spans="1:6">
      <c r="A377" s="46" t="s">
        <v>509</v>
      </c>
      <c r="B377" s="32" t="s">
        <v>299</v>
      </c>
      <c r="C377" s="292">
        <v>0</v>
      </c>
      <c r="D377" s="25">
        <v>0</v>
      </c>
      <c r="E377" s="25"/>
    </row>
    <row r="378" spans="1:6">
      <c r="A378" s="46" t="s">
        <v>510</v>
      </c>
      <c r="B378" s="32" t="s">
        <v>299</v>
      </c>
      <c r="C378" s="292">
        <v>33600</v>
      </c>
      <c r="D378" s="25">
        <v>0</v>
      </c>
      <c r="E378" s="25"/>
    </row>
    <row r="379" spans="1:6">
      <c r="A379" s="46" t="s">
        <v>511</v>
      </c>
      <c r="B379" s="32" t="s">
        <v>299</v>
      </c>
      <c r="C379" s="292">
        <v>324458</v>
      </c>
      <c r="D379" s="25">
        <v>0</v>
      </c>
      <c r="E379" s="25"/>
    </row>
    <row r="380" spans="1:6">
      <c r="A380" s="46" t="s">
        <v>512</v>
      </c>
      <c r="B380" s="32" t="s">
        <v>299</v>
      </c>
      <c r="C380" s="294">
        <f>902144-C379-C378</f>
        <v>544086</v>
      </c>
      <c r="D380" s="25">
        <v>0</v>
      </c>
      <c r="E380" s="204" t="str">
        <f>IF(OR(C380&gt;999999,C380/(D360+D383)&gt;0.01),"Additional Classification Necessary - See Responses-2 Tab","")</f>
        <v/>
      </c>
      <c r="F380" s="47"/>
    </row>
    <row r="381" spans="1:6">
      <c r="A381" s="48" t="s">
        <v>513</v>
      </c>
      <c r="B381" s="35"/>
      <c r="C381" s="35"/>
      <c r="D381" s="25">
        <f>SUM(C370:C380)</f>
        <v>2574338</v>
      </c>
      <c r="E381" s="25"/>
      <c r="F381" s="47"/>
    </row>
    <row r="382" spans="1:6">
      <c r="A382" s="43" t="s">
        <v>514</v>
      </c>
      <c r="B382" s="35" t="s">
        <v>299</v>
      </c>
      <c r="C382" s="292">
        <v>1410587</v>
      </c>
      <c r="D382" s="25">
        <v>0</v>
      </c>
      <c r="E382" s="16"/>
    </row>
    <row r="383" spans="1:6">
      <c r="A383" s="16" t="s">
        <v>515</v>
      </c>
      <c r="B383" s="16"/>
      <c r="C383" s="22"/>
      <c r="D383" s="25">
        <f>D381+C382</f>
        <v>3984925</v>
      </c>
      <c r="E383" s="16"/>
    </row>
    <row r="384" spans="1:6">
      <c r="A384" s="16" t="s">
        <v>516</v>
      </c>
      <c r="B384" s="16"/>
      <c r="C384" s="22"/>
      <c r="D384" s="25">
        <f>D367+D383</f>
        <v>38574627</v>
      </c>
      <c r="E384" s="16"/>
    </row>
    <row r="385" spans="1:5">
      <c r="A385" s="16"/>
      <c r="B385" s="16"/>
      <c r="C385" s="22"/>
      <c r="D385" s="16"/>
      <c r="E385" s="16"/>
    </row>
    <row r="386" spans="1:5">
      <c r="A386" s="16"/>
      <c r="B386" s="16"/>
      <c r="C386" s="22"/>
      <c r="D386" s="16"/>
      <c r="E386" s="16"/>
    </row>
    <row r="387" spans="1:5">
      <c r="A387" s="16"/>
      <c r="B387" s="16"/>
      <c r="C387" s="22"/>
      <c r="D387" s="16"/>
      <c r="E387" s="16"/>
    </row>
    <row r="388" spans="1:5">
      <c r="A388" s="34" t="s">
        <v>517</v>
      </c>
      <c r="B388" s="34"/>
      <c r="C388" s="34"/>
      <c r="D388" s="34"/>
      <c r="E388" s="34"/>
    </row>
    <row r="389" spans="1:5">
      <c r="A389" s="16" t="s">
        <v>518</v>
      </c>
      <c r="B389" s="35" t="s">
        <v>299</v>
      </c>
      <c r="C389" s="292">
        <v>18241100</v>
      </c>
      <c r="D389" s="16"/>
      <c r="E389" s="16"/>
    </row>
    <row r="390" spans="1:5">
      <c r="A390" s="16" t="s">
        <v>10</v>
      </c>
      <c r="B390" s="35" t="s">
        <v>299</v>
      </c>
      <c r="C390" s="292">
        <v>4145644</v>
      </c>
      <c r="D390" s="16"/>
      <c r="E390" s="16"/>
    </row>
    <row r="391" spans="1:5">
      <c r="A391" s="16" t="s">
        <v>263</v>
      </c>
      <c r="B391" s="35" t="s">
        <v>299</v>
      </c>
      <c r="C391" s="292">
        <v>2381801</v>
      </c>
      <c r="D391" s="16"/>
      <c r="E391" s="16"/>
    </row>
    <row r="392" spans="1:5">
      <c r="A392" s="16" t="s">
        <v>519</v>
      </c>
      <c r="B392" s="35" t="s">
        <v>299</v>
      </c>
      <c r="C392" s="292">
        <v>2810758</v>
      </c>
      <c r="D392" s="16"/>
      <c r="E392" s="16"/>
    </row>
    <row r="393" spans="1:5">
      <c r="A393" s="16" t="s">
        <v>520</v>
      </c>
      <c r="B393" s="35" t="s">
        <v>299</v>
      </c>
      <c r="C393" s="292">
        <v>609411</v>
      </c>
      <c r="D393" s="16"/>
      <c r="E393" s="16"/>
    </row>
    <row r="394" spans="1:5">
      <c r="A394" s="16" t="s">
        <v>521</v>
      </c>
      <c r="B394" s="35" t="s">
        <v>299</v>
      </c>
      <c r="C394" s="292">
        <v>5552956</v>
      </c>
      <c r="D394" s="16"/>
      <c r="E394" s="16"/>
    </row>
    <row r="395" spans="1:5">
      <c r="A395" s="16" t="s">
        <v>15</v>
      </c>
      <c r="B395" s="35" t="s">
        <v>299</v>
      </c>
      <c r="C395" s="292">
        <v>1471682</v>
      </c>
      <c r="D395" s="16"/>
      <c r="E395" s="16"/>
    </row>
    <row r="396" spans="1:5">
      <c r="A396" s="16" t="s">
        <v>522</v>
      </c>
      <c r="B396" s="35" t="s">
        <v>299</v>
      </c>
      <c r="C396" s="292">
        <v>258964</v>
      </c>
      <c r="D396" s="16"/>
      <c r="E396" s="16"/>
    </row>
    <row r="397" spans="1:5">
      <c r="A397" s="16" t="s">
        <v>523</v>
      </c>
      <c r="B397" s="35" t="s">
        <v>299</v>
      </c>
      <c r="C397" s="294">
        <v>278546</v>
      </c>
      <c r="D397" s="16"/>
      <c r="E397" s="16"/>
    </row>
    <row r="398" spans="1:5">
      <c r="A398" s="16" t="s">
        <v>524</v>
      </c>
      <c r="B398" s="35" t="s">
        <v>299</v>
      </c>
      <c r="C398" s="294">
        <v>323659</v>
      </c>
      <c r="D398" s="16"/>
      <c r="E398" s="16"/>
    </row>
    <row r="399" spans="1:5">
      <c r="A399" s="16" t="s">
        <v>525</v>
      </c>
      <c r="B399" s="35" t="s">
        <v>299</v>
      </c>
      <c r="C399" s="294">
        <v>1402661</v>
      </c>
      <c r="D399" s="16"/>
      <c r="E399" s="16"/>
    </row>
    <row r="400" spans="1:5">
      <c r="A400" s="25" t="s">
        <v>526</v>
      </c>
      <c r="B400" s="16"/>
      <c r="C400" s="16"/>
      <c r="D400" s="16"/>
      <c r="E400" s="16"/>
    </row>
    <row r="401" spans="1:9">
      <c r="A401" s="26" t="s">
        <v>269</v>
      </c>
      <c r="B401" s="32" t="s">
        <v>299</v>
      </c>
      <c r="C401" s="292">
        <v>0</v>
      </c>
      <c r="D401" s="25">
        <v>0</v>
      </c>
      <c r="E401" s="25"/>
    </row>
    <row r="402" spans="1:9">
      <c r="A402" s="26" t="s">
        <v>270</v>
      </c>
      <c r="B402" s="32" t="s">
        <v>299</v>
      </c>
      <c r="C402" s="292">
        <v>0</v>
      </c>
      <c r="D402" s="25">
        <v>0</v>
      </c>
      <c r="E402" s="25"/>
    </row>
    <row r="403" spans="1:9">
      <c r="A403" s="26" t="s">
        <v>527</v>
      </c>
      <c r="B403" s="32" t="s">
        <v>299</v>
      </c>
      <c r="C403" s="292">
        <v>32108</v>
      </c>
      <c r="D403" s="25">
        <v>0</v>
      </c>
      <c r="E403" s="25"/>
    </row>
    <row r="404" spans="1:9">
      <c r="A404" s="26" t="s">
        <v>272</v>
      </c>
      <c r="B404" s="32" t="s">
        <v>299</v>
      </c>
      <c r="C404" s="292">
        <v>0</v>
      </c>
      <c r="D404" s="25">
        <v>0</v>
      </c>
      <c r="E404" s="25"/>
    </row>
    <row r="405" spans="1:9">
      <c r="A405" s="26" t="s">
        <v>273</v>
      </c>
      <c r="B405" s="32" t="s">
        <v>299</v>
      </c>
      <c r="C405" s="292">
        <v>297</v>
      </c>
      <c r="D405" s="25">
        <v>0</v>
      </c>
      <c r="E405" s="25"/>
    </row>
    <row r="406" spans="1:9">
      <c r="A406" s="26" t="s">
        <v>274</v>
      </c>
      <c r="B406" s="32" t="s">
        <v>299</v>
      </c>
      <c r="C406" s="292">
        <v>0</v>
      </c>
      <c r="D406" s="25">
        <v>0</v>
      </c>
      <c r="E406" s="25"/>
    </row>
    <row r="407" spans="1:9">
      <c r="A407" s="26" t="s">
        <v>275</v>
      </c>
      <c r="B407" s="32" t="s">
        <v>299</v>
      </c>
      <c r="C407" s="292">
        <v>0</v>
      </c>
      <c r="D407" s="25">
        <v>0</v>
      </c>
      <c r="E407" s="25"/>
    </row>
    <row r="408" spans="1:9">
      <c r="A408" s="26" t="s">
        <v>276</v>
      </c>
      <c r="B408" s="32" t="s">
        <v>299</v>
      </c>
      <c r="C408" s="292">
        <v>0</v>
      </c>
      <c r="D408" s="25">
        <v>0</v>
      </c>
      <c r="E408" s="25"/>
    </row>
    <row r="409" spans="1:9">
      <c r="A409" s="26" t="s">
        <v>277</v>
      </c>
      <c r="B409" s="32" t="s">
        <v>299</v>
      </c>
      <c r="C409" s="292">
        <v>0</v>
      </c>
      <c r="D409" s="25">
        <v>0</v>
      </c>
      <c r="E409" s="25"/>
    </row>
    <row r="410" spans="1:9">
      <c r="A410" s="26" t="s">
        <v>278</v>
      </c>
      <c r="B410" s="32" t="s">
        <v>299</v>
      </c>
      <c r="C410" s="292">
        <v>0</v>
      </c>
      <c r="D410" s="25">
        <v>0</v>
      </c>
      <c r="E410" s="25"/>
    </row>
    <row r="411" spans="1:9">
      <c r="A411" s="26" t="s">
        <v>279</v>
      </c>
      <c r="B411" s="32" t="s">
        <v>299</v>
      </c>
      <c r="C411" s="292">
        <v>141811</v>
      </c>
      <c r="D411" s="25">
        <v>0</v>
      </c>
      <c r="E411" s="25"/>
    </row>
    <row r="412" spans="1:9">
      <c r="A412" s="26" t="s">
        <v>280</v>
      </c>
      <c r="B412" s="32" t="s">
        <v>299</v>
      </c>
      <c r="C412" s="292">
        <v>0</v>
      </c>
      <c r="D412" s="25">
        <v>0</v>
      </c>
      <c r="E412" s="25"/>
    </row>
    <row r="413" spans="1:9">
      <c r="A413" s="26" t="s">
        <v>281</v>
      </c>
      <c r="B413" s="32" t="s">
        <v>299</v>
      </c>
      <c r="C413" s="292">
        <v>0</v>
      </c>
      <c r="D413" s="25">
        <v>0</v>
      </c>
      <c r="E413" s="25"/>
    </row>
    <row r="414" spans="1:9">
      <c r="A414" s="26" t="s">
        <v>282</v>
      </c>
      <c r="B414" s="32" t="s">
        <v>299</v>
      </c>
      <c r="C414" s="294">
        <v>343649</v>
      </c>
      <c r="D414" s="25">
        <v>0</v>
      </c>
      <c r="E414" s="204" t="str">
        <f>IF(OR(C414&gt;999999,C414/(D416)&gt;0.01),"Additional Classification Necessary - See Responses-2 Tab","")</f>
        <v/>
      </c>
      <c r="F414" s="47"/>
      <c r="G414" s="47"/>
      <c r="H414" s="47"/>
      <c r="I414" s="47"/>
    </row>
    <row r="415" spans="1:9">
      <c r="A415" s="49" t="s">
        <v>528</v>
      </c>
      <c r="B415" s="35"/>
      <c r="C415" s="35"/>
      <c r="D415" s="25">
        <f>SUM(C401:C414)</f>
        <v>517865</v>
      </c>
      <c r="E415" s="25"/>
      <c r="F415" s="47"/>
      <c r="G415" s="47"/>
      <c r="H415" s="47"/>
      <c r="I415" s="47"/>
    </row>
    <row r="416" spans="1:9">
      <c r="A416" s="25" t="s">
        <v>529</v>
      </c>
      <c r="B416" s="16"/>
      <c r="C416" s="22"/>
      <c r="D416" s="25">
        <f>SUM(C389:C399,D415)</f>
        <v>37995047</v>
      </c>
      <c r="E416" s="25"/>
    </row>
    <row r="417" spans="1:13">
      <c r="A417" s="25" t="s">
        <v>530</v>
      </c>
      <c r="B417" s="16"/>
      <c r="C417" s="22"/>
      <c r="D417" s="25">
        <f>D384-D416</f>
        <v>579580</v>
      </c>
      <c r="E417" s="25"/>
    </row>
    <row r="418" spans="1:13">
      <c r="A418" s="25" t="s">
        <v>531</v>
      </c>
      <c r="B418" s="16"/>
      <c r="C418" s="294">
        <v>26392</v>
      </c>
      <c r="D418" s="25">
        <v>0</v>
      </c>
      <c r="E418" s="25"/>
    </row>
    <row r="419" spans="1:13">
      <c r="A419" s="46" t="s">
        <v>532</v>
      </c>
      <c r="B419" s="35" t="s">
        <v>299</v>
      </c>
      <c r="C419" s="292">
        <v>0</v>
      </c>
      <c r="D419" s="25">
        <v>0</v>
      </c>
      <c r="E419" s="25"/>
    </row>
    <row r="420" spans="1:13">
      <c r="A420" s="48" t="s">
        <v>533</v>
      </c>
      <c r="B420" s="16"/>
      <c r="C420" s="16"/>
      <c r="D420" s="25">
        <f>SUM(C418:C419)</f>
        <v>26392</v>
      </c>
      <c r="E420" s="25"/>
      <c r="F420" s="11">
        <f>D420-C399</f>
        <v>-1376269</v>
      </c>
    </row>
    <row r="421" spans="1:13">
      <c r="A421" s="25" t="s">
        <v>534</v>
      </c>
      <c r="B421" s="16"/>
      <c r="C421" s="22"/>
      <c r="D421" s="25">
        <f>D417+D420</f>
        <v>605972</v>
      </c>
      <c r="E421" s="25"/>
      <c r="F421" s="50"/>
    </row>
    <row r="422" spans="1:13">
      <c r="A422" s="25" t="s">
        <v>535</v>
      </c>
      <c r="B422" s="35" t="s">
        <v>299</v>
      </c>
      <c r="C422" s="292">
        <v>0</v>
      </c>
      <c r="D422" s="25">
        <v>0</v>
      </c>
      <c r="E422" s="16"/>
    </row>
    <row r="423" spans="1:13">
      <c r="A423" s="16" t="s">
        <v>536</v>
      </c>
      <c r="B423" s="35" t="s">
        <v>299</v>
      </c>
      <c r="C423" s="292">
        <v>0</v>
      </c>
      <c r="D423" s="25">
        <v>0</v>
      </c>
      <c r="E423" s="16"/>
    </row>
    <row r="424" spans="1:13">
      <c r="A424" s="16" t="s">
        <v>537</v>
      </c>
      <c r="B424" s="16"/>
      <c r="C424" s="22"/>
      <c r="D424" s="25">
        <f>D421+C422-C423</f>
        <v>605972</v>
      </c>
      <c r="E424" s="16"/>
    </row>
    <row r="426" spans="1:13" ht="29.1" customHeight="1">
      <c r="A426" s="345" t="s">
        <v>538</v>
      </c>
      <c r="B426" s="345"/>
      <c r="C426" s="345"/>
      <c r="D426" s="345"/>
      <c r="E426" s="345"/>
    </row>
    <row r="427" spans="1:13">
      <c r="A427" s="306"/>
      <c r="B427" s="306"/>
      <c r="C427" s="306"/>
      <c r="D427" s="306"/>
      <c r="E427" s="306"/>
      <c r="M427" s="51"/>
    </row>
    <row r="428" spans="1:13">
      <c r="M428" s="51"/>
    </row>
    <row r="429" spans="1:13">
      <c r="M429" s="51"/>
    </row>
    <row r="433" spans="2:7">
      <c r="B433" s="52"/>
      <c r="C433" s="52"/>
      <c r="D433" s="52"/>
      <c r="E433" s="52"/>
      <c r="F433" s="52"/>
      <c r="G433" s="52"/>
    </row>
    <row r="574" spans="2:83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</row>
    <row r="578" spans="2:83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</row>
    <row r="582" spans="2:83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</row>
    <row r="612" spans="1:14" s="202" customFormat="1" ht="12.6" customHeight="1">
      <c r="A612" s="212"/>
      <c r="C612" s="210" t="s">
        <v>539</v>
      </c>
      <c r="D612" s="217">
        <f>CE90-(BE90+CD90)</f>
        <v>37888</v>
      </c>
      <c r="E612" s="219">
        <f>SUM(C624:D647)+SUM(C668:D713)</f>
        <v>33417865.979281042</v>
      </c>
      <c r="F612" s="219">
        <f>CE64-(AX64+BD64+BE64+BG64+BJ64+BN64+BP64+BQ64+CB64+CC64+CD64)</f>
        <v>2846358</v>
      </c>
      <c r="G612" s="217">
        <f>CE91-(AX91+AY91+BD91+BE91+BG91+BJ91+BN91+BP91+BQ91+CB91+CC91+CD91)</f>
        <v>69720</v>
      </c>
      <c r="H612" s="222">
        <f>CE60-(AX60+AY60+AZ60+BD60+BE60+BG60+BJ60+BN60+BO60+BP60+BQ60+BR60+CB60+CC60+CD60)</f>
        <v>260.67999999999989</v>
      </c>
      <c r="I612" s="217">
        <f>CE92-(AX92+AY92+AZ92+BD92+BE92+BF92+BG92+BJ92+BN92+BO92+BP92+BQ92+BR92+CB92+CC92+CD92)</f>
        <v>13989</v>
      </c>
      <c r="J612" s="217">
        <f>CE93-(AX93+AY93+AZ93+BA93+BD93+BE93+BF93+BG93+BJ93+BN93+BO93+BP93+BQ93+BR93+CB93+CC93+CD93)</f>
        <v>75513</v>
      </c>
      <c r="K612" s="217">
        <f>CE89-(AW89+AX89+AY89+AZ89+BA89+BB89+BC89+BD89+BE89+BF89+BG89+BH89+BI89+BJ89+BK89+BL89+BM89+BN89+BO89+BP89+BQ89+BR89+BS89+BT89+BU89+BV89+BW89+BX89+CB89+CC89+CD89)</f>
        <v>50840799</v>
      </c>
      <c r="L612" s="223">
        <f>CE94-(AW94+AX94+AY94+AZ94+BA94+BB94+BC94+BD94+BE94+BF94+BG94+BH94+BI94+BJ94+BK94+BL94+BM94+BN94+BO94+BP94+BQ94+BR94+BS94+BT94+BU94+BV94+BW94+BX94+BY94+BZ94+CA94+CB94+CC94+CD94)</f>
        <v>111.78</v>
      </c>
    </row>
    <row r="613" spans="1:14" s="202" customFormat="1" ht="12.6" customHeight="1">
      <c r="A613" s="212"/>
      <c r="C613" s="210" t="s">
        <v>540</v>
      </c>
      <c r="D613" s="218" t="s">
        <v>541</v>
      </c>
      <c r="E613" s="220" t="s">
        <v>542</v>
      </c>
      <c r="F613" s="221" t="s">
        <v>543</v>
      </c>
      <c r="G613" s="218" t="s">
        <v>544</v>
      </c>
      <c r="H613" s="221" t="s">
        <v>545</v>
      </c>
      <c r="I613" s="218" t="s">
        <v>546</v>
      </c>
      <c r="J613" s="218" t="s">
        <v>547</v>
      </c>
      <c r="K613" s="210" t="s">
        <v>548</v>
      </c>
      <c r="L613" s="211" t="s">
        <v>549</v>
      </c>
    </row>
    <row r="614" spans="1:14" s="202" customFormat="1" ht="12.6" customHeight="1">
      <c r="A614" s="212">
        <v>8430</v>
      </c>
      <c r="B614" s="211" t="s">
        <v>166</v>
      </c>
      <c r="C614" s="217">
        <f>BE85</f>
        <v>1634003</v>
      </c>
      <c r="D614" s="217"/>
      <c r="E614" s="219"/>
      <c r="F614" s="219"/>
      <c r="G614" s="217"/>
      <c r="H614" s="219"/>
      <c r="I614" s="217"/>
      <c r="J614" s="217"/>
      <c r="N614" s="213" t="s">
        <v>550</v>
      </c>
    </row>
    <row r="615" spans="1:14" s="202" customFormat="1" ht="12.6" customHeight="1">
      <c r="A615" s="212"/>
      <c r="B615" s="211" t="s">
        <v>551</v>
      </c>
      <c r="C615" s="217">
        <f>CD69-CD84</f>
        <v>1727358</v>
      </c>
      <c r="D615" s="217">
        <f>SUM(C614:C615)</f>
        <v>3361361</v>
      </c>
      <c r="E615" s="219"/>
      <c r="F615" s="219"/>
      <c r="G615" s="217"/>
      <c r="H615" s="219"/>
      <c r="I615" s="217"/>
      <c r="J615" s="217"/>
      <c r="N615" s="213" t="s">
        <v>552</v>
      </c>
    </row>
    <row r="616" spans="1:14" s="202" customFormat="1" ht="12.6" customHeight="1">
      <c r="A616" s="212">
        <v>8310</v>
      </c>
      <c r="B616" s="216" t="s">
        <v>553</v>
      </c>
      <c r="C616" s="217">
        <f>AX85</f>
        <v>0</v>
      </c>
      <c r="D616" s="217">
        <f>(D615/D612)*AX90</f>
        <v>0</v>
      </c>
      <c r="E616" s="219"/>
      <c r="F616" s="219"/>
      <c r="G616" s="217"/>
      <c r="H616" s="219"/>
      <c r="I616" s="217"/>
      <c r="J616" s="217"/>
      <c r="N616" s="213" t="s">
        <v>554</v>
      </c>
    </row>
    <row r="617" spans="1:14" s="202" customFormat="1" ht="12.6" customHeight="1">
      <c r="A617" s="212">
        <v>8510</v>
      </c>
      <c r="B617" s="216" t="s">
        <v>171</v>
      </c>
      <c r="C617" s="217">
        <f>BJ85</f>
        <v>711144</v>
      </c>
      <c r="D617" s="217">
        <f>(D615/D612)*BJ90</f>
        <v>29631.930268158787</v>
      </c>
      <c r="E617" s="219"/>
      <c r="F617" s="219"/>
      <c r="G617" s="217"/>
      <c r="H617" s="219"/>
      <c r="I617" s="217"/>
      <c r="J617" s="217"/>
      <c r="N617" s="213" t="s">
        <v>555</v>
      </c>
    </row>
    <row r="618" spans="1:14" s="202" customFormat="1" ht="12.6" customHeight="1">
      <c r="A618" s="212">
        <v>8470</v>
      </c>
      <c r="B618" s="216" t="s">
        <v>556</v>
      </c>
      <c r="C618" s="217">
        <f>BG85</f>
        <v>0</v>
      </c>
      <c r="D618" s="217">
        <f>(D615/D612)*BG90</f>
        <v>0</v>
      </c>
      <c r="E618" s="219"/>
      <c r="F618" s="219"/>
      <c r="G618" s="217"/>
      <c r="H618" s="219"/>
      <c r="I618" s="217"/>
      <c r="J618" s="217"/>
      <c r="N618" s="213" t="s">
        <v>557</v>
      </c>
    </row>
    <row r="619" spans="1:14" s="202" customFormat="1" ht="12.6" customHeight="1">
      <c r="A619" s="212">
        <v>8610</v>
      </c>
      <c r="B619" s="216" t="s">
        <v>558</v>
      </c>
      <c r="C619" s="217">
        <f>BN85</f>
        <v>2406574</v>
      </c>
      <c r="D619" s="217">
        <f>(D615/D612)*BN90</f>
        <v>350881.09045080241</v>
      </c>
      <c r="E619" s="219"/>
      <c r="F619" s="219"/>
      <c r="G619" s="217"/>
      <c r="H619" s="219"/>
      <c r="I619" s="217"/>
      <c r="J619" s="217"/>
      <c r="N619" s="213" t="s">
        <v>559</v>
      </c>
    </row>
    <row r="620" spans="1:14" s="202" customFormat="1" ht="12.6" customHeight="1">
      <c r="A620" s="212">
        <v>8790</v>
      </c>
      <c r="B620" s="216" t="s">
        <v>560</v>
      </c>
      <c r="C620" s="217">
        <f>CC85</f>
        <v>0</v>
      </c>
      <c r="D620" s="217">
        <f>(D615/D612)*CC90</f>
        <v>0</v>
      </c>
      <c r="E620" s="219"/>
      <c r="F620" s="219"/>
      <c r="G620" s="217"/>
      <c r="H620" s="219"/>
      <c r="I620" s="217"/>
      <c r="J620" s="217"/>
      <c r="N620" s="213" t="s">
        <v>561</v>
      </c>
    </row>
    <row r="621" spans="1:14" s="202" customFormat="1" ht="12.6" customHeight="1">
      <c r="A621" s="212">
        <v>8630</v>
      </c>
      <c r="B621" s="216" t="s">
        <v>562</v>
      </c>
      <c r="C621" s="217">
        <f>BP85</f>
        <v>176804</v>
      </c>
      <c r="D621" s="217">
        <f>(D615/D612)*BP90</f>
        <v>0</v>
      </c>
      <c r="E621" s="219"/>
      <c r="F621" s="219"/>
      <c r="G621" s="217"/>
      <c r="H621" s="219"/>
      <c r="I621" s="217"/>
      <c r="J621" s="217"/>
      <c r="N621" s="213" t="s">
        <v>563</v>
      </c>
    </row>
    <row r="622" spans="1:14" s="202" customFormat="1" ht="12.6" customHeight="1">
      <c r="A622" s="212">
        <v>8770</v>
      </c>
      <c r="B622" s="211" t="s">
        <v>564</v>
      </c>
      <c r="C622" s="217">
        <f>CB85</f>
        <v>0</v>
      </c>
      <c r="D622" s="217">
        <f>(D615/D612)*CB90</f>
        <v>0</v>
      </c>
      <c r="E622" s="219"/>
      <c r="F622" s="219"/>
      <c r="G622" s="217"/>
      <c r="H622" s="219"/>
      <c r="I622" s="217"/>
      <c r="J622" s="217"/>
      <c r="N622" s="213" t="s">
        <v>565</v>
      </c>
    </row>
    <row r="623" spans="1:14" s="202" customFormat="1" ht="12.6" customHeight="1">
      <c r="A623" s="212">
        <v>8640</v>
      </c>
      <c r="B623" s="216" t="s">
        <v>566</v>
      </c>
      <c r="C623" s="217">
        <f>BQ85</f>
        <v>0</v>
      </c>
      <c r="D623" s="217">
        <f>(D615/D612)*BQ90</f>
        <v>0</v>
      </c>
      <c r="E623" s="219">
        <f>SUM(C616:D623)</f>
        <v>3675035.020718961</v>
      </c>
      <c r="F623" s="219"/>
      <c r="G623" s="217"/>
      <c r="H623" s="219"/>
      <c r="I623" s="217"/>
      <c r="J623" s="217"/>
      <c r="N623" s="213" t="s">
        <v>567</v>
      </c>
    </row>
    <row r="624" spans="1:14" s="202" customFormat="1" ht="12.6" customHeight="1">
      <c r="A624" s="212">
        <v>8420</v>
      </c>
      <c r="B624" s="216" t="s">
        <v>165</v>
      </c>
      <c r="C624" s="217">
        <f>BD85</f>
        <v>20794</v>
      </c>
      <c r="D624" s="217">
        <f>(D615/D612)*BD90</f>
        <v>0</v>
      </c>
      <c r="E624" s="219">
        <f>(E623/E612)*SUM(C624:D624)</f>
        <v>2286.7611674608243</v>
      </c>
      <c r="F624" s="219">
        <f>SUM(C624:E624)</f>
        <v>23080.761167460823</v>
      </c>
      <c r="G624" s="217"/>
      <c r="H624" s="219"/>
      <c r="I624" s="217"/>
      <c r="J624" s="217"/>
      <c r="N624" s="213" t="s">
        <v>568</v>
      </c>
    </row>
    <row r="625" spans="1:14" s="202" customFormat="1" ht="12.6" customHeight="1">
      <c r="A625" s="212">
        <v>8320</v>
      </c>
      <c r="B625" s="216" t="s">
        <v>161</v>
      </c>
      <c r="C625" s="217">
        <f>AY85</f>
        <v>1241888</v>
      </c>
      <c r="D625" s="217">
        <f>(D615/D612)*AY90</f>
        <v>55715.12637246622</v>
      </c>
      <c r="E625" s="219">
        <f>(E623/E612)*SUM(C625:D625)</f>
        <v>142700.22314919287</v>
      </c>
      <c r="F625" s="219">
        <f>(F624/F612)*AY64</f>
        <v>3973.7298568313172</v>
      </c>
      <c r="G625" s="217">
        <f>SUM(C625:F625)</f>
        <v>1444277.0793784906</v>
      </c>
      <c r="H625" s="219"/>
      <c r="I625" s="217"/>
      <c r="J625" s="217"/>
      <c r="N625" s="213" t="s">
        <v>569</v>
      </c>
    </row>
    <row r="626" spans="1:14" s="202" customFormat="1" ht="12.6" customHeight="1">
      <c r="A626" s="212">
        <v>8650</v>
      </c>
      <c r="B626" s="216" t="s">
        <v>178</v>
      </c>
      <c r="C626" s="217">
        <f>BR85</f>
        <v>0</v>
      </c>
      <c r="D626" s="217">
        <f>(D615/D612)*BR90</f>
        <v>0</v>
      </c>
      <c r="E626" s="219">
        <f>(E623/E612)*SUM(C626:D626)</f>
        <v>0</v>
      </c>
      <c r="F626" s="219">
        <f>(F624/F612)*BR64</f>
        <v>0</v>
      </c>
      <c r="G626" s="217">
        <f>(G625/G612)*BR91</f>
        <v>0</v>
      </c>
      <c r="H626" s="219"/>
      <c r="I626" s="217"/>
      <c r="J626" s="217"/>
      <c r="N626" s="213" t="s">
        <v>570</v>
      </c>
    </row>
    <row r="627" spans="1:14" s="202" customFormat="1" ht="12.6" customHeight="1">
      <c r="A627" s="212">
        <v>8620</v>
      </c>
      <c r="B627" s="211" t="s">
        <v>571</v>
      </c>
      <c r="C627" s="217">
        <f>BO85</f>
        <v>0</v>
      </c>
      <c r="D627" s="217">
        <f>(D615/D612)*BO90</f>
        <v>0</v>
      </c>
      <c r="E627" s="219">
        <f>(E623/E612)*SUM(C627:D627)</f>
        <v>0</v>
      </c>
      <c r="F627" s="219">
        <f>(F624/F612)*BO64</f>
        <v>0</v>
      </c>
      <c r="G627" s="217">
        <f>(G625/G612)*BO91</f>
        <v>0</v>
      </c>
      <c r="H627" s="219"/>
      <c r="I627" s="217"/>
      <c r="J627" s="217"/>
      <c r="N627" s="213" t="s">
        <v>572</v>
      </c>
    </row>
    <row r="628" spans="1:14" s="202" customFormat="1" ht="12.6" customHeight="1">
      <c r="A628" s="212">
        <v>8330</v>
      </c>
      <c r="B628" s="216" t="s">
        <v>162</v>
      </c>
      <c r="C628" s="217">
        <f>AZ85</f>
        <v>0</v>
      </c>
      <c r="D628" s="217">
        <f>(D615/D612)*AZ90</f>
        <v>0</v>
      </c>
      <c r="E628" s="219">
        <f>(E623/E612)*SUM(C628:D628)</f>
        <v>0</v>
      </c>
      <c r="F628" s="219">
        <f>(F624/F612)*AZ64</f>
        <v>0</v>
      </c>
      <c r="G628" s="217">
        <f>(G625/G612)*AZ91</f>
        <v>401153.55195301882</v>
      </c>
      <c r="H628" s="219">
        <f>SUM(C626:G628)</f>
        <v>401153.55195301882</v>
      </c>
      <c r="I628" s="217"/>
      <c r="J628" s="217"/>
      <c r="N628" s="213" t="s">
        <v>573</v>
      </c>
    </row>
    <row r="629" spans="1:14" s="202" customFormat="1" ht="12.6" customHeight="1">
      <c r="A629" s="212">
        <v>8460</v>
      </c>
      <c r="B629" s="216" t="s">
        <v>167</v>
      </c>
      <c r="C629" s="217">
        <f>BF85</f>
        <v>647976</v>
      </c>
      <c r="D629" s="217">
        <f>(D615/D612)*BF90</f>
        <v>2306.6772065033783</v>
      </c>
      <c r="E629" s="219">
        <f>(E623/E612)*SUM(C629:D629)</f>
        <v>71512.992887770219</v>
      </c>
      <c r="F629" s="219">
        <f>(F624/F612)*BF64</f>
        <v>440.684919608435</v>
      </c>
      <c r="G629" s="217">
        <f>(G625/G612)*BF91</f>
        <v>0</v>
      </c>
      <c r="H629" s="219">
        <f>(H628/H612)*BF60</f>
        <v>17974.042837238227</v>
      </c>
      <c r="I629" s="217">
        <f>SUM(C629:H629)</f>
        <v>740210.3978511201</v>
      </c>
      <c r="J629" s="217"/>
      <c r="N629" s="213" t="s">
        <v>574</v>
      </c>
    </row>
    <row r="630" spans="1:14" s="202" customFormat="1" ht="12.6" customHeight="1">
      <c r="A630" s="212">
        <v>8350</v>
      </c>
      <c r="B630" s="216" t="s">
        <v>575</v>
      </c>
      <c r="C630" s="217">
        <f>BA85</f>
        <v>144341</v>
      </c>
      <c r="D630" s="217">
        <f>(D615/D612)*BA90</f>
        <v>80822.420581714527</v>
      </c>
      <c r="E630" s="219">
        <f>(E623/E612)*SUM(C630:D630)</f>
        <v>24761.708498553147</v>
      </c>
      <c r="F630" s="219">
        <f>(F624/F612)*BA64</f>
        <v>4.0625463644762441</v>
      </c>
      <c r="G630" s="217">
        <f>(G625/G612)*BA91</f>
        <v>0</v>
      </c>
      <c r="H630" s="219">
        <f>(H628/H612)*BA60</f>
        <v>1492.7073246679008</v>
      </c>
      <c r="I630" s="217">
        <f>(I629/I612)*BA92</f>
        <v>20900.929812795228</v>
      </c>
      <c r="J630" s="217">
        <f>SUM(C630:I630)</f>
        <v>272322.82876409526</v>
      </c>
      <c r="N630" s="213" t="s">
        <v>576</v>
      </c>
    </row>
    <row r="631" spans="1:14" s="202" customFormat="1" ht="12.6" customHeight="1">
      <c r="A631" s="212">
        <v>8200</v>
      </c>
      <c r="B631" s="216" t="s">
        <v>577</v>
      </c>
      <c r="C631" s="217">
        <f>AW85</f>
        <v>0</v>
      </c>
      <c r="D631" s="217">
        <f>(D615/D612)*AW90</f>
        <v>0</v>
      </c>
      <c r="E631" s="219">
        <f>(E623/E612)*SUM(C631:D631)</f>
        <v>0</v>
      </c>
      <c r="F631" s="219">
        <f>(F624/F612)*AW64</f>
        <v>0</v>
      </c>
      <c r="G631" s="217">
        <f>(G625/G612)*AW91</f>
        <v>0</v>
      </c>
      <c r="H631" s="219">
        <f>(H628/H612)*AW60</f>
        <v>0</v>
      </c>
      <c r="I631" s="217">
        <f>(I629/I612)*AW92</f>
        <v>0</v>
      </c>
      <c r="J631" s="217">
        <f>(J630/J612)*AW93</f>
        <v>0</v>
      </c>
      <c r="N631" s="213" t="s">
        <v>578</v>
      </c>
    </row>
    <row r="632" spans="1:14" s="202" customFormat="1" ht="12.6" customHeight="1">
      <c r="A632" s="212">
        <v>8360</v>
      </c>
      <c r="B632" s="216" t="s">
        <v>579</v>
      </c>
      <c r="C632" s="217">
        <f>BB85</f>
        <v>42108</v>
      </c>
      <c r="D632" s="217">
        <f>(D615/D612)*BB90</f>
        <v>67603.385821368254</v>
      </c>
      <c r="E632" s="219">
        <f>(E623/E612)*SUM(C632:D632)</f>
        <v>12065.198457469318</v>
      </c>
      <c r="F632" s="219">
        <f>(F624/F612)*BB64</f>
        <v>8.7819116022510428</v>
      </c>
      <c r="G632" s="217">
        <f>(G625/G612)*BB91</f>
        <v>0</v>
      </c>
      <c r="H632" s="219">
        <f>(H628/H612)*BB60</f>
        <v>0</v>
      </c>
      <c r="I632" s="217">
        <f>(I629/I612)*BB92</f>
        <v>17461.536299297277</v>
      </c>
      <c r="J632" s="217">
        <f>(J630/J612)*BB93</f>
        <v>0</v>
      </c>
      <c r="N632" s="213" t="s">
        <v>580</v>
      </c>
    </row>
    <row r="633" spans="1:14" s="202" customFormat="1" ht="12.6" customHeight="1">
      <c r="A633" s="212">
        <v>8370</v>
      </c>
      <c r="B633" s="216" t="s">
        <v>581</v>
      </c>
      <c r="C633" s="217">
        <f>BC85</f>
        <v>0</v>
      </c>
      <c r="D633" s="217">
        <f>(D615/D612)*BC90</f>
        <v>0</v>
      </c>
      <c r="E633" s="219">
        <f>(E623/E612)*SUM(C633:D633)</f>
        <v>0</v>
      </c>
      <c r="F633" s="219">
        <f>(F624/F612)*BC64</f>
        <v>0</v>
      </c>
      <c r="G633" s="217">
        <f>(G625/G612)*BC91</f>
        <v>0</v>
      </c>
      <c r="H633" s="219">
        <f>(H628/H612)*BC60</f>
        <v>0</v>
      </c>
      <c r="I633" s="217">
        <f>(I629/I612)*BC92</f>
        <v>0</v>
      </c>
      <c r="J633" s="217">
        <f>(J630/J612)*BC93</f>
        <v>0</v>
      </c>
      <c r="N633" s="213" t="s">
        <v>582</v>
      </c>
    </row>
    <row r="634" spans="1:14" s="202" customFormat="1" ht="12.6" customHeight="1">
      <c r="A634" s="212">
        <v>8490</v>
      </c>
      <c r="B634" s="216" t="s">
        <v>583</v>
      </c>
      <c r="C634" s="217">
        <f>BI85</f>
        <v>0</v>
      </c>
      <c r="D634" s="217">
        <f>(D615/D612)*BI90</f>
        <v>0</v>
      </c>
      <c r="E634" s="219">
        <f>(E623/E612)*SUM(C634:D634)</f>
        <v>0</v>
      </c>
      <c r="F634" s="219">
        <f>(F624/F612)*BI64</f>
        <v>0</v>
      </c>
      <c r="G634" s="217">
        <f>(G625/G612)*BI91</f>
        <v>0</v>
      </c>
      <c r="H634" s="219">
        <f>(H628/H612)*BI60</f>
        <v>0</v>
      </c>
      <c r="I634" s="217">
        <f>(I629/I612)*BI92</f>
        <v>0</v>
      </c>
      <c r="J634" s="217">
        <f>(J630/J612)*BI93</f>
        <v>0</v>
      </c>
      <c r="N634" s="213" t="s">
        <v>584</v>
      </c>
    </row>
    <row r="635" spans="1:14" s="202" customFormat="1" ht="12.6" customHeight="1">
      <c r="A635" s="212">
        <v>8530</v>
      </c>
      <c r="B635" s="216" t="s">
        <v>585</v>
      </c>
      <c r="C635" s="217">
        <f>BK85</f>
        <v>1564657</v>
      </c>
      <c r="D635" s="217">
        <f>(D615/D612)*BK90</f>
        <v>0</v>
      </c>
      <c r="E635" s="219">
        <f>(E623/E612)*SUM(C635:D635)</f>
        <v>172068.71539846834</v>
      </c>
      <c r="F635" s="219">
        <f>(F624/F612)*BK64</f>
        <v>14.482450712484175</v>
      </c>
      <c r="G635" s="217">
        <f>(G625/G612)*BK91</f>
        <v>0</v>
      </c>
      <c r="H635" s="219">
        <f>(H628/H612)*BK60</f>
        <v>27807.444697679348</v>
      </c>
      <c r="I635" s="217">
        <f>(I629/I612)*BK92</f>
        <v>0</v>
      </c>
      <c r="J635" s="217">
        <f>(J630/J612)*BK93</f>
        <v>0</v>
      </c>
      <c r="N635" s="213" t="s">
        <v>586</v>
      </c>
    </row>
    <row r="636" spans="1:14" s="202" customFormat="1" ht="12.6" customHeight="1">
      <c r="A636" s="212">
        <v>8480</v>
      </c>
      <c r="B636" s="216" t="s">
        <v>587</v>
      </c>
      <c r="C636" s="217">
        <f>BH85</f>
        <v>2741395</v>
      </c>
      <c r="D636" s="217">
        <f>(D615/D612)*BH90</f>
        <v>28478.591664907097</v>
      </c>
      <c r="E636" s="219">
        <f>(E623/E612)*SUM(C636:D636)</f>
        <v>304608.99144919444</v>
      </c>
      <c r="F636" s="219">
        <f>(F624/F612)*BH64</f>
        <v>2264.1276361349278</v>
      </c>
      <c r="G636" s="217">
        <f>(G625/G612)*BH91</f>
        <v>0</v>
      </c>
      <c r="H636" s="219">
        <f>(H628/H612)*BH60</f>
        <v>15434.90151177221</v>
      </c>
      <c r="I636" s="217">
        <f>(I629/I612)*BH92</f>
        <v>7355.0107442494591</v>
      </c>
      <c r="J636" s="217">
        <f>(J630/J612)*BH93</f>
        <v>0</v>
      </c>
      <c r="N636" s="213" t="s">
        <v>588</v>
      </c>
    </row>
    <row r="637" spans="1:14" s="202" customFormat="1" ht="12.6" customHeight="1">
      <c r="A637" s="212">
        <v>8560</v>
      </c>
      <c r="B637" s="216" t="s">
        <v>173</v>
      </c>
      <c r="C637" s="217">
        <f>BL85</f>
        <v>258229</v>
      </c>
      <c r="D637" s="217">
        <f>(D615/D612)*BL90</f>
        <v>0</v>
      </c>
      <c r="E637" s="219">
        <f>(E623/E612)*SUM(C637:D637)</f>
        <v>28398.001803993517</v>
      </c>
      <c r="F637" s="219">
        <f>(F624/F612)*BL64</f>
        <v>14.960874336244849</v>
      </c>
      <c r="G637" s="217">
        <f>(G625/G612)*BL91</f>
        <v>0</v>
      </c>
      <c r="H637" s="219">
        <f>(H628/H612)*BL60</f>
        <v>6201.6603282594233</v>
      </c>
      <c r="I637" s="217">
        <f>(I629/I612)*BL92</f>
        <v>0</v>
      </c>
      <c r="J637" s="217">
        <f>(J630/J612)*BL93</f>
        <v>0</v>
      </c>
      <c r="N637" s="213" t="s">
        <v>589</v>
      </c>
    </row>
    <row r="638" spans="1:14" s="202" customFormat="1" ht="12.6" customHeight="1">
      <c r="A638" s="212">
        <v>8590</v>
      </c>
      <c r="B638" s="216" t="s">
        <v>590</v>
      </c>
      <c r="C638" s="217">
        <f>BM85</f>
        <v>0</v>
      </c>
      <c r="D638" s="217">
        <f>(D615/D612)*BM90</f>
        <v>0</v>
      </c>
      <c r="E638" s="219">
        <f>(E623/E612)*SUM(C638:D638)</f>
        <v>0</v>
      </c>
      <c r="F638" s="219">
        <f>(F624/F612)*BM64</f>
        <v>0</v>
      </c>
      <c r="G638" s="217">
        <f>(G625/G612)*BM91</f>
        <v>0</v>
      </c>
      <c r="H638" s="219">
        <f>(H628/H612)*BM60</f>
        <v>0</v>
      </c>
      <c r="I638" s="217">
        <f>(I629/I612)*BM92</f>
        <v>0</v>
      </c>
      <c r="J638" s="217">
        <f>(J630/J612)*BM93</f>
        <v>0</v>
      </c>
      <c r="N638" s="213" t="s">
        <v>591</v>
      </c>
    </row>
    <row r="639" spans="1:14" s="202" customFormat="1" ht="12.6" customHeight="1">
      <c r="A639" s="212">
        <v>8660</v>
      </c>
      <c r="B639" s="216" t="s">
        <v>592</v>
      </c>
      <c r="C639" s="217">
        <f>BS85</f>
        <v>0</v>
      </c>
      <c r="D639" s="217">
        <f>(D615/D612)*BS90</f>
        <v>0</v>
      </c>
      <c r="E639" s="219">
        <f>(E623/E612)*SUM(C639:D639)</f>
        <v>0</v>
      </c>
      <c r="F639" s="219">
        <f>(F624/F612)*BS64</f>
        <v>0</v>
      </c>
      <c r="G639" s="217">
        <f>(G625/G612)*BS91</f>
        <v>0</v>
      </c>
      <c r="H639" s="219">
        <f>(H628/H612)*BS60</f>
        <v>0</v>
      </c>
      <c r="I639" s="217">
        <f>(I629/I612)*BS92</f>
        <v>0</v>
      </c>
      <c r="J639" s="217">
        <f>(J630/J612)*BS93</f>
        <v>0</v>
      </c>
      <c r="N639" s="213" t="s">
        <v>593</v>
      </c>
    </row>
    <row r="640" spans="1:14" s="202" customFormat="1" ht="12.6" customHeight="1">
      <c r="A640" s="212">
        <v>8670</v>
      </c>
      <c r="B640" s="216" t="s">
        <v>594</v>
      </c>
      <c r="C640" s="217">
        <f>BT85</f>
        <v>0</v>
      </c>
      <c r="D640" s="217">
        <f>(D615/D612)*BT90</f>
        <v>0</v>
      </c>
      <c r="E640" s="219">
        <f>(E623/E612)*SUM(C640:D640)</f>
        <v>0</v>
      </c>
      <c r="F640" s="219">
        <f>(F624/F612)*BT64</f>
        <v>0</v>
      </c>
      <c r="G640" s="217">
        <f>(G625/G612)*BT91</f>
        <v>0</v>
      </c>
      <c r="H640" s="219">
        <f>(H628/H612)*BT60</f>
        <v>0</v>
      </c>
      <c r="I640" s="217">
        <f>(I629/I612)*BT92</f>
        <v>0</v>
      </c>
      <c r="J640" s="217">
        <f>(J630/J612)*BT93</f>
        <v>0</v>
      </c>
      <c r="N640" s="213" t="s">
        <v>595</v>
      </c>
    </row>
    <row r="641" spans="1:14" s="202" customFormat="1" ht="12.6" customHeight="1">
      <c r="A641" s="212">
        <v>8680</v>
      </c>
      <c r="B641" s="216" t="s">
        <v>596</v>
      </c>
      <c r="C641" s="217">
        <f>BU85</f>
        <v>0</v>
      </c>
      <c r="D641" s="217">
        <f>(D615/D612)*BU90</f>
        <v>0</v>
      </c>
      <c r="E641" s="219">
        <f>(E623/E612)*SUM(C641:D641)</f>
        <v>0</v>
      </c>
      <c r="F641" s="219">
        <f>(F624/F612)*BU64</f>
        <v>0</v>
      </c>
      <c r="G641" s="217">
        <f>(G625/G612)*BU91</f>
        <v>0</v>
      </c>
      <c r="H641" s="219">
        <f>(H628/H612)*BU60</f>
        <v>0</v>
      </c>
      <c r="I641" s="217">
        <f>(I629/I612)*BU92</f>
        <v>0</v>
      </c>
      <c r="J641" s="217">
        <f>(J630/J612)*BU93</f>
        <v>0</v>
      </c>
      <c r="N641" s="213" t="s">
        <v>597</v>
      </c>
    </row>
    <row r="642" spans="1:14" s="202" customFormat="1" ht="12.6" customHeight="1">
      <c r="A642" s="212">
        <v>8690</v>
      </c>
      <c r="B642" s="216" t="s">
        <v>598</v>
      </c>
      <c r="C642" s="217">
        <f>BV85</f>
        <v>291899</v>
      </c>
      <c r="D642" s="217">
        <f>(D615/D612)*BV90</f>
        <v>175928.49617293075</v>
      </c>
      <c r="E642" s="219">
        <f>(E623/E612)*SUM(C642:D642)</f>
        <v>51448.001890866857</v>
      </c>
      <c r="F642" s="219">
        <f>(F624/F612)*BV64</f>
        <v>16.533996082169782</v>
      </c>
      <c r="G642" s="217">
        <f>(G625/G612)*BV91</f>
        <v>0</v>
      </c>
      <c r="H642" s="219">
        <f>(H628/H612)*BV60</f>
        <v>5755.3870043896386</v>
      </c>
      <c r="I642" s="217">
        <f>(I629/I612)*BV92</f>
        <v>45452.908124534428</v>
      </c>
      <c r="J642" s="217">
        <f>(J630/J612)*BV93</f>
        <v>0</v>
      </c>
      <c r="N642" s="213" t="s">
        <v>599</v>
      </c>
    </row>
    <row r="643" spans="1:14" s="202" customFormat="1" ht="12.6" customHeight="1">
      <c r="A643" s="212">
        <v>8700</v>
      </c>
      <c r="B643" s="216" t="s">
        <v>600</v>
      </c>
      <c r="C643" s="217">
        <f>BW85</f>
        <v>0</v>
      </c>
      <c r="D643" s="217">
        <f>(D615/D612)*BW90</f>
        <v>0</v>
      </c>
      <c r="E643" s="219">
        <f>(E623/E612)*SUM(C643:D643)</f>
        <v>0</v>
      </c>
      <c r="F643" s="219">
        <f>(F624/F612)*BW64</f>
        <v>0</v>
      </c>
      <c r="G643" s="217">
        <f>(G625/G612)*BW91</f>
        <v>0</v>
      </c>
      <c r="H643" s="219">
        <f>(H628/H612)*BW60</f>
        <v>0</v>
      </c>
      <c r="I643" s="217">
        <f>(I629/I612)*BW92</f>
        <v>0</v>
      </c>
      <c r="J643" s="217">
        <f>(J630/J612)*BW93</f>
        <v>0</v>
      </c>
      <c r="N643" s="213" t="s">
        <v>601</v>
      </c>
    </row>
    <row r="644" spans="1:14" s="202" customFormat="1" ht="12.6" customHeight="1">
      <c r="A644" s="212">
        <v>8710</v>
      </c>
      <c r="B644" s="216" t="s">
        <v>602</v>
      </c>
      <c r="C644" s="217">
        <f>BX85</f>
        <v>0</v>
      </c>
      <c r="D644" s="217">
        <f>(D615/D612)*BX90</f>
        <v>0</v>
      </c>
      <c r="E644" s="219">
        <f>(E623/E612)*SUM(C644:D644)</f>
        <v>0</v>
      </c>
      <c r="F644" s="219">
        <f>(F624/F612)*BX64</f>
        <v>0</v>
      </c>
      <c r="G644" s="217">
        <f>(G625/G612)*BX91</f>
        <v>0</v>
      </c>
      <c r="H644" s="219">
        <f>(H628/H612)*BX60</f>
        <v>0</v>
      </c>
      <c r="I644" s="217">
        <f>(I629/I612)*BX92</f>
        <v>0</v>
      </c>
      <c r="J644" s="217">
        <f>(J630/J612)*BX93</f>
        <v>0</v>
      </c>
      <c r="K644" s="219">
        <f>SUM(C631:J644)</f>
        <v>5866675.1182382479</v>
      </c>
      <c r="L644" s="219"/>
      <c r="N644" s="213" t="s">
        <v>603</v>
      </c>
    </row>
    <row r="645" spans="1:14" s="202" customFormat="1" ht="12.6" customHeight="1">
      <c r="A645" s="212">
        <v>8720</v>
      </c>
      <c r="B645" s="216" t="s">
        <v>604</v>
      </c>
      <c r="C645" s="217">
        <f>BY85</f>
        <v>314067</v>
      </c>
      <c r="D645" s="217">
        <f>(D615/D612)*BY90</f>
        <v>18364.699297930743</v>
      </c>
      <c r="E645" s="219">
        <f>(E623/E612)*SUM(C645:D645)</f>
        <v>36558.233182048752</v>
      </c>
      <c r="F645" s="219">
        <f>(F624/F612)*BY64</f>
        <v>2.4813157435723165</v>
      </c>
      <c r="G645" s="217">
        <f>(G625/G612)*BY91</f>
        <v>0</v>
      </c>
      <c r="H645" s="219">
        <f>(H628/H612)*BY60</f>
        <v>3108.5245317826389</v>
      </c>
      <c r="I645" s="217">
        <f>(I629/I612)*BY92</f>
        <v>4815.1509188971277</v>
      </c>
      <c r="J645" s="217">
        <f>(J630/J612)*BY93</f>
        <v>0</v>
      </c>
      <c r="K645" s="219">
        <v>0</v>
      </c>
      <c r="L645" s="219"/>
      <c r="N645" s="213" t="s">
        <v>605</v>
      </c>
    </row>
    <row r="646" spans="1:14" s="202" customFormat="1" ht="12.6" customHeight="1">
      <c r="A646" s="212">
        <v>8730</v>
      </c>
      <c r="B646" s="216" t="s">
        <v>606</v>
      </c>
      <c r="C646" s="217">
        <f>BZ85</f>
        <v>0</v>
      </c>
      <c r="D646" s="217">
        <f>(D615/D612)*BZ90</f>
        <v>0</v>
      </c>
      <c r="E646" s="219">
        <f>(E623/E612)*SUM(C646:D646)</f>
        <v>0</v>
      </c>
      <c r="F646" s="219">
        <f>(F624/F612)*BZ64</f>
        <v>0</v>
      </c>
      <c r="G646" s="217">
        <f>(G625/G612)*BZ91</f>
        <v>0</v>
      </c>
      <c r="H646" s="219">
        <f>(H628/H612)*BZ60</f>
        <v>0</v>
      </c>
      <c r="I646" s="217">
        <f>(I629/I612)*BZ92</f>
        <v>0</v>
      </c>
      <c r="J646" s="217">
        <f>(J630/J612)*BZ93</f>
        <v>0</v>
      </c>
      <c r="K646" s="219">
        <v>0</v>
      </c>
      <c r="L646" s="219"/>
      <c r="N646" s="213" t="s">
        <v>607</v>
      </c>
    </row>
    <row r="647" spans="1:14" s="202" customFormat="1" ht="12.6" customHeight="1">
      <c r="A647" s="212">
        <v>8740</v>
      </c>
      <c r="B647" s="216" t="s">
        <v>608</v>
      </c>
      <c r="C647" s="217">
        <f>CA85</f>
        <v>0</v>
      </c>
      <c r="D647" s="217">
        <f>(D615/D612)*CA90</f>
        <v>0</v>
      </c>
      <c r="E647" s="219">
        <f>(E623/E612)*SUM(C647:D647)</f>
        <v>0</v>
      </c>
      <c r="F647" s="219">
        <f>(F624/F612)*CA64</f>
        <v>0</v>
      </c>
      <c r="G647" s="217">
        <f>(G625/G612)*CA91</f>
        <v>0</v>
      </c>
      <c r="H647" s="219">
        <f>(H628/H612)*CA60</f>
        <v>0</v>
      </c>
      <c r="I647" s="217">
        <f>(I629/I612)*CA92</f>
        <v>0</v>
      </c>
      <c r="J647" s="217">
        <f>(J630/J612)*CA93</f>
        <v>0</v>
      </c>
      <c r="K647" s="219">
        <v>0</v>
      </c>
      <c r="L647" s="219">
        <f>SUM(C645:K647)</f>
        <v>376916.0892464029</v>
      </c>
      <c r="N647" s="213" t="s">
        <v>609</v>
      </c>
    </row>
    <row r="648" spans="1:14" s="202" customFormat="1" ht="12.6" customHeight="1">
      <c r="A648" s="212"/>
      <c r="B648" s="212"/>
      <c r="C648" s="202">
        <f>SUM(C614:C647)</f>
        <v>13923237</v>
      </c>
      <c r="L648" s="215"/>
    </row>
    <row r="666" spans="1:14" s="202" customFormat="1" ht="12.6" customHeight="1">
      <c r="C666" s="210" t="s">
        <v>610</v>
      </c>
      <c r="M666" s="210" t="s">
        <v>611</v>
      </c>
    </row>
    <row r="667" spans="1:14" s="202" customFormat="1" ht="12.6" customHeight="1">
      <c r="C667" s="210" t="s">
        <v>540</v>
      </c>
      <c r="D667" s="210" t="s">
        <v>541</v>
      </c>
      <c r="E667" s="211" t="s">
        <v>542</v>
      </c>
      <c r="F667" s="210" t="s">
        <v>543</v>
      </c>
      <c r="G667" s="210" t="s">
        <v>544</v>
      </c>
      <c r="H667" s="210" t="s">
        <v>545</v>
      </c>
      <c r="I667" s="210" t="s">
        <v>546</v>
      </c>
      <c r="J667" s="210" t="s">
        <v>547</v>
      </c>
      <c r="K667" s="210" t="s">
        <v>548</v>
      </c>
      <c r="L667" s="211" t="s">
        <v>549</v>
      </c>
      <c r="M667" s="210" t="s">
        <v>612</v>
      </c>
    </row>
    <row r="668" spans="1:14" s="202" customFormat="1" ht="12.6" customHeight="1">
      <c r="A668" s="212">
        <v>6010</v>
      </c>
      <c r="B668" s="211" t="s">
        <v>338</v>
      </c>
      <c r="C668" s="217">
        <f>C85</f>
        <v>0</v>
      </c>
      <c r="D668" s="217">
        <f>(D615/D612)*C90</f>
        <v>0</v>
      </c>
      <c r="E668" s="219">
        <f>(E623/E612)*SUM(C668:D668)</f>
        <v>0</v>
      </c>
      <c r="F668" s="219">
        <f>(F624/F612)*C64</f>
        <v>0</v>
      </c>
      <c r="G668" s="217">
        <f>(G625/G612)*C91</f>
        <v>0</v>
      </c>
      <c r="H668" s="219">
        <f>(H628/H612)*C60</f>
        <v>0</v>
      </c>
      <c r="I668" s="217">
        <f>(I629/I612)*C92</f>
        <v>0</v>
      </c>
      <c r="J668" s="217">
        <f>(J630/J612)*C93</f>
        <v>0</v>
      </c>
      <c r="K668" s="217">
        <f>(K644/K612)*C89</f>
        <v>0</v>
      </c>
      <c r="L668" s="217">
        <f>(L647/L612)*C94</f>
        <v>0</v>
      </c>
      <c r="M668" s="202">
        <f t="shared" ref="M668:M713" si="24">ROUND(SUM(D668:L668),0)</f>
        <v>0</v>
      </c>
      <c r="N668" s="211" t="s">
        <v>613</v>
      </c>
    </row>
    <row r="669" spans="1:14" s="202" customFormat="1" ht="12.6" customHeight="1">
      <c r="A669" s="212">
        <v>6030</v>
      </c>
      <c r="B669" s="211" t="s">
        <v>339</v>
      </c>
      <c r="C669" s="217">
        <f>D85</f>
        <v>0</v>
      </c>
      <c r="D669" s="217">
        <f>(D615/D612)*D90</f>
        <v>0</v>
      </c>
      <c r="E669" s="219">
        <f>(E623/E612)*SUM(C669:D669)</f>
        <v>0</v>
      </c>
      <c r="F669" s="219">
        <f>(F624/F612)*D64</f>
        <v>0</v>
      </c>
      <c r="G669" s="217">
        <f>(G625/G612)*D91</f>
        <v>0</v>
      </c>
      <c r="H669" s="219">
        <f>(H628/H612)*D60</f>
        <v>0</v>
      </c>
      <c r="I669" s="217">
        <f>(I629/I612)*D92</f>
        <v>0</v>
      </c>
      <c r="J669" s="217">
        <f>(J630/J612)*D93</f>
        <v>0</v>
      </c>
      <c r="K669" s="217">
        <f>(K644/K612)*D89</f>
        <v>0</v>
      </c>
      <c r="L669" s="217">
        <f>(L647/L612)*D94</f>
        <v>0</v>
      </c>
      <c r="M669" s="202">
        <f t="shared" si="24"/>
        <v>0</v>
      </c>
      <c r="N669" s="211" t="s">
        <v>614</v>
      </c>
    </row>
    <row r="670" spans="1:14" s="202" customFormat="1" ht="12.6" customHeight="1">
      <c r="A670" s="212">
        <v>6070</v>
      </c>
      <c r="B670" s="211" t="s">
        <v>615</v>
      </c>
      <c r="C670" s="217">
        <f>E85</f>
        <v>741500</v>
      </c>
      <c r="D670" s="217">
        <f>(D615/D612)*E90</f>
        <v>95460.949007601361</v>
      </c>
      <c r="E670" s="219">
        <f>(E623/E612)*SUM(C670:D670)</f>
        <v>92042.406312962485</v>
      </c>
      <c r="F670" s="219">
        <f>(F624/F612)*E64</f>
        <v>133.88563477817817</v>
      </c>
      <c r="G670" s="217">
        <f>(G625/G612)*E91</f>
        <v>22621.207267373949</v>
      </c>
      <c r="H670" s="219">
        <f>(H628/H612)*E60</f>
        <v>12187.878362236881</v>
      </c>
      <c r="I670" s="217">
        <f>(I629/I612)*E92</f>
        <v>24657.805804462216</v>
      </c>
      <c r="J670" s="217">
        <f>(J630/J612)*E93</f>
        <v>16527.69091713809</v>
      </c>
      <c r="K670" s="217">
        <f>(K644/K612)*E89</f>
        <v>147771.88473602524</v>
      </c>
      <c r="L670" s="217">
        <f>(L647/L612)*E94</f>
        <v>24075.69222776272</v>
      </c>
      <c r="M670" s="202">
        <f t="shared" si="24"/>
        <v>435479</v>
      </c>
      <c r="N670" s="211" t="s">
        <v>616</v>
      </c>
    </row>
    <row r="671" spans="1:14" s="202" customFormat="1" ht="12.6" customHeight="1">
      <c r="A671" s="212">
        <v>6100</v>
      </c>
      <c r="B671" s="211" t="s">
        <v>617</v>
      </c>
      <c r="C671" s="217">
        <f>F85</f>
        <v>0</v>
      </c>
      <c r="D671" s="217">
        <f>(D615/D612)*F90</f>
        <v>0</v>
      </c>
      <c r="E671" s="219">
        <f>(E623/E612)*SUM(C671:D671)</f>
        <v>0</v>
      </c>
      <c r="F671" s="219">
        <f>(F624/F612)*F64</f>
        <v>0</v>
      </c>
      <c r="G671" s="217">
        <f>(G625/G612)*F91</f>
        <v>0</v>
      </c>
      <c r="H671" s="219">
        <f>(H628/H612)*F60</f>
        <v>0</v>
      </c>
      <c r="I671" s="217">
        <f>(I629/I612)*F92</f>
        <v>0</v>
      </c>
      <c r="J671" s="217">
        <f>(J630/J612)*F93</f>
        <v>0</v>
      </c>
      <c r="K671" s="217">
        <f>(K644/K612)*F89</f>
        <v>0</v>
      </c>
      <c r="L671" s="217">
        <f>(L647/L612)*F94</f>
        <v>0</v>
      </c>
      <c r="M671" s="202">
        <f t="shared" si="24"/>
        <v>0</v>
      </c>
      <c r="N671" s="211" t="s">
        <v>618</v>
      </c>
    </row>
    <row r="672" spans="1:14" s="202" customFormat="1" ht="12.6" customHeight="1">
      <c r="A672" s="212">
        <v>6120</v>
      </c>
      <c r="B672" s="211" t="s">
        <v>619</v>
      </c>
      <c r="C672" s="217">
        <f>G85</f>
        <v>0</v>
      </c>
      <c r="D672" s="217">
        <f>(D615/D612)*G90</f>
        <v>0</v>
      </c>
      <c r="E672" s="219">
        <f>(E623/E612)*SUM(C672:D672)</f>
        <v>0</v>
      </c>
      <c r="F672" s="219">
        <f>(F624/F612)*G64</f>
        <v>0</v>
      </c>
      <c r="G672" s="217">
        <f>(G625/G612)*G91</f>
        <v>0</v>
      </c>
      <c r="H672" s="219">
        <f>(H628/H612)*G60</f>
        <v>0</v>
      </c>
      <c r="I672" s="217">
        <f>(I629/I612)*G92</f>
        <v>0</v>
      </c>
      <c r="J672" s="217">
        <f>(J630/J612)*G93</f>
        <v>0</v>
      </c>
      <c r="K672" s="217">
        <f>(K644/K612)*G89</f>
        <v>0</v>
      </c>
      <c r="L672" s="217">
        <f>(L647/L612)*G94</f>
        <v>0</v>
      </c>
      <c r="M672" s="202">
        <f t="shared" si="24"/>
        <v>0</v>
      </c>
      <c r="N672" s="211" t="s">
        <v>620</v>
      </c>
    </row>
    <row r="673" spans="1:14" s="202" customFormat="1" ht="12.6" customHeight="1">
      <c r="A673" s="212">
        <v>6140</v>
      </c>
      <c r="B673" s="211" t="s">
        <v>621</v>
      </c>
      <c r="C673" s="217">
        <f>H85</f>
        <v>0</v>
      </c>
      <c r="D673" s="217">
        <f>(D615/D612)*H90</f>
        <v>0</v>
      </c>
      <c r="E673" s="219">
        <f>(E623/E612)*SUM(C673:D673)</f>
        <v>0</v>
      </c>
      <c r="F673" s="219">
        <f>(F624/F612)*H64</f>
        <v>0</v>
      </c>
      <c r="G673" s="217">
        <f>(G625/G612)*H91</f>
        <v>0</v>
      </c>
      <c r="H673" s="219">
        <f>(H628/H612)*H60</f>
        <v>0</v>
      </c>
      <c r="I673" s="217">
        <f>(I629/I612)*H92</f>
        <v>0</v>
      </c>
      <c r="J673" s="217">
        <f>(J630/J612)*H93</f>
        <v>0</v>
      </c>
      <c r="K673" s="217">
        <f>(K644/K612)*H89</f>
        <v>0</v>
      </c>
      <c r="L673" s="217">
        <f>(L647/L612)*H94</f>
        <v>0</v>
      </c>
      <c r="M673" s="202">
        <f t="shared" si="24"/>
        <v>0</v>
      </c>
      <c r="N673" s="211" t="s">
        <v>622</v>
      </c>
    </row>
    <row r="674" spans="1:14" s="202" customFormat="1" ht="12.6" customHeight="1">
      <c r="A674" s="212">
        <v>6150</v>
      </c>
      <c r="B674" s="211" t="s">
        <v>623</v>
      </c>
      <c r="C674" s="217">
        <f>I85</f>
        <v>0</v>
      </c>
      <c r="D674" s="217">
        <f>(D615/D612)*I90</f>
        <v>0</v>
      </c>
      <c r="E674" s="219">
        <f>(E623/E612)*SUM(C674:D674)</f>
        <v>0</v>
      </c>
      <c r="F674" s="219">
        <f>(F624/F612)*I64</f>
        <v>0</v>
      </c>
      <c r="G674" s="217">
        <f>(G625/G612)*I91</f>
        <v>0</v>
      </c>
      <c r="H674" s="219">
        <f>(H628/H612)*I60</f>
        <v>0</v>
      </c>
      <c r="I674" s="217">
        <f>(I629/I612)*I92</f>
        <v>0</v>
      </c>
      <c r="J674" s="217">
        <f>(J630/J612)*I93</f>
        <v>0</v>
      </c>
      <c r="K674" s="217">
        <f>(K644/K612)*I89</f>
        <v>0</v>
      </c>
      <c r="L674" s="217">
        <f>(L647/L612)*I94</f>
        <v>0</v>
      </c>
      <c r="M674" s="202">
        <f t="shared" si="24"/>
        <v>0</v>
      </c>
      <c r="N674" s="211" t="s">
        <v>624</v>
      </c>
    </row>
    <row r="675" spans="1:14" s="202" customFormat="1" ht="12.6" customHeight="1">
      <c r="A675" s="212">
        <v>6170</v>
      </c>
      <c r="B675" s="211" t="s">
        <v>124</v>
      </c>
      <c r="C675" s="217">
        <f>J85</f>
        <v>0</v>
      </c>
      <c r="D675" s="217">
        <f>(D615/D612)*J90</f>
        <v>0</v>
      </c>
      <c r="E675" s="219">
        <f>(E623/E612)*SUM(C675:D675)</f>
        <v>0</v>
      </c>
      <c r="F675" s="219">
        <f>(F624/F612)*J64</f>
        <v>0</v>
      </c>
      <c r="G675" s="217">
        <f>(G625/G612)*J91</f>
        <v>0</v>
      </c>
      <c r="H675" s="219">
        <f>(H628/H612)*J60</f>
        <v>0</v>
      </c>
      <c r="I675" s="217">
        <f>(I629/I612)*J92</f>
        <v>0</v>
      </c>
      <c r="J675" s="217">
        <f>(J630/J612)*J93</f>
        <v>0</v>
      </c>
      <c r="K675" s="217">
        <f>(K644/K612)*J89</f>
        <v>0</v>
      </c>
      <c r="L675" s="217">
        <f>(L647/L612)*J94</f>
        <v>0</v>
      </c>
      <c r="M675" s="202">
        <f t="shared" si="24"/>
        <v>0</v>
      </c>
      <c r="N675" s="211" t="s">
        <v>625</v>
      </c>
    </row>
    <row r="676" spans="1:14" s="202" customFormat="1" ht="12.6" customHeight="1">
      <c r="A676" s="212">
        <v>6200</v>
      </c>
      <c r="B676" s="211" t="s">
        <v>344</v>
      </c>
      <c r="C676" s="217">
        <f>K85</f>
        <v>0</v>
      </c>
      <c r="D676" s="217">
        <f>(D615/D612)*K90</f>
        <v>0</v>
      </c>
      <c r="E676" s="219">
        <f>(E623/E612)*SUM(C676:D676)</f>
        <v>0</v>
      </c>
      <c r="F676" s="219">
        <f>(F624/F612)*K64</f>
        <v>0</v>
      </c>
      <c r="G676" s="217">
        <f>(G625/G612)*K91</f>
        <v>0</v>
      </c>
      <c r="H676" s="219">
        <f>(H628/H612)*K60</f>
        <v>0</v>
      </c>
      <c r="I676" s="217">
        <f>(I629/I612)*K92</f>
        <v>0</v>
      </c>
      <c r="J676" s="217">
        <f>(J630/J612)*K93</f>
        <v>0</v>
      </c>
      <c r="K676" s="217">
        <f>(K644/K612)*K89</f>
        <v>0</v>
      </c>
      <c r="L676" s="217">
        <f>(L647/L612)*K94</f>
        <v>0</v>
      </c>
      <c r="M676" s="202">
        <f t="shared" si="24"/>
        <v>0</v>
      </c>
      <c r="N676" s="211" t="s">
        <v>626</v>
      </c>
    </row>
    <row r="677" spans="1:14" s="202" customFormat="1" ht="12.6" customHeight="1">
      <c r="A677" s="212">
        <v>6210</v>
      </c>
      <c r="B677" s="211" t="s">
        <v>345</v>
      </c>
      <c r="C677" s="217">
        <f>L85</f>
        <v>4353232</v>
      </c>
      <c r="D677" s="217">
        <f>(D615/D612)*L90</f>
        <v>560345.12447212846</v>
      </c>
      <c r="E677" s="219">
        <f>(E623/E612)*SUM(C677:D677)</f>
        <v>540356.70681767259</v>
      </c>
      <c r="F677" s="219">
        <f>(F624/F612)*L64</f>
        <v>786.0175783388737</v>
      </c>
      <c r="G677" s="217">
        <f>(G625/G612)*L91</f>
        <v>132847.80421764572</v>
      </c>
      <c r="H677" s="219">
        <f>(H628/H612)*L60</f>
        <v>71542.230436918268</v>
      </c>
      <c r="I677" s="217">
        <f>(I629/I612)*L92</f>
        <v>144719.09629872139</v>
      </c>
      <c r="J677" s="217">
        <f>(J630/J612)*L93</f>
        <v>97024.000967637607</v>
      </c>
      <c r="K677" s="217">
        <f>(K644/K612)*L89</f>
        <v>117588.63871736097</v>
      </c>
      <c r="L677" s="217">
        <f>(L647/L612)*L94</f>
        <v>141284.52441782324</v>
      </c>
      <c r="M677" s="202">
        <f t="shared" si="24"/>
        <v>1806494</v>
      </c>
      <c r="N677" s="211" t="s">
        <v>627</v>
      </c>
    </row>
    <row r="678" spans="1:14" s="202" customFormat="1" ht="12.6" customHeight="1">
      <c r="A678" s="212">
        <v>6330</v>
      </c>
      <c r="B678" s="211" t="s">
        <v>628</v>
      </c>
      <c r="C678" s="217">
        <f>M85</f>
        <v>0</v>
      </c>
      <c r="D678" s="217">
        <f>(D615/D612)*M90</f>
        <v>0</v>
      </c>
      <c r="E678" s="219">
        <f>(E623/E612)*SUM(C678:D678)</f>
        <v>0</v>
      </c>
      <c r="F678" s="219">
        <f>(F624/F612)*M64</f>
        <v>0</v>
      </c>
      <c r="G678" s="217">
        <f>(G625/G612)*M91</f>
        <v>0</v>
      </c>
      <c r="H678" s="219">
        <f>(H628/H612)*M60</f>
        <v>0</v>
      </c>
      <c r="I678" s="217">
        <f>(I629/I612)*M92</f>
        <v>0</v>
      </c>
      <c r="J678" s="217">
        <f>(J630/J612)*M93</f>
        <v>0</v>
      </c>
      <c r="K678" s="217">
        <f>(K644/K612)*M89</f>
        <v>0</v>
      </c>
      <c r="L678" s="217">
        <f>(L647/L612)*M94</f>
        <v>0</v>
      </c>
      <c r="M678" s="202">
        <f t="shared" si="24"/>
        <v>0</v>
      </c>
      <c r="N678" s="211" t="s">
        <v>629</v>
      </c>
    </row>
    <row r="679" spans="1:14" s="202" customFormat="1" ht="12.6" customHeight="1">
      <c r="A679" s="212">
        <v>6400</v>
      </c>
      <c r="B679" s="211" t="s">
        <v>630</v>
      </c>
      <c r="C679" s="217">
        <f>N85</f>
        <v>3317055</v>
      </c>
      <c r="D679" s="217">
        <f>(D615/D612)*N90</f>
        <v>371020.15683065879</v>
      </c>
      <c r="E679" s="219">
        <f>(E623/E612)*SUM(C679:D679)</f>
        <v>405585.60408374236</v>
      </c>
      <c r="F679" s="219">
        <f>(F624/F612)*N64</f>
        <v>356.68508370103103</v>
      </c>
      <c r="G679" s="217">
        <f>(G625/G612)*N91</f>
        <v>883242.13759983797</v>
      </c>
      <c r="H679" s="219">
        <f>(H628/H612)*N60</f>
        <v>105705.22281591558</v>
      </c>
      <c r="I679" s="217">
        <f>(I629/I612)*N92</f>
        <v>81116.773172190078</v>
      </c>
      <c r="J679" s="217">
        <f>(J630/J612)*N93</f>
        <v>4803.5968364887485</v>
      </c>
      <c r="K679" s="217">
        <f>(K644/K612)*N89</f>
        <v>420938.05600580608</v>
      </c>
      <c r="L679" s="217">
        <f>(L647/L612)*N94</f>
        <v>187142.98580403795</v>
      </c>
      <c r="M679" s="202">
        <f t="shared" si="24"/>
        <v>2459911</v>
      </c>
      <c r="N679" s="211" t="s">
        <v>631</v>
      </c>
    </row>
    <row r="680" spans="1:14" s="202" customFormat="1" ht="12.6" customHeight="1">
      <c r="A680" s="212">
        <v>7010</v>
      </c>
      <c r="B680" s="211" t="s">
        <v>632</v>
      </c>
      <c r="C680" s="217">
        <f>O85</f>
        <v>0</v>
      </c>
      <c r="D680" s="217">
        <f>(D615/D612)*O90</f>
        <v>0</v>
      </c>
      <c r="E680" s="219">
        <f>(E623/E612)*SUM(C680:D680)</f>
        <v>0</v>
      </c>
      <c r="F680" s="219">
        <f>(F624/F612)*O64</f>
        <v>0</v>
      </c>
      <c r="G680" s="217">
        <f>(G625/G612)*O91</f>
        <v>0</v>
      </c>
      <c r="H680" s="219">
        <f>(H628/H612)*O60</f>
        <v>0</v>
      </c>
      <c r="I680" s="217">
        <f>(I629/I612)*O92</f>
        <v>0</v>
      </c>
      <c r="J680" s="217">
        <f>(J630/J612)*O93</f>
        <v>0</v>
      </c>
      <c r="K680" s="217">
        <f>(K644/K612)*O89</f>
        <v>0</v>
      </c>
      <c r="L680" s="217">
        <f>(L647/L612)*O94</f>
        <v>0</v>
      </c>
      <c r="M680" s="202">
        <f t="shared" si="24"/>
        <v>0</v>
      </c>
      <c r="N680" s="211" t="s">
        <v>633</v>
      </c>
    </row>
    <row r="681" spans="1:14" s="202" customFormat="1" ht="12.6" customHeight="1">
      <c r="A681" s="212">
        <v>7020</v>
      </c>
      <c r="B681" s="211" t="s">
        <v>634</v>
      </c>
      <c r="C681" s="217">
        <f>P85</f>
        <v>0</v>
      </c>
      <c r="D681" s="217">
        <f>(D615/D612)*P90</f>
        <v>0</v>
      </c>
      <c r="E681" s="219">
        <f>(E623/E612)*SUM(C681:D681)</f>
        <v>0</v>
      </c>
      <c r="F681" s="219">
        <f>(F624/F612)*P64</f>
        <v>0</v>
      </c>
      <c r="G681" s="217">
        <f>(G625/G612)*P91</f>
        <v>0</v>
      </c>
      <c r="H681" s="219">
        <f>(H628/H612)*P60</f>
        <v>0</v>
      </c>
      <c r="I681" s="217">
        <f>(I629/I612)*P92</f>
        <v>0</v>
      </c>
      <c r="J681" s="217">
        <f>(J630/J612)*P93</f>
        <v>0</v>
      </c>
      <c r="K681" s="217">
        <f>(K644/K612)*P89</f>
        <v>0</v>
      </c>
      <c r="L681" s="217">
        <f>(L647/L612)*P94</f>
        <v>0</v>
      </c>
      <c r="M681" s="202">
        <f t="shared" si="24"/>
        <v>0</v>
      </c>
      <c r="N681" s="211" t="s">
        <v>635</v>
      </c>
    </row>
    <row r="682" spans="1:14" s="202" customFormat="1" ht="12.6" customHeight="1">
      <c r="A682" s="212">
        <v>7030</v>
      </c>
      <c r="B682" s="211" t="s">
        <v>636</v>
      </c>
      <c r="C682" s="217">
        <f>Q85</f>
        <v>0</v>
      </c>
      <c r="D682" s="217">
        <f>(D615/D612)*Q90</f>
        <v>0</v>
      </c>
      <c r="E682" s="219">
        <f>(E623/E612)*SUM(C682:D682)</f>
        <v>0</v>
      </c>
      <c r="F682" s="219">
        <f>(F624/F612)*Q64</f>
        <v>0</v>
      </c>
      <c r="G682" s="217">
        <f>(G625/G612)*Q91</f>
        <v>0</v>
      </c>
      <c r="H682" s="219">
        <f>(H628/H612)*Q60</f>
        <v>0</v>
      </c>
      <c r="I682" s="217">
        <f>(I629/I612)*Q92</f>
        <v>0</v>
      </c>
      <c r="J682" s="217">
        <f>(J630/J612)*Q93</f>
        <v>0</v>
      </c>
      <c r="K682" s="217">
        <f>(K644/K612)*Q89</f>
        <v>0</v>
      </c>
      <c r="L682" s="217">
        <f>(L647/L612)*Q94</f>
        <v>0</v>
      </c>
      <c r="M682" s="202">
        <f t="shared" si="24"/>
        <v>0</v>
      </c>
      <c r="N682" s="211" t="s">
        <v>637</v>
      </c>
    </row>
    <row r="683" spans="1:14" s="202" customFormat="1" ht="12.6" customHeight="1">
      <c r="A683" s="212">
        <v>7040</v>
      </c>
      <c r="B683" s="211" t="s">
        <v>132</v>
      </c>
      <c r="C683" s="217">
        <f>R85</f>
        <v>0</v>
      </c>
      <c r="D683" s="217">
        <f>(D615/D612)*R90</f>
        <v>0</v>
      </c>
      <c r="E683" s="219">
        <f>(E623/E612)*SUM(C683:D683)</f>
        <v>0</v>
      </c>
      <c r="F683" s="219">
        <f>(F624/F612)*R64</f>
        <v>0</v>
      </c>
      <c r="G683" s="217">
        <f>(G625/G612)*R91</f>
        <v>0</v>
      </c>
      <c r="H683" s="219">
        <f>(H628/H612)*R60</f>
        <v>0</v>
      </c>
      <c r="I683" s="217">
        <f>(I629/I612)*R92</f>
        <v>0</v>
      </c>
      <c r="J683" s="217">
        <f>(J630/J612)*R93</f>
        <v>0</v>
      </c>
      <c r="K683" s="217">
        <f>(K644/K612)*R89</f>
        <v>0</v>
      </c>
      <c r="L683" s="217">
        <f>(L647/L612)*R94</f>
        <v>0</v>
      </c>
      <c r="M683" s="202">
        <f t="shared" si="24"/>
        <v>0</v>
      </c>
      <c r="N683" s="211" t="s">
        <v>638</v>
      </c>
    </row>
    <row r="684" spans="1:14" s="202" customFormat="1" ht="12.6" customHeight="1">
      <c r="A684" s="212">
        <v>7050</v>
      </c>
      <c r="B684" s="211" t="s">
        <v>639</v>
      </c>
      <c r="C684" s="217">
        <f>S85</f>
        <v>41</v>
      </c>
      <c r="D684" s="217">
        <f>(D615/D612)*S90</f>
        <v>0</v>
      </c>
      <c r="E684" s="219">
        <f>(E623/E612)*SUM(C684:D684)</f>
        <v>4.508858702793777</v>
      </c>
      <c r="F684" s="219">
        <f>(F624/F612)*S64</f>
        <v>0.33246387413877443</v>
      </c>
      <c r="G684" s="217">
        <f>(G625/G612)*S91</f>
        <v>0</v>
      </c>
      <c r="H684" s="219">
        <f>(H628/H612)*S60</f>
        <v>0</v>
      </c>
      <c r="I684" s="217">
        <f>(I629/I612)*S92</f>
        <v>0</v>
      </c>
      <c r="J684" s="217">
        <f>(J630/J612)*S93</f>
        <v>0</v>
      </c>
      <c r="K684" s="217">
        <f>(K644/K612)*S89</f>
        <v>0</v>
      </c>
      <c r="L684" s="217">
        <f>(L647/L612)*S94</f>
        <v>0</v>
      </c>
      <c r="M684" s="202">
        <f t="shared" si="24"/>
        <v>5</v>
      </c>
      <c r="N684" s="211" t="s">
        <v>640</v>
      </c>
    </row>
    <row r="685" spans="1:14" s="202" customFormat="1" ht="12.6" customHeight="1">
      <c r="A685" s="212">
        <v>7060</v>
      </c>
      <c r="B685" s="211" t="s">
        <v>641</v>
      </c>
      <c r="C685" s="217">
        <f>T85</f>
        <v>0</v>
      </c>
      <c r="D685" s="217">
        <f>(D615/D612)*T90</f>
        <v>0</v>
      </c>
      <c r="E685" s="219">
        <f>(E623/E612)*SUM(C685:D685)</f>
        <v>0</v>
      </c>
      <c r="F685" s="219">
        <f>(F624/F612)*T64</f>
        <v>0</v>
      </c>
      <c r="G685" s="217">
        <f>(G625/G612)*T91</f>
        <v>0</v>
      </c>
      <c r="H685" s="219">
        <f>(H628/H612)*T60</f>
        <v>0</v>
      </c>
      <c r="I685" s="217">
        <f>(I629/I612)*T92</f>
        <v>0</v>
      </c>
      <c r="J685" s="217">
        <f>(J630/J612)*T93</f>
        <v>0</v>
      </c>
      <c r="K685" s="217">
        <f>(K644/K612)*T89</f>
        <v>0</v>
      </c>
      <c r="L685" s="217">
        <f>(L647/L612)*T94</f>
        <v>0</v>
      </c>
      <c r="M685" s="202">
        <f t="shared" si="24"/>
        <v>0</v>
      </c>
      <c r="N685" s="211" t="s">
        <v>642</v>
      </c>
    </row>
    <row r="686" spans="1:14" s="202" customFormat="1" ht="12.6" customHeight="1">
      <c r="A686" s="212">
        <v>7070</v>
      </c>
      <c r="B686" s="211" t="s">
        <v>135</v>
      </c>
      <c r="C686" s="217">
        <f>U85</f>
        <v>1377916</v>
      </c>
      <c r="D686" s="217">
        <f>(D615/D612)*U90</f>
        <v>88186.04397170608</v>
      </c>
      <c r="E686" s="219">
        <f>(E623/E612)*SUM(C686:D686)</f>
        <v>161230.41366208711</v>
      </c>
      <c r="F686" s="219">
        <f>(F624/F612)*U64</f>
        <v>3245.788041092002</v>
      </c>
      <c r="G686" s="217">
        <f>(G625/G612)*U91</f>
        <v>0</v>
      </c>
      <c r="H686" s="219">
        <f>(H628/H612)*U60</f>
        <v>15573.400129524902</v>
      </c>
      <c r="I686" s="217">
        <f>(I629/I612)*U92</f>
        <v>22752.91093544797</v>
      </c>
      <c r="J686" s="217">
        <f>(J630/J612)*U93</f>
        <v>0</v>
      </c>
      <c r="K686" s="217">
        <f>(K644/K612)*U89</f>
        <v>582687.15532193345</v>
      </c>
      <c r="L686" s="217">
        <f>(L647/L612)*U94</f>
        <v>0</v>
      </c>
      <c r="M686" s="202">
        <f t="shared" si="24"/>
        <v>873676</v>
      </c>
      <c r="N686" s="211" t="s">
        <v>643</v>
      </c>
    </row>
    <row r="687" spans="1:14" s="202" customFormat="1" ht="12.6" customHeight="1">
      <c r="A687" s="212">
        <v>7110</v>
      </c>
      <c r="B687" s="211" t="s">
        <v>644</v>
      </c>
      <c r="C687" s="217">
        <f>V85</f>
        <v>0</v>
      </c>
      <c r="D687" s="217">
        <f>(D615/D612)*V90</f>
        <v>0</v>
      </c>
      <c r="E687" s="219">
        <f>(E623/E612)*SUM(C687:D687)</f>
        <v>0</v>
      </c>
      <c r="F687" s="219">
        <f>(F624/F612)*V64</f>
        <v>0</v>
      </c>
      <c r="G687" s="217">
        <f>(G625/G612)*V91</f>
        <v>0</v>
      </c>
      <c r="H687" s="219">
        <f>(H628/H612)*V60</f>
        <v>0</v>
      </c>
      <c r="I687" s="217">
        <f>(I629/I612)*V92</f>
        <v>0</v>
      </c>
      <c r="J687" s="217">
        <f>(J630/J612)*V93</f>
        <v>0</v>
      </c>
      <c r="K687" s="217">
        <f>(K644/K612)*V89</f>
        <v>0</v>
      </c>
      <c r="L687" s="217">
        <f>(L647/L612)*V94</f>
        <v>0</v>
      </c>
      <c r="M687" s="202">
        <f t="shared" si="24"/>
        <v>0</v>
      </c>
      <c r="N687" s="211" t="s">
        <v>645</v>
      </c>
    </row>
    <row r="688" spans="1:14" s="202" customFormat="1" ht="12.6" customHeight="1">
      <c r="A688" s="212">
        <v>7120</v>
      </c>
      <c r="B688" s="211" t="s">
        <v>646</v>
      </c>
      <c r="C688" s="217">
        <f>W85</f>
        <v>69467</v>
      </c>
      <c r="D688" s="217">
        <f>(D615/D612)*W90</f>
        <v>9670.3005964949334</v>
      </c>
      <c r="E688" s="219">
        <f>(E623/E612)*SUM(C688:D688)</f>
        <v>8702.9001587832499</v>
      </c>
      <c r="F688" s="219">
        <f>(F624/F612)*W64</f>
        <v>8.2305081036794157</v>
      </c>
      <c r="G688" s="217">
        <f>(G625/G612)*W91</f>
        <v>0</v>
      </c>
      <c r="H688" s="219">
        <f>(H628/H612)*W60</f>
        <v>846.38044182200565</v>
      </c>
      <c r="I688" s="217">
        <f>(I629/I612)*W92</f>
        <v>2486.9460789908244</v>
      </c>
      <c r="J688" s="217">
        <f>(J630/J612)*W93</f>
        <v>1889.7032600000782</v>
      </c>
      <c r="K688" s="217">
        <f>(K644/K612)*W89</f>
        <v>71843.600686527658</v>
      </c>
      <c r="L688" s="217">
        <f>(L647/L612)*W94</f>
        <v>0</v>
      </c>
      <c r="M688" s="202">
        <f t="shared" si="24"/>
        <v>95448</v>
      </c>
      <c r="N688" s="211" t="s">
        <v>647</v>
      </c>
    </row>
    <row r="689" spans="1:14" s="202" customFormat="1" ht="12.6" customHeight="1">
      <c r="A689" s="212">
        <v>7130</v>
      </c>
      <c r="B689" s="211" t="s">
        <v>648</v>
      </c>
      <c r="C689" s="217">
        <f>X85</f>
        <v>302405</v>
      </c>
      <c r="D689" s="217">
        <f>(D615/D612)*X90</f>
        <v>36197.088471283787</v>
      </c>
      <c r="E689" s="219">
        <f>(E623/E612)*SUM(C689:D689)</f>
        <v>37236.80422897308</v>
      </c>
      <c r="F689" s="219">
        <f>(F624/F612)*X64</f>
        <v>30.813724920179094</v>
      </c>
      <c r="G689" s="217">
        <f>(G625/G612)*X91</f>
        <v>0</v>
      </c>
      <c r="H689" s="219">
        <f>(H628/H612)*X60</f>
        <v>3170.0794730060575</v>
      </c>
      <c r="I689" s="217">
        <f>(I629/I612)*X92</f>
        <v>9312.8193596252149</v>
      </c>
      <c r="J689" s="217">
        <f>(J630/J612)*X93</f>
        <v>7068.3557053438044</v>
      </c>
      <c r="K689" s="217">
        <f>(K644/K612)*X89</f>
        <v>268990.55817942461</v>
      </c>
      <c r="L689" s="217">
        <f>(L647/L612)*X94</f>
        <v>0</v>
      </c>
      <c r="M689" s="202">
        <f t="shared" si="24"/>
        <v>362007</v>
      </c>
      <c r="N689" s="211" t="s">
        <v>649</v>
      </c>
    </row>
    <row r="690" spans="1:14" s="202" customFormat="1" ht="12.6" customHeight="1">
      <c r="A690" s="212">
        <v>7140</v>
      </c>
      <c r="B690" s="211" t="s">
        <v>650</v>
      </c>
      <c r="C690" s="217">
        <f>Y85</f>
        <v>599048</v>
      </c>
      <c r="D690" s="217">
        <f>(D615/D612)*Y90</f>
        <v>73281.360483530414</v>
      </c>
      <c r="E690" s="219">
        <f>(E623/E612)*SUM(C690:D690)</f>
        <v>73937.514345364398</v>
      </c>
      <c r="F690" s="219">
        <f>(F624/F612)*Y64</f>
        <v>62.438337338257639</v>
      </c>
      <c r="G690" s="217">
        <f>(G625/G612)*Y91</f>
        <v>0</v>
      </c>
      <c r="H690" s="219">
        <f>(H628/H612)*Y60</f>
        <v>6432.4913578472424</v>
      </c>
      <c r="I690" s="217">
        <f>(I629/I612)*Y92</f>
        <v>18890.207451057966</v>
      </c>
      <c r="J690" s="217">
        <f>(J630/J612)*Y93</f>
        <v>14320.632911183799</v>
      </c>
      <c r="K690" s="217">
        <f>(K644/K612)*Y89</f>
        <v>544996.20635503624</v>
      </c>
      <c r="L690" s="217">
        <f>(L647/L612)*Y94</f>
        <v>0</v>
      </c>
      <c r="M690" s="202">
        <f t="shared" si="24"/>
        <v>731921</v>
      </c>
      <c r="N690" s="211" t="s">
        <v>651</v>
      </c>
    </row>
    <row r="691" spans="1:14" s="202" customFormat="1" ht="12.6" customHeight="1">
      <c r="A691" s="212">
        <v>7150</v>
      </c>
      <c r="B691" s="211" t="s">
        <v>652</v>
      </c>
      <c r="C691" s="217">
        <f>Z85</f>
        <v>0</v>
      </c>
      <c r="D691" s="217">
        <f>(D615/D612)*Z90</f>
        <v>0</v>
      </c>
      <c r="E691" s="219">
        <f>(E623/E612)*SUM(C691:D691)</f>
        <v>0</v>
      </c>
      <c r="F691" s="219">
        <f>(F624/F612)*Z64</f>
        <v>0</v>
      </c>
      <c r="G691" s="217">
        <f>(G625/G612)*Z91</f>
        <v>0</v>
      </c>
      <c r="H691" s="219">
        <f>(H628/H612)*Z60</f>
        <v>0</v>
      </c>
      <c r="I691" s="217">
        <f>(I629/I612)*Z92</f>
        <v>0</v>
      </c>
      <c r="J691" s="217">
        <f>(J630/J612)*Z93</f>
        <v>0</v>
      </c>
      <c r="K691" s="217">
        <f>(K644/K612)*Z89</f>
        <v>0</v>
      </c>
      <c r="L691" s="217">
        <f>(L647/L612)*Z94</f>
        <v>0</v>
      </c>
      <c r="M691" s="202">
        <f t="shared" si="24"/>
        <v>0</v>
      </c>
      <c r="N691" s="211" t="s">
        <v>653</v>
      </c>
    </row>
    <row r="692" spans="1:14" s="202" customFormat="1" ht="12.6" customHeight="1">
      <c r="A692" s="212">
        <v>7160</v>
      </c>
      <c r="B692" s="211" t="s">
        <v>654</v>
      </c>
      <c r="C692" s="217">
        <f>AA85</f>
        <v>0</v>
      </c>
      <c r="D692" s="217">
        <f>(D615/D612)*AA90</f>
        <v>0</v>
      </c>
      <c r="E692" s="219">
        <f>(E623/E612)*SUM(C692:D692)</f>
        <v>0</v>
      </c>
      <c r="F692" s="219">
        <f>(F624/F612)*AA64</f>
        <v>0</v>
      </c>
      <c r="G692" s="217">
        <f>(G625/G612)*AA91</f>
        <v>0</v>
      </c>
      <c r="H692" s="219">
        <f>(H628/H612)*AA60</f>
        <v>0</v>
      </c>
      <c r="I692" s="217">
        <f>(I629/I612)*AA92</f>
        <v>0</v>
      </c>
      <c r="J692" s="217">
        <f>(J630/J612)*AA93</f>
        <v>0</v>
      </c>
      <c r="K692" s="217">
        <f>(K644/K612)*AA89</f>
        <v>0</v>
      </c>
      <c r="L692" s="217">
        <f>(L647/L612)*AA94</f>
        <v>0</v>
      </c>
      <c r="M692" s="202">
        <f t="shared" si="24"/>
        <v>0</v>
      </c>
      <c r="N692" s="211" t="s">
        <v>655</v>
      </c>
    </row>
    <row r="693" spans="1:14" s="202" customFormat="1" ht="12.6" customHeight="1">
      <c r="A693" s="212">
        <v>7170</v>
      </c>
      <c r="B693" s="211" t="s">
        <v>141</v>
      </c>
      <c r="C693" s="217">
        <f>AB85</f>
        <v>1268491</v>
      </c>
      <c r="D693" s="217">
        <f>(D615/D612)*AB90</f>
        <v>34156.56632706926</v>
      </c>
      <c r="E693" s="219">
        <f>(E623/E612)*SUM(C693:D693)</f>
        <v>143254.9711245595</v>
      </c>
      <c r="F693" s="219">
        <f>(F624/F612)*AB64</f>
        <v>7570.2753940147049</v>
      </c>
      <c r="G693" s="217">
        <f>(G625/G612)*AB91</f>
        <v>0</v>
      </c>
      <c r="H693" s="219">
        <f>(H628/H612)*AB60</f>
        <v>3077.7470611709296</v>
      </c>
      <c r="I693" s="217">
        <f>(I629/I612)*AB92</f>
        <v>8836.5956423716525</v>
      </c>
      <c r="J693" s="217">
        <f>(J630/J612)*AB93</f>
        <v>0</v>
      </c>
      <c r="K693" s="217">
        <f>(K644/K612)*AB89</f>
        <v>379413.74974985694</v>
      </c>
      <c r="L693" s="217">
        <f>(L647/L612)*AB94</f>
        <v>0</v>
      </c>
      <c r="M693" s="202">
        <f t="shared" si="24"/>
        <v>576310</v>
      </c>
      <c r="N693" s="211" t="s">
        <v>656</v>
      </c>
    </row>
    <row r="694" spans="1:14" s="202" customFormat="1" ht="12.6" customHeight="1">
      <c r="A694" s="212">
        <v>7180</v>
      </c>
      <c r="B694" s="211" t="s">
        <v>657</v>
      </c>
      <c r="C694" s="217">
        <f>AC85</f>
        <v>334877</v>
      </c>
      <c r="D694" s="217">
        <f>(D615/D612)*AC90</f>
        <v>113825.6483055321</v>
      </c>
      <c r="E694" s="219">
        <f>(E623/E612)*SUM(C694:D694)</f>
        <v>49344.800994610094</v>
      </c>
      <c r="F694" s="219">
        <f>(F624/F612)*AC64</f>
        <v>158.65013896402738</v>
      </c>
      <c r="G694" s="217">
        <f>(G625/G612)*AC91</f>
        <v>0</v>
      </c>
      <c r="H694" s="219">
        <f>(H628/H612)*AC60</f>
        <v>5355.2798864374172</v>
      </c>
      <c r="I694" s="217">
        <f>(I629/I612)*AC92</f>
        <v>29420.042976997836</v>
      </c>
      <c r="J694" s="217">
        <f>(J630/J612)*AC93</f>
        <v>1348.7576703053994</v>
      </c>
      <c r="K694" s="217">
        <f>(K644/K612)*AC89</f>
        <v>93778.320343481784</v>
      </c>
      <c r="L694" s="217">
        <f>(L647/L612)*AC94</f>
        <v>0</v>
      </c>
      <c r="M694" s="202">
        <f t="shared" si="24"/>
        <v>293232</v>
      </c>
      <c r="N694" s="211" t="s">
        <v>658</v>
      </c>
    </row>
    <row r="695" spans="1:14" s="202" customFormat="1" ht="12.6" customHeight="1">
      <c r="A695" s="212">
        <v>7190</v>
      </c>
      <c r="B695" s="211" t="s">
        <v>143</v>
      </c>
      <c r="C695" s="217">
        <f>AD85</f>
        <v>0</v>
      </c>
      <c r="D695" s="217">
        <f>(D615/D612)*AD90</f>
        <v>0</v>
      </c>
      <c r="E695" s="219">
        <f>(E623/E612)*SUM(C695:D695)</f>
        <v>0</v>
      </c>
      <c r="F695" s="219">
        <f>(F624/F612)*AD64</f>
        <v>0</v>
      </c>
      <c r="G695" s="217">
        <f>(G625/G612)*AD91</f>
        <v>0</v>
      </c>
      <c r="H695" s="219">
        <f>(H628/H612)*AD60</f>
        <v>0</v>
      </c>
      <c r="I695" s="217">
        <f>(I629/I612)*AD92</f>
        <v>0</v>
      </c>
      <c r="J695" s="217">
        <f>(J630/J612)*AD93</f>
        <v>0</v>
      </c>
      <c r="K695" s="217">
        <f>(K644/K612)*AD89</f>
        <v>0</v>
      </c>
      <c r="L695" s="217">
        <f>(L647/L612)*AD94</f>
        <v>0</v>
      </c>
      <c r="M695" s="202">
        <f t="shared" si="24"/>
        <v>0</v>
      </c>
      <c r="N695" s="211" t="s">
        <v>659</v>
      </c>
    </row>
    <row r="696" spans="1:14" s="202" customFormat="1" ht="12.6" customHeight="1">
      <c r="A696" s="212">
        <v>7200</v>
      </c>
      <c r="B696" s="211" t="s">
        <v>660</v>
      </c>
      <c r="C696" s="217">
        <f>AE85</f>
        <v>2258027</v>
      </c>
      <c r="D696" s="217">
        <f>(D615/D612)*AE90</f>
        <v>425670.66295396962</v>
      </c>
      <c r="E696" s="219">
        <f>(E623/E612)*SUM(C696:D696)</f>
        <v>295132.03812871524</v>
      </c>
      <c r="F696" s="219">
        <f>(F624/F612)*AE64</f>
        <v>470.39583753147087</v>
      </c>
      <c r="G696" s="217">
        <f>(G625/G612)*AE91</f>
        <v>0</v>
      </c>
      <c r="H696" s="219">
        <f>(H628/H612)*AE60</f>
        <v>23467.821341428338</v>
      </c>
      <c r="I696" s="217">
        <f>(I629/I612)*AE92</f>
        <v>109954.76493921134</v>
      </c>
      <c r="J696" s="217">
        <f>(J630/J612)*AE93</f>
        <v>91055.56796133965</v>
      </c>
      <c r="K696" s="217">
        <f>(K644/K612)*AE89</f>
        <v>722408.52817872935</v>
      </c>
      <c r="L696" s="217">
        <f>(L647/L612)*AE94</f>
        <v>0</v>
      </c>
      <c r="M696" s="202">
        <f t="shared" si="24"/>
        <v>1668160</v>
      </c>
      <c r="N696" s="211" t="s">
        <v>661</v>
      </c>
    </row>
    <row r="697" spans="1:14" s="202" customFormat="1" ht="12.6" customHeight="1">
      <c r="A697" s="212">
        <v>7220</v>
      </c>
      <c r="B697" s="211" t="s">
        <v>662</v>
      </c>
      <c r="C697" s="217">
        <f>AF85</f>
        <v>0</v>
      </c>
      <c r="D697" s="217">
        <f>(D615/D612)*AF90</f>
        <v>0</v>
      </c>
      <c r="E697" s="219">
        <f>(E623/E612)*SUM(C697:D697)</f>
        <v>0</v>
      </c>
      <c r="F697" s="219">
        <f>(F624/F612)*AF64</f>
        <v>0</v>
      </c>
      <c r="G697" s="217">
        <f>(G625/G612)*AF91</f>
        <v>0</v>
      </c>
      <c r="H697" s="219">
        <f>(H628/H612)*AF60</f>
        <v>0</v>
      </c>
      <c r="I697" s="217">
        <f>(I629/I612)*AF92</f>
        <v>0</v>
      </c>
      <c r="J697" s="217">
        <f>(J630/J612)*AF93</f>
        <v>0</v>
      </c>
      <c r="K697" s="217">
        <f>(K644/K612)*AF89</f>
        <v>0</v>
      </c>
      <c r="L697" s="217">
        <f>(L647/L612)*AF94</f>
        <v>0</v>
      </c>
      <c r="M697" s="202">
        <f t="shared" si="24"/>
        <v>0</v>
      </c>
      <c r="N697" s="211" t="s">
        <v>663</v>
      </c>
    </row>
    <row r="698" spans="1:14" s="202" customFormat="1" ht="12.6" customHeight="1">
      <c r="A698" s="212">
        <v>7230</v>
      </c>
      <c r="B698" s="211" t="s">
        <v>664</v>
      </c>
      <c r="C698" s="217">
        <f>AG85</f>
        <v>1511218</v>
      </c>
      <c r="D698" s="217">
        <f>(D615/D612)*AG90</f>
        <v>140884.74630489867</v>
      </c>
      <c r="E698" s="219">
        <f>(E623/E612)*SUM(C698:D698)</f>
        <v>181685.31330698394</v>
      </c>
      <c r="F698" s="219">
        <f>(F624/F612)*AG64</f>
        <v>461.34633305491303</v>
      </c>
      <c r="G698" s="217">
        <f>(G625/G612)*AG91</f>
        <v>0</v>
      </c>
      <c r="H698" s="219">
        <f>(H628/H612)*AG60</f>
        <v>2939.2484434182375</v>
      </c>
      <c r="I698" s="217">
        <f>(I629/I612)*AG92</f>
        <v>36404.657496716747</v>
      </c>
      <c r="J698" s="217">
        <f>(J630/J612)*AG93</f>
        <v>16094.934445382347</v>
      </c>
      <c r="K698" s="217">
        <f>(K644/K612)*AG89</f>
        <v>760770.9493330135</v>
      </c>
      <c r="L698" s="217">
        <f>(L647/L612)*AG94</f>
        <v>101.15837070488537</v>
      </c>
      <c r="M698" s="202">
        <f t="shared" si="24"/>
        <v>1139342</v>
      </c>
      <c r="N698" s="211" t="s">
        <v>665</v>
      </c>
    </row>
    <row r="699" spans="1:14" s="202" customFormat="1" ht="12.6" customHeight="1">
      <c r="A699" s="212">
        <v>7240</v>
      </c>
      <c r="B699" s="211" t="s">
        <v>145</v>
      </c>
      <c r="C699" s="217">
        <f>AH85</f>
        <v>0</v>
      </c>
      <c r="D699" s="217">
        <f>(D615/D612)*AH90</f>
        <v>0</v>
      </c>
      <c r="E699" s="219">
        <f>(E623/E612)*SUM(C699:D699)</f>
        <v>0</v>
      </c>
      <c r="F699" s="219">
        <f>(F624/F612)*AH64</f>
        <v>0</v>
      </c>
      <c r="G699" s="217">
        <f>(G625/G612)*AH91</f>
        <v>0</v>
      </c>
      <c r="H699" s="219">
        <f>(H628/H612)*AH60</f>
        <v>0</v>
      </c>
      <c r="I699" s="217">
        <f>(I629/I612)*AH92</f>
        <v>0</v>
      </c>
      <c r="J699" s="217">
        <f>(J630/J612)*AH93</f>
        <v>0</v>
      </c>
      <c r="K699" s="217">
        <f>(K644/K612)*AH89</f>
        <v>0</v>
      </c>
      <c r="L699" s="217">
        <f>(L647/L612)*AH94</f>
        <v>0</v>
      </c>
      <c r="M699" s="202">
        <f t="shared" si="24"/>
        <v>0</v>
      </c>
      <c r="N699" s="211" t="s">
        <v>666</v>
      </c>
    </row>
    <row r="700" spans="1:14" s="202" customFormat="1" ht="12.6" customHeight="1">
      <c r="A700" s="212">
        <v>7250</v>
      </c>
      <c r="B700" s="211" t="s">
        <v>667</v>
      </c>
      <c r="C700" s="217">
        <f>AI85</f>
        <v>0</v>
      </c>
      <c r="D700" s="217">
        <f>(D615/D612)*AI90</f>
        <v>0</v>
      </c>
      <c r="E700" s="219">
        <f>(E623/E612)*SUM(C700:D700)</f>
        <v>0</v>
      </c>
      <c r="F700" s="219">
        <f>(F624/F612)*AI64</f>
        <v>0</v>
      </c>
      <c r="G700" s="217">
        <f>(G625/G612)*AI91</f>
        <v>0</v>
      </c>
      <c r="H700" s="219">
        <f>(H628/H612)*AI60</f>
        <v>0</v>
      </c>
      <c r="I700" s="217">
        <f>(I629/I612)*AI92</f>
        <v>0</v>
      </c>
      <c r="J700" s="217">
        <f>(J630/J612)*AI93</f>
        <v>0</v>
      </c>
      <c r="K700" s="217">
        <f>(K644/K612)*AI89</f>
        <v>0</v>
      </c>
      <c r="L700" s="217">
        <f>(L647/L612)*AI94</f>
        <v>0</v>
      </c>
      <c r="M700" s="202">
        <f t="shared" si="24"/>
        <v>0</v>
      </c>
      <c r="N700" s="211" t="s">
        <v>668</v>
      </c>
    </row>
    <row r="701" spans="1:14" s="202" customFormat="1" ht="12.6" customHeight="1">
      <c r="A701" s="212">
        <v>7260</v>
      </c>
      <c r="B701" s="211" t="s">
        <v>147</v>
      </c>
      <c r="C701" s="217">
        <f>AJ85</f>
        <v>4854234</v>
      </c>
      <c r="D701" s="217">
        <f>(D615/D612)*AJ90</f>
        <v>460359.53940561658</v>
      </c>
      <c r="E701" s="219">
        <f>(E623/E612)*SUM(C701:D701)</f>
        <v>584457.34956001455</v>
      </c>
      <c r="F701" s="219">
        <f>(F624/F612)*AJ64</f>
        <v>925.17398185339835</v>
      </c>
      <c r="G701" s="217">
        <f>(G625/G612)*AJ91</f>
        <v>0</v>
      </c>
      <c r="H701" s="219">
        <f>(H628/H612)*AJ60</f>
        <v>56553.602249015828</v>
      </c>
      <c r="I701" s="217">
        <f>(I629/I612)*AJ92</f>
        <v>118897.188074306</v>
      </c>
      <c r="J701" s="217">
        <f>(J630/J612)*AJ93</f>
        <v>18965.552374695442</v>
      </c>
      <c r="K701" s="217">
        <f>(K644/K612)*AJ89</f>
        <v>704384.47915771662</v>
      </c>
      <c r="L701" s="217">
        <f>(L647/L612)*AJ94</f>
        <v>16522.533881797946</v>
      </c>
      <c r="M701" s="202">
        <f t="shared" si="24"/>
        <v>1961065</v>
      </c>
      <c r="N701" s="211" t="s">
        <v>669</v>
      </c>
    </row>
    <row r="702" spans="1:14" s="202" customFormat="1" ht="12.6" customHeight="1">
      <c r="A702" s="212">
        <v>7310</v>
      </c>
      <c r="B702" s="211" t="s">
        <v>670</v>
      </c>
      <c r="C702" s="217">
        <f>AK85</f>
        <v>643960</v>
      </c>
      <c r="D702" s="217">
        <f>(D615/D612)*AK90</f>
        <v>16058.022091427365</v>
      </c>
      <c r="E702" s="219">
        <f>(E623/E612)*SUM(C702:D702)</f>
        <v>72583.609827016277</v>
      </c>
      <c r="F702" s="219">
        <f>(F624/F612)*AK64</f>
        <v>73.458298434711168</v>
      </c>
      <c r="G702" s="217">
        <f>(G625/G612)*AK91</f>
        <v>0</v>
      </c>
      <c r="H702" s="219">
        <f>(H628/H612)*AK60</f>
        <v>4108.7923266631906</v>
      </c>
      <c r="I702" s="217">
        <f>(I629/I612)*AK92</f>
        <v>4127.272216197538</v>
      </c>
      <c r="J702" s="217">
        <f>(J630/J612)*AK93</f>
        <v>0</v>
      </c>
      <c r="K702" s="217">
        <f>(K644/K612)*AK89</f>
        <v>235629.50281749721</v>
      </c>
      <c r="L702" s="217">
        <f>(L647/L612)*AK94</f>
        <v>0</v>
      </c>
      <c r="M702" s="202">
        <f t="shared" si="24"/>
        <v>332581</v>
      </c>
      <c r="N702" s="211" t="s">
        <v>671</v>
      </c>
    </row>
    <row r="703" spans="1:14" s="202" customFormat="1" ht="12.6" customHeight="1">
      <c r="A703" s="212">
        <v>7320</v>
      </c>
      <c r="B703" s="211" t="s">
        <v>672</v>
      </c>
      <c r="C703" s="217">
        <f>AL85</f>
        <v>163432</v>
      </c>
      <c r="D703" s="217">
        <f>(D615/D612)*AL90</f>
        <v>11089.794262035473</v>
      </c>
      <c r="E703" s="219">
        <f>(E623/E612)*SUM(C703:D703)</f>
        <v>19192.539289891793</v>
      </c>
      <c r="F703" s="219">
        <f>(F624/F612)*AL64</f>
        <v>14.1499868383454</v>
      </c>
      <c r="G703" s="217">
        <f>(G625/G612)*AL91</f>
        <v>0</v>
      </c>
      <c r="H703" s="219">
        <f>(H628/H612)*AL60</f>
        <v>1169.5438832449533</v>
      </c>
      <c r="I703" s="217">
        <f>(I629/I612)*AL92</f>
        <v>2857.3423035213727</v>
      </c>
      <c r="J703" s="217">
        <f>(J630/J612)*AL93</f>
        <v>0</v>
      </c>
      <c r="K703" s="217">
        <f>(K644/K612)*AL89</f>
        <v>46622.25603538999</v>
      </c>
      <c r="L703" s="217">
        <f>(L647/L612)*AL94</f>
        <v>0</v>
      </c>
      <c r="M703" s="202">
        <f t="shared" si="24"/>
        <v>80946</v>
      </c>
      <c r="N703" s="211" t="s">
        <v>673</v>
      </c>
    </row>
    <row r="704" spans="1:14" s="202" customFormat="1" ht="12.6" customHeight="1">
      <c r="A704" s="212">
        <v>7330</v>
      </c>
      <c r="B704" s="211" t="s">
        <v>674</v>
      </c>
      <c r="C704" s="217">
        <f>AM85</f>
        <v>0</v>
      </c>
      <c r="D704" s="217">
        <f>(D615/D612)*AM90</f>
        <v>0</v>
      </c>
      <c r="E704" s="219">
        <f>(E623/E612)*SUM(C704:D704)</f>
        <v>0</v>
      </c>
      <c r="F704" s="219">
        <f>(F624/F612)*AM64</f>
        <v>0</v>
      </c>
      <c r="G704" s="217">
        <f>(G625/G612)*AM91</f>
        <v>0</v>
      </c>
      <c r="H704" s="219">
        <f>(H628/H612)*AM60</f>
        <v>0</v>
      </c>
      <c r="I704" s="217">
        <f>(I629/I612)*AM92</f>
        <v>0</v>
      </c>
      <c r="J704" s="217">
        <f>(J630/J612)*AM93</f>
        <v>0</v>
      </c>
      <c r="K704" s="217">
        <f>(K644/K612)*AM89</f>
        <v>0</v>
      </c>
      <c r="L704" s="217">
        <f>(L647/L612)*AM94</f>
        <v>0</v>
      </c>
      <c r="M704" s="202">
        <f t="shared" si="24"/>
        <v>0</v>
      </c>
      <c r="N704" s="211" t="s">
        <v>675</v>
      </c>
    </row>
    <row r="705" spans="1:14" s="202" customFormat="1" ht="12.6" customHeight="1">
      <c r="A705" s="212">
        <v>7340</v>
      </c>
      <c r="B705" s="211" t="s">
        <v>676</v>
      </c>
      <c r="C705" s="217">
        <f>AN85</f>
        <v>0</v>
      </c>
      <c r="D705" s="217">
        <f>(D615/D612)*AN90</f>
        <v>0</v>
      </c>
      <c r="E705" s="219">
        <f>(E623/E612)*SUM(C705:D705)</f>
        <v>0</v>
      </c>
      <c r="F705" s="219">
        <f>(F624/F612)*AN64</f>
        <v>0</v>
      </c>
      <c r="G705" s="217">
        <f>(G625/G612)*AN91</f>
        <v>0</v>
      </c>
      <c r="H705" s="219">
        <f>(H628/H612)*AN60</f>
        <v>0</v>
      </c>
      <c r="I705" s="217">
        <f>(I629/I612)*AN92</f>
        <v>0</v>
      </c>
      <c r="J705" s="217">
        <f>(J630/J612)*AN93</f>
        <v>0</v>
      </c>
      <c r="K705" s="217">
        <f>(K644/K612)*AN89</f>
        <v>0</v>
      </c>
      <c r="L705" s="217">
        <f>(L647/L612)*AN94</f>
        <v>0</v>
      </c>
      <c r="M705" s="202">
        <f t="shared" si="24"/>
        <v>0</v>
      </c>
      <c r="N705" s="211" t="s">
        <v>677</v>
      </c>
    </row>
    <row r="706" spans="1:14" s="202" customFormat="1" ht="12.6" customHeight="1">
      <c r="A706" s="212">
        <v>7350</v>
      </c>
      <c r="B706" s="211" t="s">
        <v>678</v>
      </c>
      <c r="C706" s="217">
        <f>AO85</f>
        <v>144634</v>
      </c>
      <c r="D706" s="217">
        <f>(D615/D612)*AO90</f>
        <v>18630.854360219597</v>
      </c>
      <c r="E706" s="219">
        <f>(E623/E612)*SUM(C706:D706)</f>
        <v>17954.589254693525</v>
      </c>
      <c r="F706" s="219">
        <f>(F624/F612)*AO64</f>
        <v>26.110577432362284</v>
      </c>
      <c r="G706" s="217">
        <f>(G625/G612)*AO91</f>
        <v>4412.3783406141492</v>
      </c>
      <c r="H706" s="219">
        <f>(H628/H612)*AO60</f>
        <v>2369.865237101616</v>
      </c>
      <c r="I706" s="217">
        <f>(I629/I612)*AO92</f>
        <v>4815.1509188971277</v>
      </c>
      <c r="J706" s="217">
        <f>(J630/J612)*AO93</f>
        <v>3224.0357145802864</v>
      </c>
      <c r="K706" s="217">
        <f>(K644/K612)*AO89</f>
        <v>130863.34037826542</v>
      </c>
      <c r="L706" s="217">
        <f>(L647/L612)*AO94</f>
        <v>4687.0045093263552</v>
      </c>
      <c r="M706" s="202">
        <f t="shared" si="24"/>
        <v>186983</v>
      </c>
      <c r="N706" s="211" t="s">
        <v>679</v>
      </c>
    </row>
    <row r="707" spans="1:14" s="202" customFormat="1" ht="12.6" customHeight="1">
      <c r="A707" s="212">
        <v>7380</v>
      </c>
      <c r="B707" s="211" t="s">
        <v>680</v>
      </c>
      <c r="C707" s="217">
        <f>AP85</f>
        <v>0</v>
      </c>
      <c r="D707" s="217">
        <f>(D615/D612)*AP90</f>
        <v>0</v>
      </c>
      <c r="E707" s="219">
        <f>(E623/E612)*SUM(C707:D707)</f>
        <v>0</v>
      </c>
      <c r="F707" s="219">
        <f>(F624/F612)*AP64</f>
        <v>0</v>
      </c>
      <c r="G707" s="217">
        <f>(G625/G612)*AP91</f>
        <v>0</v>
      </c>
      <c r="H707" s="219">
        <f>(H628/H612)*AP60</f>
        <v>0</v>
      </c>
      <c r="I707" s="217">
        <f>(I629/I612)*AP92</f>
        <v>0</v>
      </c>
      <c r="J707" s="217">
        <f>(J630/J612)*AP93</f>
        <v>0</v>
      </c>
      <c r="K707" s="217">
        <f>(K644/K612)*AP89</f>
        <v>0</v>
      </c>
      <c r="L707" s="217">
        <f>(L647/L612)*AP94</f>
        <v>0</v>
      </c>
      <c r="M707" s="202">
        <f t="shared" si="24"/>
        <v>0</v>
      </c>
      <c r="N707" s="211" t="s">
        <v>681</v>
      </c>
    </row>
    <row r="708" spans="1:14" s="202" customFormat="1" ht="12.6" customHeight="1">
      <c r="A708" s="212">
        <v>7390</v>
      </c>
      <c r="B708" s="211" t="s">
        <v>682</v>
      </c>
      <c r="C708" s="217">
        <f>AQ85</f>
        <v>0</v>
      </c>
      <c r="D708" s="217">
        <f>(D615/D612)*AQ90</f>
        <v>0</v>
      </c>
      <c r="E708" s="219">
        <f>(E623/E612)*SUM(C708:D708)</f>
        <v>0</v>
      </c>
      <c r="F708" s="219">
        <f>(F624/F612)*AQ64</f>
        <v>0</v>
      </c>
      <c r="G708" s="217">
        <f>(G625/G612)*AQ91</f>
        <v>0</v>
      </c>
      <c r="H708" s="219">
        <f>(H628/H612)*AQ60</f>
        <v>0</v>
      </c>
      <c r="I708" s="217">
        <f>(I629/I612)*AQ92</f>
        <v>0</v>
      </c>
      <c r="J708" s="217">
        <f>(J630/J612)*AQ93</f>
        <v>0</v>
      </c>
      <c r="K708" s="217">
        <f>(K644/K612)*AQ89</f>
        <v>0</v>
      </c>
      <c r="L708" s="217">
        <f>(L647/L612)*AQ94</f>
        <v>0</v>
      </c>
      <c r="M708" s="202">
        <f t="shared" si="24"/>
        <v>0</v>
      </c>
      <c r="N708" s="211" t="s">
        <v>683</v>
      </c>
    </row>
    <row r="709" spans="1:14" s="202" customFormat="1" ht="12.6" customHeight="1">
      <c r="A709" s="212">
        <v>7400</v>
      </c>
      <c r="B709" s="211" t="s">
        <v>684</v>
      </c>
      <c r="C709" s="217">
        <f>AR85</f>
        <v>0</v>
      </c>
      <c r="D709" s="217">
        <f>(D615/D612)*AR90</f>
        <v>0</v>
      </c>
      <c r="E709" s="219">
        <f>(E623/E612)*SUM(C709:D709)</f>
        <v>0</v>
      </c>
      <c r="F709" s="219">
        <f>(F624/F612)*AR64</f>
        <v>0</v>
      </c>
      <c r="G709" s="217">
        <f>(G625/G612)*AR91</f>
        <v>0</v>
      </c>
      <c r="H709" s="219">
        <f>(H628/H612)*AR60</f>
        <v>0</v>
      </c>
      <c r="I709" s="217">
        <f>(I629/I612)*AR92</f>
        <v>0</v>
      </c>
      <c r="J709" s="217">
        <f>(J630/J612)*AR93</f>
        <v>0</v>
      </c>
      <c r="K709" s="217">
        <f>(K644/K612)*AR89</f>
        <v>0</v>
      </c>
      <c r="L709" s="217">
        <f>(L647/L612)*AR94</f>
        <v>0</v>
      </c>
      <c r="M709" s="202">
        <f t="shared" si="24"/>
        <v>0</v>
      </c>
      <c r="N709" s="211" t="s">
        <v>685</v>
      </c>
    </row>
    <row r="710" spans="1:14" s="202" customFormat="1" ht="12.6" customHeight="1">
      <c r="A710" s="212">
        <v>7410</v>
      </c>
      <c r="B710" s="211" t="s">
        <v>155</v>
      </c>
      <c r="C710" s="217">
        <f>AS85</f>
        <v>0</v>
      </c>
      <c r="D710" s="217">
        <f>(D615/D612)*AS90</f>
        <v>0</v>
      </c>
      <c r="E710" s="219">
        <f>(E623/E612)*SUM(C710:D710)</f>
        <v>0</v>
      </c>
      <c r="F710" s="219">
        <f>(F624/F612)*AS64</f>
        <v>0</v>
      </c>
      <c r="G710" s="217">
        <f>(G625/G612)*AS91</f>
        <v>0</v>
      </c>
      <c r="H710" s="219">
        <f>(H628/H612)*AS60</f>
        <v>0</v>
      </c>
      <c r="I710" s="217">
        <f>(I629/I612)*AS92</f>
        <v>0</v>
      </c>
      <c r="J710" s="217">
        <f>(J630/J612)*AS93</f>
        <v>0</v>
      </c>
      <c r="K710" s="217">
        <f>(K644/K612)*AS89</f>
        <v>0</v>
      </c>
      <c r="L710" s="217">
        <f>(L647/L612)*AS94</f>
        <v>0</v>
      </c>
      <c r="M710" s="202">
        <f t="shared" si="24"/>
        <v>0</v>
      </c>
      <c r="N710" s="211" t="s">
        <v>686</v>
      </c>
    </row>
    <row r="711" spans="1:14" s="202" customFormat="1" ht="12.6" customHeight="1">
      <c r="A711" s="212">
        <v>7420</v>
      </c>
      <c r="B711" s="211" t="s">
        <v>687</v>
      </c>
      <c r="C711" s="217">
        <f>AT85</f>
        <v>0</v>
      </c>
      <c r="D711" s="217">
        <f>(D615/D612)*AT90</f>
        <v>0</v>
      </c>
      <c r="E711" s="219">
        <f>(E623/E612)*SUM(C711:D711)</f>
        <v>0</v>
      </c>
      <c r="F711" s="219">
        <f>(F624/F612)*AT64</f>
        <v>0</v>
      </c>
      <c r="G711" s="217">
        <f>(G625/G612)*AT91</f>
        <v>0</v>
      </c>
      <c r="H711" s="219">
        <f>(H628/H612)*AT60</f>
        <v>0</v>
      </c>
      <c r="I711" s="217">
        <f>(I629/I612)*AT92</f>
        <v>0</v>
      </c>
      <c r="J711" s="217">
        <f>(J630/J612)*AT93</f>
        <v>0</v>
      </c>
      <c r="K711" s="217">
        <f>(K644/K612)*AT89</f>
        <v>0</v>
      </c>
      <c r="L711" s="217">
        <f>(L647/L612)*AT94</f>
        <v>0</v>
      </c>
      <c r="M711" s="202">
        <f t="shared" si="24"/>
        <v>0</v>
      </c>
      <c r="N711" s="211" t="s">
        <v>688</v>
      </c>
    </row>
    <row r="712" spans="1:14" s="202" customFormat="1" ht="12.6" customHeight="1">
      <c r="A712" s="212">
        <v>7430</v>
      </c>
      <c r="B712" s="211" t="s">
        <v>689</v>
      </c>
      <c r="C712" s="217">
        <f>AU85</f>
        <v>0</v>
      </c>
      <c r="D712" s="217">
        <f>(D615/D612)*AU90</f>
        <v>0</v>
      </c>
      <c r="E712" s="219">
        <f>(E623/E612)*SUM(C712:D712)</f>
        <v>0</v>
      </c>
      <c r="F712" s="219">
        <f>(F624/F612)*AU64</f>
        <v>0</v>
      </c>
      <c r="G712" s="217">
        <f>(G625/G612)*AU91</f>
        <v>0</v>
      </c>
      <c r="H712" s="219">
        <f>(H628/H612)*AU60</f>
        <v>0</v>
      </c>
      <c r="I712" s="217">
        <f>(I629/I612)*AU92</f>
        <v>0</v>
      </c>
      <c r="J712" s="217">
        <f>(J630/J612)*AU93</f>
        <v>0</v>
      </c>
      <c r="K712" s="217">
        <f>(K644/K612)*AU89</f>
        <v>0</v>
      </c>
      <c r="L712" s="217">
        <f>(L647/L612)*AU94</f>
        <v>0</v>
      </c>
      <c r="M712" s="202">
        <f t="shared" si="24"/>
        <v>0</v>
      </c>
      <c r="N712" s="211" t="s">
        <v>690</v>
      </c>
    </row>
    <row r="713" spans="1:14" s="202" customFormat="1" ht="12.6" customHeight="1">
      <c r="A713" s="212">
        <v>7490</v>
      </c>
      <c r="B713" s="211" t="s">
        <v>691</v>
      </c>
      <c r="C713" s="217">
        <f>AV85</f>
        <v>1230127</v>
      </c>
      <c r="D713" s="217">
        <f>(D615/D612)*AV90</f>
        <v>96791.724319045621</v>
      </c>
      <c r="E713" s="219">
        <f>(E623/E612)*SUM(C713:D713)</f>
        <v>145924.12287916939</v>
      </c>
      <c r="F713" s="219">
        <f>(F624/F612)*AV64</f>
        <v>2017.1637397746715</v>
      </c>
      <c r="G713" s="217">
        <f>(G625/G612)*AV91</f>
        <v>0</v>
      </c>
      <c r="H713" s="219">
        <f>(H628/H612)*AV60</f>
        <v>8879.3002714781305</v>
      </c>
      <c r="I713" s="217">
        <f>(I629/I612)*AV92</f>
        <v>24975.288282631256</v>
      </c>
      <c r="J713" s="217">
        <f>(J630/J612)*AV93</f>
        <v>0</v>
      </c>
      <c r="K713" s="217">
        <f>(K644/K612)*AV89</f>
        <v>637987.89224218251</v>
      </c>
      <c r="L713" s="217">
        <f>(L647/L612)*AV94</f>
        <v>3102.1900349498183</v>
      </c>
      <c r="M713" s="202">
        <f t="shared" si="24"/>
        <v>919678</v>
      </c>
      <c r="N713" s="213" t="s">
        <v>692</v>
      </c>
    </row>
    <row r="714" spans="1:14" s="202" customFormat="1" ht="12.6" customHeight="1"/>
    <row r="715" spans="1:14" s="202" customFormat="1" ht="12.6" customHeight="1">
      <c r="C715" s="214">
        <f>SUM(C614:C647)+SUM(C668:C713)</f>
        <v>37092901</v>
      </c>
      <c r="D715" s="202">
        <f>SUM(D616:D647)+SUM(D668:D713)</f>
        <v>3361360.9999999995</v>
      </c>
      <c r="E715" s="202">
        <f>SUM(E624:E647)+SUM(E668:E713)</f>
        <v>3675035.020718961</v>
      </c>
      <c r="F715" s="202">
        <f>SUM(F625:F648)+SUM(F668:F713)</f>
        <v>23080.76116746082</v>
      </c>
      <c r="G715" s="202">
        <f>SUM(G626:G647)+SUM(G668:G713)</f>
        <v>1444277.0793784906</v>
      </c>
      <c r="H715" s="202">
        <f>SUM(H629:H647)+SUM(H668:H713)</f>
        <v>401153.55195301899</v>
      </c>
      <c r="I715" s="202">
        <f>SUM(I630:I647)+SUM(I668:I713)</f>
        <v>740210.39785111998</v>
      </c>
      <c r="J715" s="202">
        <f>SUM(J631:J647)+SUM(J668:J713)</f>
        <v>272322.82876409526</v>
      </c>
      <c r="K715" s="202">
        <f>SUM(K668:K713)</f>
        <v>5866675.1182382479</v>
      </c>
      <c r="L715" s="202">
        <f>SUM(L668:L713)</f>
        <v>376916.0892464029</v>
      </c>
      <c r="M715" s="202">
        <f>SUM(M668:M713)</f>
        <v>13923238</v>
      </c>
      <c r="N715" s="211" t="s">
        <v>693</v>
      </c>
    </row>
    <row r="716" spans="1:14" s="202" customFormat="1" ht="12.6" customHeight="1">
      <c r="C716" s="214">
        <f>CE85</f>
        <v>37092901</v>
      </c>
      <c r="D716" s="202">
        <f>D615</f>
        <v>3361361</v>
      </c>
      <c r="E716" s="202">
        <f>E623</f>
        <v>3675035.020718961</v>
      </c>
      <c r="F716" s="202">
        <f>F624</f>
        <v>23080.761167460823</v>
      </c>
      <c r="G716" s="202">
        <f>G625</f>
        <v>1444277.0793784906</v>
      </c>
      <c r="H716" s="202">
        <f>H628</f>
        <v>401153.55195301882</v>
      </c>
      <c r="I716" s="202">
        <f>I629</f>
        <v>740210.3978511201</v>
      </c>
      <c r="J716" s="202">
        <f>J630</f>
        <v>272322.82876409526</v>
      </c>
      <c r="K716" s="202">
        <f>K644</f>
        <v>5866675.1182382479</v>
      </c>
      <c r="L716" s="202">
        <f>L647</f>
        <v>376916.0892464029</v>
      </c>
      <c r="M716" s="202">
        <f>C648</f>
        <v>13923237</v>
      </c>
      <c r="N716" s="211" t="s">
        <v>694</v>
      </c>
    </row>
  </sheetData>
  <sheetProtection algorithmName="SHA-512" hashValue="VuhzqGRaEx/ejZRMwRs3qf/D+seNbpff1Nagp5NMFXelPyZ/NVqG/BO+0wobYbXNj0PRJVsqxu9PoQfFixXLEw==" saltValue="kuD48C1Q0NGHriNigMdeKw==" spinCount="100000" sheet="1" objects="1" scenarios="1"/>
  <mergeCells count="2">
    <mergeCell ref="B236:C236"/>
    <mergeCell ref="A426:E426"/>
  </mergeCells>
  <hyperlinks>
    <hyperlink ref="C30" r:id="rId1" xr:uid="{00000000-0004-0000-0000-000000000000}"/>
    <hyperlink ref="F42" r:id="rId2" xr:uid="{00000000-0004-0000-0000-000001000000}"/>
    <hyperlink ref="A43" r:id="rId3" xr:uid="{00000000-0004-0000-0000-000002000000}"/>
  </hyperlinks>
  <printOptions horizontalCentered="1" gridLines="1" gridLinesSet="0"/>
  <pageMargins left="0.25" right="0.25" top="0.5" bottom="0.5" header="0.5" footer="0.5"/>
  <pageSetup scale="10" orientation="portrait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FE67-45DB-43FA-BCB6-3E2370280544}">
  <sheetPr codeName="Sheet8"/>
  <dimension ref="A1:C179"/>
  <sheetViews>
    <sheetView topLeftCell="A55" zoomScaleNormal="100" workbookViewId="0">
      <selection activeCell="C16" sqref="C16"/>
    </sheetView>
  </sheetViews>
  <sheetFormatPr defaultColWidth="57.44140625" defaultRowHeight="15"/>
  <cols>
    <col min="1" max="1" width="5.77734375" style="11" customWidth="1"/>
    <col min="2" max="2" width="55.77734375" style="11" customWidth="1"/>
    <col min="3" max="3" width="22" style="11" customWidth="1"/>
    <col min="4" max="4" width="5.6640625" style="11" customWidth="1"/>
    <col min="5" max="9" width="57.44140625" style="11" customWidth="1"/>
    <col min="10" max="16384" width="57.44140625" style="11"/>
  </cols>
  <sheetData>
    <row r="1" spans="1:3" ht="20.100000000000001" customHeight="1">
      <c r="A1" s="168" t="s">
        <v>900</v>
      </c>
      <c r="B1" s="169"/>
      <c r="C1" s="169"/>
    </row>
    <row r="2" spans="1:3" ht="20.100000000000001" customHeight="1">
      <c r="A2" s="168"/>
      <c r="B2" s="169"/>
      <c r="C2" s="94" t="s">
        <v>901</v>
      </c>
    </row>
    <row r="3" spans="1:3" ht="20.100000000000001" customHeight="1">
      <c r="A3" s="120" t="str">
        <f>"Hospital: "&amp;data!C98</f>
        <v>Hospital: Columbia County Public Hospital District No. 1</v>
      </c>
      <c r="B3" s="170"/>
      <c r="C3" s="142" t="str">
        <f>"FYE: "&amp;data!C96</f>
        <v>FYE: 12/31/2024</v>
      </c>
    </row>
    <row r="4" spans="1:3" ht="20.100000000000001" customHeight="1">
      <c r="A4" s="171"/>
      <c r="B4" s="172" t="s">
        <v>902</v>
      </c>
      <c r="C4" s="173"/>
    </row>
    <row r="5" spans="1:3" ht="20.100000000000001" customHeight="1">
      <c r="A5" s="174">
        <v>1</v>
      </c>
      <c r="B5" s="175" t="s">
        <v>419</v>
      </c>
      <c r="C5" s="175"/>
    </row>
    <row r="6" spans="1:3" ht="20.100000000000001" customHeight="1">
      <c r="A6" s="174">
        <v>2</v>
      </c>
      <c r="B6" s="176" t="s">
        <v>420</v>
      </c>
      <c r="C6" s="176">
        <f>data!C266</f>
        <v>3288772</v>
      </c>
    </row>
    <row r="7" spans="1:3" ht="20.100000000000001" customHeight="1">
      <c r="A7" s="174">
        <v>3</v>
      </c>
      <c r="B7" s="176" t="s">
        <v>421</v>
      </c>
      <c r="C7" s="176">
        <f>data!C267</f>
        <v>0</v>
      </c>
    </row>
    <row r="8" spans="1:3" ht="20.100000000000001" customHeight="1">
      <c r="A8" s="174">
        <v>4</v>
      </c>
      <c r="B8" s="176" t="s">
        <v>422</v>
      </c>
      <c r="C8" s="176">
        <f>data!C268</f>
        <v>8571722</v>
      </c>
    </row>
    <row r="9" spans="1:3" ht="20.100000000000001" customHeight="1">
      <c r="A9" s="174">
        <v>5</v>
      </c>
      <c r="B9" s="176" t="s">
        <v>903</v>
      </c>
      <c r="C9" s="176">
        <f>data!C269</f>
        <v>3174110</v>
      </c>
    </row>
    <row r="10" spans="1:3" ht="20.100000000000001" customHeight="1">
      <c r="A10" s="174">
        <v>6</v>
      </c>
      <c r="B10" s="176" t="s">
        <v>904</v>
      </c>
      <c r="C10" s="176">
        <f>data!C270</f>
        <v>0</v>
      </c>
    </row>
    <row r="11" spans="1:3" ht="20.100000000000001" customHeight="1">
      <c r="A11" s="174">
        <v>7</v>
      </c>
      <c r="B11" s="176" t="s">
        <v>905</v>
      </c>
      <c r="C11" s="176">
        <f>data!C271</f>
        <v>503461</v>
      </c>
    </row>
    <row r="12" spans="1:3" ht="20.100000000000001" customHeight="1">
      <c r="A12" s="174">
        <v>8</v>
      </c>
      <c r="B12" s="176" t="s">
        <v>426</v>
      </c>
      <c r="C12" s="176">
        <f>data!C272</f>
        <v>0</v>
      </c>
    </row>
    <row r="13" spans="1:3" ht="20.100000000000001" customHeight="1">
      <c r="A13" s="174">
        <v>9</v>
      </c>
      <c r="B13" s="176" t="s">
        <v>427</v>
      </c>
      <c r="C13" s="176">
        <f>data!C273</f>
        <v>350251</v>
      </c>
    </row>
    <row r="14" spans="1:3" ht="20.100000000000001" customHeight="1">
      <c r="A14" s="174">
        <v>10</v>
      </c>
      <c r="B14" s="176" t="s">
        <v>428</v>
      </c>
      <c r="C14" s="176">
        <f>data!C274</f>
        <v>182056</v>
      </c>
    </row>
    <row r="15" spans="1:3" ht="20.100000000000001" customHeight="1">
      <c r="A15" s="174">
        <v>11</v>
      </c>
      <c r="B15" s="176" t="s">
        <v>906</v>
      </c>
      <c r="C15" s="176">
        <f>data!C275</f>
        <v>0</v>
      </c>
    </row>
    <row r="16" spans="1:3" ht="20.100000000000001" customHeight="1">
      <c r="A16" s="174">
        <v>12</v>
      </c>
      <c r="B16" s="176" t="s">
        <v>907</v>
      </c>
      <c r="C16" s="176">
        <f>data!D276</f>
        <v>9722152</v>
      </c>
    </row>
    <row r="17" spans="1:3" ht="20.100000000000001" customHeight="1">
      <c r="A17" s="174">
        <v>13</v>
      </c>
      <c r="B17" s="176"/>
      <c r="C17" s="176"/>
    </row>
    <row r="18" spans="1:3" ht="20.100000000000001" customHeight="1">
      <c r="A18" s="174">
        <v>14</v>
      </c>
      <c r="B18" s="177" t="s">
        <v>908</v>
      </c>
      <c r="C18" s="175"/>
    </row>
    <row r="19" spans="1:3" ht="20.100000000000001" customHeight="1">
      <c r="A19" s="174">
        <v>15</v>
      </c>
      <c r="B19" s="176" t="s">
        <v>420</v>
      </c>
      <c r="C19" s="176">
        <f>data!C278</f>
        <v>0</v>
      </c>
    </row>
    <row r="20" spans="1:3" ht="20.100000000000001" customHeight="1">
      <c r="A20" s="174">
        <v>16</v>
      </c>
      <c r="B20" s="176" t="s">
        <v>421</v>
      </c>
      <c r="C20" s="176">
        <f>data!C279</f>
        <v>0</v>
      </c>
    </row>
    <row r="21" spans="1:3" ht="20.100000000000001" customHeight="1">
      <c r="A21" s="174">
        <v>17</v>
      </c>
      <c r="B21" s="176" t="s">
        <v>432</v>
      </c>
      <c r="C21" s="176">
        <f>data!C280</f>
        <v>0</v>
      </c>
    </row>
    <row r="22" spans="1:3" ht="20.100000000000001" customHeight="1">
      <c r="A22" s="174">
        <v>18</v>
      </c>
      <c r="B22" s="176" t="s">
        <v>909</v>
      </c>
      <c r="C22" s="176">
        <f>data!D281</f>
        <v>0</v>
      </c>
    </row>
    <row r="23" spans="1:3" ht="20.100000000000001" customHeight="1">
      <c r="A23" s="174">
        <v>19</v>
      </c>
      <c r="B23" s="178"/>
      <c r="C23" s="176"/>
    </row>
    <row r="24" spans="1:3" ht="20.100000000000001" customHeight="1">
      <c r="A24" s="174">
        <v>20</v>
      </c>
      <c r="B24" s="177" t="s">
        <v>910</v>
      </c>
      <c r="C24" s="175"/>
    </row>
    <row r="25" spans="1:3" ht="20.100000000000001" customHeight="1">
      <c r="A25" s="174">
        <v>21</v>
      </c>
      <c r="B25" s="176" t="s">
        <v>389</v>
      </c>
      <c r="C25" s="176">
        <f>data!C283</f>
        <v>204226</v>
      </c>
    </row>
    <row r="26" spans="1:3" ht="20.100000000000001" customHeight="1">
      <c r="A26" s="174">
        <v>22</v>
      </c>
      <c r="B26" s="176" t="s">
        <v>390</v>
      </c>
      <c r="C26" s="176">
        <f>data!C284</f>
        <v>659766</v>
      </c>
    </row>
    <row r="27" spans="1:3" ht="20.100000000000001" customHeight="1">
      <c r="A27" s="174">
        <v>23</v>
      </c>
      <c r="B27" s="176" t="s">
        <v>391</v>
      </c>
      <c r="C27" s="176">
        <f>data!C285</f>
        <v>20373274</v>
      </c>
    </row>
    <row r="28" spans="1:3" ht="20.100000000000001" customHeight="1">
      <c r="A28" s="174">
        <v>24</v>
      </c>
      <c r="B28" s="176" t="s">
        <v>911</v>
      </c>
      <c r="C28" s="176">
        <f>data!C286</f>
        <v>0</v>
      </c>
    </row>
    <row r="29" spans="1:3" ht="20.100000000000001" customHeight="1">
      <c r="A29" s="174">
        <v>25</v>
      </c>
      <c r="B29" s="176" t="s">
        <v>393</v>
      </c>
      <c r="C29" s="176">
        <f>data!C287</f>
        <v>8739348</v>
      </c>
    </row>
    <row r="30" spans="1:3" ht="20.100000000000001" customHeight="1">
      <c r="A30" s="174">
        <v>26</v>
      </c>
      <c r="B30" s="176" t="s">
        <v>437</v>
      </c>
      <c r="C30" s="176">
        <f>data!C288</f>
        <v>6966034</v>
      </c>
    </row>
    <row r="31" spans="1:3" ht="20.100000000000001" customHeight="1">
      <c r="A31" s="174">
        <v>27</v>
      </c>
      <c r="B31" s="176" t="s">
        <v>396</v>
      </c>
      <c r="C31" s="176">
        <f>data!C289</f>
        <v>0</v>
      </c>
    </row>
    <row r="32" spans="1:3" ht="20.100000000000001" customHeight="1">
      <c r="A32" s="174">
        <v>28</v>
      </c>
      <c r="B32" s="176" t="s">
        <v>397</v>
      </c>
      <c r="C32" s="176">
        <f>data!C290</f>
        <v>7859</v>
      </c>
    </row>
    <row r="33" spans="1:3" ht="20.100000000000001" customHeight="1">
      <c r="A33" s="174">
        <v>29</v>
      </c>
      <c r="B33" s="176" t="s">
        <v>611</v>
      </c>
      <c r="C33" s="176">
        <f>data!C291</f>
        <v>0</v>
      </c>
    </row>
    <row r="34" spans="1:3" ht="20.100000000000001" customHeight="1">
      <c r="A34" s="174">
        <v>30</v>
      </c>
      <c r="B34" s="176" t="s">
        <v>912</v>
      </c>
      <c r="C34" s="176">
        <f>data!C292</f>
        <v>20582079</v>
      </c>
    </row>
    <row r="35" spans="1:3" ht="20.100000000000001" customHeight="1">
      <c r="A35" s="174">
        <v>31</v>
      </c>
      <c r="B35" s="176" t="s">
        <v>913</v>
      </c>
      <c r="C35" s="176">
        <f>data!D293</f>
        <v>16368428</v>
      </c>
    </row>
    <row r="36" spans="1:3" ht="20.100000000000001" customHeight="1">
      <c r="A36" s="174">
        <v>32</v>
      </c>
      <c r="B36" s="178"/>
      <c r="C36" s="176"/>
    </row>
    <row r="37" spans="1:3" ht="20.100000000000001" customHeight="1">
      <c r="A37" s="174">
        <v>33</v>
      </c>
      <c r="B37" s="177" t="s">
        <v>914</v>
      </c>
      <c r="C37" s="175"/>
    </row>
    <row r="38" spans="1:3" ht="20.100000000000001" customHeight="1">
      <c r="A38" s="174">
        <v>34</v>
      </c>
      <c r="B38" s="176" t="s">
        <v>915</v>
      </c>
      <c r="C38" s="176">
        <f>data!C295</f>
        <v>0</v>
      </c>
    </row>
    <row r="39" spans="1:3" ht="20.100000000000001" customHeight="1">
      <c r="A39" s="174">
        <v>35</v>
      </c>
      <c r="B39" s="176" t="s">
        <v>916</v>
      </c>
      <c r="C39" s="176">
        <f>data!C296</f>
        <v>0</v>
      </c>
    </row>
    <row r="40" spans="1:3" ht="20.100000000000001" customHeight="1">
      <c r="A40" s="174">
        <v>36</v>
      </c>
      <c r="B40" s="176" t="s">
        <v>444</v>
      </c>
      <c r="C40" s="176">
        <f>data!C297</f>
        <v>0</v>
      </c>
    </row>
    <row r="41" spans="1:3" ht="20.100000000000001" customHeight="1">
      <c r="A41" s="174">
        <v>37</v>
      </c>
      <c r="B41" s="176" t="s">
        <v>432</v>
      </c>
      <c r="C41" s="176">
        <f>data!C298</f>
        <v>3013693</v>
      </c>
    </row>
    <row r="42" spans="1:3" ht="20.100000000000001" customHeight="1">
      <c r="A42" s="174">
        <v>38</v>
      </c>
      <c r="B42" s="176" t="s">
        <v>917</v>
      </c>
      <c r="C42" s="176">
        <f>data!D299</f>
        <v>3013693</v>
      </c>
    </row>
    <row r="43" spans="1:3" ht="20.100000000000001" customHeight="1">
      <c r="A43" s="174">
        <v>39</v>
      </c>
      <c r="B43" s="178"/>
      <c r="C43" s="176"/>
    </row>
    <row r="44" spans="1:3" ht="20.100000000000001" customHeight="1">
      <c r="A44" s="174">
        <v>40</v>
      </c>
      <c r="B44" s="177" t="s">
        <v>918</v>
      </c>
      <c r="C44" s="175"/>
    </row>
    <row r="45" spans="1:3" ht="20.100000000000001" customHeight="1">
      <c r="A45" s="174">
        <v>41</v>
      </c>
      <c r="B45" s="176" t="s">
        <v>447</v>
      </c>
      <c r="C45" s="176">
        <f>data!C302</f>
        <v>0</v>
      </c>
    </row>
    <row r="46" spans="1:3" ht="20.100000000000001" customHeight="1">
      <c r="A46" s="174">
        <v>42</v>
      </c>
      <c r="B46" s="176" t="s">
        <v>448</v>
      </c>
      <c r="C46" s="176">
        <f>data!C303</f>
        <v>0</v>
      </c>
    </row>
    <row r="47" spans="1:3" ht="20.100000000000001" customHeight="1">
      <c r="A47" s="174">
        <v>43</v>
      </c>
      <c r="B47" s="176" t="s">
        <v>919</v>
      </c>
      <c r="C47" s="176">
        <f>data!C304</f>
        <v>0</v>
      </c>
    </row>
    <row r="48" spans="1:3" ht="20.100000000000001" customHeight="1">
      <c r="A48" s="174">
        <v>44</v>
      </c>
      <c r="B48" s="176" t="s">
        <v>450</v>
      </c>
      <c r="C48" s="176">
        <f>data!C305</f>
        <v>0</v>
      </c>
    </row>
    <row r="49" spans="1:3" ht="20.100000000000001" customHeight="1">
      <c r="A49" s="174">
        <v>45</v>
      </c>
      <c r="B49" s="176" t="s">
        <v>920</v>
      </c>
      <c r="C49" s="176">
        <f>data!D306</f>
        <v>0</v>
      </c>
    </row>
    <row r="50" spans="1:3" ht="20.100000000000001" customHeight="1">
      <c r="A50" s="179">
        <v>46</v>
      </c>
      <c r="B50" s="180" t="s">
        <v>921</v>
      </c>
      <c r="C50" s="176">
        <f>data!D308</f>
        <v>29104273</v>
      </c>
    </row>
    <row r="51" spans="1:3" ht="20.100000000000001" customHeight="1"/>
    <row r="52" spans="1:3" ht="20.100000000000001" customHeight="1"/>
    <row r="53" spans="1:3" ht="20.100000000000001" customHeight="1">
      <c r="A53" s="168" t="s">
        <v>922</v>
      </c>
      <c r="B53" s="169"/>
      <c r="C53" s="169"/>
    </row>
    <row r="54" spans="1:3" ht="20.100000000000001" customHeight="1">
      <c r="A54" s="168"/>
      <c r="B54" s="169"/>
      <c r="C54" s="94" t="s">
        <v>923</v>
      </c>
    </row>
    <row r="55" spans="1:3" ht="20.100000000000001" customHeight="1">
      <c r="A55" s="120" t="str">
        <f>"Hospital: "&amp;data!C98</f>
        <v>Hospital: Columbia County Public Hospital District No. 1</v>
      </c>
      <c r="B55" s="170"/>
      <c r="C55" s="142" t="str">
        <f>"FYE: "&amp;data!C96</f>
        <v>FYE: 12/31/2024</v>
      </c>
    </row>
    <row r="56" spans="1:3" ht="20.100000000000001" customHeight="1">
      <c r="A56" s="181"/>
      <c r="B56" s="182" t="s">
        <v>924</v>
      </c>
      <c r="C56" s="173"/>
    </row>
    <row r="57" spans="1:3" ht="20.100000000000001" customHeight="1">
      <c r="A57" s="183">
        <v>1</v>
      </c>
      <c r="B57" s="168" t="s">
        <v>454</v>
      </c>
      <c r="C57" s="184"/>
    </row>
    <row r="58" spans="1:3" ht="20.100000000000001" customHeight="1">
      <c r="A58" s="174">
        <v>2</v>
      </c>
      <c r="B58" s="176" t="s">
        <v>455</v>
      </c>
      <c r="C58" s="176">
        <f>data!C314</f>
        <v>0</v>
      </c>
    </row>
    <row r="59" spans="1:3" ht="20.100000000000001" customHeight="1">
      <c r="A59" s="174">
        <v>3</v>
      </c>
      <c r="B59" s="176" t="s">
        <v>925</v>
      </c>
      <c r="C59" s="176">
        <f>data!C315</f>
        <v>3830234</v>
      </c>
    </row>
    <row r="60" spans="1:3" ht="20.100000000000001" customHeight="1">
      <c r="A60" s="174">
        <v>4</v>
      </c>
      <c r="B60" s="176" t="s">
        <v>926</v>
      </c>
      <c r="C60" s="176">
        <f>data!C316</f>
        <v>1829792</v>
      </c>
    </row>
    <row r="61" spans="1:3" ht="20.100000000000001" customHeight="1">
      <c r="A61" s="174">
        <v>5</v>
      </c>
      <c r="B61" s="176" t="s">
        <v>458</v>
      </c>
      <c r="C61" s="176">
        <f>data!C317</f>
        <v>22882</v>
      </c>
    </row>
    <row r="62" spans="1:3" ht="20.100000000000001" customHeight="1">
      <c r="A62" s="174">
        <v>6</v>
      </c>
      <c r="B62" s="176" t="s">
        <v>927</v>
      </c>
      <c r="C62" s="176">
        <f>data!C318</f>
        <v>0</v>
      </c>
    </row>
    <row r="63" spans="1:3" ht="20.100000000000001" customHeight="1">
      <c r="A63" s="174">
        <v>7</v>
      </c>
      <c r="B63" s="176" t="s">
        <v>928</v>
      </c>
      <c r="C63" s="176">
        <f>data!C319</f>
        <v>820339</v>
      </c>
    </row>
    <row r="64" spans="1:3" ht="20.100000000000001" customHeight="1">
      <c r="A64" s="174">
        <v>8</v>
      </c>
      <c r="B64" s="176" t="s">
        <v>461</v>
      </c>
      <c r="C64" s="176">
        <f>data!C320</f>
        <v>0</v>
      </c>
    </row>
    <row r="65" spans="1:3" ht="20.100000000000001" customHeight="1">
      <c r="A65" s="174">
        <v>9</v>
      </c>
      <c r="B65" s="176" t="s">
        <v>462</v>
      </c>
      <c r="C65" s="176">
        <f>data!C321</f>
        <v>0</v>
      </c>
    </row>
    <row r="66" spans="1:3" ht="20.100000000000001" customHeight="1">
      <c r="A66" s="174">
        <v>10</v>
      </c>
      <c r="B66" s="176" t="s">
        <v>463</v>
      </c>
      <c r="C66" s="176">
        <f>data!C322</f>
        <v>0</v>
      </c>
    </row>
    <row r="67" spans="1:3" ht="20.100000000000001" customHeight="1">
      <c r="A67" s="174">
        <v>11</v>
      </c>
      <c r="B67" s="176" t="s">
        <v>929</v>
      </c>
      <c r="C67" s="176">
        <f>data!C323</f>
        <v>571337</v>
      </c>
    </row>
    <row r="68" spans="1:3" ht="20.100000000000001" customHeight="1">
      <c r="A68" s="174">
        <v>12</v>
      </c>
      <c r="B68" s="176" t="s">
        <v>930</v>
      </c>
      <c r="C68" s="176">
        <f>data!D324</f>
        <v>7074584</v>
      </c>
    </row>
    <row r="69" spans="1:3" ht="20.100000000000001" customHeight="1">
      <c r="A69" s="174">
        <v>13</v>
      </c>
      <c r="B69" s="178"/>
      <c r="C69" s="176"/>
    </row>
    <row r="70" spans="1:3" ht="20.100000000000001" customHeight="1">
      <c r="A70" s="174">
        <v>14</v>
      </c>
      <c r="B70" s="177" t="s">
        <v>931</v>
      </c>
      <c r="C70" s="175"/>
    </row>
    <row r="71" spans="1:3" ht="20.100000000000001" customHeight="1">
      <c r="A71" s="174">
        <v>15</v>
      </c>
      <c r="B71" s="176" t="s">
        <v>467</v>
      </c>
      <c r="C71" s="176">
        <f>data!C326</f>
        <v>0</v>
      </c>
    </row>
    <row r="72" spans="1:3" ht="20.100000000000001" customHeight="1">
      <c r="A72" s="174">
        <v>16</v>
      </c>
      <c r="B72" s="176" t="s">
        <v>932</v>
      </c>
      <c r="C72" s="176">
        <f>data!C327</f>
        <v>0</v>
      </c>
    </row>
    <row r="73" spans="1:3" ht="20.100000000000001" customHeight="1">
      <c r="A73" s="174">
        <v>17</v>
      </c>
      <c r="B73" s="176" t="s">
        <v>469</v>
      </c>
      <c r="C73" s="176">
        <f>data!C328</f>
        <v>3013693</v>
      </c>
    </row>
    <row r="74" spans="1:3" ht="20.100000000000001" customHeight="1">
      <c r="A74" s="174">
        <v>18</v>
      </c>
      <c r="B74" s="176" t="s">
        <v>933</v>
      </c>
      <c r="C74" s="176">
        <f>data!D329</f>
        <v>3013693</v>
      </c>
    </row>
    <row r="75" spans="1:3" ht="20.100000000000001" customHeight="1">
      <c r="A75" s="174">
        <v>19</v>
      </c>
      <c r="B75" s="178"/>
      <c r="C75" s="176"/>
    </row>
    <row r="76" spans="1:3" ht="20.100000000000001" customHeight="1">
      <c r="A76" s="174">
        <v>20</v>
      </c>
      <c r="B76" s="177" t="s">
        <v>471</v>
      </c>
      <c r="C76" s="175"/>
    </row>
    <row r="77" spans="1:3" ht="20.100000000000001" customHeight="1">
      <c r="A77" s="174">
        <v>21</v>
      </c>
      <c r="B77" s="176" t="s">
        <v>472</v>
      </c>
      <c r="C77" s="176">
        <f>data!C331</f>
        <v>0</v>
      </c>
    </row>
    <row r="78" spans="1:3" ht="20.100000000000001" customHeight="1">
      <c r="A78" s="174">
        <v>22</v>
      </c>
      <c r="B78" s="176" t="s">
        <v>934</v>
      </c>
      <c r="C78" s="176">
        <f>data!C332</f>
        <v>0</v>
      </c>
    </row>
    <row r="79" spans="1:3" ht="20.100000000000001" customHeight="1">
      <c r="A79" s="174">
        <v>23</v>
      </c>
      <c r="B79" s="176" t="s">
        <v>474</v>
      </c>
      <c r="C79" s="176">
        <f>data!C333</f>
        <v>0</v>
      </c>
    </row>
    <row r="80" spans="1:3" ht="20.100000000000001" customHeight="1">
      <c r="A80" s="174">
        <v>24</v>
      </c>
      <c r="B80" s="176" t="s">
        <v>935</v>
      </c>
      <c r="C80" s="176">
        <f>data!C334</f>
        <v>8579879</v>
      </c>
    </row>
    <row r="81" spans="1:3" ht="20.100000000000001" customHeight="1">
      <c r="A81" s="174">
        <v>25</v>
      </c>
      <c r="B81" s="176" t="s">
        <v>476</v>
      </c>
      <c r="C81" s="176">
        <f>data!C335</f>
        <v>5684375</v>
      </c>
    </row>
    <row r="82" spans="1:3" ht="20.100000000000001" customHeight="1">
      <c r="A82" s="174">
        <v>26</v>
      </c>
      <c r="B82" s="176" t="s">
        <v>936</v>
      </c>
      <c r="C82" s="176">
        <f>data!C336</f>
        <v>0</v>
      </c>
    </row>
    <row r="83" spans="1:3" ht="20.100000000000001" customHeight="1">
      <c r="A83" s="174">
        <v>27</v>
      </c>
      <c r="B83" s="176" t="s">
        <v>478</v>
      </c>
      <c r="C83" s="176">
        <f>data!C337</f>
        <v>0</v>
      </c>
    </row>
    <row r="84" spans="1:3" ht="20.100000000000001" customHeight="1">
      <c r="A84" s="174">
        <v>28</v>
      </c>
      <c r="B84" s="176" t="s">
        <v>479</v>
      </c>
      <c r="C84" s="176">
        <f>data!C338</f>
        <v>0</v>
      </c>
    </row>
    <row r="85" spans="1:3" ht="20.100000000000001" customHeight="1">
      <c r="A85" s="174">
        <v>29</v>
      </c>
      <c r="B85" s="176" t="s">
        <v>611</v>
      </c>
      <c r="C85" s="176">
        <f>data!D339</f>
        <v>14264254</v>
      </c>
    </row>
    <row r="86" spans="1:3" ht="20.100000000000001" customHeight="1">
      <c r="A86" s="174">
        <v>30</v>
      </c>
      <c r="B86" s="176" t="s">
        <v>937</v>
      </c>
      <c r="C86" s="176">
        <f>data!D340</f>
        <v>571337</v>
      </c>
    </row>
    <row r="87" spans="1:3" ht="20.100000000000001" customHeight="1">
      <c r="A87" s="174">
        <v>31</v>
      </c>
      <c r="B87" s="176" t="s">
        <v>938</v>
      </c>
      <c r="C87" s="176">
        <f>data!D341</f>
        <v>13692917</v>
      </c>
    </row>
    <row r="88" spans="1:3" ht="20.100000000000001" customHeight="1">
      <c r="A88" s="174">
        <v>32</v>
      </c>
      <c r="B88" s="178"/>
      <c r="C88" s="176"/>
    </row>
    <row r="89" spans="1:3" ht="20.100000000000001" customHeight="1">
      <c r="A89" s="174">
        <v>33</v>
      </c>
      <c r="B89" s="185" t="s">
        <v>939</v>
      </c>
      <c r="C89" s="176">
        <f>data!C343</f>
        <v>3447354</v>
      </c>
    </row>
    <row r="90" spans="1:3" ht="20.100000000000001" customHeight="1">
      <c r="A90" s="174">
        <v>34</v>
      </c>
      <c r="B90" s="176"/>
      <c r="C90" s="176"/>
    </row>
    <row r="91" spans="1:3" ht="20.100000000000001" customHeight="1">
      <c r="A91" s="174">
        <v>35</v>
      </c>
      <c r="B91" s="177" t="s">
        <v>940</v>
      </c>
      <c r="C91" s="175"/>
    </row>
    <row r="92" spans="1:3" ht="20.100000000000001" customHeight="1">
      <c r="A92" s="174">
        <v>36</v>
      </c>
      <c r="B92" s="176" t="s">
        <v>483</v>
      </c>
      <c r="C92" s="176">
        <f>data!C345</f>
        <v>0</v>
      </c>
    </row>
    <row r="93" spans="1:3" ht="20.100000000000001" customHeight="1">
      <c r="A93" s="174">
        <v>37</v>
      </c>
      <c r="B93" s="178"/>
      <c r="C93" s="176"/>
    </row>
    <row r="94" spans="1:3" ht="20.100000000000001" customHeight="1">
      <c r="A94" s="174">
        <v>38</v>
      </c>
      <c r="B94" s="176" t="s">
        <v>484</v>
      </c>
      <c r="C94" s="176">
        <f>data!C346</f>
        <v>0</v>
      </c>
    </row>
    <row r="95" spans="1:3" ht="20.100000000000001" customHeight="1">
      <c r="A95" s="174">
        <v>39</v>
      </c>
      <c r="B95" s="178"/>
      <c r="C95" s="176"/>
    </row>
    <row r="96" spans="1:3" ht="20.100000000000001" customHeight="1">
      <c r="A96" s="174">
        <v>40</v>
      </c>
      <c r="B96" s="176" t="s">
        <v>941</v>
      </c>
      <c r="C96" s="176">
        <f>data!C347</f>
        <v>0</v>
      </c>
    </row>
    <row r="97" spans="1:3" ht="20.100000000000001" customHeight="1">
      <c r="A97" s="174">
        <v>41</v>
      </c>
      <c r="B97" s="178"/>
      <c r="C97" s="176"/>
    </row>
    <row r="98" spans="1:3" ht="20.100000000000001" customHeight="1">
      <c r="A98" s="174">
        <v>42</v>
      </c>
      <c r="B98" s="176" t="s">
        <v>942</v>
      </c>
      <c r="C98" s="176">
        <f>data!C348</f>
        <v>0</v>
      </c>
    </row>
    <row r="99" spans="1:3" ht="20.100000000000001" customHeight="1">
      <c r="A99" s="174">
        <v>43</v>
      </c>
      <c r="B99" s="176" t="s">
        <v>943</v>
      </c>
      <c r="C99" s="176"/>
    </row>
    <row r="100" spans="1:3" ht="20.100000000000001" customHeight="1">
      <c r="A100" s="174">
        <v>44</v>
      </c>
      <c r="B100" s="178"/>
      <c r="C100" s="176"/>
    </row>
    <row r="101" spans="1:3" ht="20.100000000000001" customHeight="1">
      <c r="A101" s="174">
        <v>45</v>
      </c>
      <c r="B101" s="176" t="s">
        <v>944</v>
      </c>
      <c r="C101" s="176">
        <f>data!C349</f>
        <v>0</v>
      </c>
    </row>
    <row r="102" spans="1:3" ht="20.100000000000001" customHeight="1">
      <c r="A102" s="174">
        <v>46</v>
      </c>
      <c r="B102" s="176" t="s">
        <v>945</v>
      </c>
      <c r="C102" s="176">
        <f>data!C343+data!C345+data!C346+data!C347+data!C348-data!C349</f>
        <v>3447354</v>
      </c>
    </row>
    <row r="103" spans="1:3" ht="20.100000000000001" customHeight="1">
      <c r="A103" s="174">
        <v>47</v>
      </c>
      <c r="B103" s="176" t="s">
        <v>946</v>
      </c>
      <c r="C103" s="176">
        <f>data!D352</f>
        <v>29104273</v>
      </c>
    </row>
    <row r="104" spans="1:3" ht="20.100000000000001" customHeight="1"/>
    <row r="105" spans="1:3" ht="20.100000000000001" customHeight="1"/>
    <row r="106" spans="1:3" ht="20.100000000000001" customHeight="1">
      <c r="A106" s="168" t="s">
        <v>947</v>
      </c>
      <c r="B106" s="169"/>
      <c r="C106" s="169"/>
    </row>
    <row r="107" spans="1:3" ht="20.100000000000001" customHeight="1">
      <c r="A107" s="170"/>
      <c r="C107" s="94" t="s">
        <v>948</v>
      </c>
    </row>
    <row r="108" spans="1:3" ht="20.100000000000001" customHeight="1">
      <c r="A108" s="120" t="str">
        <f>"Hospital: "&amp;data!C98</f>
        <v>Hospital: Columbia County Public Hospital District No. 1</v>
      </c>
      <c r="B108" s="170"/>
      <c r="C108" s="142" t="str">
        <f>"FYE: "&amp;data!C96</f>
        <v>FYE: 12/31/2024</v>
      </c>
    </row>
    <row r="109" spans="1:3" ht="20.100000000000001" customHeight="1">
      <c r="A109" s="171"/>
      <c r="B109" s="186"/>
      <c r="C109" s="187"/>
    </row>
    <row r="110" spans="1:3" ht="20.100000000000001" customHeight="1">
      <c r="A110" s="174">
        <v>1</v>
      </c>
      <c r="B110" s="177" t="s">
        <v>949</v>
      </c>
      <c r="C110" s="175"/>
    </row>
    <row r="111" spans="1:3" ht="20.100000000000001" customHeight="1">
      <c r="A111" s="174">
        <v>2</v>
      </c>
      <c r="B111" s="176" t="s">
        <v>492</v>
      </c>
      <c r="C111" s="176">
        <f>data!C358</f>
        <v>14313148</v>
      </c>
    </row>
    <row r="112" spans="1:3" ht="20.100000000000001" customHeight="1">
      <c r="A112" s="174">
        <v>3</v>
      </c>
      <c r="B112" s="176" t="s">
        <v>493</v>
      </c>
      <c r="C112" s="176">
        <f>data!C359</f>
        <v>36527651</v>
      </c>
    </row>
    <row r="113" spans="1:3" ht="20.100000000000001" customHeight="1">
      <c r="A113" s="174">
        <v>4</v>
      </c>
      <c r="B113" s="176" t="s">
        <v>950</v>
      </c>
      <c r="C113" s="176">
        <f>data!D360</f>
        <v>50840799</v>
      </c>
    </row>
    <row r="114" spans="1:3" ht="20.100000000000001" customHeight="1">
      <c r="A114" s="174">
        <v>5</v>
      </c>
      <c r="B114" s="178"/>
      <c r="C114" s="176"/>
    </row>
    <row r="115" spans="1:3" ht="20.100000000000001" customHeight="1">
      <c r="A115" s="174">
        <v>6</v>
      </c>
      <c r="B115" s="177" t="s">
        <v>951</v>
      </c>
      <c r="C115" s="175"/>
    </row>
    <row r="116" spans="1:3" ht="20.100000000000001" customHeight="1">
      <c r="A116" s="174">
        <v>7</v>
      </c>
      <c r="B116" s="188" t="s">
        <v>952</v>
      </c>
      <c r="C116" s="189">
        <f>data!C362</f>
        <v>500661</v>
      </c>
    </row>
    <row r="117" spans="1:3" ht="20.100000000000001" customHeight="1">
      <c r="A117" s="174">
        <v>8</v>
      </c>
      <c r="B117" s="176" t="s">
        <v>496</v>
      </c>
      <c r="C117" s="189">
        <f>data!C363</f>
        <v>15512289</v>
      </c>
    </row>
    <row r="118" spans="1:3" ht="20.100000000000001" customHeight="1">
      <c r="A118" s="174">
        <v>9</v>
      </c>
      <c r="B118" s="176" t="s">
        <v>953</v>
      </c>
      <c r="C118" s="189">
        <f>data!C364</f>
        <v>238147</v>
      </c>
    </row>
    <row r="119" spans="1:3" ht="20.100000000000001" customHeight="1">
      <c r="A119" s="174">
        <v>10</v>
      </c>
      <c r="B119" s="176" t="s">
        <v>954</v>
      </c>
      <c r="C119" s="189">
        <f>data!C365</f>
        <v>0</v>
      </c>
    </row>
    <row r="120" spans="1:3" ht="20.100000000000001" customHeight="1">
      <c r="A120" s="174">
        <v>11</v>
      </c>
      <c r="B120" s="176" t="s">
        <v>898</v>
      </c>
      <c r="C120" s="189">
        <f>data!D366</f>
        <v>16251097</v>
      </c>
    </row>
    <row r="121" spans="1:3" ht="20.100000000000001" customHeight="1">
      <c r="A121" s="174">
        <v>12</v>
      </c>
      <c r="B121" s="176" t="s">
        <v>955</v>
      </c>
      <c r="C121" s="189">
        <f>data!D367</f>
        <v>34589702</v>
      </c>
    </row>
    <row r="122" spans="1:3" ht="20.100000000000001" customHeight="1">
      <c r="A122" s="174">
        <v>13</v>
      </c>
      <c r="B122" s="178"/>
      <c r="C122" s="176"/>
    </row>
    <row r="123" spans="1:3" ht="20.100000000000001" customHeight="1">
      <c r="A123" s="174">
        <v>14</v>
      </c>
      <c r="B123" s="177" t="s">
        <v>500</v>
      </c>
      <c r="C123" s="175"/>
    </row>
    <row r="124" spans="1:3" ht="20.100000000000001" customHeight="1">
      <c r="A124" s="174">
        <v>15</v>
      </c>
      <c r="B124" s="190" t="s">
        <v>501</v>
      </c>
      <c r="C124" s="191"/>
    </row>
    <row r="125" spans="1:3" ht="20.100000000000001" customHeight="1">
      <c r="A125" s="195" t="s">
        <v>956</v>
      </c>
      <c r="B125" s="192" t="s">
        <v>502</v>
      </c>
      <c r="C125" s="191">
        <f>data!C370</f>
        <v>0</v>
      </c>
    </row>
    <row r="126" spans="1:3" ht="20.100000000000001" customHeight="1">
      <c r="A126" s="195" t="s">
        <v>957</v>
      </c>
      <c r="B126" s="192" t="s">
        <v>503</v>
      </c>
      <c r="C126" s="191">
        <f>data!C371</f>
        <v>1672194</v>
      </c>
    </row>
    <row r="127" spans="1:3" ht="20.100000000000001" customHeight="1">
      <c r="A127" s="195" t="s">
        <v>958</v>
      </c>
      <c r="B127" s="192" t="s">
        <v>504</v>
      </c>
      <c r="C127" s="191">
        <f>data!C372</f>
        <v>0</v>
      </c>
    </row>
    <row r="128" spans="1:3" ht="20.100000000000001" customHeight="1">
      <c r="A128" s="195" t="s">
        <v>959</v>
      </c>
      <c r="B128" s="192" t="s">
        <v>505</v>
      </c>
      <c r="C128" s="191">
        <f>data!C373</f>
        <v>0</v>
      </c>
    </row>
    <row r="129" spans="1:3" ht="20.100000000000001" customHeight="1">
      <c r="A129" s="195" t="s">
        <v>960</v>
      </c>
      <c r="B129" s="192" t="s">
        <v>506</v>
      </c>
      <c r="C129" s="191">
        <f>data!C374</f>
        <v>0</v>
      </c>
    </row>
    <row r="130" spans="1:3" ht="20.100000000000001" customHeight="1">
      <c r="A130" s="195" t="s">
        <v>961</v>
      </c>
      <c r="B130" s="192" t="s">
        <v>507</v>
      </c>
      <c r="C130" s="191">
        <f>data!C375</f>
        <v>0</v>
      </c>
    </row>
    <row r="131" spans="1:3" ht="20.100000000000001" customHeight="1">
      <c r="A131" s="195" t="s">
        <v>962</v>
      </c>
      <c r="B131" s="192" t="s">
        <v>508</v>
      </c>
      <c r="C131" s="191">
        <f>data!C376</f>
        <v>0</v>
      </c>
    </row>
    <row r="132" spans="1:3" ht="20.100000000000001" customHeight="1">
      <c r="A132" s="195" t="s">
        <v>963</v>
      </c>
      <c r="B132" s="192" t="s">
        <v>509</v>
      </c>
      <c r="C132" s="191">
        <f>data!C377</f>
        <v>0</v>
      </c>
    </row>
    <row r="133" spans="1:3" ht="20.100000000000001" customHeight="1">
      <c r="A133" s="195" t="s">
        <v>964</v>
      </c>
      <c r="B133" s="192" t="s">
        <v>510</v>
      </c>
      <c r="C133" s="191">
        <f>data!C378</f>
        <v>33600</v>
      </c>
    </row>
    <row r="134" spans="1:3" ht="20.100000000000001" customHeight="1">
      <c r="A134" s="195" t="s">
        <v>965</v>
      </c>
      <c r="B134" s="192" t="s">
        <v>511</v>
      </c>
      <c r="C134" s="191">
        <f>data!C379</f>
        <v>324458</v>
      </c>
    </row>
    <row r="135" spans="1:3" ht="20.100000000000001" customHeight="1">
      <c r="A135" s="195" t="s">
        <v>966</v>
      </c>
      <c r="B135" s="192" t="s">
        <v>512</v>
      </c>
      <c r="C135" s="191">
        <f>data!C380</f>
        <v>544086</v>
      </c>
    </row>
    <row r="136" spans="1:3" ht="20.100000000000001" customHeight="1">
      <c r="A136" s="174">
        <v>16</v>
      </c>
      <c r="B136" s="176" t="s">
        <v>514</v>
      </c>
      <c r="C136" s="191">
        <f>data!C381</f>
        <v>0</v>
      </c>
    </row>
    <row r="137" spans="1:3" ht="20.100000000000001" customHeight="1">
      <c r="A137" s="174">
        <v>17</v>
      </c>
      <c r="B137" s="176" t="s">
        <v>967</v>
      </c>
      <c r="C137" s="189">
        <f>data!D383</f>
        <v>3984925</v>
      </c>
    </row>
    <row r="138" spans="1:3" ht="20.100000000000001" customHeight="1">
      <c r="A138" s="174">
        <v>18</v>
      </c>
      <c r="B138" s="176" t="s">
        <v>968</v>
      </c>
      <c r="C138" s="189">
        <f>data!D384</f>
        <v>38574627</v>
      </c>
    </row>
    <row r="139" spans="1:3" ht="20.100000000000001" customHeight="1">
      <c r="A139" s="174">
        <v>19</v>
      </c>
      <c r="B139" s="178"/>
      <c r="C139" s="176"/>
    </row>
    <row r="140" spans="1:3" ht="20.100000000000001" customHeight="1">
      <c r="A140" s="174">
        <v>20</v>
      </c>
      <c r="B140" s="177" t="s">
        <v>969</v>
      </c>
      <c r="C140" s="175"/>
    </row>
    <row r="141" spans="1:3" ht="20.100000000000001" customHeight="1">
      <c r="A141" s="174">
        <v>21</v>
      </c>
      <c r="B141" s="176" t="s">
        <v>518</v>
      </c>
      <c r="C141" s="189">
        <f>data!C389</f>
        <v>18241100</v>
      </c>
    </row>
    <row r="142" spans="1:3" ht="20.100000000000001" customHeight="1">
      <c r="A142" s="174">
        <v>22</v>
      </c>
      <c r="B142" s="176" t="s">
        <v>10</v>
      </c>
      <c r="C142" s="189">
        <f>data!C390</f>
        <v>4145644</v>
      </c>
    </row>
    <row r="143" spans="1:3" ht="20.100000000000001" customHeight="1">
      <c r="A143" s="174">
        <v>23</v>
      </c>
      <c r="B143" s="176" t="s">
        <v>263</v>
      </c>
      <c r="C143" s="189">
        <f>data!C391</f>
        <v>2381801</v>
      </c>
    </row>
    <row r="144" spans="1:3" ht="20.100000000000001" customHeight="1">
      <c r="A144" s="174">
        <v>24</v>
      </c>
      <c r="B144" s="176" t="s">
        <v>264</v>
      </c>
      <c r="C144" s="189">
        <f>data!C392</f>
        <v>2810758</v>
      </c>
    </row>
    <row r="145" spans="1:3" ht="20.100000000000001" customHeight="1">
      <c r="A145" s="174">
        <v>25</v>
      </c>
      <c r="B145" s="176" t="s">
        <v>970</v>
      </c>
      <c r="C145" s="189">
        <f>data!C393</f>
        <v>609411</v>
      </c>
    </row>
    <row r="146" spans="1:3" ht="20.100000000000001" customHeight="1">
      <c r="A146" s="174">
        <v>26</v>
      </c>
      <c r="B146" s="176" t="s">
        <v>971</v>
      </c>
      <c r="C146" s="189">
        <f>data!C394</f>
        <v>5552956</v>
      </c>
    </row>
    <row r="147" spans="1:3" ht="20.100000000000001" customHeight="1">
      <c r="A147" s="174">
        <v>27</v>
      </c>
      <c r="B147" s="176" t="s">
        <v>15</v>
      </c>
      <c r="C147" s="189">
        <f>data!C395</f>
        <v>1471682</v>
      </c>
    </row>
    <row r="148" spans="1:3" ht="20.100000000000001" customHeight="1">
      <c r="A148" s="174">
        <v>28</v>
      </c>
      <c r="B148" s="176" t="s">
        <v>972</v>
      </c>
      <c r="C148" s="189">
        <f>data!C396</f>
        <v>258964</v>
      </c>
    </row>
    <row r="149" spans="1:3" ht="20.100000000000001" customHeight="1">
      <c r="A149" s="174">
        <v>29</v>
      </c>
      <c r="B149" s="176" t="s">
        <v>523</v>
      </c>
      <c r="C149" s="189">
        <f>data!C397</f>
        <v>278546</v>
      </c>
    </row>
    <row r="150" spans="1:3" ht="20.100000000000001" customHeight="1">
      <c r="A150" s="174">
        <v>30</v>
      </c>
      <c r="B150" s="176" t="s">
        <v>973</v>
      </c>
      <c r="C150" s="189">
        <f>data!C398</f>
        <v>323659</v>
      </c>
    </row>
    <row r="151" spans="1:3" ht="20.100000000000001" customHeight="1">
      <c r="A151" s="174">
        <v>31</v>
      </c>
      <c r="B151" s="176" t="s">
        <v>525</v>
      </c>
      <c r="C151" s="189">
        <f>data!C399</f>
        <v>1402661</v>
      </c>
    </row>
    <row r="152" spans="1:3" ht="20.100000000000001" customHeight="1">
      <c r="A152" s="174">
        <v>32</v>
      </c>
      <c r="B152" s="176" t="s">
        <v>268</v>
      </c>
      <c r="C152" s="189"/>
    </row>
    <row r="153" spans="1:3" ht="20.100000000000001" customHeight="1">
      <c r="A153" s="195" t="s">
        <v>974</v>
      </c>
      <c r="B153" s="193" t="s">
        <v>269</v>
      </c>
      <c r="C153" s="189">
        <f>data!C401</f>
        <v>0</v>
      </c>
    </row>
    <row r="154" spans="1:3" ht="20.100000000000001" customHeight="1">
      <c r="A154" s="195" t="s">
        <v>975</v>
      </c>
      <c r="B154" s="193" t="s">
        <v>270</v>
      </c>
      <c r="C154" s="189">
        <f>data!C402</f>
        <v>0</v>
      </c>
    </row>
    <row r="155" spans="1:3" ht="20.100000000000001" customHeight="1">
      <c r="A155" s="195" t="s">
        <v>976</v>
      </c>
      <c r="B155" s="193" t="s">
        <v>977</v>
      </c>
      <c r="C155" s="189">
        <f>data!C403</f>
        <v>32108</v>
      </c>
    </row>
    <row r="156" spans="1:3" ht="20.100000000000001" customHeight="1">
      <c r="A156" s="195" t="s">
        <v>978</v>
      </c>
      <c r="B156" s="193" t="s">
        <v>272</v>
      </c>
      <c r="C156" s="189">
        <f>data!C404</f>
        <v>0</v>
      </c>
    </row>
    <row r="157" spans="1:3" ht="20.100000000000001" customHeight="1">
      <c r="A157" s="195" t="s">
        <v>979</v>
      </c>
      <c r="B157" s="193" t="s">
        <v>273</v>
      </c>
      <c r="C157" s="189">
        <f>data!C405</f>
        <v>297</v>
      </c>
    </row>
    <row r="158" spans="1:3" ht="20.100000000000001" customHeight="1">
      <c r="A158" s="195" t="s">
        <v>980</v>
      </c>
      <c r="B158" s="193" t="s">
        <v>274</v>
      </c>
      <c r="C158" s="189">
        <f>data!C406</f>
        <v>0</v>
      </c>
    </row>
    <row r="159" spans="1:3" ht="20.100000000000001" customHeight="1">
      <c r="A159" s="195" t="s">
        <v>981</v>
      </c>
      <c r="B159" s="193" t="s">
        <v>275</v>
      </c>
      <c r="C159" s="189">
        <f>data!C407</f>
        <v>0</v>
      </c>
    </row>
    <row r="160" spans="1:3" ht="20.100000000000001" customHeight="1">
      <c r="A160" s="195" t="s">
        <v>982</v>
      </c>
      <c r="B160" s="193" t="s">
        <v>276</v>
      </c>
      <c r="C160" s="189">
        <f>data!C408</f>
        <v>0</v>
      </c>
    </row>
    <row r="161" spans="1:3" ht="20.100000000000001" customHeight="1">
      <c r="A161" s="195" t="s">
        <v>983</v>
      </c>
      <c r="B161" s="193" t="s">
        <v>277</v>
      </c>
      <c r="C161" s="189">
        <f>data!C409</f>
        <v>0</v>
      </c>
    </row>
    <row r="162" spans="1:3" ht="20.100000000000001" customHeight="1">
      <c r="A162" s="195" t="s">
        <v>984</v>
      </c>
      <c r="B162" s="193" t="s">
        <v>278</v>
      </c>
      <c r="C162" s="189">
        <f>data!C410</f>
        <v>0</v>
      </c>
    </row>
    <row r="163" spans="1:3" ht="20.100000000000001" customHeight="1">
      <c r="A163" s="195" t="s">
        <v>985</v>
      </c>
      <c r="B163" s="193" t="s">
        <v>279</v>
      </c>
      <c r="C163" s="189">
        <f>data!C411</f>
        <v>141811</v>
      </c>
    </row>
    <row r="164" spans="1:3" ht="20.100000000000001" customHeight="1">
      <c r="A164" s="195" t="s">
        <v>986</v>
      </c>
      <c r="B164" s="193" t="s">
        <v>280</v>
      </c>
      <c r="C164" s="189">
        <f>data!C412</f>
        <v>0</v>
      </c>
    </row>
    <row r="165" spans="1:3" ht="20.100000000000001" customHeight="1">
      <c r="A165" s="195" t="s">
        <v>987</v>
      </c>
      <c r="B165" s="193" t="s">
        <v>281</v>
      </c>
      <c r="C165" s="189">
        <f>data!C413</f>
        <v>0</v>
      </c>
    </row>
    <row r="166" spans="1:3" ht="20.100000000000001" customHeight="1">
      <c r="A166" s="195" t="s">
        <v>988</v>
      </c>
      <c r="B166" s="193" t="s">
        <v>989</v>
      </c>
      <c r="C166" s="189">
        <f>data!C414</f>
        <v>343649</v>
      </c>
    </row>
    <row r="167" spans="1:3" ht="20.100000000000001" customHeight="1">
      <c r="A167" s="174">
        <v>34</v>
      </c>
      <c r="B167" s="176" t="s">
        <v>990</v>
      </c>
      <c r="C167" s="189">
        <f>data!D416</f>
        <v>37995047</v>
      </c>
    </row>
    <row r="168" spans="1:3" ht="20.100000000000001" customHeight="1">
      <c r="A168" s="174">
        <v>35</v>
      </c>
      <c r="B168" s="176" t="s">
        <v>991</v>
      </c>
      <c r="C168" s="189">
        <f>data!D417</f>
        <v>579580</v>
      </c>
    </row>
    <row r="169" spans="1:3" ht="20.100000000000001" customHeight="1">
      <c r="A169" s="174">
        <v>36</v>
      </c>
      <c r="B169" s="178"/>
      <c r="C169" s="176"/>
    </row>
    <row r="170" spans="1:3" ht="20.100000000000001" customHeight="1">
      <c r="A170" s="174">
        <v>37</v>
      </c>
      <c r="B170" s="176" t="s">
        <v>992</v>
      </c>
      <c r="C170" s="189">
        <f>data!D420</f>
        <v>26392</v>
      </c>
    </row>
    <row r="171" spans="1:3" ht="20.100000000000001" customHeight="1">
      <c r="A171" s="174">
        <v>38</v>
      </c>
      <c r="B171" s="178"/>
      <c r="C171" s="176"/>
    </row>
    <row r="172" spans="1:3" ht="20.100000000000001" customHeight="1">
      <c r="A172" s="174">
        <v>39</v>
      </c>
      <c r="B172" s="176" t="s">
        <v>993</v>
      </c>
      <c r="C172" s="176">
        <f>data!D421</f>
        <v>605972</v>
      </c>
    </row>
    <row r="173" spans="1:3" ht="20.100000000000001" customHeight="1">
      <c r="A173" s="174">
        <v>40</v>
      </c>
      <c r="B173" s="178"/>
      <c r="C173" s="176"/>
    </row>
    <row r="174" spans="1:3" ht="20.100000000000001" customHeight="1">
      <c r="A174" s="174">
        <v>41</v>
      </c>
      <c r="B174" s="176" t="s">
        <v>994</v>
      </c>
      <c r="C174" s="189">
        <f>data!C422</f>
        <v>0</v>
      </c>
    </row>
    <row r="175" spans="1:3" ht="20.100000000000001" customHeight="1">
      <c r="A175" s="174">
        <v>42</v>
      </c>
      <c r="B175" s="176" t="s">
        <v>995</v>
      </c>
      <c r="C175" s="189">
        <f>data!C423</f>
        <v>0</v>
      </c>
    </row>
    <row r="176" spans="1:3" ht="20.100000000000001" customHeight="1">
      <c r="A176" s="174">
        <v>43</v>
      </c>
      <c r="B176" s="178"/>
      <c r="C176" s="176"/>
    </row>
    <row r="177" spans="1:3" ht="20.100000000000001" customHeight="1">
      <c r="A177" s="174">
        <v>44</v>
      </c>
      <c r="B177" s="176" t="s">
        <v>996</v>
      </c>
      <c r="C177" s="189">
        <f>data!D424</f>
        <v>605972</v>
      </c>
    </row>
    <row r="178" spans="1:3" ht="20.100000000000001" customHeight="1">
      <c r="A178" s="179">
        <v>45</v>
      </c>
      <c r="B178" s="178" t="s">
        <v>997</v>
      </c>
      <c r="C178" s="176"/>
    </row>
    <row r="179" spans="1:3" ht="20.100000000000001" customHeight="1">
      <c r="A179" s="196"/>
      <c r="B179" s="194"/>
      <c r="C179" s="180"/>
    </row>
  </sheetData>
  <phoneticPr fontId="0" type="noConversion"/>
  <printOptions horizontalCentered="1" verticalCentered="1" gridLines="1" gridLinesSet="0"/>
  <pageMargins left="0" right="0" top="0" bottom="0" header="0" footer="0"/>
  <pageSetup scale="72" fitToHeight="3" orientation="portrait"/>
  <headerFooter alignWithMargins="0"/>
  <rowBreaks count="3" manualBreakCount="3">
    <brk id="52" max="1048575" man="1"/>
    <brk id="104" max="1048575" man="1"/>
    <brk id="151" max="104857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C9A05-3097-4F2F-808F-3625ACAF5518}">
  <sheetPr codeName="Sheet11"/>
  <dimension ref="A1:N410"/>
  <sheetViews>
    <sheetView showGridLines="0" topLeftCell="B205" zoomScale="65" workbookViewId="0">
      <selection activeCell="I18" sqref="I18"/>
    </sheetView>
  </sheetViews>
  <sheetFormatPr defaultColWidth="8.88671875" defaultRowHeight="20.100000000000001" customHeight="1"/>
  <cols>
    <col min="1" max="1" width="5.77734375" style="233" customWidth="1"/>
    <col min="2" max="2" width="22.44140625" style="233" customWidth="1"/>
    <col min="3" max="8" width="13.77734375" style="233" customWidth="1"/>
    <col min="9" max="9" width="15.77734375" style="233" customWidth="1"/>
    <col min="10" max="13" width="8.88671875" style="233" customWidth="1"/>
    <col min="14" max="16384" width="8.88671875" style="233"/>
  </cols>
  <sheetData>
    <row r="1" spans="1:9" ht="20.100000000000001" customHeight="1">
      <c r="A1" s="231" t="s">
        <v>998</v>
      </c>
      <c r="B1" s="232"/>
      <c r="C1" s="232"/>
      <c r="D1" s="232"/>
      <c r="E1" s="232"/>
      <c r="F1" s="232"/>
      <c r="G1" s="232"/>
      <c r="H1" s="232"/>
    </row>
    <row r="2" spans="1:9" ht="20.100000000000001" customHeight="1">
      <c r="A2" s="234"/>
      <c r="I2" s="235" t="s">
        <v>999</v>
      </c>
    </row>
    <row r="3" spans="1:9" ht="20.100000000000001" customHeight="1">
      <c r="A3" s="234"/>
      <c r="I3" s="234"/>
    </row>
    <row r="4" spans="1:9" ht="20.100000000000001" customHeight="1">
      <c r="A4" s="236" t="str">
        <f>"Hospital: "&amp;data!C98</f>
        <v>Hospital: Columbia County Public Hospital District No. 1</v>
      </c>
      <c r="G4" s="237"/>
      <c r="H4" s="236" t="str">
        <f>"FYE: "&amp;data!C96</f>
        <v>FYE: 12/31/2024</v>
      </c>
    </row>
    <row r="5" spans="1:9" ht="20.100000000000001" customHeight="1">
      <c r="A5" s="230">
        <v>1</v>
      </c>
      <c r="B5" s="238" t="s">
        <v>235</v>
      </c>
      <c r="C5" s="239" t="s">
        <v>35</v>
      </c>
      <c r="D5" s="240" t="s">
        <v>36</v>
      </c>
      <c r="E5" s="240" t="s">
        <v>37</v>
      </c>
      <c r="F5" s="240" t="s">
        <v>38</v>
      </c>
      <c r="G5" s="240" t="s">
        <v>39</v>
      </c>
      <c r="H5" s="240" t="s">
        <v>40</v>
      </c>
      <c r="I5" s="240" t="s">
        <v>41</v>
      </c>
    </row>
    <row r="6" spans="1:9" ht="20.100000000000001" customHeight="1">
      <c r="A6" s="241">
        <v>2</v>
      </c>
      <c r="B6" s="242" t="s">
        <v>1000</v>
      </c>
      <c r="C6" s="243" t="s">
        <v>117</v>
      </c>
      <c r="D6" s="244" t="s">
        <v>1001</v>
      </c>
      <c r="E6" s="244" t="s">
        <v>119</v>
      </c>
      <c r="F6" s="244" t="s">
        <v>120</v>
      </c>
      <c r="G6" s="244" t="s">
        <v>121</v>
      </c>
      <c r="H6" s="244" t="s">
        <v>122</v>
      </c>
      <c r="I6" s="244" t="s">
        <v>123</v>
      </c>
    </row>
    <row r="7" spans="1:9" ht="20.100000000000001" customHeight="1">
      <c r="A7" s="241"/>
      <c r="B7" s="242"/>
      <c r="C7" s="244" t="s">
        <v>189</v>
      </c>
      <c r="D7" s="244" t="s">
        <v>1002</v>
      </c>
      <c r="E7" s="244" t="s">
        <v>189</v>
      </c>
      <c r="F7" s="244" t="s">
        <v>1003</v>
      </c>
      <c r="G7" s="244" t="s">
        <v>191</v>
      </c>
      <c r="H7" s="244" t="s">
        <v>189</v>
      </c>
      <c r="I7" s="244" t="s">
        <v>192</v>
      </c>
    </row>
    <row r="8" spans="1:9" ht="20.100000000000001" customHeight="1">
      <c r="A8" s="230">
        <v>3</v>
      </c>
      <c r="B8" s="238" t="s">
        <v>1004</v>
      </c>
      <c r="C8" s="240" t="s">
        <v>241</v>
      </c>
      <c r="D8" s="240" t="s">
        <v>241</v>
      </c>
      <c r="E8" s="240" t="s">
        <v>241</v>
      </c>
      <c r="F8" s="240" t="s">
        <v>241</v>
      </c>
      <c r="G8" s="240" t="s">
        <v>241</v>
      </c>
      <c r="H8" s="240" t="s">
        <v>241</v>
      </c>
      <c r="I8" s="240" t="s">
        <v>241</v>
      </c>
    </row>
    <row r="9" spans="1:9" ht="20.100000000000001" customHeight="1">
      <c r="A9" s="230">
        <v>4</v>
      </c>
      <c r="B9" s="238" t="s">
        <v>260</v>
      </c>
      <c r="C9" s="238">
        <f>data!C59</f>
        <v>0</v>
      </c>
      <c r="D9" s="238">
        <f>data!D59</f>
        <v>0</v>
      </c>
      <c r="E9" s="238">
        <f>data!E59</f>
        <v>364</v>
      </c>
      <c r="F9" s="238">
        <f>data!F59</f>
        <v>0</v>
      </c>
      <c r="G9" s="238">
        <f>data!G59</f>
        <v>0</v>
      </c>
      <c r="H9" s="238">
        <f>data!H59</f>
        <v>0</v>
      </c>
      <c r="I9" s="238">
        <f>data!I59</f>
        <v>0</v>
      </c>
    </row>
    <row r="10" spans="1:9" ht="20.100000000000001" customHeight="1">
      <c r="A10" s="230">
        <v>5</v>
      </c>
      <c r="B10" s="238" t="s">
        <v>261</v>
      </c>
      <c r="C10" s="245">
        <f>data!C60</f>
        <v>0</v>
      </c>
      <c r="D10" s="245">
        <f>data!D60</f>
        <v>0</v>
      </c>
      <c r="E10" s="245">
        <f>data!E60</f>
        <v>7.92</v>
      </c>
      <c r="F10" s="245">
        <f>data!F60</f>
        <v>0</v>
      </c>
      <c r="G10" s="245">
        <f>data!G60</f>
        <v>0</v>
      </c>
      <c r="H10" s="245">
        <f>data!H60</f>
        <v>0</v>
      </c>
      <c r="I10" s="245">
        <f>data!I60</f>
        <v>0</v>
      </c>
    </row>
    <row r="11" spans="1:9" ht="20.100000000000001" customHeight="1">
      <c r="A11" s="230">
        <v>6</v>
      </c>
      <c r="B11" s="238" t="s">
        <v>262</v>
      </c>
      <c r="C11" s="238">
        <f>data!C61</f>
        <v>0</v>
      </c>
      <c r="D11" s="238">
        <f>data!D61</f>
        <v>0</v>
      </c>
      <c r="E11" s="238">
        <f>data!E61</f>
        <v>413377</v>
      </c>
      <c r="F11" s="238">
        <f>data!F61</f>
        <v>0</v>
      </c>
      <c r="G11" s="238">
        <f>data!G61</f>
        <v>0</v>
      </c>
      <c r="H11" s="238">
        <f>data!H61</f>
        <v>0</v>
      </c>
      <c r="I11" s="238">
        <f>data!I61</f>
        <v>0</v>
      </c>
    </row>
    <row r="12" spans="1:9" ht="20.100000000000001" customHeight="1">
      <c r="A12" s="230">
        <v>7</v>
      </c>
      <c r="B12" s="238" t="s">
        <v>10</v>
      </c>
      <c r="C12" s="238">
        <f>data!C62</f>
        <v>0</v>
      </c>
      <c r="D12" s="238">
        <f>data!D62</f>
        <v>0</v>
      </c>
      <c r="E12" s="238">
        <f>data!E62</f>
        <v>93948</v>
      </c>
      <c r="F12" s="238">
        <f>data!F62</f>
        <v>0</v>
      </c>
      <c r="G12" s="238">
        <f>data!G62</f>
        <v>0</v>
      </c>
      <c r="H12" s="238">
        <f>data!H62</f>
        <v>0</v>
      </c>
      <c r="I12" s="238">
        <f>data!I62</f>
        <v>0</v>
      </c>
    </row>
    <row r="13" spans="1:9" ht="20.100000000000001" customHeight="1">
      <c r="A13" s="230">
        <v>8</v>
      </c>
      <c r="B13" s="238" t="s">
        <v>263</v>
      </c>
      <c r="C13" s="238">
        <f>data!C63</f>
        <v>0</v>
      </c>
      <c r="D13" s="238">
        <f>data!D63</f>
        <v>0</v>
      </c>
      <c r="E13" s="238">
        <f>data!E63</f>
        <v>93552</v>
      </c>
      <c r="F13" s="238">
        <f>data!F63</f>
        <v>0</v>
      </c>
      <c r="G13" s="238">
        <f>data!G63</f>
        <v>0</v>
      </c>
      <c r="H13" s="238">
        <f>data!H63</f>
        <v>0</v>
      </c>
      <c r="I13" s="238">
        <f>data!I63</f>
        <v>0</v>
      </c>
    </row>
    <row r="14" spans="1:9" ht="20.100000000000001" customHeight="1">
      <c r="A14" s="230">
        <v>9</v>
      </c>
      <c r="B14" s="238" t="s">
        <v>264</v>
      </c>
      <c r="C14" s="238">
        <f>data!C64</f>
        <v>0</v>
      </c>
      <c r="D14" s="238">
        <f>data!D64</f>
        <v>0</v>
      </c>
      <c r="E14" s="238">
        <f>data!E64</f>
        <v>16511</v>
      </c>
      <c r="F14" s="238">
        <f>data!F64</f>
        <v>0</v>
      </c>
      <c r="G14" s="238">
        <f>data!G64</f>
        <v>0</v>
      </c>
      <c r="H14" s="238">
        <f>data!H64</f>
        <v>0</v>
      </c>
      <c r="I14" s="238">
        <f>data!I64</f>
        <v>0</v>
      </c>
    </row>
    <row r="15" spans="1:9" ht="20.100000000000001" customHeight="1">
      <c r="A15" s="230">
        <v>10</v>
      </c>
      <c r="B15" s="238" t="s">
        <v>520</v>
      </c>
      <c r="C15" s="238">
        <f>data!C65</f>
        <v>0</v>
      </c>
      <c r="D15" s="238">
        <f>data!D65</f>
        <v>0</v>
      </c>
      <c r="E15" s="238">
        <f>data!E65</f>
        <v>847</v>
      </c>
      <c r="F15" s="238">
        <f>data!F65</f>
        <v>0</v>
      </c>
      <c r="G15" s="238">
        <f>data!G65</f>
        <v>0</v>
      </c>
      <c r="H15" s="238">
        <f>data!H65</f>
        <v>0</v>
      </c>
      <c r="I15" s="238">
        <f>data!I65</f>
        <v>0</v>
      </c>
    </row>
    <row r="16" spans="1:9" ht="20.100000000000001" customHeight="1">
      <c r="A16" s="230">
        <v>11</v>
      </c>
      <c r="B16" s="238" t="s">
        <v>521</v>
      </c>
      <c r="C16" s="238">
        <f>data!C66</f>
        <v>0</v>
      </c>
      <c r="D16" s="238">
        <f>data!D66</f>
        <v>0</v>
      </c>
      <c r="E16" s="238">
        <f>data!E66</f>
        <v>96734</v>
      </c>
      <c r="F16" s="238">
        <f>data!F66</f>
        <v>0</v>
      </c>
      <c r="G16" s="238">
        <f>data!G66</f>
        <v>0</v>
      </c>
      <c r="H16" s="238">
        <f>data!H66</f>
        <v>0</v>
      </c>
      <c r="I16" s="238">
        <f>data!I66</f>
        <v>0</v>
      </c>
    </row>
    <row r="17" spans="1:9" ht="20.100000000000001" customHeight="1">
      <c r="A17" s="230">
        <v>12</v>
      </c>
      <c r="B17" s="238" t="s">
        <v>15</v>
      </c>
      <c r="C17" s="238">
        <f>data!C67</f>
        <v>0</v>
      </c>
      <c r="D17" s="238">
        <f>data!D67</f>
        <v>0</v>
      </c>
      <c r="E17" s="238">
        <f>data!E67</f>
        <v>20167</v>
      </c>
      <c r="F17" s="238">
        <f>data!F67</f>
        <v>0</v>
      </c>
      <c r="G17" s="238">
        <f>data!G67</f>
        <v>0</v>
      </c>
      <c r="H17" s="238">
        <f>data!H67</f>
        <v>0</v>
      </c>
      <c r="I17" s="238">
        <f>data!I67</f>
        <v>0</v>
      </c>
    </row>
    <row r="18" spans="1:9" ht="20.100000000000001" customHeight="1">
      <c r="A18" s="230">
        <v>13</v>
      </c>
      <c r="B18" s="238" t="s">
        <v>1005</v>
      </c>
      <c r="C18" s="238">
        <f>data!C68</f>
        <v>0</v>
      </c>
      <c r="D18" s="238">
        <f>data!D68</f>
        <v>0</v>
      </c>
      <c r="E18" s="238">
        <f>data!E68</f>
        <v>2132</v>
      </c>
      <c r="F18" s="238">
        <f>data!F68</f>
        <v>0</v>
      </c>
      <c r="G18" s="238">
        <f>data!G68</f>
        <v>0</v>
      </c>
      <c r="H18" s="238">
        <f>data!H68</f>
        <v>0</v>
      </c>
      <c r="I18" s="238">
        <f>data!I68</f>
        <v>0</v>
      </c>
    </row>
    <row r="19" spans="1:9" ht="20.100000000000001" customHeight="1">
      <c r="A19" s="230">
        <v>14</v>
      </c>
      <c r="B19" s="238" t="s">
        <v>1006</v>
      </c>
      <c r="C19" s="238">
        <f>data!C69</f>
        <v>0</v>
      </c>
      <c r="D19" s="238">
        <f>data!D69</f>
        <v>0</v>
      </c>
      <c r="E19" s="238">
        <f>data!E69</f>
        <v>4232</v>
      </c>
      <c r="F19" s="238">
        <f>data!F69</f>
        <v>0</v>
      </c>
      <c r="G19" s="238">
        <f>data!G69</f>
        <v>0</v>
      </c>
      <c r="H19" s="238">
        <f>data!H69</f>
        <v>0</v>
      </c>
      <c r="I19" s="238">
        <f>data!I69</f>
        <v>0</v>
      </c>
    </row>
    <row r="20" spans="1:9" ht="20.100000000000001" customHeight="1">
      <c r="A20" s="230">
        <v>15</v>
      </c>
      <c r="B20" s="238" t="s">
        <v>283</v>
      </c>
      <c r="C20" s="238">
        <f>-data!C84</f>
        <v>0</v>
      </c>
      <c r="D20" s="238">
        <f>-data!D84</f>
        <v>0</v>
      </c>
      <c r="E20" s="238">
        <f>-data!E84</f>
        <v>0</v>
      </c>
      <c r="F20" s="238">
        <f>-data!F84</f>
        <v>0</v>
      </c>
      <c r="G20" s="238">
        <f>-data!G84</f>
        <v>0</v>
      </c>
      <c r="H20" s="238">
        <f>-data!H84</f>
        <v>0</v>
      </c>
      <c r="I20" s="238">
        <f>-data!I84</f>
        <v>0</v>
      </c>
    </row>
    <row r="21" spans="1:9" ht="20.100000000000001" customHeight="1">
      <c r="A21" s="230">
        <v>16</v>
      </c>
      <c r="B21" s="246" t="s">
        <v>1007</v>
      </c>
      <c r="C21" s="238">
        <f>data!C85</f>
        <v>0</v>
      </c>
      <c r="D21" s="238">
        <f>data!D85</f>
        <v>0</v>
      </c>
      <c r="E21" s="238">
        <f>data!E85</f>
        <v>741500</v>
      </c>
      <c r="F21" s="238">
        <f>data!F85</f>
        <v>0</v>
      </c>
      <c r="G21" s="238">
        <f>data!G85</f>
        <v>0</v>
      </c>
      <c r="H21" s="238">
        <f>data!H85</f>
        <v>0</v>
      </c>
      <c r="I21" s="238">
        <f>data!I85</f>
        <v>0</v>
      </c>
    </row>
    <row r="22" spans="1:9" ht="20.100000000000001" customHeight="1">
      <c r="A22" s="230">
        <v>17</v>
      </c>
      <c r="B22" s="238" t="s">
        <v>285</v>
      </c>
      <c r="C22" s="247"/>
      <c r="D22" s="248"/>
      <c r="E22" s="248"/>
      <c r="F22" s="248"/>
      <c r="G22" s="248"/>
      <c r="H22" s="248"/>
      <c r="I22" s="248"/>
    </row>
    <row r="23" spans="1:9" ht="20.100000000000001" customHeight="1">
      <c r="A23" s="230">
        <v>18</v>
      </c>
      <c r="B23" s="238" t="s">
        <v>1008</v>
      </c>
      <c r="C23" s="246">
        <f>+data!M668</f>
        <v>0</v>
      </c>
      <c r="D23" s="246">
        <f>+data!M669</f>
        <v>0</v>
      </c>
      <c r="E23" s="246">
        <f>+data!M670</f>
        <v>435479</v>
      </c>
      <c r="F23" s="246">
        <f>+data!M671</f>
        <v>0</v>
      </c>
      <c r="G23" s="246">
        <f>+data!M672</f>
        <v>0</v>
      </c>
      <c r="H23" s="246">
        <f>+data!M673</f>
        <v>0</v>
      </c>
      <c r="I23" s="246">
        <f>+data!M674</f>
        <v>0</v>
      </c>
    </row>
    <row r="24" spans="1:9" ht="20.100000000000001" customHeight="1">
      <c r="A24" s="230">
        <v>19</v>
      </c>
      <c r="B24" s="246" t="s">
        <v>1009</v>
      </c>
      <c r="C24" s="238">
        <f>data!C87</f>
        <v>0</v>
      </c>
      <c r="D24" s="238">
        <f>data!D87</f>
        <v>0</v>
      </c>
      <c r="E24" s="238">
        <f>data!E87</f>
        <v>1273344</v>
      </c>
      <c r="F24" s="238">
        <f>data!F87</f>
        <v>0</v>
      </c>
      <c r="G24" s="238">
        <f>data!G87</f>
        <v>0</v>
      </c>
      <c r="H24" s="238">
        <f>data!H87</f>
        <v>0</v>
      </c>
      <c r="I24" s="238">
        <f>data!I87</f>
        <v>0</v>
      </c>
    </row>
    <row r="25" spans="1:9" ht="20.100000000000001" customHeight="1">
      <c r="A25" s="230">
        <v>20</v>
      </c>
      <c r="B25" s="246" t="s">
        <v>1010</v>
      </c>
      <c r="C25" s="238">
        <f>data!C88</f>
        <v>0</v>
      </c>
      <c r="D25" s="238">
        <f>data!D88</f>
        <v>0</v>
      </c>
      <c r="E25" s="238">
        <f>data!E88</f>
        <v>7252</v>
      </c>
      <c r="F25" s="238">
        <f>data!F88</f>
        <v>0</v>
      </c>
      <c r="G25" s="238">
        <f>data!G88</f>
        <v>0</v>
      </c>
      <c r="H25" s="238">
        <f>data!H88</f>
        <v>0</v>
      </c>
      <c r="I25" s="238">
        <f>data!I88</f>
        <v>0</v>
      </c>
    </row>
    <row r="26" spans="1:9" ht="18" customHeight="1">
      <c r="A26" s="230">
        <v>21</v>
      </c>
      <c r="B26" s="246" t="s">
        <v>1011</v>
      </c>
      <c r="C26" s="238">
        <f>data!C89</f>
        <v>0</v>
      </c>
      <c r="D26" s="238">
        <f>data!D89</f>
        <v>0</v>
      </c>
      <c r="E26" s="238">
        <f>data!E89</f>
        <v>1280596</v>
      </c>
      <c r="F26" s="238">
        <f>data!F89</f>
        <v>0</v>
      </c>
      <c r="G26" s="238">
        <f>data!G89</f>
        <v>0</v>
      </c>
      <c r="H26" s="238">
        <f>data!H89</f>
        <v>0</v>
      </c>
      <c r="I26" s="238">
        <f>data!I89</f>
        <v>0</v>
      </c>
    </row>
    <row r="27" spans="1:9" ht="20.100000000000001" customHeight="1">
      <c r="A27" s="230" t="s">
        <v>1012</v>
      </c>
      <c r="B27" s="238"/>
      <c r="C27" s="248"/>
      <c r="D27" s="248"/>
      <c r="E27" s="248"/>
      <c r="F27" s="248"/>
      <c r="G27" s="248"/>
      <c r="H27" s="248"/>
      <c r="I27" s="248"/>
    </row>
    <row r="28" spans="1:9" ht="20.100000000000001" customHeight="1">
      <c r="A28" s="230">
        <v>22</v>
      </c>
      <c r="B28" s="238" t="s">
        <v>1013</v>
      </c>
      <c r="C28" s="238">
        <f>data!C90</f>
        <v>0</v>
      </c>
      <c r="D28" s="238">
        <f>data!D90</f>
        <v>0</v>
      </c>
      <c r="E28" s="238">
        <f>data!E90</f>
        <v>1076</v>
      </c>
      <c r="F28" s="238">
        <f>data!F90</f>
        <v>0</v>
      </c>
      <c r="G28" s="238">
        <f>data!G90</f>
        <v>0</v>
      </c>
      <c r="H28" s="238">
        <f>data!H90</f>
        <v>0</v>
      </c>
      <c r="I28" s="238">
        <f>data!I90</f>
        <v>0</v>
      </c>
    </row>
    <row r="29" spans="1:9" ht="20.100000000000001" customHeight="1">
      <c r="A29" s="230">
        <v>23</v>
      </c>
      <c r="B29" s="238" t="s">
        <v>1014</v>
      </c>
      <c r="C29" s="238">
        <f>data!C91</f>
        <v>0</v>
      </c>
      <c r="D29" s="238">
        <f>data!D91</f>
        <v>0</v>
      </c>
      <c r="E29" s="238">
        <f>data!E91</f>
        <v>1092</v>
      </c>
      <c r="F29" s="238">
        <f>data!F91</f>
        <v>0</v>
      </c>
      <c r="G29" s="238">
        <f>data!G91</f>
        <v>0</v>
      </c>
      <c r="H29" s="238">
        <f>data!H91</f>
        <v>0</v>
      </c>
      <c r="I29" s="238">
        <f>data!I91</f>
        <v>0</v>
      </c>
    </row>
    <row r="30" spans="1:9" ht="20.100000000000001" customHeight="1">
      <c r="A30" s="230">
        <v>24</v>
      </c>
      <c r="B30" s="238" t="s">
        <v>1015</v>
      </c>
      <c r="C30" s="238">
        <f>data!C92</f>
        <v>0</v>
      </c>
      <c r="D30" s="238">
        <f>data!D92</f>
        <v>0</v>
      </c>
      <c r="E30" s="238">
        <f>data!E92</f>
        <v>466</v>
      </c>
      <c r="F30" s="238">
        <f>data!F92</f>
        <v>0</v>
      </c>
      <c r="G30" s="238">
        <f>data!G92</f>
        <v>0</v>
      </c>
      <c r="H30" s="238">
        <f>data!H92</f>
        <v>0</v>
      </c>
      <c r="I30" s="238">
        <f>data!I92</f>
        <v>0</v>
      </c>
    </row>
    <row r="31" spans="1:9" ht="20.100000000000001" customHeight="1">
      <c r="A31" s="230">
        <v>25</v>
      </c>
      <c r="B31" s="238" t="s">
        <v>1016</v>
      </c>
      <c r="C31" s="238">
        <f>data!C93</f>
        <v>0</v>
      </c>
      <c r="D31" s="238">
        <f>data!D93</f>
        <v>0</v>
      </c>
      <c r="E31" s="238">
        <f>data!E93</f>
        <v>4583</v>
      </c>
      <c r="F31" s="238">
        <f>data!F93</f>
        <v>0</v>
      </c>
      <c r="G31" s="238">
        <f>data!G93</f>
        <v>0</v>
      </c>
      <c r="H31" s="238">
        <f>data!H93</f>
        <v>0</v>
      </c>
      <c r="I31" s="238">
        <f>data!I93</f>
        <v>0</v>
      </c>
    </row>
    <row r="32" spans="1:9" ht="20.100000000000001" customHeight="1">
      <c r="A32" s="230">
        <v>26</v>
      </c>
      <c r="B32" s="238" t="s">
        <v>293</v>
      </c>
      <c r="C32" s="245">
        <f>data!C94</f>
        <v>0</v>
      </c>
      <c r="D32" s="245">
        <f>data!D94</f>
        <v>0</v>
      </c>
      <c r="E32" s="245">
        <f>data!E94</f>
        <v>7.14</v>
      </c>
      <c r="F32" s="245">
        <f>data!F94</f>
        <v>0</v>
      </c>
      <c r="G32" s="245">
        <f>data!G94</f>
        <v>0</v>
      </c>
      <c r="H32" s="245">
        <f>data!H94</f>
        <v>0</v>
      </c>
      <c r="I32" s="245">
        <f>data!I94</f>
        <v>0</v>
      </c>
    </row>
    <row r="33" spans="1:9" ht="20.100000000000001" customHeight="1">
      <c r="A33" s="231" t="s">
        <v>998</v>
      </c>
      <c r="B33" s="232"/>
      <c r="C33" s="232"/>
      <c r="D33" s="232"/>
      <c r="E33" s="232"/>
      <c r="F33" s="232"/>
      <c r="G33" s="232"/>
      <c r="H33" s="232"/>
      <c r="I33" s="231"/>
    </row>
    <row r="34" spans="1:9" ht="20.100000000000001" customHeight="1">
      <c r="A34" s="234"/>
      <c r="I34" s="235" t="s">
        <v>1017</v>
      </c>
    </row>
    <row r="35" spans="1:9" ht="20.100000000000001" customHeight="1">
      <c r="A35" s="234"/>
      <c r="I35" s="234"/>
    </row>
    <row r="36" spans="1:9" ht="20.100000000000001" customHeight="1">
      <c r="A36" s="236" t="str">
        <f>"Hospital: "&amp;data!C98</f>
        <v>Hospital: Columbia County Public Hospital District No. 1</v>
      </c>
      <c r="G36" s="237"/>
      <c r="H36" s="236" t="str">
        <f>"FYE: "&amp;data!C96</f>
        <v>FYE: 12/31/2024</v>
      </c>
    </row>
    <row r="37" spans="1:9" ht="20.100000000000001" customHeight="1">
      <c r="A37" s="230">
        <v>1</v>
      </c>
      <c r="B37" s="238" t="s">
        <v>235</v>
      </c>
      <c r="C37" s="240" t="s">
        <v>42</v>
      </c>
      <c r="D37" s="240" t="s">
        <v>43</v>
      </c>
      <c r="E37" s="240" t="s">
        <v>44</v>
      </c>
      <c r="F37" s="240" t="s">
        <v>45</v>
      </c>
      <c r="G37" s="240" t="s">
        <v>46</v>
      </c>
      <c r="H37" s="240" t="s">
        <v>47</v>
      </c>
      <c r="I37" s="240" t="s">
        <v>48</v>
      </c>
    </row>
    <row r="38" spans="1:9" ht="20.100000000000001" customHeight="1">
      <c r="A38" s="241">
        <v>2</v>
      </c>
      <c r="B38" s="242" t="s">
        <v>1000</v>
      </c>
      <c r="C38" s="244"/>
      <c r="D38" s="244" t="s">
        <v>125</v>
      </c>
      <c r="E38" s="244" t="s">
        <v>126</v>
      </c>
      <c r="F38" s="244" t="s">
        <v>1018</v>
      </c>
      <c r="G38" s="244" t="s">
        <v>128</v>
      </c>
      <c r="H38" s="244" t="s">
        <v>1019</v>
      </c>
      <c r="I38" s="244" t="s">
        <v>130</v>
      </c>
    </row>
    <row r="39" spans="1:9" ht="20.100000000000001" customHeight="1">
      <c r="A39" s="241"/>
      <c r="B39" s="242"/>
      <c r="C39" s="244" t="s">
        <v>124</v>
      </c>
      <c r="D39" s="244" t="s">
        <v>183</v>
      </c>
      <c r="E39" s="243" t="s">
        <v>193</v>
      </c>
      <c r="F39" s="244" t="s">
        <v>194</v>
      </c>
      <c r="G39" s="244" t="s">
        <v>195</v>
      </c>
      <c r="H39" s="244" t="s">
        <v>196</v>
      </c>
      <c r="I39" s="244" t="s">
        <v>195</v>
      </c>
    </row>
    <row r="40" spans="1:9" ht="20.100000000000001" customHeight="1">
      <c r="A40" s="230">
        <v>3</v>
      </c>
      <c r="B40" s="238" t="s">
        <v>1004</v>
      </c>
      <c r="C40" s="240" t="s">
        <v>242</v>
      </c>
      <c r="D40" s="240" t="s">
        <v>241</v>
      </c>
      <c r="E40" s="240" t="s">
        <v>241</v>
      </c>
      <c r="F40" s="240" t="s">
        <v>241</v>
      </c>
      <c r="G40" s="240" t="s">
        <v>241</v>
      </c>
      <c r="H40" s="240" t="s">
        <v>243</v>
      </c>
      <c r="I40" s="239" t="s">
        <v>244</v>
      </c>
    </row>
    <row r="41" spans="1:9" ht="20.100000000000001" customHeight="1">
      <c r="A41" s="230">
        <v>4</v>
      </c>
      <c r="B41" s="238" t="s">
        <v>260</v>
      </c>
      <c r="C41" s="238">
        <f>data!J59</f>
        <v>0</v>
      </c>
      <c r="D41" s="238">
        <f>data!K59</f>
        <v>0</v>
      </c>
      <c r="E41" s="238">
        <f>data!L59</f>
        <v>2137</v>
      </c>
      <c r="F41" s="238">
        <f>data!M59</f>
        <v>0</v>
      </c>
      <c r="G41" s="238">
        <f>data!N59</f>
        <v>12624</v>
      </c>
      <c r="H41" s="238">
        <f>data!O59</f>
        <v>0</v>
      </c>
      <c r="I41" s="238">
        <f>data!P59</f>
        <v>0</v>
      </c>
    </row>
    <row r="42" spans="1:9" ht="20.100000000000001" customHeight="1">
      <c r="A42" s="230">
        <v>5</v>
      </c>
      <c r="B42" s="238" t="s">
        <v>261</v>
      </c>
      <c r="C42" s="245">
        <f>data!J60</f>
        <v>0</v>
      </c>
      <c r="D42" s="245">
        <f>data!K60</f>
        <v>0</v>
      </c>
      <c r="E42" s="245">
        <f>data!L60</f>
        <v>46.49</v>
      </c>
      <c r="F42" s="245">
        <f>data!M60</f>
        <v>0</v>
      </c>
      <c r="G42" s="245">
        <f>data!N60</f>
        <v>68.69</v>
      </c>
      <c r="H42" s="245">
        <f>data!O60</f>
        <v>0</v>
      </c>
      <c r="I42" s="245">
        <f>data!P60</f>
        <v>0</v>
      </c>
    </row>
    <row r="43" spans="1:9" ht="20.100000000000001" customHeight="1">
      <c r="A43" s="230">
        <v>6</v>
      </c>
      <c r="B43" s="238" t="s">
        <v>262</v>
      </c>
      <c r="C43" s="238">
        <f>data!J61</f>
        <v>0</v>
      </c>
      <c r="D43" s="238">
        <f>data!K61</f>
        <v>0</v>
      </c>
      <c r="E43" s="238">
        <f>data!L61</f>
        <v>2426884</v>
      </c>
      <c r="F43" s="238">
        <f>data!M61</f>
        <v>0</v>
      </c>
      <c r="G43" s="238">
        <f>data!N61</f>
        <v>2152579</v>
      </c>
      <c r="H43" s="238">
        <f>data!O61</f>
        <v>0</v>
      </c>
      <c r="I43" s="238">
        <f>data!P61</f>
        <v>0</v>
      </c>
    </row>
    <row r="44" spans="1:9" ht="20.100000000000001" customHeight="1">
      <c r="A44" s="230">
        <v>7</v>
      </c>
      <c r="B44" s="238" t="s">
        <v>10</v>
      </c>
      <c r="C44" s="238">
        <f>data!J62</f>
        <v>0</v>
      </c>
      <c r="D44" s="238">
        <f>data!K62</f>
        <v>0</v>
      </c>
      <c r="E44" s="238">
        <f>data!L62</f>
        <v>551556</v>
      </c>
      <c r="F44" s="238">
        <f>data!M62</f>
        <v>0</v>
      </c>
      <c r="G44" s="238">
        <f>data!N62</f>
        <v>489215</v>
      </c>
      <c r="H44" s="238">
        <f>data!O62</f>
        <v>0</v>
      </c>
      <c r="I44" s="238">
        <f>data!P62</f>
        <v>0</v>
      </c>
    </row>
    <row r="45" spans="1:9" ht="20.100000000000001" customHeight="1">
      <c r="A45" s="230">
        <v>8</v>
      </c>
      <c r="B45" s="238" t="s">
        <v>263</v>
      </c>
      <c r="C45" s="238">
        <f>data!J63</f>
        <v>0</v>
      </c>
      <c r="D45" s="238">
        <f>data!K63</f>
        <v>0</v>
      </c>
      <c r="E45" s="238">
        <f>data!L63</f>
        <v>549231</v>
      </c>
      <c r="F45" s="238">
        <f>data!M63</f>
        <v>0</v>
      </c>
      <c r="G45" s="238">
        <f>data!N63</f>
        <v>43690</v>
      </c>
      <c r="H45" s="238">
        <f>data!O63</f>
        <v>0</v>
      </c>
      <c r="I45" s="238">
        <f>data!P63</f>
        <v>0</v>
      </c>
    </row>
    <row r="46" spans="1:9" ht="20.100000000000001" customHeight="1">
      <c r="A46" s="230">
        <v>9</v>
      </c>
      <c r="B46" s="238" t="s">
        <v>264</v>
      </c>
      <c r="C46" s="238">
        <f>data!J64</f>
        <v>0</v>
      </c>
      <c r="D46" s="238">
        <f>data!K64</f>
        <v>0</v>
      </c>
      <c r="E46" s="238">
        <f>data!L64</f>
        <v>96933</v>
      </c>
      <c r="F46" s="238">
        <f>data!M64</f>
        <v>0</v>
      </c>
      <c r="G46" s="238">
        <f>data!N64</f>
        <v>43987</v>
      </c>
      <c r="H46" s="238">
        <f>data!O64</f>
        <v>0</v>
      </c>
      <c r="I46" s="238">
        <f>data!P64</f>
        <v>0</v>
      </c>
    </row>
    <row r="47" spans="1:9" ht="20.100000000000001" customHeight="1">
      <c r="A47" s="230">
        <v>10</v>
      </c>
      <c r="B47" s="238" t="s">
        <v>520</v>
      </c>
      <c r="C47" s="238">
        <f>data!J65</f>
        <v>0</v>
      </c>
      <c r="D47" s="238">
        <f>data!K65</f>
        <v>0</v>
      </c>
      <c r="E47" s="238">
        <f>data!L65</f>
        <v>4972</v>
      </c>
      <c r="F47" s="238">
        <f>data!M65</f>
        <v>0</v>
      </c>
      <c r="G47" s="238">
        <f>data!N65</f>
        <v>66992</v>
      </c>
      <c r="H47" s="238">
        <f>data!O65</f>
        <v>0</v>
      </c>
      <c r="I47" s="238">
        <f>data!P65</f>
        <v>0</v>
      </c>
    </row>
    <row r="48" spans="1:9" ht="20.100000000000001" customHeight="1">
      <c r="A48" s="230">
        <v>11</v>
      </c>
      <c r="B48" s="238" t="s">
        <v>521</v>
      </c>
      <c r="C48" s="238">
        <f>data!J66</f>
        <v>0</v>
      </c>
      <c r="D48" s="238">
        <f>data!K66</f>
        <v>0</v>
      </c>
      <c r="E48" s="238">
        <f>data!L66</f>
        <v>567915</v>
      </c>
      <c r="F48" s="238">
        <f>data!M66</f>
        <v>0</v>
      </c>
      <c r="G48" s="238">
        <f>data!N66</f>
        <v>91490</v>
      </c>
      <c r="H48" s="238">
        <f>data!O66</f>
        <v>0</v>
      </c>
      <c r="I48" s="238">
        <f>data!P66</f>
        <v>0</v>
      </c>
    </row>
    <row r="49" spans="1:11" ht="20.100000000000001" customHeight="1">
      <c r="A49" s="230">
        <v>12</v>
      </c>
      <c r="B49" s="238" t="s">
        <v>15</v>
      </c>
      <c r="C49" s="238">
        <f>data!J67</f>
        <v>0</v>
      </c>
      <c r="D49" s="238">
        <f>data!K67</f>
        <v>0</v>
      </c>
      <c r="E49" s="238">
        <f>data!L67</f>
        <v>118381</v>
      </c>
      <c r="F49" s="238">
        <f>data!M67</f>
        <v>0</v>
      </c>
      <c r="G49" s="238">
        <f>data!N67</f>
        <v>420012</v>
      </c>
      <c r="H49" s="238">
        <f>data!O67</f>
        <v>0</v>
      </c>
      <c r="I49" s="238">
        <f>data!P67</f>
        <v>0</v>
      </c>
    </row>
    <row r="50" spans="1:11" ht="20.100000000000001" customHeight="1">
      <c r="A50" s="230">
        <v>13</v>
      </c>
      <c r="B50" s="238" t="s">
        <v>1005</v>
      </c>
      <c r="C50" s="238">
        <f>data!J68</f>
        <v>0</v>
      </c>
      <c r="D50" s="238">
        <f>data!K68</f>
        <v>0</v>
      </c>
      <c r="E50" s="238">
        <f>data!L68</f>
        <v>12515</v>
      </c>
      <c r="F50" s="238">
        <f>data!M68</f>
        <v>0</v>
      </c>
      <c r="G50" s="238">
        <f>data!N68</f>
        <v>3043</v>
      </c>
      <c r="H50" s="238">
        <f>data!O68</f>
        <v>0</v>
      </c>
      <c r="I50" s="238">
        <f>data!P68</f>
        <v>0</v>
      </c>
    </row>
    <row r="51" spans="1:11" ht="20.100000000000001" customHeight="1">
      <c r="A51" s="230">
        <v>14</v>
      </c>
      <c r="B51" s="238" t="s">
        <v>1006</v>
      </c>
      <c r="C51" s="238">
        <f>data!J69</f>
        <v>0</v>
      </c>
      <c r="D51" s="238">
        <f>data!K69</f>
        <v>0</v>
      </c>
      <c r="E51" s="238">
        <f>data!L69</f>
        <v>24845</v>
      </c>
      <c r="F51" s="238">
        <f>data!M69</f>
        <v>0</v>
      </c>
      <c r="G51" s="238">
        <f>data!N69</f>
        <v>32747</v>
      </c>
      <c r="H51" s="238">
        <f>data!O69</f>
        <v>0</v>
      </c>
      <c r="I51" s="238">
        <f>data!P69</f>
        <v>0</v>
      </c>
    </row>
    <row r="52" spans="1:11" ht="20.100000000000001" customHeight="1">
      <c r="A52" s="230">
        <v>15</v>
      </c>
      <c r="B52" s="238" t="s">
        <v>283</v>
      </c>
      <c r="C52" s="238">
        <f>-data!J84</f>
        <v>0</v>
      </c>
      <c r="D52" s="238">
        <f>-data!K84</f>
        <v>0</v>
      </c>
      <c r="E52" s="238">
        <f>-data!L84</f>
        <v>0</v>
      </c>
      <c r="F52" s="238">
        <f>-data!M84</f>
        <v>0</v>
      </c>
      <c r="G52" s="238">
        <f>-data!N84</f>
        <v>-26700</v>
      </c>
      <c r="H52" s="238">
        <f>-data!O84</f>
        <v>0</v>
      </c>
      <c r="I52" s="238">
        <f>-data!P84</f>
        <v>0</v>
      </c>
    </row>
    <row r="53" spans="1:11" ht="20.100000000000001" customHeight="1">
      <c r="A53" s="230">
        <v>16</v>
      </c>
      <c r="B53" s="246" t="s">
        <v>1007</v>
      </c>
      <c r="C53" s="238">
        <f>data!J85</f>
        <v>0</v>
      </c>
      <c r="D53" s="238">
        <f>data!K85</f>
        <v>0</v>
      </c>
      <c r="E53" s="238">
        <f>data!L85</f>
        <v>4353232</v>
      </c>
      <c r="F53" s="238">
        <f>data!M85</f>
        <v>0</v>
      </c>
      <c r="G53" s="238">
        <f>data!N85</f>
        <v>3317055</v>
      </c>
      <c r="H53" s="238">
        <f>data!O85</f>
        <v>0</v>
      </c>
      <c r="I53" s="238">
        <f>data!P85</f>
        <v>0</v>
      </c>
    </row>
    <row r="54" spans="1:11" ht="20.100000000000001" customHeight="1">
      <c r="A54" s="230">
        <v>17</v>
      </c>
      <c r="B54" s="238" t="s">
        <v>285</v>
      </c>
      <c r="C54" s="248"/>
      <c r="D54" s="248"/>
      <c r="E54" s="248"/>
      <c r="F54" s="248"/>
      <c r="G54" s="248"/>
      <c r="H54" s="248"/>
      <c r="I54" s="248"/>
    </row>
    <row r="55" spans="1:11" ht="20.100000000000001" customHeight="1">
      <c r="A55" s="230">
        <v>18</v>
      </c>
      <c r="B55" s="238" t="s">
        <v>1008</v>
      </c>
      <c r="C55" s="246">
        <f>+data!M675</f>
        <v>0</v>
      </c>
      <c r="D55" s="246">
        <f>+data!M676</f>
        <v>0</v>
      </c>
      <c r="E55" s="246">
        <f>+data!M677</f>
        <v>1806494</v>
      </c>
      <c r="F55" s="246">
        <f>+data!M692</f>
        <v>0</v>
      </c>
      <c r="G55" s="246">
        <f>+data!M679</f>
        <v>2459911</v>
      </c>
      <c r="H55" s="246">
        <f>+data!M680</f>
        <v>0</v>
      </c>
      <c r="I55" s="246">
        <f>+data!M681</f>
        <v>0</v>
      </c>
    </row>
    <row r="56" spans="1:11" ht="20.100000000000001" customHeight="1">
      <c r="A56" s="230">
        <v>19</v>
      </c>
      <c r="B56" s="246" t="s">
        <v>1009</v>
      </c>
      <c r="C56" s="238">
        <f>data!J87</f>
        <v>0</v>
      </c>
      <c r="D56" s="238">
        <f>data!K87</f>
        <v>0</v>
      </c>
      <c r="E56" s="238">
        <f>data!L87</f>
        <v>1013256</v>
      </c>
      <c r="F56" s="238">
        <f>data!M87</f>
        <v>0</v>
      </c>
      <c r="G56" s="238">
        <f>data!N87</f>
        <v>3647863</v>
      </c>
      <c r="H56" s="238">
        <f>data!O87</f>
        <v>0</v>
      </c>
      <c r="I56" s="238">
        <f>data!P87</f>
        <v>0</v>
      </c>
    </row>
    <row r="57" spans="1:11" ht="20.100000000000001" customHeight="1">
      <c r="A57" s="230">
        <v>20</v>
      </c>
      <c r="B57" s="246" t="s">
        <v>1010</v>
      </c>
      <c r="C57" s="238">
        <f>data!J88</f>
        <v>0</v>
      </c>
      <c r="D57" s="238">
        <f>data!K88</f>
        <v>0</v>
      </c>
      <c r="E57" s="238">
        <f>data!L88</f>
        <v>5771</v>
      </c>
      <c r="F57" s="238">
        <f>data!M88</f>
        <v>0</v>
      </c>
      <c r="G57" s="238">
        <f>data!N88</f>
        <v>0</v>
      </c>
      <c r="H57" s="238">
        <f>data!O88</f>
        <v>0</v>
      </c>
      <c r="I57" s="238">
        <f>data!P88</f>
        <v>0</v>
      </c>
    </row>
    <row r="58" spans="1:11" ht="20.100000000000001" customHeight="1">
      <c r="A58" s="230">
        <v>21</v>
      </c>
      <c r="B58" s="246" t="s">
        <v>1011</v>
      </c>
      <c r="C58" s="238">
        <f>data!J89</f>
        <v>0</v>
      </c>
      <c r="D58" s="238">
        <f>data!K89</f>
        <v>0</v>
      </c>
      <c r="E58" s="238">
        <f>data!L89</f>
        <v>1019027</v>
      </c>
      <c r="F58" s="238">
        <f>data!M89</f>
        <v>0</v>
      </c>
      <c r="G58" s="238">
        <f>data!N89</f>
        <v>3647863</v>
      </c>
      <c r="H58" s="238">
        <f>data!O89</f>
        <v>0</v>
      </c>
      <c r="I58" s="238">
        <f>data!P89</f>
        <v>0</v>
      </c>
    </row>
    <row r="59" spans="1:11" ht="20.100000000000001" customHeight="1">
      <c r="A59" s="230" t="s">
        <v>1012</v>
      </c>
      <c r="B59" s="238"/>
      <c r="C59" s="248"/>
      <c r="D59" s="248"/>
      <c r="E59" s="248"/>
      <c r="F59" s="248"/>
      <c r="G59" s="248"/>
      <c r="H59" s="248"/>
      <c r="I59" s="248"/>
    </row>
    <row r="60" spans="1:11" ht="20.100000000000001" customHeight="1">
      <c r="A60" s="230">
        <v>22</v>
      </c>
      <c r="B60" s="238" t="s">
        <v>1013</v>
      </c>
      <c r="C60" s="238">
        <f>data!J90</f>
        <v>0</v>
      </c>
      <c r="D60" s="238">
        <f>data!K90</f>
        <v>0</v>
      </c>
      <c r="E60" s="238">
        <f>data!L90</f>
        <v>6316</v>
      </c>
      <c r="F60" s="238">
        <f>data!M90</f>
        <v>0</v>
      </c>
      <c r="G60" s="238">
        <f>data!N90</f>
        <v>4182</v>
      </c>
      <c r="H60" s="238">
        <f>data!O90</f>
        <v>0</v>
      </c>
      <c r="I60" s="238">
        <f>data!P90</f>
        <v>0</v>
      </c>
      <c r="K60" s="249"/>
    </row>
    <row r="61" spans="1:11" ht="20.100000000000001" customHeight="1">
      <c r="A61" s="230">
        <v>23</v>
      </c>
      <c r="B61" s="238" t="s">
        <v>1014</v>
      </c>
      <c r="C61" s="238">
        <f>data!J91</f>
        <v>0</v>
      </c>
      <c r="D61" s="238">
        <f>data!K91</f>
        <v>0</v>
      </c>
      <c r="E61" s="238">
        <f>data!L91</f>
        <v>6413</v>
      </c>
      <c r="F61" s="238">
        <f>data!M91</f>
        <v>0</v>
      </c>
      <c r="G61" s="238">
        <f>data!N91</f>
        <v>42637</v>
      </c>
      <c r="H61" s="238">
        <f>data!O91</f>
        <v>0</v>
      </c>
      <c r="I61" s="238">
        <f>data!P91</f>
        <v>0</v>
      </c>
    </row>
    <row r="62" spans="1:11" ht="20.100000000000001" customHeight="1">
      <c r="A62" s="230">
        <v>24</v>
      </c>
      <c r="B62" s="238" t="s">
        <v>1015</v>
      </c>
      <c r="C62" s="238">
        <f>data!J92</f>
        <v>0</v>
      </c>
      <c r="D62" s="238">
        <f>data!K92</f>
        <v>0</v>
      </c>
      <c r="E62" s="238">
        <f>data!L92</f>
        <v>2735</v>
      </c>
      <c r="F62" s="238">
        <f>data!M92</f>
        <v>0</v>
      </c>
      <c r="G62" s="238">
        <f>data!N92</f>
        <v>1533</v>
      </c>
      <c r="H62" s="238">
        <f>data!O92</f>
        <v>0</v>
      </c>
      <c r="I62" s="238">
        <f>data!P92</f>
        <v>0</v>
      </c>
    </row>
    <row r="63" spans="1:11" ht="20.100000000000001" customHeight="1">
      <c r="A63" s="230">
        <v>25</v>
      </c>
      <c r="B63" s="238" t="s">
        <v>1016</v>
      </c>
      <c r="C63" s="238">
        <f>data!J93</f>
        <v>0</v>
      </c>
      <c r="D63" s="238">
        <f>data!K93</f>
        <v>0</v>
      </c>
      <c r="E63" s="238">
        <f>data!L93</f>
        <v>26904</v>
      </c>
      <c r="F63" s="238">
        <f>data!M93</f>
        <v>0</v>
      </c>
      <c r="G63" s="238">
        <f>data!N93</f>
        <v>1332</v>
      </c>
      <c r="H63" s="238">
        <f>data!O93</f>
        <v>0</v>
      </c>
      <c r="I63" s="238">
        <f>data!P93</f>
        <v>0</v>
      </c>
    </row>
    <row r="64" spans="1:11" ht="20.100000000000001" customHeight="1">
      <c r="A64" s="230">
        <v>26</v>
      </c>
      <c r="B64" s="238" t="s">
        <v>293</v>
      </c>
      <c r="C64" s="245">
        <f>data!J94</f>
        <v>0</v>
      </c>
      <c r="D64" s="245">
        <f>data!K94</f>
        <v>0</v>
      </c>
      <c r="E64" s="245">
        <f>data!L94</f>
        <v>41.9</v>
      </c>
      <c r="F64" s="245">
        <f>data!M94</f>
        <v>0</v>
      </c>
      <c r="G64" s="245">
        <f>data!N94</f>
        <v>55.5</v>
      </c>
      <c r="H64" s="245">
        <f>data!O94</f>
        <v>0</v>
      </c>
      <c r="I64" s="245">
        <f>data!P94</f>
        <v>0</v>
      </c>
    </row>
    <row r="65" spans="1:9" ht="20.100000000000001" customHeight="1">
      <c r="A65" s="231" t="s">
        <v>998</v>
      </c>
      <c r="B65" s="232"/>
      <c r="C65" s="232"/>
      <c r="D65" s="232"/>
      <c r="E65" s="232"/>
      <c r="F65" s="232"/>
      <c r="G65" s="232"/>
      <c r="H65" s="232"/>
      <c r="I65" s="231"/>
    </row>
    <row r="66" spans="1:9" ht="20.100000000000001" customHeight="1">
      <c r="D66" s="234"/>
      <c r="I66" s="235" t="s">
        <v>1020</v>
      </c>
    </row>
    <row r="67" spans="1:9" ht="20.100000000000001" customHeight="1">
      <c r="A67" s="234"/>
    </row>
    <row r="68" spans="1:9" ht="20.100000000000001" customHeight="1">
      <c r="A68" s="236" t="str">
        <f>"Hospital: "&amp;data!C98</f>
        <v>Hospital: Columbia County Public Hospital District No. 1</v>
      </c>
      <c r="G68" s="237"/>
      <c r="H68" s="236" t="str">
        <f>"FYE: "&amp;data!C96</f>
        <v>FYE: 12/31/2024</v>
      </c>
    </row>
    <row r="69" spans="1:9" ht="20.100000000000001" customHeight="1">
      <c r="A69" s="230">
        <v>1</v>
      </c>
      <c r="B69" s="238" t="s">
        <v>235</v>
      </c>
      <c r="C69" s="240" t="s">
        <v>49</v>
      </c>
      <c r="D69" s="240" t="s">
        <v>50</v>
      </c>
      <c r="E69" s="240" t="s">
        <v>51</v>
      </c>
      <c r="F69" s="240" t="s">
        <v>52</v>
      </c>
      <c r="G69" s="240" t="s">
        <v>53</v>
      </c>
      <c r="H69" s="240" t="s">
        <v>54</v>
      </c>
      <c r="I69" s="240" t="s">
        <v>55</v>
      </c>
    </row>
    <row r="70" spans="1:9" ht="20.100000000000001" customHeight="1">
      <c r="A70" s="241">
        <v>2</v>
      </c>
      <c r="B70" s="242" t="s">
        <v>1000</v>
      </c>
      <c r="C70" s="244" t="s">
        <v>131</v>
      </c>
      <c r="D70" s="244"/>
      <c r="E70" s="244" t="s">
        <v>133</v>
      </c>
      <c r="F70" s="244" t="s">
        <v>134</v>
      </c>
      <c r="G70" s="244"/>
      <c r="H70" s="244" t="s">
        <v>136</v>
      </c>
      <c r="I70" s="244" t="s">
        <v>137</v>
      </c>
    </row>
    <row r="71" spans="1:9" ht="20.100000000000001" customHeight="1">
      <c r="A71" s="241"/>
      <c r="B71" s="242"/>
      <c r="C71" s="244" t="s">
        <v>197</v>
      </c>
      <c r="D71" s="244" t="s">
        <v>1021</v>
      </c>
      <c r="E71" s="244" t="s">
        <v>195</v>
      </c>
      <c r="F71" s="244" t="s">
        <v>198</v>
      </c>
      <c r="G71" s="244" t="s">
        <v>135</v>
      </c>
      <c r="H71" s="244" t="s">
        <v>199</v>
      </c>
      <c r="I71" s="244" t="s">
        <v>200</v>
      </c>
    </row>
    <row r="72" spans="1:9" ht="20.100000000000001" customHeight="1">
      <c r="A72" s="230">
        <v>3</v>
      </c>
      <c r="B72" s="238" t="s">
        <v>1004</v>
      </c>
      <c r="C72" s="240" t="s">
        <v>1022</v>
      </c>
      <c r="D72" s="239" t="s">
        <v>1023</v>
      </c>
      <c r="E72" s="250"/>
      <c r="F72" s="250"/>
      <c r="G72" s="239" t="s">
        <v>1024</v>
      </c>
      <c r="H72" s="239" t="s">
        <v>1024</v>
      </c>
      <c r="I72" s="240" t="s">
        <v>249</v>
      </c>
    </row>
    <row r="73" spans="1:9" ht="20.100000000000001" customHeight="1">
      <c r="A73" s="230">
        <v>4</v>
      </c>
      <c r="B73" s="238" t="s">
        <v>260</v>
      </c>
      <c r="C73" s="238">
        <f>data!Q59</f>
        <v>0</v>
      </c>
      <c r="D73" s="246">
        <f>data!R59</f>
        <v>0</v>
      </c>
      <c r="E73" s="250"/>
      <c r="F73" s="250"/>
      <c r="G73" s="238">
        <f>data!U59</f>
        <v>34436</v>
      </c>
      <c r="H73" s="238">
        <f>data!V59</f>
        <v>0</v>
      </c>
      <c r="I73" s="238">
        <f>data!W59</f>
        <v>297</v>
      </c>
    </row>
    <row r="74" spans="1:9" ht="20.100000000000001" customHeight="1">
      <c r="A74" s="230">
        <v>5</v>
      </c>
      <c r="B74" s="238" t="s">
        <v>261</v>
      </c>
      <c r="C74" s="245">
        <f>data!Q60</f>
        <v>0</v>
      </c>
      <c r="D74" s="245">
        <f>data!R60</f>
        <v>0</v>
      </c>
      <c r="E74" s="245">
        <f>data!S60</f>
        <v>0</v>
      </c>
      <c r="F74" s="245">
        <f>data!T60</f>
        <v>0</v>
      </c>
      <c r="G74" s="245">
        <f>data!U60</f>
        <v>10.119999999999999</v>
      </c>
      <c r="H74" s="245">
        <f>data!V60</f>
        <v>0</v>
      </c>
      <c r="I74" s="245">
        <f>data!W60</f>
        <v>0.55000000000000004</v>
      </c>
    </row>
    <row r="75" spans="1:9" ht="20.100000000000001" customHeight="1">
      <c r="A75" s="230">
        <v>6</v>
      </c>
      <c r="B75" s="238" t="s">
        <v>262</v>
      </c>
      <c r="C75" s="238">
        <f>data!Q61</f>
        <v>0</v>
      </c>
      <c r="D75" s="238">
        <f>data!R61</f>
        <v>0</v>
      </c>
      <c r="E75" s="238">
        <f>data!S61</f>
        <v>0</v>
      </c>
      <c r="F75" s="238">
        <f>data!T61</f>
        <v>0</v>
      </c>
      <c r="G75" s="238">
        <f>data!U61</f>
        <v>603740</v>
      </c>
      <c r="H75" s="238">
        <f>data!V61</f>
        <v>0</v>
      </c>
      <c r="I75" s="238">
        <f>data!W61</f>
        <v>31317</v>
      </c>
    </row>
    <row r="76" spans="1:9" ht="20.100000000000001" customHeight="1">
      <c r="A76" s="230">
        <v>7</v>
      </c>
      <c r="B76" s="238" t="s">
        <v>10</v>
      </c>
      <c r="C76" s="238">
        <f>data!Q62</f>
        <v>0</v>
      </c>
      <c r="D76" s="238">
        <f>data!R62</f>
        <v>0</v>
      </c>
      <c r="E76" s="238">
        <f>data!S62</f>
        <v>0</v>
      </c>
      <c r="F76" s="238">
        <f>data!T62</f>
        <v>0</v>
      </c>
      <c r="G76" s="238">
        <f>data!U62</f>
        <v>137212</v>
      </c>
      <c r="H76" s="238">
        <f>data!V62</f>
        <v>0</v>
      </c>
      <c r="I76" s="238">
        <f>data!W62</f>
        <v>7117</v>
      </c>
    </row>
    <row r="77" spans="1:9" ht="20.100000000000001" customHeight="1">
      <c r="A77" s="230">
        <v>8</v>
      </c>
      <c r="B77" s="238" t="s">
        <v>263</v>
      </c>
      <c r="C77" s="238">
        <f>data!Q63</f>
        <v>0</v>
      </c>
      <c r="D77" s="238">
        <f>data!R63</f>
        <v>0</v>
      </c>
      <c r="E77" s="238">
        <f>data!S63</f>
        <v>0</v>
      </c>
      <c r="F77" s="238">
        <f>data!T63</f>
        <v>0</v>
      </c>
      <c r="G77" s="238">
        <f>data!U63</f>
        <v>3727</v>
      </c>
      <c r="H77" s="238">
        <f>data!V63</f>
        <v>0</v>
      </c>
      <c r="I77" s="238">
        <f>data!W63</f>
        <v>0</v>
      </c>
    </row>
    <row r="78" spans="1:9" ht="20.100000000000001" customHeight="1">
      <c r="A78" s="230">
        <v>9</v>
      </c>
      <c r="B78" s="238" t="s">
        <v>264</v>
      </c>
      <c r="C78" s="238">
        <f>data!Q64</f>
        <v>0</v>
      </c>
      <c r="D78" s="238">
        <f>data!R64</f>
        <v>0</v>
      </c>
      <c r="E78" s="238">
        <f>data!S64</f>
        <v>41</v>
      </c>
      <c r="F78" s="238">
        <f>data!T64</f>
        <v>0</v>
      </c>
      <c r="G78" s="238">
        <f>data!U64</f>
        <v>400276</v>
      </c>
      <c r="H78" s="238">
        <f>data!V64</f>
        <v>0</v>
      </c>
      <c r="I78" s="238">
        <f>data!W64</f>
        <v>1015</v>
      </c>
    </row>
    <row r="79" spans="1:9" ht="20.100000000000001" customHeight="1">
      <c r="A79" s="230">
        <v>10</v>
      </c>
      <c r="B79" s="238" t="s">
        <v>520</v>
      </c>
      <c r="C79" s="238">
        <f>data!Q65</f>
        <v>0</v>
      </c>
      <c r="D79" s="238">
        <f>data!R65</f>
        <v>0</v>
      </c>
      <c r="E79" s="238">
        <f>data!S65</f>
        <v>0</v>
      </c>
      <c r="F79" s="238">
        <f>data!T65</f>
        <v>0</v>
      </c>
      <c r="G79" s="238">
        <f>data!U65</f>
        <v>0</v>
      </c>
      <c r="H79" s="238">
        <f>data!V65</f>
        <v>0</v>
      </c>
      <c r="I79" s="238">
        <f>data!W65</f>
        <v>27084</v>
      </c>
    </row>
    <row r="80" spans="1:9" ht="20.100000000000001" customHeight="1">
      <c r="A80" s="230">
        <v>11</v>
      </c>
      <c r="B80" s="238" t="s">
        <v>521</v>
      </c>
      <c r="C80" s="238">
        <f>data!Q66</f>
        <v>0</v>
      </c>
      <c r="D80" s="238">
        <f>data!R66</f>
        <v>0</v>
      </c>
      <c r="E80" s="238">
        <f>data!S66</f>
        <v>0</v>
      </c>
      <c r="F80" s="238">
        <f>data!T66</f>
        <v>0</v>
      </c>
      <c r="G80" s="238">
        <f>data!U66</f>
        <v>201783</v>
      </c>
      <c r="H80" s="238">
        <f>data!V66</f>
        <v>0</v>
      </c>
      <c r="I80" s="238">
        <f>data!W66</f>
        <v>0</v>
      </c>
    </row>
    <row r="81" spans="1:9" ht="20.100000000000001" customHeight="1">
      <c r="A81" s="230">
        <v>12</v>
      </c>
      <c r="B81" s="238" t="s">
        <v>15</v>
      </c>
      <c r="C81" s="238">
        <f>data!Q67</f>
        <v>0</v>
      </c>
      <c r="D81" s="238">
        <f>data!R67</f>
        <v>0</v>
      </c>
      <c r="E81" s="238">
        <f>data!S67</f>
        <v>0</v>
      </c>
      <c r="F81" s="238">
        <f>data!T67</f>
        <v>0</v>
      </c>
      <c r="G81" s="238">
        <f>data!U67</f>
        <v>18631</v>
      </c>
      <c r="H81" s="238">
        <f>data!V67</f>
        <v>0</v>
      </c>
      <c r="I81" s="238">
        <f>data!W67</f>
        <v>2043</v>
      </c>
    </row>
    <row r="82" spans="1:9" ht="20.100000000000001" customHeight="1">
      <c r="A82" s="230">
        <v>13</v>
      </c>
      <c r="B82" s="238" t="s">
        <v>1005</v>
      </c>
      <c r="C82" s="238">
        <f>data!Q68</f>
        <v>0</v>
      </c>
      <c r="D82" s="238">
        <f>data!R68</f>
        <v>0</v>
      </c>
      <c r="E82" s="238">
        <f>data!S68</f>
        <v>0</v>
      </c>
      <c r="F82" s="238">
        <f>data!T68</f>
        <v>0</v>
      </c>
      <c r="G82" s="238">
        <f>data!U68</f>
        <v>11238</v>
      </c>
      <c r="H82" s="238">
        <f>data!V68</f>
        <v>0</v>
      </c>
      <c r="I82" s="238">
        <f>data!W68</f>
        <v>891</v>
      </c>
    </row>
    <row r="83" spans="1:9" ht="20.100000000000001" customHeight="1">
      <c r="A83" s="230">
        <v>14</v>
      </c>
      <c r="B83" s="238" t="s">
        <v>1006</v>
      </c>
      <c r="C83" s="238">
        <f>data!Q69</f>
        <v>0</v>
      </c>
      <c r="D83" s="238">
        <f>data!R69</f>
        <v>0</v>
      </c>
      <c r="E83" s="238">
        <f>data!S69</f>
        <v>0</v>
      </c>
      <c r="F83" s="238">
        <f>data!T69</f>
        <v>0</v>
      </c>
      <c r="G83" s="238">
        <f>data!U69</f>
        <v>1309</v>
      </c>
      <c r="H83" s="238">
        <f>data!V69</f>
        <v>0</v>
      </c>
      <c r="I83" s="238">
        <f>data!W69</f>
        <v>0</v>
      </c>
    </row>
    <row r="84" spans="1:9" ht="20.100000000000001" customHeight="1">
      <c r="A84" s="230">
        <v>15</v>
      </c>
      <c r="B84" s="238" t="s">
        <v>283</v>
      </c>
      <c r="C84" s="238">
        <f>-data!Q84</f>
        <v>0</v>
      </c>
      <c r="D84" s="238">
        <f>-data!R84</f>
        <v>0</v>
      </c>
      <c r="E84" s="238">
        <f>-data!S84</f>
        <v>0</v>
      </c>
      <c r="F84" s="238">
        <f>-data!T84</f>
        <v>0</v>
      </c>
      <c r="G84" s="238">
        <f>-data!U84</f>
        <v>0</v>
      </c>
      <c r="H84" s="238">
        <f>-data!V84</f>
        <v>0</v>
      </c>
      <c r="I84" s="238">
        <f>-data!W84</f>
        <v>0</v>
      </c>
    </row>
    <row r="85" spans="1:9" ht="20.100000000000001" customHeight="1">
      <c r="A85" s="230">
        <v>16</v>
      </c>
      <c r="B85" s="246" t="s">
        <v>1007</v>
      </c>
      <c r="C85" s="238">
        <f>data!Q85</f>
        <v>0</v>
      </c>
      <c r="D85" s="238">
        <f>data!R85</f>
        <v>0</v>
      </c>
      <c r="E85" s="238">
        <f>data!S85</f>
        <v>41</v>
      </c>
      <c r="F85" s="238">
        <f>data!T85</f>
        <v>0</v>
      </c>
      <c r="G85" s="238">
        <f>data!U85</f>
        <v>1377916</v>
      </c>
      <c r="H85" s="238">
        <f>data!V85</f>
        <v>0</v>
      </c>
      <c r="I85" s="238">
        <f>data!W85</f>
        <v>69467</v>
      </c>
    </row>
    <row r="86" spans="1:9" ht="20.100000000000001" customHeight="1">
      <c r="A86" s="230">
        <v>17</v>
      </c>
      <c r="B86" s="238" t="s">
        <v>285</v>
      </c>
      <c r="C86" s="248"/>
      <c r="D86" s="248"/>
      <c r="E86" s="248"/>
      <c r="F86" s="248"/>
      <c r="G86" s="248"/>
      <c r="H86" s="248"/>
      <c r="I86" s="248"/>
    </row>
    <row r="87" spans="1:9" ht="20.100000000000001" customHeight="1">
      <c r="A87" s="230">
        <v>18</v>
      </c>
      <c r="B87" s="238" t="s">
        <v>1008</v>
      </c>
      <c r="C87" s="246">
        <f>+data!M682</f>
        <v>0</v>
      </c>
      <c r="D87" s="246">
        <f>+data!M683</f>
        <v>0</v>
      </c>
      <c r="E87" s="246">
        <f>+data!M684</f>
        <v>5</v>
      </c>
      <c r="F87" s="246">
        <f>+data!M685</f>
        <v>0</v>
      </c>
      <c r="G87" s="246">
        <f>+data!M686</f>
        <v>873676</v>
      </c>
      <c r="H87" s="246">
        <f>+data!M687</f>
        <v>0</v>
      </c>
      <c r="I87" s="246">
        <f>+data!M688</f>
        <v>95448</v>
      </c>
    </row>
    <row r="88" spans="1:9" ht="20.100000000000001" customHeight="1">
      <c r="A88" s="230">
        <v>19</v>
      </c>
      <c r="B88" s="246" t="s">
        <v>1009</v>
      </c>
      <c r="C88" s="238">
        <f>data!Q87</f>
        <v>0</v>
      </c>
      <c r="D88" s="238">
        <f>data!R87</f>
        <v>0</v>
      </c>
      <c r="E88" s="238">
        <f>data!S87</f>
        <v>0</v>
      </c>
      <c r="F88" s="238">
        <f>data!T87</f>
        <v>0</v>
      </c>
      <c r="G88" s="238">
        <f>data!U87</f>
        <v>907575</v>
      </c>
      <c r="H88" s="238">
        <f>data!V87</f>
        <v>0</v>
      </c>
      <c r="I88" s="238">
        <f>data!W87</f>
        <v>61480</v>
      </c>
    </row>
    <row r="89" spans="1:9" ht="20.100000000000001" customHeight="1">
      <c r="A89" s="230">
        <v>20</v>
      </c>
      <c r="B89" s="246" t="s">
        <v>1010</v>
      </c>
      <c r="C89" s="238">
        <f>data!Q88</f>
        <v>0</v>
      </c>
      <c r="D89" s="238">
        <f>data!R88</f>
        <v>0</v>
      </c>
      <c r="E89" s="238">
        <f>data!S88</f>
        <v>0</v>
      </c>
      <c r="F89" s="238">
        <f>data!T88</f>
        <v>0</v>
      </c>
      <c r="G89" s="238">
        <f>data!U88</f>
        <v>4142011</v>
      </c>
      <c r="H89" s="238">
        <f>data!V88</f>
        <v>0</v>
      </c>
      <c r="I89" s="238">
        <f>data!W88</f>
        <v>561119</v>
      </c>
    </row>
    <row r="90" spans="1:9" ht="20.100000000000001" customHeight="1">
      <c r="A90" s="230">
        <v>21</v>
      </c>
      <c r="B90" s="246" t="s">
        <v>1011</v>
      </c>
      <c r="C90" s="238">
        <f>data!Q89</f>
        <v>0</v>
      </c>
      <c r="D90" s="238">
        <f>data!R89</f>
        <v>0</v>
      </c>
      <c r="E90" s="238">
        <f>data!S89</f>
        <v>0</v>
      </c>
      <c r="F90" s="238">
        <f>data!T89</f>
        <v>0</v>
      </c>
      <c r="G90" s="238">
        <f>data!U89</f>
        <v>5049586</v>
      </c>
      <c r="H90" s="238">
        <f>data!V89</f>
        <v>0</v>
      </c>
      <c r="I90" s="238">
        <f>data!W89</f>
        <v>622599</v>
      </c>
    </row>
    <row r="91" spans="1:9" ht="20.100000000000001" customHeight="1">
      <c r="A91" s="230" t="s">
        <v>1012</v>
      </c>
      <c r="B91" s="238"/>
      <c r="C91" s="248"/>
      <c r="D91" s="248"/>
      <c r="E91" s="248"/>
      <c r="F91" s="248"/>
      <c r="G91" s="248"/>
      <c r="H91" s="248"/>
      <c r="I91" s="248"/>
    </row>
    <row r="92" spans="1:9" ht="20.100000000000001" customHeight="1">
      <c r="A92" s="230">
        <v>22</v>
      </c>
      <c r="B92" s="238" t="s">
        <v>1013</v>
      </c>
      <c r="C92" s="238">
        <f>data!Q90</f>
        <v>0</v>
      </c>
      <c r="D92" s="238">
        <f>data!R90</f>
        <v>0</v>
      </c>
      <c r="E92" s="238">
        <f>data!S90</f>
        <v>0</v>
      </c>
      <c r="F92" s="238">
        <f>data!T90</f>
        <v>0</v>
      </c>
      <c r="G92" s="238">
        <f>data!U90</f>
        <v>994</v>
      </c>
      <c r="H92" s="238">
        <f>data!V90</f>
        <v>0</v>
      </c>
      <c r="I92" s="238">
        <f>data!W90</f>
        <v>109</v>
      </c>
    </row>
    <row r="93" spans="1:9" ht="20.100000000000001" customHeight="1">
      <c r="A93" s="230">
        <v>23</v>
      </c>
      <c r="B93" s="238" t="s">
        <v>1014</v>
      </c>
      <c r="C93" s="238">
        <f>data!Q91</f>
        <v>0</v>
      </c>
      <c r="D93" s="238">
        <f>data!R91</f>
        <v>0</v>
      </c>
      <c r="E93" s="238">
        <f>data!S91</f>
        <v>0</v>
      </c>
      <c r="F93" s="238">
        <f>data!T91</f>
        <v>0</v>
      </c>
      <c r="G93" s="238">
        <f>data!U91</f>
        <v>0</v>
      </c>
      <c r="H93" s="238">
        <f>data!V91</f>
        <v>0</v>
      </c>
      <c r="I93" s="238">
        <f>data!W91</f>
        <v>0</v>
      </c>
    </row>
    <row r="94" spans="1:9" ht="20.100000000000001" customHeight="1">
      <c r="A94" s="230">
        <v>24</v>
      </c>
      <c r="B94" s="238" t="s">
        <v>1015</v>
      </c>
      <c r="C94" s="238">
        <f>data!Q92</f>
        <v>0</v>
      </c>
      <c r="D94" s="238">
        <f>data!R92</f>
        <v>0</v>
      </c>
      <c r="E94" s="238">
        <f>data!S92</f>
        <v>0</v>
      </c>
      <c r="F94" s="238">
        <f>data!T92</f>
        <v>0</v>
      </c>
      <c r="G94" s="238">
        <f>data!U92</f>
        <v>430</v>
      </c>
      <c r="H94" s="238">
        <f>data!V92</f>
        <v>0</v>
      </c>
      <c r="I94" s="238">
        <f>data!W92</f>
        <v>47</v>
      </c>
    </row>
    <row r="95" spans="1:9" ht="20.100000000000001" customHeight="1">
      <c r="A95" s="230">
        <v>25</v>
      </c>
      <c r="B95" s="238" t="s">
        <v>1016</v>
      </c>
      <c r="C95" s="238">
        <f>data!Q93</f>
        <v>0</v>
      </c>
      <c r="D95" s="238">
        <f>data!R93</f>
        <v>0</v>
      </c>
      <c r="E95" s="238">
        <f>data!S93</f>
        <v>0</v>
      </c>
      <c r="F95" s="238">
        <f>data!T93</f>
        <v>0</v>
      </c>
      <c r="G95" s="238">
        <f>data!U93</f>
        <v>0</v>
      </c>
      <c r="H95" s="238">
        <f>data!V93</f>
        <v>0</v>
      </c>
      <c r="I95" s="238">
        <f>data!W93</f>
        <v>524</v>
      </c>
    </row>
    <row r="96" spans="1:9" ht="20.100000000000001" customHeight="1">
      <c r="A96" s="230">
        <v>26</v>
      </c>
      <c r="B96" s="238" t="s">
        <v>293</v>
      </c>
      <c r="C96" s="245">
        <f>data!Q94</f>
        <v>0</v>
      </c>
      <c r="D96" s="245">
        <f>data!R94</f>
        <v>0</v>
      </c>
      <c r="E96" s="245">
        <f>data!S94</f>
        <v>0</v>
      </c>
      <c r="F96" s="245">
        <f>data!T94</f>
        <v>0</v>
      </c>
      <c r="G96" s="245">
        <f>data!U94</f>
        <v>0</v>
      </c>
      <c r="H96" s="245">
        <f>data!V94</f>
        <v>0</v>
      </c>
      <c r="I96" s="245">
        <f>data!W94</f>
        <v>0</v>
      </c>
    </row>
    <row r="97" spans="1:9" ht="20.100000000000001" customHeight="1">
      <c r="A97" s="231" t="s">
        <v>998</v>
      </c>
      <c r="B97" s="232"/>
      <c r="C97" s="232"/>
      <c r="D97" s="232"/>
      <c r="E97" s="232"/>
      <c r="F97" s="232"/>
      <c r="G97" s="232"/>
      <c r="H97" s="232"/>
      <c r="I97" s="231"/>
    </row>
    <row r="98" spans="1:9" ht="20.100000000000001" customHeight="1">
      <c r="D98" s="234"/>
      <c r="I98" s="235" t="s">
        <v>1025</v>
      </c>
    </row>
    <row r="99" spans="1:9" ht="20.100000000000001" customHeight="1">
      <c r="A99" s="234"/>
    </row>
    <row r="100" spans="1:9" ht="20.100000000000001" customHeight="1">
      <c r="A100" s="236" t="str">
        <f>"Hospital: "&amp;data!C98</f>
        <v>Hospital: Columbia County Public Hospital District No. 1</v>
      </c>
      <c r="G100" s="237"/>
      <c r="H100" s="236" t="str">
        <f>"FYE: "&amp;data!C96</f>
        <v>FYE: 12/31/2024</v>
      </c>
    </row>
    <row r="101" spans="1:9" ht="20.100000000000001" customHeight="1">
      <c r="A101" s="230">
        <v>1</v>
      </c>
      <c r="B101" s="238" t="s">
        <v>235</v>
      </c>
      <c r="C101" s="240" t="s">
        <v>56</v>
      </c>
      <c r="D101" s="240" t="s">
        <v>57</v>
      </c>
      <c r="E101" s="240" t="s">
        <v>58</v>
      </c>
      <c r="F101" s="240" t="s">
        <v>59</v>
      </c>
      <c r="G101" s="240" t="s">
        <v>60</v>
      </c>
      <c r="H101" s="240" t="s">
        <v>61</v>
      </c>
      <c r="I101" s="240" t="s">
        <v>62</v>
      </c>
    </row>
    <row r="102" spans="1:9" ht="20.100000000000001" customHeight="1">
      <c r="A102" s="241">
        <v>2</v>
      </c>
      <c r="B102" s="242" t="s">
        <v>1000</v>
      </c>
      <c r="C102" s="244" t="s">
        <v>1026</v>
      </c>
      <c r="D102" s="244" t="s">
        <v>1027</v>
      </c>
      <c r="E102" s="244" t="s">
        <v>1027</v>
      </c>
      <c r="F102" s="244" t="s">
        <v>140</v>
      </c>
      <c r="G102" s="244"/>
      <c r="H102" s="244" t="s">
        <v>142</v>
      </c>
      <c r="I102" s="244"/>
    </row>
    <row r="103" spans="1:9" ht="20.100000000000001" customHeight="1">
      <c r="A103" s="241"/>
      <c r="B103" s="242"/>
      <c r="C103" s="244" t="s">
        <v>201</v>
      </c>
      <c r="D103" s="244" t="s">
        <v>202</v>
      </c>
      <c r="E103" s="244" t="s">
        <v>203</v>
      </c>
      <c r="F103" s="244" t="s">
        <v>204</v>
      </c>
      <c r="G103" s="244" t="s">
        <v>141</v>
      </c>
      <c r="H103" s="244" t="s">
        <v>198</v>
      </c>
      <c r="I103" s="244" t="s">
        <v>143</v>
      </c>
    </row>
    <row r="104" spans="1:9" ht="20.100000000000001" customHeight="1">
      <c r="A104" s="230">
        <v>3</v>
      </c>
      <c r="B104" s="238" t="s">
        <v>1004</v>
      </c>
      <c r="C104" s="239" t="s">
        <v>250</v>
      </c>
      <c r="D104" s="240" t="s">
        <v>1028</v>
      </c>
      <c r="E104" s="240" t="s">
        <v>1028</v>
      </c>
      <c r="F104" s="240" t="s">
        <v>1028</v>
      </c>
      <c r="G104" s="250"/>
      <c r="H104" s="240" t="s">
        <v>252</v>
      </c>
      <c r="I104" s="240" t="s">
        <v>253</v>
      </c>
    </row>
    <row r="105" spans="1:9" ht="20.100000000000001" customHeight="1">
      <c r="A105" s="230">
        <v>4</v>
      </c>
      <c r="B105" s="238" t="s">
        <v>260</v>
      </c>
      <c r="C105" s="238">
        <f>data!X59</f>
        <v>1112</v>
      </c>
      <c r="D105" s="238">
        <f>data!Y59</f>
        <v>2253</v>
      </c>
      <c r="E105" s="238">
        <f>data!Z59</f>
        <v>0</v>
      </c>
      <c r="F105" s="238">
        <f>data!AA59</f>
        <v>0</v>
      </c>
      <c r="G105" s="250"/>
      <c r="H105" s="238">
        <f>data!AC59</f>
        <v>2133</v>
      </c>
      <c r="I105" s="238">
        <f>data!AD59</f>
        <v>0</v>
      </c>
    </row>
    <row r="106" spans="1:9" ht="20.100000000000001" customHeight="1">
      <c r="A106" s="230">
        <v>5</v>
      </c>
      <c r="B106" s="238" t="s">
        <v>261</v>
      </c>
      <c r="C106" s="245">
        <f>data!X60</f>
        <v>2.06</v>
      </c>
      <c r="D106" s="245">
        <f>data!Y60</f>
        <v>4.18</v>
      </c>
      <c r="E106" s="245">
        <f>data!Z60</f>
        <v>0</v>
      </c>
      <c r="F106" s="245">
        <f>data!AA60</f>
        <v>0</v>
      </c>
      <c r="G106" s="245">
        <f>data!AB60</f>
        <v>2</v>
      </c>
      <c r="H106" s="245">
        <f>data!AC60</f>
        <v>3.48</v>
      </c>
      <c r="I106" s="245">
        <f>data!AD60</f>
        <v>0</v>
      </c>
    </row>
    <row r="107" spans="1:9" ht="20.100000000000001" customHeight="1">
      <c r="A107" s="230">
        <v>6</v>
      </c>
      <c r="B107" s="238" t="s">
        <v>262</v>
      </c>
      <c r="C107" s="238">
        <f>data!X61</f>
        <v>117251</v>
      </c>
      <c r="D107" s="238">
        <f>data!Y61</f>
        <v>237560</v>
      </c>
      <c r="E107" s="238">
        <f>data!Z61</f>
        <v>0</v>
      </c>
      <c r="F107" s="238">
        <f>data!AA61</f>
        <v>0</v>
      </c>
      <c r="G107" s="238">
        <f>data!AB61</f>
        <v>246796</v>
      </c>
      <c r="H107" s="238">
        <f>data!AC61</f>
        <v>231003</v>
      </c>
      <c r="I107" s="238">
        <f>data!AD61</f>
        <v>0</v>
      </c>
    </row>
    <row r="108" spans="1:9" ht="20.100000000000001" customHeight="1">
      <c r="A108" s="230">
        <v>7</v>
      </c>
      <c r="B108" s="238" t="s">
        <v>10</v>
      </c>
      <c r="C108" s="238">
        <f>data!X62</f>
        <v>26648</v>
      </c>
      <c r="D108" s="238">
        <f>data!Y62</f>
        <v>53990</v>
      </c>
      <c r="E108" s="238">
        <f>data!Z62</f>
        <v>0</v>
      </c>
      <c r="F108" s="238">
        <f>data!AA62</f>
        <v>0</v>
      </c>
      <c r="G108" s="238">
        <f>data!AB62</f>
        <v>56089</v>
      </c>
      <c r="H108" s="238">
        <f>data!AC62</f>
        <v>52500</v>
      </c>
      <c r="I108" s="238">
        <f>data!AD62</f>
        <v>0</v>
      </c>
    </row>
    <row r="109" spans="1:9" ht="20.100000000000001" customHeight="1">
      <c r="A109" s="230">
        <v>8</v>
      </c>
      <c r="B109" s="238" t="s">
        <v>263</v>
      </c>
      <c r="C109" s="238">
        <f>data!X63</f>
        <v>0</v>
      </c>
      <c r="D109" s="238">
        <f>data!Y63</f>
        <v>85433</v>
      </c>
      <c r="E109" s="238">
        <f>data!Z63</f>
        <v>0</v>
      </c>
      <c r="F109" s="238">
        <f>data!AA63</f>
        <v>0</v>
      </c>
      <c r="G109" s="238">
        <f>data!AB63</f>
        <v>113264</v>
      </c>
      <c r="H109" s="238">
        <f>data!AC63</f>
        <v>0</v>
      </c>
      <c r="I109" s="238">
        <f>data!AD63</f>
        <v>0</v>
      </c>
    </row>
    <row r="110" spans="1:9" ht="20.100000000000001" customHeight="1">
      <c r="A110" s="230">
        <v>9</v>
      </c>
      <c r="B110" s="238" t="s">
        <v>264</v>
      </c>
      <c r="C110" s="238">
        <f>data!X64</f>
        <v>3800</v>
      </c>
      <c r="D110" s="238">
        <f>data!Y64</f>
        <v>7700</v>
      </c>
      <c r="E110" s="238">
        <f>data!Z64</f>
        <v>0</v>
      </c>
      <c r="F110" s="238">
        <f>data!AA64</f>
        <v>0</v>
      </c>
      <c r="G110" s="238">
        <f>data!AB64</f>
        <v>933579</v>
      </c>
      <c r="H110" s="238">
        <f>data!AC64</f>
        <v>19565</v>
      </c>
      <c r="I110" s="238">
        <f>data!AD64</f>
        <v>0</v>
      </c>
    </row>
    <row r="111" spans="1:9" ht="20.100000000000001" customHeight="1">
      <c r="A111" s="230">
        <v>10</v>
      </c>
      <c r="B111" s="238" t="s">
        <v>520</v>
      </c>
      <c r="C111" s="238">
        <f>data!X65</f>
        <v>0</v>
      </c>
      <c r="D111" s="238">
        <f>data!Y65</f>
        <v>0</v>
      </c>
      <c r="E111" s="238">
        <f>data!Z65</f>
        <v>0</v>
      </c>
      <c r="F111" s="238">
        <f>data!AA65</f>
        <v>0</v>
      </c>
      <c r="G111" s="238">
        <f>data!AB65</f>
        <v>0</v>
      </c>
      <c r="H111" s="238">
        <f>data!AC65</f>
        <v>0</v>
      </c>
      <c r="I111" s="238">
        <f>data!AD65</f>
        <v>0</v>
      </c>
    </row>
    <row r="112" spans="1:9" ht="20.100000000000001" customHeight="1">
      <c r="A112" s="230">
        <v>11</v>
      </c>
      <c r="B112" s="238" t="s">
        <v>521</v>
      </c>
      <c r="C112" s="238">
        <f>data!X66</f>
        <v>147059</v>
      </c>
      <c r="D112" s="238">
        <f>data!Y66</f>
        <v>198520</v>
      </c>
      <c r="E112" s="238">
        <f>data!Z66</f>
        <v>0</v>
      </c>
      <c r="F112" s="238">
        <f>data!AA66</f>
        <v>0</v>
      </c>
      <c r="G112" s="238">
        <f>data!AB66</f>
        <v>53810</v>
      </c>
      <c r="H112" s="238">
        <f>data!AC66</f>
        <v>5138</v>
      </c>
      <c r="I112" s="238">
        <f>data!AD66</f>
        <v>0</v>
      </c>
    </row>
    <row r="113" spans="1:9" ht="20.100000000000001" customHeight="1">
      <c r="A113" s="230">
        <v>12</v>
      </c>
      <c r="B113" s="238" t="s">
        <v>15</v>
      </c>
      <c r="C113" s="238">
        <f>data!X67</f>
        <v>7647</v>
      </c>
      <c r="D113" s="238">
        <f>data!Y67</f>
        <v>15482</v>
      </c>
      <c r="E113" s="238">
        <f>data!Z67</f>
        <v>0</v>
      </c>
      <c r="F113" s="238">
        <f>data!AA67</f>
        <v>0</v>
      </c>
      <c r="G113" s="238">
        <f>data!AB67</f>
        <v>7216</v>
      </c>
      <c r="H113" s="238">
        <f>data!AC67</f>
        <v>24047</v>
      </c>
      <c r="I113" s="238">
        <f>data!AD67</f>
        <v>0</v>
      </c>
    </row>
    <row r="114" spans="1:9" ht="20.100000000000001" customHeight="1">
      <c r="A114" s="230">
        <v>13</v>
      </c>
      <c r="B114" s="238" t="s">
        <v>1005</v>
      </c>
      <c r="C114" s="238">
        <f>data!X68</f>
        <v>0</v>
      </c>
      <c r="D114" s="238">
        <f>data!Y68</f>
        <v>209</v>
      </c>
      <c r="E114" s="238">
        <f>data!Z68</f>
        <v>0</v>
      </c>
      <c r="F114" s="238">
        <f>data!AA68</f>
        <v>0</v>
      </c>
      <c r="G114" s="238">
        <f>data!AB68</f>
        <v>58931</v>
      </c>
      <c r="H114" s="238">
        <f>data!AC68</f>
        <v>0</v>
      </c>
      <c r="I114" s="238">
        <f>data!AD68</f>
        <v>0</v>
      </c>
    </row>
    <row r="115" spans="1:9" ht="20.100000000000001" customHeight="1">
      <c r="A115" s="230">
        <v>14</v>
      </c>
      <c r="B115" s="238" t="s">
        <v>1006</v>
      </c>
      <c r="C115" s="238">
        <f>data!X69</f>
        <v>0</v>
      </c>
      <c r="D115" s="238">
        <f>data!Y69</f>
        <v>154</v>
      </c>
      <c r="E115" s="238">
        <f>data!Z69</f>
        <v>0</v>
      </c>
      <c r="F115" s="238">
        <f>data!AA69</f>
        <v>0</v>
      </c>
      <c r="G115" s="238">
        <f>data!AB69</f>
        <v>3380</v>
      </c>
      <c r="H115" s="238">
        <f>data!AC69</f>
        <v>2624</v>
      </c>
      <c r="I115" s="238">
        <f>data!AD69</f>
        <v>0</v>
      </c>
    </row>
    <row r="116" spans="1:9" ht="20.100000000000001" customHeight="1">
      <c r="A116" s="230">
        <v>15</v>
      </c>
      <c r="B116" s="238" t="s">
        <v>283</v>
      </c>
      <c r="C116" s="238">
        <f>-data!X84</f>
        <v>0</v>
      </c>
      <c r="D116" s="238">
        <f>-data!Y84</f>
        <v>0</v>
      </c>
      <c r="E116" s="238">
        <f>-data!Z84</f>
        <v>0</v>
      </c>
      <c r="F116" s="238">
        <f>-data!AA84</f>
        <v>0</v>
      </c>
      <c r="G116" s="238">
        <f>-data!AB84</f>
        <v>-204574</v>
      </c>
      <c r="H116" s="238">
        <f>-data!AC84</f>
        <v>0</v>
      </c>
      <c r="I116" s="238">
        <f>-data!AD84</f>
        <v>0</v>
      </c>
    </row>
    <row r="117" spans="1:9" ht="20.100000000000001" customHeight="1">
      <c r="A117" s="230">
        <v>16</v>
      </c>
      <c r="B117" s="246" t="s">
        <v>1007</v>
      </c>
      <c r="C117" s="238">
        <f>data!X85</f>
        <v>302405</v>
      </c>
      <c r="D117" s="238">
        <f>data!Y85</f>
        <v>599048</v>
      </c>
      <c r="E117" s="238">
        <f>data!Z85</f>
        <v>0</v>
      </c>
      <c r="F117" s="238">
        <f>data!AA85</f>
        <v>0</v>
      </c>
      <c r="G117" s="238">
        <f>data!AB85</f>
        <v>1268491</v>
      </c>
      <c r="H117" s="238">
        <f>data!AC85</f>
        <v>334877</v>
      </c>
      <c r="I117" s="238">
        <f>data!AD85</f>
        <v>0</v>
      </c>
    </row>
    <row r="118" spans="1:9" ht="20.100000000000001" customHeight="1">
      <c r="A118" s="230">
        <v>17</v>
      </c>
      <c r="B118" s="238" t="s">
        <v>285</v>
      </c>
      <c r="C118" s="248"/>
      <c r="D118" s="248"/>
      <c r="E118" s="248"/>
      <c r="F118" s="248"/>
      <c r="G118" s="248"/>
      <c r="H118" s="248"/>
      <c r="I118" s="248"/>
    </row>
    <row r="119" spans="1:9" ht="20.100000000000001" customHeight="1">
      <c r="A119" s="230">
        <v>18</v>
      </c>
      <c r="B119" s="238" t="s">
        <v>1008</v>
      </c>
      <c r="C119" s="246">
        <f>+data!M689</f>
        <v>362007</v>
      </c>
      <c r="D119" s="246">
        <f>+data!M690</f>
        <v>731921</v>
      </c>
      <c r="E119" s="246">
        <f>+data!M691</f>
        <v>0</v>
      </c>
      <c r="F119" s="246">
        <f>+data!M692</f>
        <v>0</v>
      </c>
      <c r="G119" s="246">
        <f>+data!M693</f>
        <v>576310</v>
      </c>
      <c r="H119" s="246">
        <f>+data!M694</f>
        <v>293232</v>
      </c>
      <c r="I119" s="246">
        <f>+data!M695</f>
        <v>0</v>
      </c>
    </row>
    <row r="120" spans="1:9" ht="20.100000000000001" customHeight="1">
      <c r="A120" s="230">
        <v>19</v>
      </c>
      <c r="B120" s="246" t="s">
        <v>1009</v>
      </c>
      <c r="C120" s="238">
        <f>data!X87</f>
        <v>230188</v>
      </c>
      <c r="D120" s="238">
        <f>data!Y87</f>
        <v>466380</v>
      </c>
      <c r="E120" s="238">
        <f>data!Z87</f>
        <v>0</v>
      </c>
      <c r="F120" s="238">
        <f>data!AA87</f>
        <v>0</v>
      </c>
      <c r="G120" s="238">
        <f>data!AB87</f>
        <v>933768</v>
      </c>
      <c r="H120" s="238">
        <f>data!AC87</f>
        <v>518886</v>
      </c>
      <c r="I120" s="238">
        <f>data!AD87</f>
        <v>0</v>
      </c>
    </row>
    <row r="121" spans="1:9" ht="20.100000000000001" customHeight="1">
      <c r="A121" s="230">
        <v>20</v>
      </c>
      <c r="B121" s="246" t="s">
        <v>1010</v>
      </c>
      <c r="C121" s="238">
        <f>data!X88</f>
        <v>2100893</v>
      </c>
      <c r="D121" s="238">
        <f>data!Y88</f>
        <v>4256575</v>
      </c>
      <c r="E121" s="238">
        <f>data!Z88</f>
        <v>0</v>
      </c>
      <c r="F121" s="238">
        <f>data!AA88</f>
        <v>0</v>
      </c>
      <c r="G121" s="238">
        <f>data!AB88</f>
        <v>2354244</v>
      </c>
      <c r="H121" s="238">
        <f>data!AC88</f>
        <v>293800</v>
      </c>
      <c r="I121" s="238">
        <f>data!AD88</f>
        <v>0</v>
      </c>
    </row>
    <row r="122" spans="1:9" ht="20.100000000000001" customHeight="1">
      <c r="A122" s="230">
        <v>21</v>
      </c>
      <c r="B122" s="246" t="s">
        <v>1011</v>
      </c>
      <c r="C122" s="238">
        <f>data!X89</f>
        <v>2331081</v>
      </c>
      <c r="D122" s="238">
        <f>data!Y89</f>
        <v>4722955</v>
      </c>
      <c r="E122" s="238">
        <f>data!Z89</f>
        <v>0</v>
      </c>
      <c r="F122" s="238">
        <f>data!AA89</f>
        <v>0</v>
      </c>
      <c r="G122" s="238">
        <f>data!AB89</f>
        <v>3288012</v>
      </c>
      <c r="H122" s="238">
        <f>data!AC89</f>
        <v>812686</v>
      </c>
      <c r="I122" s="238">
        <f>data!AD89</f>
        <v>0</v>
      </c>
    </row>
    <row r="123" spans="1:9" ht="20.100000000000001" customHeight="1">
      <c r="A123" s="230" t="s">
        <v>1012</v>
      </c>
      <c r="B123" s="238"/>
      <c r="C123" s="248"/>
      <c r="D123" s="248"/>
      <c r="E123" s="248"/>
      <c r="F123" s="248"/>
      <c r="G123" s="248"/>
      <c r="H123" s="248"/>
      <c r="I123" s="248"/>
    </row>
    <row r="124" spans="1:9" ht="20.100000000000001" customHeight="1">
      <c r="A124" s="230">
        <v>22</v>
      </c>
      <c r="B124" s="238" t="s">
        <v>1013</v>
      </c>
      <c r="C124" s="238">
        <f>data!X90</f>
        <v>408</v>
      </c>
      <c r="D124" s="238">
        <f>data!Y90</f>
        <v>826</v>
      </c>
      <c r="E124" s="238">
        <f>data!Z90</f>
        <v>0</v>
      </c>
      <c r="F124" s="238">
        <f>data!AA90</f>
        <v>0</v>
      </c>
      <c r="G124" s="238">
        <f>data!AB90</f>
        <v>385</v>
      </c>
      <c r="H124" s="238">
        <f>data!AC90</f>
        <v>1283</v>
      </c>
      <c r="I124" s="238">
        <f>data!AD90</f>
        <v>0</v>
      </c>
    </row>
    <row r="125" spans="1:9" ht="20.100000000000001" customHeight="1">
      <c r="A125" s="230">
        <v>23</v>
      </c>
      <c r="B125" s="238" t="s">
        <v>1014</v>
      </c>
      <c r="C125" s="238">
        <f>data!X91</f>
        <v>0</v>
      </c>
      <c r="D125" s="238">
        <f>data!Y91</f>
        <v>0</v>
      </c>
      <c r="E125" s="238">
        <f>data!Z91</f>
        <v>0</v>
      </c>
      <c r="F125" s="238">
        <f>data!AA91</f>
        <v>0</v>
      </c>
      <c r="G125" s="238">
        <f>data!AB91</f>
        <v>0</v>
      </c>
      <c r="H125" s="238">
        <f>data!AC91</f>
        <v>0</v>
      </c>
      <c r="I125" s="238">
        <f>data!AD91</f>
        <v>0</v>
      </c>
    </row>
    <row r="126" spans="1:9" ht="20.100000000000001" customHeight="1">
      <c r="A126" s="230">
        <v>24</v>
      </c>
      <c r="B126" s="238" t="s">
        <v>1015</v>
      </c>
      <c r="C126" s="238">
        <f>data!X92</f>
        <v>176</v>
      </c>
      <c r="D126" s="238">
        <f>data!Y92</f>
        <v>357</v>
      </c>
      <c r="E126" s="238">
        <f>data!Z92</f>
        <v>0</v>
      </c>
      <c r="F126" s="238">
        <f>data!AA92</f>
        <v>0</v>
      </c>
      <c r="G126" s="238">
        <f>data!AB92</f>
        <v>167</v>
      </c>
      <c r="H126" s="238">
        <f>data!AC92</f>
        <v>556</v>
      </c>
      <c r="I126" s="238">
        <f>data!AD92</f>
        <v>0</v>
      </c>
    </row>
    <row r="127" spans="1:9" ht="20.100000000000001" customHeight="1">
      <c r="A127" s="230">
        <v>25</v>
      </c>
      <c r="B127" s="238" t="s">
        <v>1016</v>
      </c>
      <c r="C127" s="238">
        <f>data!X93</f>
        <v>1960</v>
      </c>
      <c r="D127" s="238">
        <f>data!Y93</f>
        <v>3971</v>
      </c>
      <c r="E127" s="238">
        <f>data!Z93</f>
        <v>0</v>
      </c>
      <c r="F127" s="238">
        <f>data!AA93</f>
        <v>0</v>
      </c>
      <c r="G127" s="238">
        <f>data!AB93</f>
        <v>0</v>
      </c>
      <c r="H127" s="238">
        <f>data!AC93</f>
        <v>374</v>
      </c>
      <c r="I127" s="238">
        <f>data!AD93</f>
        <v>0</v>
      </c>
    </row>
    <row r="128" spans="1:9" ht="20.100000000000001" customHeight="1">
      <c r="A128" s="230">
        <v>26</v>
      </c>
      <c r="B128" s="238" t="s">
        <v>293</v>
      </c>
      <c r="C128" s="245">
        <f>data!X94</f>
        <v>0</v>
      </c>
      <c r="D128" s="245">
        <f>data!Y94</f>
        <v>0</v>
      </c>
      <c r="E128" s="245">
        <f>data!Z94</f>
        <v>0</v>
      </c>
      <c r="F128" s="245">
        <f>data!AA94</f>
        <v>0</v>
      </c>
      <c r="G128" s="245">
        <f>data!AB94</f>
        <v>0</v>
      </c>
      <c r="H128" s="245">
        <f>data!AC94</f>
        <v>0</v>
      </c>
      <c r="I128" s="245">
        <f>data!AD94</f>
        <v>0</v>
      </c>
    </row>
    <row r="129" spans="1:14" ht="20.100000000000001" customHeight="1">
      <c r="A129" s="231" t="s">
        <v>998</v>
      </c>
      <c r="B129" s="232"/>
      <c r="C129" s="232"/>
      <c r="D129" s="232"/>
      <c r="E129" s="232"/>
      <c r="F129" s="232"/>
      <c r="G129" s="232"/>
      <c r="H129" s="232"/>
      <c r="I129" s="231"/>
    </row>
    <row r="130" spans="1:14" ht="20.100000000000001" customHeight="1">
      <c r="D130" s="234"/>
      <c r="I130" s="235" t="s">
        <v>1029</v>
      </c>
    </row>
    <row r="131" spans="1:14" ht="20.100000000000001" customHeight="1">
      <c r="A131" s="234"/>
    </row>
    <row r="132" spans="1:14" ht="20.100000000000001" customHeight="1">
      <c r="A132" s="236" t="str">
        <f>"Hospital: "&amp;data!C98</f>
        <v>Hospital: Columbia County Public Hospital District No. 1</v>
      </c>
      <c r="G132" s="237"/>
      <c r="H132" s="236" t="str">
        <f>"FYE: "&amp;data!C96</f>
        <v>FYE: 12/31/2024</v>
      </c>
    </row>
    <row r="133" spans="1:14" ht="20.100000000000001" customHeight="1">
      <c r="A133" s="230">
        <v>1</v>
      </c>
      <c r="B133" s="238" t="s">
        <v>235</v>
      </c>
      <c r="C133" s="240" t="s">
        <v>63</v>
      </c>
      <c r="D133" s="240" t="s">
        <v>64</v>
      </c>
      <c r="E133" s="240" t="s">
        <v>65</v>
      </c>
      <c r="F133" s="240" t="s">
        <v>66</v>
      </c>
      <c r="G133" s="240" t="s">
        <v>67</v>
      </c>
      <c r="H133" s="240" t="s">
        <v>68</v>
      </c>
      <c r="I133" s="240" t="s">
        <v>69</v>
      </c>
    </row>
    <row r="134" spans="1:14" ht="20.100000000000001" customHeight="1">
      <c r="A134" s="241">
        <v>2</v>
      </c>
      <c r="B134" s="242" t="s">
        <v>1000</v>
      </c>
      <c r="C134" s="244" t="s">
        <v>121</v>
      </c>
      <c r="D134" s="244" t="s">
        <v>122</v>
      </c>
      <c r="E134" s="244" t="s">
        <v>144</v>
      </c>
      <c r="F134" s="244"/>
      <c r="G134" s="244" t="s">
        <v>1030</v>
      </c>
      <c r="H134" s="244"/>
      <c r="I134" s="244" t="s">
        <v>148</v>
      </c>
    </row>
    <row r="135" spans="1:14" ht="20.100000000000001" customHeight="1">
      <c r="A135" s="241"/>
      <c r="B135" s="242"/>
      <c r="C135" s="244" t="s">
        <v>198</v>
      </c>
      <c r="D135" s="244" t="s">
        <v>205</v>
      </c>
      <c r="E135" s="244" t="s">
        <v>197</v>
      </c>
      <c r="F135" s="244" t="s">
        <v>145</v>
      </c>
      <c r="G135" s="244" t="s">
        <v>206</v>
      </c>
      <c r="H135" s="244" t="s">
        <v>147</v>
      </c>
      <c r="I135" s="244" t="s">
        <v>198</v>
      </c>
    </row>
    <row r="136" spans="1:14" ht="20.100000000000001" customHeight="1">
      <c r="A136" s="230">
        <v>3</v>
      </c>
      <c r="B136" s="238" t="s">
        <v>1004</v>
      </c>
      <c r="C136" s="240" t="s">
        <v>252</v>
      </c>
      <c r="D136" s="240" t="s">
        <v>254</v>
      </c>
      <c r="E136" s="240" t="s">
        <v>254</v>
      </c>
      <c r="F136" s="240" t="s">
        <v>255</v>
      </c>
      <c r="G136" s="239" t="s">
        <v>1031</v>
      </c>
      <c r="H136" s="240" t="s">
        <v>254</v>
      </c>
      <c r="I136" s="240" t="s">
        <v>252</v>
      </c>
    </row>
    <row r="137" spans="1:14" ht="20.100000000000001" customHeight="1">
      <c r="A137" s="230">
        <v>4</v>
      </c>
      <c r="B137" s="238" t="s">
        <v>260</v>
      </c>
      <c r="C137" s="238">
        <f>data!AE59</f>
        <v>40002</v>
      </c>
      <c r="D137" s="238">
        <f>data!AF59</f>
        <v>0</v>
      </c>
      <c r="E137" s="238">
        <f>data!AG59</f>
        <v>2299</v>
      </c>
      <c r="F137" s="238">
        <f>data!AH59</f>
        <v>0</v>
      </c>
      <c r="G137" s="238">
        <f>data!AI59</f>
        <v>0</v>
      </c>
      <c r="H137" s="238">
        <f>data!AJ59</f>
        <v>15430</v>
      </c>
      <c r="I137" s="238">
        <f>data!AK59</f>
        <v>11569</v>
      </c>
      <c r="K137" s="249"/>
      <c r="L137" s="251"/>
      <c r="M137" s="251"/>
      <c r="N137" s="251"/>
    </row>
    <row r="138" spans="1:14" ht="20.100000000000001" customHeight="1">
      <c r="A138" s="230">
        <v>5</v>
      </c>
      <c r="B138" s="238" t="s">
        <v>261</v>
      </c>
      <c r="C138" s="245">
        <f>data!AE60</f>
        <v>15.25</v>
      </c>
      <c r="D138" s="245">
        <f>data!AF60</f>
        <v>0</v>
      </c>
      <c r="E138" s="245">
        <f>data!AG60</f>
        <v>1.91</v>
      </c>
      <c r="F138" s="245">
        <f>data!AH60</f>
        <v>0</v>
      </c>
      <c r="G138" s="245">
        <f>data!AI60</f>
        <v>0</v>
      </c>
      <c r="H138" s="245">
        <f>data!AJ60</f>
        <v>36.75</v>
      </c>
      <c r="I138" s="245">
        <f>data!AK60</f>
        <v>2.67</v>
      </c>
    </row>
    <row r="139" spans="1:14" ht="20.100000000000001" customHeight="1">
      <c r="A139" s="230">
        <v>6</v>
      </c>
      <c r="B139" s="238" t="s">
        <v>262</v>
      </c>
      <c r="C139" s="238">
        <f>data!AE61</f>
        <v>1115881</v>
      </c>
      <c r="D139" s="238">
        <f>data!AF61</f>
        <v>0</v>
      </c>
      <c r="E139" s="238">
        <f>data!AG61</f>
        <v>583500</v>
      </c>
      <c r="F139" s="238">
        <f>data!AH61</f>
        <v>0</v>
      </c>
      <c r="G139" s="238">
        <f>data!AI61</f>
        <v>0</v>
      </c>
      <c r="H139" s="238">
        <f>data!AJ61</f>
        <v>3478682</v>
      </c>
      <c r="I139" s="238">
        <f>data!AK61</f>
        <v>301472</v>
      </c>
    </row>
    <row r="140" spans="1:14" ht="20.100000000000001" customHeight="1">
      <c r="A140" s="230">
        <v>7</v>
      </c>
      <c r="B140" s="238" t="s">
        <v>10</v>
      </c>
      <c r="C140" s="238">
        <f>data!AE62</f>
        <v>253606</v>
      </c>
      <c r="D140" s="238">
        <f>data!AF62</f>
        <v>0</v>
      </c>
      <c r="E140" s="238">
        <f>data!AG62</f>
        <v>132612</v>
      </c>
      <c r="F140" s="238">
        <f>data!AH62</f>
        <v>0</v>
      </c>
      <c r="G140" s="238">
        <f>data!AI62</f>
        <v>0</v>
      </c>
      <c r="H140" s="238">
        <f>data!AJ62</f>
        <v>790598</v>
      </c>
      <c r="I140" s="238">
        <f>data!AK62</f>
        <v>68515</v>
      </c>
    </row>
    <row r="141" spans="1:14" ht="20.100000000000001" customHeight="1">
      <c r="A141" s="230">
        <v>8</v>
      </c>
      <c r="B141" s="238" t="s">
        <v>263</v>
      </c>
      <c r="C141" s="238">
        <f>data!AE63</f>
        <v>0</v>
      </c>
      <c r="D141" s="238">
        <f>data!AF63</f>
        <v>0</v>
      </c>
      <c r="E141" s="238">
        <f>data!AG63</f>
        <v>682585</v>
      </c>
      <c r="F141" s="238">
        <f>data!AH63</f>
        <v>0</v>
      </c>
      <c r="G141" s="238">
        <f>data!AI63</f>
        <v>0</v>
      </c>
      <c r="H141" s="238">
        <f>data!AJ63</f>
        <v>253500</v>
      </c>
      <c r="I141" s="238">
        <f>data!AK63</f>
        <v>0</v>
      </c>
    </row>
    <row r="142" spans="1:14" ht="20.100000000000001" customHeight="1">
      <c r="A142" s="230">
        <v>9</v>
      </c>
      <c r="B142" s="238" t="s">
        <v>264</v>
      </c>
      <c r="C142" s="238">
        <f>data!AE64</f>
        <v>58010</v>
      </c>
      <c r="D142" s="238">
        <f>data!AF64</f>
        <v>0</v>
      </c>
      <c r="E142" s="238">
        <f>data!AG64</f>
        <v>56894</v>
      </c>
      <c r="F142" s="238">
        <f>data!AH64</f>
        <v>0</v>
      </c>
      <c r="G142" s="238">
        <f>data!AI64</f>
        <v>0</v>
      </c>
      <c r="H142" s="238">
        <f>data!AJ64</f>
        <v>114094</v>
      </c>
      <c r="I142" s="238">
        <f>data!AK64</f>
        <v>9059</v>
      </c>
    </row>
    <row r="143" spans="1:14" ht="20.100000000000001" customHeight="1">
      <c r="A143" s="230">
        <v>10</v>
      </c>
      <c r="B143" s="238" t="s">
        <v>520</v>
      </c>
      <c r="C143" s="238">
        <f>data!AE65</f>
        <v>0</v>
      </c>
      <c r="D143" s="238">
        <f>data!AF65</f>
        <v>0</v>
      </c>
      <c r="E143" s="238">
        <f>data!AG65</f>
        <v>0</v>
      </c>
      <c r="F143" s="238">
        <f>data!AH65</f>
        <v>0</v>
      </c>
      <c r="G143" s="238">
        <f>data!AI65</f>
        <v>0</v>
      </c>
      <c r="H143" s="238">
        <f>data!AJ65</f>
        <v>5967</v>
      </c>
      <c r="I143" s="238">
        <f>data!AK65</f>
        <v>0</v>
      </c>
    </row>
    <row r="144" spans="1:14" ht="20.100000000000001" customHeight="1">
      <c r="A144" s="230">
        <v>11</v>
      </c>
      <c r="B144" s="238" t="s">
        <v>521</v>
      </c>
      <c r="C144" s="238">
        <f>data!AE66</f>
        <v>734826</v>
      </c>
      <c r="D144" s="238">
        <f>data!AF66</f>
        <v>0</v>
      </c>
      <c r="E144" s="238">
        <f>data!AG66</f>
        <v>5750</v>
      </c>
      <c r="F144" s="238">
        <f>data!AH66</f>
        <v>0</v>
      </c>
      <c r="G144" s="238">
        <f>data!AI66</f>
        <v>0</v>
      </c>
      <c r="H144" s="238">
        <f>data!AJ66</f>
        <v>27976</v>
      </c>
      <c r="I144" s="238">
        <f>data!AK66</f>
        <v>252572</v>
      </c>
    </row>
    <row r="145" spans="1:9" ht="20.100000000000001" customHeight="1">
      <c r="A145" s="230">
        <v>12</v>
      </c>
      <c r="B145" s="238" t="s">
        <v>15</v>
      </c>
      <c r="C145" s="238">
        <f>data!AE67</f>
        <v>89929</v>
      </c>
      <c r="D145" s="238">
        <f>data!AF67</f>
        <v>0</v>
      </c>
      <c r="E145" s="238">
        <f>data!AG67</f>
        <v>29764</v>
      </c>
      <c r="F145" s="238">
        <f>data!AH67</f>
        <v>0</v>
      </c>
      <c r="G145" s="238">
        <f>data!AI67</f>
        <v>0</v>
      </c>
      <c r="H145" s="238">
        <f>data!AJ67</f>
        <v>97257</v>
      </c>
      <c r="I145" s="238">
        <f>data!AK67</f>
        <v>3392</v>
      </c>
    </row>
    <row r="146" spans="1:9" ht="20.100000000000001" customHeight="1">
      <c r="A146" s="230">
        <v>13</v>
      </c>
      <c r="B146" s="238" t="s">
        <v>1005</v>
      </c>
      <c r="C146" s="238">
        <f>data!AE68</f>
        <v>3702</v>
      </c>
      <c r="D146" s="238">
        <f>data!AF68</f>
        <v>0</v>
      </c>
      <c r="E146" s="238">
        <f>data!AG68</f>
        <v>4800</v>
      </c>
      <c r="F146" s="238">
        <f>data!AH68</f>
        <v>0</v>
      </c>
      <c r="G146" s="238">
        <f>data!AI68</f>
        <v>0</v>
      </c>
      <c r="H146" s="238">
        <f>data!AJ68</f>
        <v>16777</v>
      </c>
      <c r="I146" s="238">
        <f>data!AK68</f>
        <v>0</v>
      </c>
    </row>
    <row r="147" spans="1:9" ht="20.100000000000001" customHeight="1">
      <c r="A147" s="230">
        <v>14</v>
      </c>
      <c r="B147" s="238" t="s">
        <v>1006</v>
      </c>
      <c r="C147" s="238">
        <f>data!AE69</f>
        <v>16729</v>
      </c>
      <c r="D147" s="238">
        <f>data!AF69</f>
        <v>0</v>
      </c>
      <c r="E147" s="238">
        <f>data!AG69</f>
        <v>15313</v>
      </c>
      <c r="F147" s="238">
        <f>data!AH69</f>
        <v>0</v>
      </c>
      <c r="G147" s="238">
        <f>data!AI69</f>
        <v>0</v>
      </c>
      <c r="H147" s="238">
        <f>data!AJ69</f>
        <v>69383</v>
      </c>
      <c r="I147" s="238">
        <f>data!AK69</f>
        <v>8950</v>
      </c>
    </row>
    <row r="148" spans="1:9" ht="20.100000000000001" customHeight="1">
      <c r="A148" s="230">
        <v>15</v>
      </c>
      <c r="B148" s="238" t="s">
        <v>283</v>
      </c>
      <c r="C148" s="238">
        <f>-data!AE84</f>
        <v>-14656</v>
      </c>
      <c r="D148" s="238">
        <f>-data!AF84</f>
        <v>0</v>
      </c>
      <c r="E148" s="238">
        <f>-data!AG84</f>
        <v>0</v>
      </c>
      <c r="F148" s="238">
        <f>-data!AH84</f>
        <v>0</v>
      </c>
      <c r="G148" s="238">
        <f>-data!AI84</f>
        <v>0</v>
      </c>
      <c r="H148" s="238">
        <f>-data!AJ84</f>
        <v>0</v>
      </c>
      <c r="I148" s="238">
        <f>-data!AK84</f>
        <v>0</v>
      </c>
    </row>
    <row r="149" spans="1:9" ht="20.100000000000001" customHeight="1">
      <c r="A149" s="230">
        <v>16</v>
      </c>
      <c r="B149" s="246" t="s">
        <v>1007</v>
      </c>
      <c r="C149" s="238">
        <f>data!AE85</f>
        <v>2258027</v>
      </c>
      <c r="D149" s="238">
        <f>data!AF85</f>
        <v>0</v>
      </c>
      <c r="E149" s="238">
        <f>data!AG85</f>
        <v>1511218</v>
      </c>
      <c r="F149" s="238">
        <f>data!AH85</f>
        <v>0</v>
      </c>
      <c r="G149" s="238">
        <f>data!AI85</f>
        <v>0</v>
      </c>
      <c r="H149" s="238">
        <f>data!AJ85</f>
        <v>4854234</v>
      </c>
      <c r="I149" s="238">
        <f>data!AK85</f>
        <v>643960</v>
      </c>
    </row>
    <row r="150" spans="1:9" ht="20.100000000000001" customHeight="1">
      <c r="A150" s="230">
        <v>17</v>
      </c>
      <c r="B150" s="238" t="s">
        <v>285</v>
      </c>
      <c r="C150" s="248"/>
      <c r="D150" s="248"/>
      <c r="E150" s="248"/>
      <c r="F150" s="248"/>
      <c r="G150" s="248"/>
      <c r="H150" s="248"/>
      <c r="I150" s="248"/>
    </row>
    <row r="151" spans="1:9" ht="20.100000000000001" customHeight="1">
      <c r="A151" s="230">
        <v>18</v>
      </c>
      <c r="B151" s="238" t="s">
        <v>1008</v>
      </c>
      <c r="C151" s="246">
        <f>+data!M696</f>
        <v>1668160</v>
      </c>
      <c r="D151" s="246">
        <f>+data!M697</f>
        <v>0</v>
      </c>
      <c r="E151" s="246">
        <f>+data!M698</f>
        <v>1139342</v>
      </c>
      <c r="F151" s="246">
        <f>+data!M699</f>
        <v>0</v>
      </c>
      <c r="G151" s="246">
        <f>+data!M700</f>
        <v>0</v>
      </c>
      <c r="H151" s="246">
        <f>+data!M701</f>
        <v>1961065</v>
      </c>
      <c r="I151" s="246">
        <f>+data!M702</f>
        <v>332581</v>
      </c>
    </row>
    <row r="152" spans="1:9" ht="20.100000000000001" customHeight="1">
      <c r="A152" s="230">
        <v>19</v>
      </c>
      <c r="B152" s="246" t="s">
        <v>1009</v>
      </c>
      <c r="C152" s="238">
        <f>data!AE87</f>
        <v>479987</v>
      </c>
      <c r="D152" s="238">
        <f>data!AF87</f>
        <v>0</v>
      </c>
      <c r="E152" s="238">
        <f>data!AG87</f>
        <v>582986</v>
      </c>
      <c r="F152" s="238">
        <f>data!AH87</f>
        <v>0</v>
      </c>
      <c r="G152" s="238">
        <f>data!AI87</f>
        <v>0</v>
      </c>
      <c r="H152" s="238">
        <f>data!AJ87</f>
        <v>232808</v>
      </c>
      <c r="I152" s="238">
        <f>data!AK87</f>
        <v>453413</v>
      </c>
    </row>
    <row r="153" spans="1:9" ht="20.100000000000001" customHeight="1">
      <c r="A153" s="230">
        <v>20</v>
      </c>
      <c r="B153" s="246" t="s">
        <v>1010</v>
      </c>
      <c r="C153" s="238">
        <f>data!AE88</f>
        <v>5780429</v>
      </c>
      <c r="D153" s="238">
        <f>data!AF88</f>
        <v>0</v>
      </c>
      <c r="E153" s="238">
        <f>data!AG88</f>
        <v>6009880</v>
      </c>
      <c r="F153" s="238">
        <f>data!AH88</f>
        <v>0</v>
      </c>
      <c r="G153" s="238">
        <f>data!AI88</f>
        <v>0</v>
      </c>
      <c r="H153" s="238">
        <f>data!AJ88</f>
        <v>5871411</v>
      </c>
      <c r="I153" s="238">
        <f>data!AK88</f>
        <v>1588560</v>
      </c>
    </row>
    <row r="154" spans="1:9" ht="20.100000000000001" customHeight="1">
      <c r="A154" s="230">
        <v>21</v>
      </c>
      <c r="B154" s="246" t="s">
        <v>1011</v>
      </c>
      <c r="C154" s="238">
        <f>data!AE89</f>
        <v>6260416</v>
      </c>
      <c r="D154" s="238">
        <f>data!AF89</f>
        <v>0</v>
      </c>
      <c r="E154" s="238">
        <f>data!AG89</f>
        <v>6592866</v>
      </c>
      <c r="F154" s="238">
        <f>data!AH89</f>
        <v>0</v>
      </c>
      <c r="G154" s="238">
        <f>data!AI89</f>
        <v>0</v>
      </c>
      <c r="H154" s="238">
        <f>data!AJ89</f>
        <v>6104219</v>
      </c>
      <c r="I154" s="238">
        <f>data!AK89</f>
        <v>2041973</v>
      </c>
    </row>
    <row r="155" spans="1:9" ht="20.100000000000001" customHeight="1">
      <c r="A155" s="230" t="s">
        <v>1012</v>
      </c>
      <c r="B155" s="238"/>
      <c r="C155" s="248"/>
      <c r="D155" s="248"/>
      <c r="E155" s="248"/>
      <c r="F155" s="248"/>
      <c r="G155" s="248"/>
      <c r="H155" s="248"/>
      <c r="I155" s="248"/>
    </row>
    <row r="156" spans="1:9" ht="20.100000000000001" customHeight="1">
      <c r="A156" s="230">
        <v>22</v>
      </c>
      <c r="B156" s="238" t="s">
        <v>1013</v>
      </c>
      <c r="C156" s="238">
        <f>data!AE90</f>
        <v>4798</v>
      </c>
      <c r="D156" s="238">
        <f>data!AF90</f>
        <v>0</v>
      </c>
      <c r="E156" s="238">
        <f>data!AG90</f>
        <v>1588</v>
      </c>
      <c r="F156" s="238">
        <f>data!AH90</f>
        <v>0</v>
      </c>
      <c r="G156" s="238">
        <f>data!AI90</f>
        <v>0</v>
      </c>
      <c r="H156" s="238">
        <f>data!AJ90</f>
        <v>5189</v>
      </c>
      <c r="I156" s="238">
        <f>data!AK90</f>
        <v>181</v>
      </c>
    </row>
    <row r="157" spans="1:9" ht="20.100000000000001" customHeight="1">
      <c r="A157" s="230">
        <v>23</v>
      </c>
      <c r="B157" s="238" t="s">
        <v>1014</v>
      </c>
      <c r="C157" s="238">
        <f>data!AE91</f>
        <v>0</v>
      </c>
      <c r="D157" s="238">
        <f>data!AF91</f>
        <v>0</v>
      </c>
      <c r="E157" s="238">
        <f>data!AG91</f>
        <v>0</v>
      </c>
      <c r="F157" s="238">
        <f>data!AH91</f>
        <v>0</v>
      </c>
      <c r="G157" s="238">
        <f>data!AI91</f>
        <v>0</v>
      </c>
      <c r="H157" s="238">
        <f>data!AJ91</f>
        <v>0</v>
      </c>
      <c r="I157" s="238">
        <f>data!AK91</f>
        <v>0</v>
      </c>
    </row>
    <row r="158" spans="1:9" ht="20.100000000000001" customHeight="1">
      <c r="A158" s="230">
        <v>24</v>
      </c>
      <c r="B158" s="238" t="s">
        <v>1015</v>
      </c>
      <c r="C158" s="238">
        <f>data!AE92</f>
        <v>2078</v>
      </c>
      <c r="D158" s="238">
        <f>data!AF92</f>
        <v>0</v>
      </c>
      <c r="E158" s="238">
        <f>data!AG92</f>
        <v>688</v>
      </c>
      <c r="F158" s="238">
        <f>data!AH92</f>
        <v>0</v>
      </c>
      <c r="G158" s="238">
        <f>data!AI92</f>
        <v>0</v>
      </c>
      <c r="H158" s="238">
        <f>data!AJ92</f>
        <v>2247</v>
      </c>
      <c r="I158" s="238">
        <f>data!AK92</f>
        <v>78</v>
      </c>
    </row>
    <row r="159" spans="1:9" ht="20.100000000000001" customHeight="1">
      <c r="A159" s="230">
        <v>25</v>
      </c>
      <c r="B159" s="238" t="s">
        <v>1016</v>
      </c>
      <c r="C159" s="238">
        <f>data!AE93</f>
        <v>25249</v>
      </c>
      <c r="D159" s="238">
        <f>data!AF93</f>
        <v>0</v>
      </c>
      <c r="E159" s="238">
        <f>data!AG93</f>
        <v>4463</v>
      </c>
      <c r="F159" s="238">
        <f>data!AH93</f>
        <v>0</v>
      </c>
      <c r="G159" s="238">
        <f>data!AI93</f>
        <v>0</v>
      </c>
      <c r="H159" s="238">
        <f>data!AJ93</f>
        <v>5259</v>
      </c>
      <c r="I159" s="238">
        <f>data!AK93</f>
        <v>0</v>
      </c>
    </row>
    <row r="160" spans="1:9" ht="20.100000000000001" customHeight="1">
      <c r="A160" s="230">
        <v>26</v>
      </c>
      <c r="B160" s="238" t="s">
        <v>293</v>
      </c>
      <c r="C160" s="245">
        <f>data!AE94</f>
        <v>0</v>
      </c>
      <c r="D160" s="245">
        <f>data!AF94</f>
        <v>0</v>
      </c>
      <c r="E160" s="245">
        <f>data!AG94</f>
        <v>0.03</v>
      </c>
      <c r="F160" s="245">
        <f>data!AH94</f>
        <v>0</v>
      </c>
      <c r="G160" s="245">
        <f>data!AI94</f>
        <v>0</v>
      </c>
      <c r="H160" s="245">
        <f>data!AJ94</f>
        <v>4.9000000000000004</v>
      </c>
      <c r="I160" s="245">
        <f>data!AK94</f>
        <v>0</v>
      </c>
    </row>
    <row r="161" spans="1:9" ht="20.100000000000001" customHeight="1">
      <c r="A161" s="231" t="s">
        <v>998</v>
      </c>
      <c r="B161" s="232"/>
      <c r="C161" s="232"/>
      <c r="D161" s="232"/>
      <c r="E161" s="232"/>
      <c r="F161" s="232"/>
      <c r="G161" s="232"/>
      <c r="H161" s="232"/>
      <c r="I161" s="231"/>
    </row>
    <row r="162" spans="1:9" ht="20.100000000000001" customHeight="1">
      <c r="D162" s="234"/>
      <c r="I162" s="235" t="s">
        <v>1032</v>
      </c>
    </row>
    <row r="163" spans="1:9" ht="20.100000000000001" customHeight="1">
      <c r="A163" s="234"/>
    </row>
    <row r="164" spans="1:9" ht="20.100000000000001" customHeight="1">
      <c r="A164" s="236" t="str">
        <f>"Hospital: "&amp;data!C98</f>
        <v>Hospital: Columbia County Public Hospital District No. 1</v>
      </c>
      <c r="G164" s="237"/>
      <c r="H164" s="236" t="str">
        <f>"FYE: "&amp;data!C96</f>
        <v>FYE: 12/31/2024</v>
      </c>
    </row>
    <row r="165" spans="1:9" ht="20.100000000000001" customHeight="1">
      <c r="A165" s="230">
        <v>1</v>
      </c>
      <c r="B165" s="238" t="s">
        <v>235</v>
      </c>
      <c r="C165" s="240" t="s">
        <v>70</v>
      </c>
      <c r="D165" s="240" t="s">
        <v>71</v>
      </c>
      <c r="E165" s="240" t="s">
        <v>72</v>
      </c>
      <c r="F165" s="240" t="s">
        <v>73</v>
      </c>
      <c r="G165" s="240" t="s">
        <v>74</v>
      </c>
      <c r="H165" s="240" t="s">
        <v>75</v>
      </c>
      <c r="I165" s="240" t="s">
        <v>76</v>
      </c>
    </row>
    <row r="166" spans="1:9" ht="20.100000000000001" customHeight="1">
      <c r="A166" s="241">
        <v>2</v>
      </c>
      <c r="B166" s="242" t="s">
        <v>1000</v>
      </c>
      <c r="C166" s="244" t="s">
        <v>149</v>
      </c>
      <c r="D166" s="244" t="s">
        <v>150</v>
      </c>
      <c r="E166" s="244" t="s">
        <v>136</v>
      </c>
      <c r="F166" s="244" t="s">
        <v>151</v>
      </c>
      <c r="G166" s="244" t="s">
        <v>1033</v>
      </c>
      <c r="H166" s="244" t="s">
        <v>153</v>
      </c>
      <c r="I166" s="244" t="s">
        <v>154</v>
      </c>
    </row>
    <row r="167" spans="1:9" ht="20.100000000000001" customHeight="1">
      <c r="A167" s="241"/>
      <c r="B167" s="242"/>
      <c r="C167" s="244" t="s">
        <v>198</v>
      </c>
      <c r="D167" s="244" t="s">
        <v>198</v>
      </c>
      <c r="E167" s="244" t="s">
        <v>1034</v>
      </c>
      <c r="F167" s="244" t="s">
        <v>208</v>
      </c>
      <c r="G167" s="244" t="s">
        <v>147</v>
      </c>
      <c r="H167" s="243" t="s">
        <v>1035</v>
      </c>
      <c r="I167" s="244" t="s">
        <v>195</v>
      </c>
    </row>
    <row r="168" spans="1:9" ht="20.100000000000001" customHeight="1">
      <c r="A168" s="230">
        <v>3</v>
      </c>
      <c r="B168" s="238" t="s">
        <v>1004</v>
      </c>
      <c r="C168" s="240" t="s">
        <v>252</v>
      </c>
      <c r="D168" s="240" t="s">
        <v>252</v>
      </c>
      <c r="E168" s="240" t="s">
        <v>243</v>
      </c>
      <c r="F168" s="240" t="s">
        <v>253</v>
      </c>
      <c r="G168" s="240" t="s">
        <v>254</v>
      </c>
      <c r="H168" s="240" t="s">
        <v>255</v>
      </c>
      <c r="I168" s="240" t="s">
        <v>254</v>
      </c>
    </row>
    <row r="169" spans="1:9" ht="20.100000000000001" customHeight="1">
      <c r="A169" s="230">
        <v>4</v>
      </c>
      <c r="B169" s="238" t="s">
        <v>260</v>
      </c>
      <c r="C169" s="238">
        <f>data!AL59</f>
        <v>754</v>
      </c>
      <c r="D169" s="238">
        <f>data!AM59</f>
        <v>0</v>
      </c>
      <c r="E169" s="238">
        <f>data!AN59</f>
        <v>0</v>
      </c>
      <c r="F169" s="238">
        <f>data!AO59</f>
        <v>1704</v>
      </c>
      <c r="G169" s="238">
        <f>data!AP59</f>
        <v>0</v>
      </c>
      <c r="H169" s="238">
        <f>data!AQ59</f>
        <v>0</v>
      </c>
      <c r="I169" s="238">
        <f>data!AR59</f>
        <v>0</v>
      </c>
    </row>
    <row r="170" spans="1:9" ht="20.100000000000001" customHeight="1">
      <c r="A170" s="230">
        <v>5</v>
      </c>
      <c r="B170" s="238" t="s">
        <v>261</v>
      </c>
      <c r="C170" s="245">
        <f>data!AL60</f>
        <v>0.76</v>
      </c>
      <c r="D170" s="245">
        <f>data!AM60</f>
        <v>0</v>
      </c>
      <c r="E170" s="245">
        <f>data!AN60</f>
        <v>0</v>
      </c>
      <c r="F170" s="245">
        <f>data!AO60</f>
        <v>1.54</v>
      </c>
      <c r="G170" s="245">
        <f>data!AP60</f>
        <v>0</v>
      </c>
      <c r="H170" s="245">
        <f>data!AQ60</f>
        <v>0</v>
      </c>
      <c r="I170" s="245">
        <f>data!AR60</f>
        <v>0</v>
      </c>
    </row>
    <row r="171" spans="1:9" ht="20.100000000000001" customHeight="1">
      <c r="A171" s="230">
        <v>6</v>
      </c>
      <c r="B171" s="238" t="s">
        <v>262</v>
      </c>
      <c r="C171" s="238">
        <f>data!AL61</f>
        <v>110673</v>
      </c>
      <c r="D171" s="238">
        <f>data!AM61</f>
        <v>0</v>
      </c>
      <c r="E171" s="238">
        <f>data!AN61</f>
        <v>0</v>
      </c>
      <c r="F171" s="238">
        <f>data!AO61</f>
        <v>80631</v>
      </c>
      <c r="G171" s="238">
        <f>data!AP61</f>
        <v>0</v>
      </c>
      <c r="H171" s="238">
        <f>data!AQ61</f>
        <v>0</v>
      </c>
      <c r="I171" s="238">
        <f>data!AR61</f>
        <v>0</v>
      </c>
    </row>
    <row r="172" spans="1:9" ht="20.100000000000001" customHeight="1">
      <c r="A172" s="230">
        <v>7</v>
      </c>
      <c r="B172" s="238" t="s">
        <v>10</v>
      </c>
      <c r="C172" s="238">
        <f>data!AL62</f>
        <v>25153</v>
      </c>
      <c r="D172" s="238">
        <f>data!AM62</f>
        <v>0</v>
      </c>
      <c r="E172" s="238">
        <f>data!AN62</f>
        <v>0</v>
      </c>
      <c r="F172" s="238">
        <f>data!AO62</f>
        <v>18325</v>
      </c>
      <c r="G172" s="238">
        <f>data!AP62</f>
        <v>0</v>
      </c>
      <c r="H172" s="238">
        <f>data!AQ62</f>
        <v>0</v>
      </c>
      <c r="I172" s="238">
        <f>data!AR62</f>
        <v>0</v>
      </c>
    </row>
    <row r="173" spans="1:9" ht="20.100000000000001" customHeight="1">
      <c r="A173" s="230">
        <v>8</v>
      </c>
      <c r="B173" s="238" t="s">
        <v>263</v>
      </c>
      <c r="C173" s="238">
        <f>data!AL63</f>
        <v>0</v>
      </c>
      <c r="D173" s="238">
        <f>data!AM63</f>
        <v>0</v>
      </c>
      <c r="E173" s="238">
        <f>data!AN63</f>
        <v>0</v>
      </c>
      <c r="F173" s="238">
        <f>data!AO63</f>
        <v>18247</v>
      </c>
      <c r="G173" s="238">
        <f>data!AP63</f>
        <v>0</v>
      </c>
      <c r="H173" s="238">
        <f>data!AQ63</f>
        <v>0</v>
      </c>
      <c r="I173" s="238">
        <f>data!AR63</f>
        <v>0</v>
      </c>
    </row>
    <row r="174" spans="1:9" ht="20.100000000000001" customHeight="1">
      <c r="A174" s="230">
        <v>9</v>
      </c>
      <c r="B174" s="238" t="s">
        <v>264</v>
      </c>
      <c r="C174" s="238">
        <f>data!AL64</f>
        <v>1745</v>
      </c>
      <c r="D174" s="238">
        <f>data!AM64</f>
        <v>0</v>
      </c>
      <c r="E174" s="238">
        <f>data!AN64</f>
        <v>0</v>
      </c>
      <c r="F174" s="238">
        <f>data!AO64</f>
        <v>3220</v>
      </c>
      <c r="G174" s="238">
        <f>data!AP64</f>
        <v>0</v>
      </c>
      <c r="H174" s="238">
        <f>data!AQ64</f>
        <v>0</v>
      </c>
      <c r="I174" s="238">
        <f>data!AR64</f>
        <v>0</v>
      </c>
    </row>
    <row r="175" spans="1:9" ht="20.100000000000001" customHeight="1">
      <c r="A175" s="230">
        <v>10</v>
      </c>
      <c r="B175" s="238" t="s">
        <v>520</v>
      </c>
      <c r="C175" s="238">
        <f>data!AL65</f>
        <v>0</v>
      </c>
      <c r="D175" s="238">
        <f>data!AM65</f>
        <v>0</v>
      </c>
      <c r="E175" s="238">
        <f>data!AN65</f>
        <v>0</v>
      </c>
      <c r="F175" s="238">
        <f>data!AO65</f>
        <v>165</v>
      </c>
      <c r="G175" s="238">
        <f>data!AP65</f>
        <v>0</v>
      </c>
      <c r="H175" s="238">
        <f>data!AQ65</f>
        <v>0</v>
      </c>
      <c r="I175" s="238">
        <f>data!AR65</f>
        <v>0</v>
      </c>
    </row>
    <row r="176" spans="1:9" ht="20.100000000000001" customHeight="1">
      <c r="A176" s="230">
        <v>11</v>
      </c>
      <c r="B176" s="238" t="s">
        <v>521</v>
      </c>
      <c r="C176" s="238">
        <f>data!AL66</f>
        <v>21477</v>
      </c>
      <c r="D176" s="238">
        <f>data!AM66</f>
        <v>0</v>
      </c>
      <c r="E176" s="238">
        <f>data!AN66</f>
        <v>0</v>
      </c>
      <c r="F176" s="238">
        <f>data!AO66</f>
        <v>18869</v>
      </c>
      <c r="G176" s="238">
        <f>data!AP66</f>
        <v>0</v>
      </c>
      <c r="H176" s="238">
        <f>data!AQ66</f>
        <v>0</v>
      </c>
      <c r="I176" s="238">
        <f>data!AR66</f>
        <v>0</v>
      </c>
    </row>
    <row r="177" spans="1:9" ht="20.100000000000001" customHeight="1">
      <c r="A177" s="230">
        <v>12</v>
      </c>
      <c r="B177" s="238" t="s">
        <v>15</v>
      </c>
      <c r="C177" s="238">
        <f>data!AL67</f>
        <v>2343</v>
      </c>
      <c r="D177" s="238">
        <f>data!AM67</f>
        <v>0</v>
      </c>
      <c r="E177" s="238">
        <f>data!AN67</f>
        <v>0</v>
      </c>
      <c r="F177" s="238">
        <f>data!AO67</f>
        <v>3936</v>
      </c>
      <c r="G177" s="238">
        <f>data!AP67</f>
        <v>0</v>
      </c>
      <c r="H177" s="238">
        <f>data!AQ67</f>
        <v>0</v>
      </c>
      <c r="I177" s="238">
        <f>data!AR67</f>
        <v>0</v>
      </c>
    </row>
    <row r="178" spans="1:9" ht="20.100000000000001" customHeight="1">
      <c r="A178" s="230">
        <v>13</v>
      </c>
      <c r="B178" s="238" t="s">
        <v>1005</v>
      </c>
      <c r="C178" s="238">
        <f>data!AL68</f>
        <v>0</v>
      </c>
      <c r="D178" s="238">
        <f>data!AM68</f>
        <v>0</v>
      </c>
      <c r="E178" s="238">
        <f>data!AN68</f>
        <v>0</v>
      </c>
      <c r="F178" s="238">
        <f>data!AO68</f>
        <v>416</v>
      </c>
      <c r="G178" s="238">
        <f>data!AP68</f>
        <v>0</v>
      </c>
      <c r="H178" s="238">
        <f>data!AQ68</f>
        <v>0</v>
      </c>
      <c r="I178" s="238">
        <f>data!AR68</f>
        <v>0</v>
      </c>
    </row>
    <row r="179" spans="1:9" ht="20.100000000000001" customHeight="1">
      <c r="A179" s="230">
        <v>14</v>
      </c>
      <c r="B179" s="238" t="s">
        <v>1006</v>
      </c>
      <c r="C179" s="238">
        <f>data!AL69</f>
        <v>2041</v>
      </c>
      <c r="D179" s="238">
        <f>data!AM69</f>
        <v>0</v>
      </c>
      <c r="E179" s="238">
        <f>data!AN69</f>
        <v>0</v>
      </c>
      <c r="F179" s="238">
        <f>data!AO69</f>
        <v>825</v>
      </c>
      <c r="G179" s="238">
        <f>data!AP69</f>
        <v>0</v>
      </c>
      <c r="H179" s="238">
        <f>data!AQ69</f>
        <v>0</v>
      </c>
      <c r="I179" s="238">
        <f>data!AR69</f>
        <v>0</v>
      </c>
    </row>
    <row r="180" spans="1:9" ht="20.100000000000001" customHeight="1">
      <c r="A180" s="230">
        <v>15</v>
      </c>
      <c r="B180" s="238" t="s">
        <v>283</v>
      </c>
      <c r="C180" s="238">
        <f>-data!AL84</f>
        <v>0</v>
      </c>
      <c r="D180" s="238">
        <f>-data!AM84</f>
        <v>0</v>
      </c>
      <c r="E180" s="238">
        <f>-data!AN84</f>
        <v>0</v>
      </c>
      <c r="F180" s="238">
        <f>-data!AO84</f>
        <v>0</v>
      </c>
      <c r="G180" s="238">
        <f>-data!AP84</f>
        <v>0</v>
      </c>
      <c r="H180" s="238">
        <f>-data!AQ84</f>
        <v>0</v>
      </c>
      <c r="I180" s="238">
        <f>-data!AR84</f>
        <v>0</v>
      </c>
    </row>
    <row r="181" spans="1:9" ht="20.100000000000001" customHeight="1">
      <c r="A181" s="230">
        <v>16</v>
      </c>
      <c r="B181" s="246" t="s">
        <v>1007</v>
      </c>
      <c r="C181" s="238">
        <f>data!AL85</f>
        <v>163432</v>
      </c>
      <c r="D181" s="238">
        <f>data!AM85</f>
        <v>0</v>
      </c>
      <c r="E181" s="238">
        <f>data!AN85</f>
        <v>0</v>
      </c>
      <c r="F181" s="238">
        <f>data!AO85</f>
        <v>144634</v>
      </c>
      <c r="G181" s="238">
        <f>data!AP85</f>
        <v>0</v>
      </c>
      <c r="H181" s="238">
        <f>data!AQ85</f>
        <v>0</v>
      </c>
      <c r="I181" s="238">
        <f>data!AR85</f>
        <v>0</v>
      </c>
    </row>
    <row r="182" spans="1:9" ht="20.100000000000001" customHeight="1">
      <c r="A182" s="230">
        <v>17</v>
      </c>
      <c r="B182" s="238" t="s">
        <v>285</v>
      </c>
      <c r="C182" s="248"/>
      <c r="D182" s="248"/>
      <c r="E182" s="248"/>
      <c r="F182" s="248"/>
      <c r="G182" s="248"/>
      <c r="H182" s="248"/>
      <c r="I182" s="248"/>
    </row>
    <row r="183" spans="1:9" ht="20.100000000000001" customHeight="1">
      <c r="A183" s="230">
        <v>18</v>
      </c>
      <c r="B183" s="238" t="s">
        <v>1008</v>
      </c>
      <c r="C183" s="246">
        <f>+data!M703</f>
        <v>80946</v>
      </c>
      <c r="D183" s="246">
        <f>+data!M704</f>
        <v>0</v>
      </c>
      <c r="E183" s="246">
        <f>+data!M705</f>
        <v>0</v>
      </c>
      <c r="F183" s="246">
        <f>+data!M706</f>
        <v>186983</v>
      </c>
      <c r="G183" s="246">
        <f>+data!M707</f>
        <v>0</v>
      </c>
      <c r="H183" s="246">
        <f>+data!M708</f>
        <v>0</v>
      </c>
      <c r="I183" s="246">
        <f>+data!M709</f>
        <v>0</v>
      </c>
    </row>
    <row r="184" spans="1:9" ht="20.100000000000001" customHeight="1">
      <c r="A184" s="230">
        <v>19</v>
      </c>
      <c r="B184" s="246" t="s">
        <v>1009</v>
      </c>
      <c r="C184" s="238">
        <f>data!AL87</f>
        <v>51850</v>
      </c>
      <c r="D184" s="238">
        <f>data!AM87</f>
        <v>0</v>
      </c>
      <c r="E184" s="238">
        <f>data!AN87</f>
        <v>0</v>
      </c>
      <c r="F184" s="238">
        <f>data!AO87</f>
        <v>1047033</v>
      </c>
      <c r="G184" s="238">
        <f>data!AP87</f>
        <v>0</v>
      </c>
      <c r="H184" s="238">
        <f>data!AQ87</f>
        <v>0</v>
      </c>
      <c r="I184" s="238">
        <f>data!AR87</f>
        <v>0</v>
      </c>
    </row>
    <row r="185" spans="1:9" ht="20.100000000000001" customHeight="1">
      <c r="A185" s="230">
        <v>20</v>
      </c>
      <c r="B185" s="246" t="s">
        <v>1010</v>
      </c>
      <c r="C185" s="238">
        <f>data!AL88</f>
        <v>352180</v>
      </c>
      <c r="D185" s="238">
        <f>data!AM88</f>
        <v>0</v>
      </c>
      <c r="E185" s="238">
        <f>data!AN88</f>
        <v>0</v>
      </c>
      <c r="F185" s="238">
        <f>data!AO88</f>
        <v>87033</v>
      </c>
      <c r="G185" s="238">
        <f>data!AP88</f>
        <v>0</v>
      </c>
      <c r="H185" s="238">
        <f>data!AQ88</f>
        <v>0</v>
      </c>
      <c r="I185" s="238">
        <f>data!AR88</f>
        <v>0</v>
      </c>
    </row>
    <row r="186" spans="1:9" ht="20.100000000000001" customHeight="1">
      <c r="A186" s="230">
        <v>21</v>
      </c>
      <c r="B186" s="246" t="s">
        <v>1011</v>
      </c>
      <c r="C186" s="238">
        <f>data!AL89</f>
        <v>404030</v>
      </c>
      <c r="D186" s="238">
        <f>data!AM89</f>
        <v>0</v>
      </c>
      <c r="E186" s="238">
        <f>data!AN89</f>
        <v>0</v>
      </c>
      <c r="F186" s="238">
        <f>data!AO89</f>
        <v>1134066</v>
      </c>
      <c r="G186" s="238">
        <f>data!AP89</f>
        <v>0</v>
      </c>
      <c r="H186" s="238">
        <f>data!AQ89</f>
        <v>0</v>
      </c>
      <c r="I186" s="238">
        <f>data!AR89</f>
        <v>0</v>
      </c>
    </row>
    <row r="187" spans="1:9" ht="20.100000000000001" customHeight="1">
      <c r="A187" s="230" t="s">
        <v>1012</v>
      </c>
      <c r="B187" s="238"/>
      <c r="C187" s="248"/>
      <c r="D187" s="248"/>
      <c r="E187" s="248"/>
      <c r="F187" s="248"/>
      <c r="G187" s="248"/>
      <c r="H187" s="248"/>
      <c r="I187" s="248"/>
    </row>
    <row r="188" spans="1:9" ht="20.100000000000001" customHeight="1">
      <c r="A188" s="230">
        <v>22</v>
      </c>
      <c r="B188" s="238" t="s">
        <v>1013</v>
      </c>
      <c r="C188" s="238">
        <f>data!AL90</f>
        <v>125</v>
      </c>
      <c r="D188" s="238">
        <f>data!AM90</f>
        <v>0</v>
      </c>
      <c r="E188" s="238">
        <f>data!AN90</f>
        <v>0</v>
      </c>
      <c r="F188" s="238">
        <f>data!AO90</f>
        <v>210</v>
      </c>
      <c r="G188" s="238">
        <f>data!AP90</f>
        <v>0</v>
      </c>
      <c r="H188" s="238">
        <f>data!AQ90</f>
        <v>0</v>
      </c>
      <c r="I188" s="238">
        <f>data!AR90</f>
        <v>0</v>
      </c>
    </row>
    <row r="189" spans="1:9" ht="20.100000000000001" customHeight="1">
      <c r="A189" s="230">
        <v>23</v>
      </c>
      <c r="B189" s="238" t="s">
        <v>1014</v>
      </c>
      <c r="C189" s="238">
        <f>data!AL91</f>
        <v>0</v>
      </c>
      <c r="D189" s="238">
        <f>data!AM91</f>
        <v>0</v>
      </c>
      <c r="E189" s="238">
        <f>data!AN91</f>
        <v>0</v>
      </c>
      <c r="F189" s="238">
        <f>data!AO91</f>
        <v>213</v>
      </c>
      <c r="G189" s="238">
        <f>data!AP91</f>
        <v>0</v>
      </c>
      <c r="H189" s="238">
        <f>data!AQ91</f>
        <v>0</v>
      </c>
      <c r="I189" s="238">
        <f>data!AR91</f>
        <v>0</v>
      </c>
    </row>
    <row r="190" spans="1:9" ht="20.100000000000001" customHeight="1">
      <c r="A190" s="230">
        <v>24</v>
      </c>
      <c r="B190" s="238" t="s">
        <v>1015</v>
      </c>
      <c r="C190" s="238">
        <f>data!AL92</f>
        <v>54</v>
      </c>
      <c r="D190" s="238">
        <f>data!AM92</f>
        <v>0</v>
      </c>
      <c r="E190" s="238">
        <f>data!AN92</f>
        <v>0</v>
      </c>
      <c r="F190" s="238">
        <f>data!AO92</f>
        <v>91</v>
      </c>
      <c r="G190" s="238">
        <f>data!AP92</f>
        <v>0</v>
      </c>
      <c r="H190" s="238">
        <f>data!AQ92</f>
        <v>0</v>
      </c>
      <c r="I190" s="238">
        <f>data!AR92</f>
        <v>0</v>
      </c>
    </row>
    <row r="191" spans="1:9" ht="20.100000000000001" customHeight="1">
      <c r="A191" s="230">
        <v>25</v>
      </c>
      <c r="B191" s="238" t="s">
        <v>1016</v>
      </c>
      <c r="C191" s="238">
        <f>data!AL93</f>
        <v>0</v>
      </c>
      <c r="D191" s="238">
        <f>data!AM93</f>
        <v>0</v>
      </c>
      <c r="E191" s="238">
        <f>data!AN93</f>
        <v>0</v>
      </c>
      <c r="F191" s="238">
        <f>data!AO93</f>
        <v>894</v>
      </c>
      <c r="G191" s="238">
        <f>data!AP93</f>
        <v>0</v>
      </c>
      <c r="H191" s="238">
        <f>data!AQ93</f>
        <v>0</v>
      </c>
      <c r="I191" s="238">
        <f>data!AR93</f>
        <v>0</v>
      </c>
    </row>
    <row r="192" spans="1:9" ht="20.100000000000001" customHeight="1">
      <c r="A192" s="230">
        <v>26</v>
      </c>
      <c r="B192" s="238" t="s">
        <v>293</v>
      </c>
      <c r="C192" s="245">
        <f>data!AL94</f>
        <v>0</v>
      </c>
      <c r="D192" s="245">
        <f>data!AM94</f>
        <v>0</v>
      </c>
      <c r="E192" s="245">
        <f>data!AN94</f>
        <v>0</v>
      </c>
      <c r="F192" s="245">
        <f>data!AO94</f>
        <v>1.39</v>
      </c>
      <c r="G192" s="245">
        <f>data!AP94</f>
        <v>0</v>
      </c>
      <c r="H192" s="245">
        <f>data!AQ94</f>
        <v>0</v>
      </c>
      <c r="I192" s="245">
        <f>data!AR94</f>
        <v>0</v>
      </c>
    </row>
    <row r="193" spans="1:9" ht="20.100000000000001" customHeight="1">
      <c r="A193" s="231" t="s">
        <v>998</v>
      </c>
      <c r="B193" s="232"/>
      <c r="C193" s="232"/>
      <c r="D193" s="232"/>
      <c r="E193" s="232"/>
      <c r="F193" s="232"/>
      <c r="G193" s="232"/>
      <c r="H193" s="232"/>
      <c r="I193" s="231"/>
    </row>
    <row r="194" spans="1:9" ht="20.100000000000001" customHeight="1">
      <c r="D194" s="234"/>
      <c r="I194" s="235" t="s">
        <v>1036</v>
      </c>
    </row>
    <row r="195" spans="1:9" ht="20.100000000000001" customHeight="1">
      <c r="A195" s="234"/>
    </row>
    <row r="196" spans="1:9" ht="20.100000000000001" customHeight="1">
      <c r="A196" s="236" t="str">
        <f>"Hospital: "&amp;data!C98</f>
        <v>Hospital: Columbia County Public Hospital District No. 1</v>
      </c>
      <c r="G196" s="237"/>
      <c r="H196" s="236" t="str">
        <f>"FYE: "&amp;data!C96</f>
        <v>FYE: 12/31/2024</v>
      </c>
    </row>
    <row r="197" spans="1:9" ht="20.100000000000001" customHeight="1">
      <c r="A197" s="230">
        <v>1</v>
      </c>
      <c r="B197" s="238" t="s">
        <v>235</v>
      </c>
      <c r="C197" s="240" t="s">
        <v>77</v>
      </c>
      <c r="D197" s="240" t="s">
        <v>78</v>
      </c>
      <c r="E197" s="240" t="s">
        <v>79</v>
      </c>
      <c r="F197" s="240" t="s">
        <v>80</v>
      </c>
      <c r="G197" s="240" t="s">
        <v>81</v>
      </c>
      <c r="H197" s="240" t="s">
        <v>82</v>
      </c>
      <c r="I197" s="240" t="s">
        <v>83</v>
      </c>
    </row>
    <row r="198" spans="1:9" ht="20.100000000000001" customHeight="1">
      <c r="A198" s="241">
        <v>2</v>
      </c>
      <c r="B198" s="242" t="s">
        <v>1000</v>
      </c>
      <c r="C198" s="244"/>
      <c r="D198" s="244" t="s">
        <v>156</v>
      </c>
      <c r="E198" s="244" t="s">
        <v>157</v>
      </c>
      <c r="F198" s="244" t="s">
        <v>158</v>
      </c>
      <c r="G198" s="244" t="s">
        <v>1037</v>
      </c>
      <c r="H198" s="244" t="s">
        <v>160</v>
      </c>
      <c r="I198" s="244"/>
    </row>
    <row r="199" spans="1:9" ht="20.100000000000001" customHeight="1">
      <c r="A199" s="241"/>
      <c r="B199" s="242"/>
      <c r="C199" s="244" t="s">
        <v>155</v>
      </c>
      <c r="D199" s="244" t="s">
        <v>257</v>
      </c>
      <c r="E199" s="244" t="s">
        <v>1038</v>
      </c>
      <c r="F199" s="244" t="s">
        <v>212</v>
      </c>
      <c r="G199" s="244" t="s">
        <v>227</v>
      </c>
      <c r="H199" s="244" t="s">
        <v>214</v>
      </c>
      <c r="I199" s="244" t="s">
        <v>161</v>
      </c>
    </row>
    <row r="200" spans="1:9" ht="20.100000000000001" customHeight="1">
      <c r="A200" s="230">
        <v>3</v>
      </c>
      <c r="B200" s="238" t="s">
        <v>1004</v>
      </c>
      <c r="C200" s="240" t="s">
        <v>252</v>
      </c>
      <c r="D200" s="240" t="s">
        <v>257</v>
      </c>
      <c r="E200" s="240" t="s">
        <v>254</v>
      </c>
      <c r="F200" s="250"/>
      <c r="G200" s="250"/>
      <c r="H200" s="250"/>
      <c r="I200" s="240" t="s">
        <v>258</v>
      </c>
    </row>
    <row r="201" spans="1:9" ht="20.100000000000001" customHeight="1">
      <c r="A201" s="230">
        <v>4</v>
      </c>
      <c r="B201" s="238" t="s">
        <v>260</v>
      </c>
      <c r="C201" s="238">
        <f>data!AS59</f>
        <v>0</v>
      </c>
      <c r="D201" s="238">
        <f>data!AT59</f>
        <v>0</v>
      </c>
      <c r="E201" s="238">
        <f>data!AU59</f>
        <v>0</v>
      </c>
      <c r="F201" s="250"/>
      <c r="G201" s="250"/>
      <c r="H201" s="250"/>
      <c r="I201" s="238">
        <f>data!AY59</f>
        <v>69721</v>
      </c>
    </row>
    <row r="202" spans="1:9" ht="20.100000000000001" customHeight="1">
      <c r="A202" s="230">
        <v>5</v>
      </c>
      <c r="B202" s="238" t="s">
        <v>261</v>
      </c>
      <c r="C202" s="245">
        <f>data!AS60</f>
        <v>0</v>
      </c>
      <c r="D202" s="245">
        <f>data!AT60</f>
        <v>0</v>
      </c>
      <c r="E202" s="245">
        <f>data!AU60</f>
        <v>0</v>
      </c>
      <c r="F202" s="245">
        <f>data!AV60</f>
        <v>5.77</v>
      </c>
      <c r="G202" s="245">
        <f>data!AW60</f>
        <v>0</v>
      </c>
      <c r="H202" s="245">
        <f>data!AX60</f>
        <v>0</v>
      </c>
      <c r="I202" s="245">
        <f>data!AY60</f>
        <v>19.32</v>
      </c>
    </row>
    <row r="203" spans="1:9" ht="20.100000000000001" customHeight="1">
      <c r="A203" s="230">
        <v>6</v>
      </c>
      <c r="B203" s="238" t="s">
        <v>262</v>
      </c>
      <c r="C203" s="238">
        <f>data!AS61</f>
        <v>0</v>
      </c>
      <c r="D203" s="238">
        <f>data!AT61</f>
        <v>0</v>
      </c>
      <c r="E203" s="238">
        <f>data!AU61</f>
        <v>0</v>
      </c>
      <c r="F203" s="238">
        <f>data!AV61</f>
        <v>520340</v>
      </c>
      <c r="G203" s="238">
        <f>data!AW61</f>
        <v>0</v>
      </c>
      <c r="H203" s="238">
        <f>data!AX61</f>
        <v>0</v>
      </c>
      <c r="I203" s="238">
        <f>data!AY61</f>
        <v>809278</v>
      </c>
    </row>
    <row r="204" spans="1:9" ht="20.100000000000001" customHeight="1">
      <c r="A204" s="230">
        <v>7</v>
      </c>
      <c r="B204" s="238" t="s">
        <v>10</v>
      </c>
      <c r="C204" s="238">
        <f>data!AS62</f>
        <v>0</v>
      </c>
      <c r="D204" s="238">
        <f>data!AT62</f>
        <v>0</v>
      </c>
      <c r="E204" s="238">
        <f>data!AU62</f>
        <v>0</v>
      </c>
      <c r="F204" s="238">
        <f>data!AV62</f>
        <v>118257</v>
      </c>
      <c r="G204" s="238">
        <f>data!AW62</f>
        <v>0</v>
      </c>
      <c r="H204" s="238">
        <f>data!AX62</f>
        <v>0</v>
      </c>
      <c r="I204" s="238">
        <f>data!AY62</f>
        <v>183924</v>
      </c>
    </row>
    <row r="205" spans="1:9" ht="20.100000000000001" customHeight="1">
      <c r="A205" s="230">
        <v>8</v>
      </c>
      <c r="B205" s="238" t="s">
        <v>263</v>
      </c>
      <c r="C205" s="238">
        <f>data!AS63</f>
        <v>0</v>
      </c>
      <c r="D205" s="238">
        <f>data!AT63</f>
        <v>0</v>
      </c>
      <c r="E205" s="238">
        <f>data!AU63</f>
        <v>0</v>
      </c>
      <c r="F205" s="238">
        <f>data!AV63</f>
        <v>308736</v>
      </c>
      <c r="G205" s="238">
        <f>data!AW63</f>
        <v>0</v>
      </c>
      <c r="H205" s="238">
        <f>data!AX63</f>
        <v>0</v>
      </c>
      <c r="I205" s="238">
        <f>data!AY63</f>
        <v>0</v>
      </c>
    </row>
    <row r="206" spans="1:9" ht="20.100000000000001" customHeight="1">
      <c r="A206" s="230">
        <v>9</v>
      </c>
      <c r="B206" s="238" t="s">
        <v>264</v>
      </c>
      <c r="C206" s="238">
        <f>data!AS64</f>
        <v>0</v>
      </c>
      <c r="D206" s="238">
        <f>data!AT64</f>
        <v>0</v>
      </c>
      <c r="E206" s="238">
        <f>data!AU64</f>
        <v>0</v>
      </c>
      <c r="F206" s="238">
        <f>data!AV64</f>
        <v>248760</v>
      </c>
      <c r="G206" s="238">
        <f>data!AW64</f>
        <v>0</v>
      </c>
      <c r="H206" s="238">
        <f>data!AX64</f>
        <v>0</v>
      </c>
      <c r="I206" s="238">
        <f>data!AY64</f>
        <v>490047</v>
      </c>
    </row>
    <row r="207" spans="1:9" ht="20.100000000000001" customHeight="1">
      <c r="A207" s="230">
        <v>10</v>
      </c>
      <c r="B207" s="238" t="s">
        <v>520</v>
      </c>
      <c r="C207" s="238">
        <f>data!AS65</f>
        <v>0</v>
      </c>
      <c r="D207" s="238">
        <f>data!AT65</f>
        <v>0</v>
      </c>
      <c r="E207" s="238">
        <f>data!AU65</f>
        <v>0</v>
      </c>
      <c r="F207" s="238">
        <f>data!AV65</f>
        <v>0</v>
      </c>
      <c r="G207" s="238">
        <f>data!AW65</f>
        <v>0</v>
      </c>
      <c r="H207" s="238">
        <f>data!AX65</f>
        <v>0</v>
      </c>
      <c r="I207" s="238">
        <f>data!AY65</f>
        <v>0</v>
      </c>
    </row>
    <row r="208" spans="1:9" ht="20.100000000000001" customHeight="1">
      <c r="A208" s="230">
        <v>11</v>
      </c>
      <c r="B208" s="238" t="s">
        <v>521</v>
      </c>
      <c r="C208" s="238">
        <f>data!AS66</f>
        <v>0</v>
      </c>
      <c r="D208" s="238">
        <f>data!AT66</f>
        <v>0</v>
      </c>
      <c r="E208" s="238">
        <f>data!AU66</f>
        <v>0</v>
      </c>
      <c r="F208" s="238">
        <f>data!AV66</f>
        <v>1580</v>
      </c>
      <c r="G208" s="238">
        <f>data!AW66</f>
        <v>0</v>
      </c>
      <c r="H208" s="238">
        <f>data!AX66</f>
        <v>0</v>
      </c>
      <c r="I208" s="238">
        <f>data!AY66</f>
        <v>67347</v>
      </c>
    </row>
    <row r="209" spans="1:9" ht="20.100000000000001" customHeight="1">
      <c r="A209" s="230">
        <v>12</v>
      </c>
      <c r="B209" s="238" t="s">
        <v>15</v>
      </c>
      <c r="C209" s="238">
        <f>data!AS67</f>
        <v>0</v>
      </c>
      <c r="D209" s="238">
        <f>data!AT67</f>
        <v>0</v>
      </c>
      <c r="E209" s="238">
        <f>data!AU67</f>
        <v>0</v>
      </c>
      <c r="F209" s="238">
        <f>data!AV67</f>
        <v>20449</v>
      </c>
      <c r="G209" s="238">
        <f>data!AW67</f>
        <v>0</v>
      </c>
      <c r="H209" s="238">
        <f>data!AX67</f>
        <v>0</v>
      </c>
      <c r="I209" s="238">
        <f>data!AY67</f>
        <v>11771</v>
      </c>
    </row>
    <row r="210" spans="1:9" ht="20.100000000000001" customHeight="1">
      <c r="A210" s="230">
        <v>13</v>
      </c>
      <c r="B210" s="238" t="s">
        <v>1005</v>
      </c>
      <c r="C210" s="238">
        <f>data!AS68</f>
        <v>0</v>
      </c>
      <c r="D210" s="238">
        <f>data!AT68</f>
        <v>0</v>
      </c>
      <c r="E210" s="238">
        <f>data!AU68</f>
        <v>0</v>
      </c>
      <c r="F210" s="238">
        <f>data!AV68</f>
        <v>7871</v>
      </c>
      <c r="G210" s="238">
        <f>data!AW68</f>
        <v>0</v>
      </c>
      <c r="H210" s="238">
        <f>data!AX68</f>
        <v>0</v>
      </c>
      <c r="I210" s="238">
        <f>data!AY68</f>
        <v>819</v>
      </c>
    </row>
    <row r="211" spans="1:9" ht="20.100000000000001" customHeight="1">
      <c r="A211" s="230">
        <v>14</v>
      </c>
      <c r="B211" s="238" t="s">
        <v>1006</v>
      </c>
      <c r="C211" s="238">
        <f>data!AS69</f>
        <v>0</v>
      </c>
      <c r="D211" s="238">
        <f>data!AT69</f>
        <v>0</v>
      </c>
      <c r="E211" s="238">
        <f>data!AU69</f>
        <v>0</v>
      </c>
      <c r="F211" s="238">
        <f>data!AV69</f>
        <v>4134</v>
      </c>
      <c r="G211" s="238">
        <f>data!AW69</f>
        <v>0</v>
      </c>
      <c r="H211" s="238">
        <f>data!AX69</f>
        <v>0</v>
      </c>
      <c r="I211" s="238">
        <f>data!AY69</f>
        <v>3160</v>
      </c>
    </row>
    <row r="212" spans="1:9" ht="20.100000000000001" customHeight="1">
      <c r="A212" s="230">
        <v>15</v>
      </c>
      <c r="B212" s="238" t="s">
        <v>283</v>
      </c>
      <c r="C212" s="238">
        <f>-data!AS84</f>
        <v>0</v>
      </c>
      <c r="D212" s="238">
        <f>-data!AT84</f>
        <v>0</v>
      </c>
      <c r="E212" s="238">
        <f>-data!AU84</f>
        <v>0</v>
      </c>
      <c r="F212" s="238">
        <f>-data!AV84</f>
        <v>0</v>
      </c>
      <c r="G212" s="238">
        <f>-data!AW84</f>
        <v>0</v>
      </c>
      <c r="H212" s="238">
        <f>-data!AX84</f>
        <v>0</v>
      </c>
      <c r="I212" s="238">
        <f>-data!AY84</f>
        <v>-324458</v>
      </c>
    </row>
    <row r="213" spans="1:9" ht="20.100000000000001" customHeight="1">
      <c r="A213" s="230">
        <v>16</v>
      </c>
      <c r="B213" s="246" t="s">
        <v>1007</v>
      </c>
      <c r="C213" s="238">
        <f>data!AS85</f>
        <v>0</v>
      </c>
      <c r="D213" s="238">
        <f>data!AT85</f>
        <v>0</v>
      </c>
      <c r="E213" s="238">
        <f>data!AU85</f>
        <v>0</v>
      </c>
      <c r="F213" s="238">
        <f>data!AV85</f>
        <v>1230127</v>
      </c>
      <c r="G213" s="238">
        <f>data!AW85</f>
        <v>0</v>
      </c>
      <c r="H213" s="238">
        <f>data!AX85</f>
        <v>0</v>
      </c>
      <c r="I213" s="238">
        <f>data!AY85</f>
        <v>1241888</v>
      </c>
    </row>
    <row r="214" spans="1:9" ht="20.100000000000001" customHeight="1">
      <c r="A214" s="230">
        <v>17</v>
      </c>
      <c r="B214" s="238" t="s">
        <v>285</v>
      </c>
      <c r="C214" s="248"/>
      <c r="D214" s="248"/>
      <c r="E214" s="248"/>
      <c r="F214" s="248"/>
      <c r="G214" s="248"/>
      <c r="H214" s="248"/>
      <c r="I214" s="248"/>
    </row>
    <row r="215" spans="1:9" ht="20.100000000000001" customHeight="1">
      <c r="A215" s="230">
        <v>18</v>
      </c>
      <c r="B215" s="238" t="s">
        <v>1008</v>
      </c>
      <c r="C215" s="246">
        <f>+data!M710</f>
        <v>0</v>
      </c>
      <c r="D215" s="246">
        <f>+data!M711</f>
        <v>0</v>
      </c>
      <c r="E215" s="246">
        <f>+data!M712</f>
        <v>0</v>
      </c>
      <c r="F215" s="246">
        <f>+data!M713</f>
        <v>919678</v>
      </c>
      <c r="G215" s="252"/>
      <c r="H215" s="238"/>
      <c r="I215" s="238"/>
    </row>
    <row r="216" spans="1:9" ht="20.100000000000001" customHeight="1">
      <c r="A216" s="230">
        <v>19</v>
      </c>
      <c r="B216" s="246" t="s">
        <v>1009</v>
      </c>
      <c r="C216" s="238">
        <f>data!AS87</f>
        <v>0</v>
      </c>
      <c r="D216" s="238">
        <f>data!AT87</f>
        <v>0</v>
      </c>
      <c r="E216" s="238">
        <f>data!AU87</f>
        <v>0</v>
      </c>
      <c r="F216" s="238">
        <f>data!AV87</f>
        <v>2412331</v>
      </c>
      <c r="G216" s="253" t="str">
        <f>IF(data!AW87&gt;0,data!AW87,"")</f>
        <v>x</v>
      </c>
      <c r="H216" s="253" t="str">
        <f>IF(data!AX87&gt;0,data!AX87,"")</f>
        <v>x</v>
      </c>
      <c r="I216" s="253" t="str">
        <f>IF(data!AY87&gt;0,data!AY87,"")</f>
        <v>x</v>
      </c>
    </row>
    <row r="217" spans="1:9" ht="20.100000000000001" customHeight="1">
      <c r="A217" s="230">
        <v>20</v>
      </c>
      <c r="B217" s="246" t="s">
        <v>1010</v>
      </c>
      <c r="C217" s="238">
        <f>data!AS88</f>
        <v>0</v>
      </c>
      <c r="D217" s="238">
        <f>data!AT88</f>
        <v>0</v>
      </c>
      <c r="E217" s="238">
        <f>data!AU88</f>
        <v>0</v>
      </c>
      <c r="F217" s="238">
        <f>data!AV88</f>
        <v>3116493</v>
      </c>
      <c r="G217" s="253" t="str">
        <f>IF(data!AW88&gt;0,data!AW88,"")</f>
        <v>x</v>
      </c>
      <c r="H217" s="253" t="str">
        <f>IF(data!AX88&gt;0,data!AX88,"")</f>
        <v>x</v>
      </c>
      <c r="I217" s="253" t="str">
        <f>IF(data!AY88&gt;0,data!AY88,"")</f>
        <v>x</v>
      </c>
    </row>
    <row r="218" spans="1:9" ht="20.100000000000001" customHeight="1">
      <c r="A218" s="230">
        <v>21</v>
      </c>
      <c r="B218" s="246" t="s">
        <v>1011</v>
      </c>
      <c r="C218" s="238">
        <f>data!AS89</f>
        <v>0</v>
      </c>
      <c r="D218" s="238">
        <f>data!AT89</f>
        <v>0</v>
      </c>
      <c r="E218" s="238">
        <f>data!AU89</f>
        <v>0</v>
      </c>
      <c r="F218" s="238">
        <f>data!AV89</f>
        <v>5528824</v>
      </c>
      <c r="G218" s="253" t="str">
        <f>IF(data!AW89&gt;0,data!AW89,"")</f>
        <v>x</v>
      </c>
      <c r="H218" s="253" t="str">
        <f>IF(data!AX89&gt;0,data!AX89,"")</f>
        <v>x</v>
      </c>
      <c r="I218" s="253" t="str">
        <f>IF(data!AY89&gt;0,data!AY89,"")</f>
        <v>x</v>
      </c>
    </row>
    <row r="219" spans="1:9" ht="20.100000000000001" customHeight="1">
      <c r="A219" s="230" t="s">
        <v>1012</v>
      </c>
      <c r="B219" s="238"/>
      <c r="C219" s="248"/>
      <c r="D219" s="248"/>
      <c r="E219" s="248"/>
      <c r="F219" s="248"/>
      <c r="G219" s="248"/>
      <c r="H219" s="248"/>
      <c r="I219" s="248"/>
    </row>
    <row r="220" spans="1:9" ht="20.100000000000001" customHeight="1">
      <c r="A220" s="230">
        <v>22</v>
      </c>
      <c r="B220" s="238" t="s">
        <v>1013</v>
      </c>
      <c r="C220" s="238">
        <f>data!AS90</f>
        <v>0</v>
      </c>
      <c r="D220" s="238">
        <f>data!AT90</f>
        <v>0</v>
      </c>
      <c r="E220" s="238">
        <f>data!AU90</f>
        <v>0</v>
      </c>
      <c r="F220" s="238">
        <f>data!AV90</f>
        <v>1091</v>
      </c>
      <c r="G220" s="238">
        <f>data!AW90</f>
        <v>0</v>
      </c>
      <c r="H220" s="238">
        <f>data!AX90</f>
        <v>0</v>
      </c>
      <c r="I220" s="238">
        <f>data!AY90</f>
        <v>628</v>
      </c>
    </row>
    <row r="221" spans="1:9" ht="20.100000000000001" customHeight="1">
      <c r="A221" s="230">
        <v>23</v>
      </c>
      <c r="B221" s="238" t="s">
        <v>1014</v>
      </c>
      <c r="C221" s="238">
        <f>data!AS91</f>
        <v>0</v>
      </c>
      <c r="D221" s="238">
        <f>data!AT91</f>
        <v>0</v>
      </c>
      <c r="E221" s="238">
        <f>data!AU91</f>
        <v>0</v>
      </c>
      <c r="F221" s="238">
        <f>data!AV91</f>
        <v>0</v>
      </c>
      <c r="G221" s="238">
        <f>data!AW91</f>
        <v>0</v>
      </c>
      <c r="H221" s="253" t="str">
        <f>IF(data!AX91&gt;0,data!AX91,"")</f>
        <v>x</v>
      </c>
      <c r="I221" s="253" t="str">
        <f>IF(data!AY91&gt;0,data!AY91,"")</f>
        <v>x</v>
      </c>
    </row>
    <row r="222" spans="1:9" ht="20.100000000000001" customHeight="1">
      <c r="A222" s="230">
        <v>24</v>
      </c>
      <c r="B222" s="238" t="s">
        <v>1015</v>
      </c>
      <c r="C222" s="238">
        <f>data!AS92</f>
        <v>0</v>
      </c>
      <c r="D222" s="238">
        <f>data!AT92</f>
        <v>0</v>
      </c>
      <c r="E222" s="238">
        <f>data!AU92</f>
        <v>0</v>
      </c>
      <c r="F222" s="238">
        <f>data!AV92</f>
        <v>472</v>
      </c>
      <c r="G222" s="238">
        <f>data!AW92</f>
        <v>0</v>
      </c>
      <c r="H222" s="253" t="str">
        <f>IF(data!AX92&gt;0,data!AX92,"")</f>
        <v>x</v>
      </c>
      <c r="I222" s="253" t="str">
        <f>IF(data!AY92&gt;0,data!AY92,"")</f>
        <v>x</v>
      </c>
    </row>
    <row r="223" spans="1:9" ht="20.100000000000001" customHeight="1">
      <c r="A223" s="230">
        <v>25</v>
      </c>
      <c r="B223" s="238" t="s">
        <v>1016</v>
      </c>
      <c r="C223" s="238">
        <f>data!AS93</f>
        <v>0</v>
      </c>
      <c r="D223" s="238">
        <f>data!AT93</f>
        <v>0</v>
      </c>
      <c r="E223" s="238">
        <f>data!AU93</f>
        <v>0</v>
      </c>
      <c r="F223" s="238">
        <f>data!AV93</f>
        <v>0</v>
      </c>
      <c r="G223" s="238">
        <f>data!AW93</f>
        <v>0</v>
      </c>
      <c r="H223" s="253" t="str">
        <f>IF(data!AX93&gt;0,data!AX93,"")</f>
        <v>x</v>
      </c>
      <c r="I223" s="253" t="str">
        <f>IF(data!AY93&gt;0,data!AY93,"")</f>
        <v>x</v>
      </c>
    </row>
    <row r="224" spans="1:9" ht="20.100000000000001" customHeight="1">
      <c r="A224" s="230">
        <v>26</v>
      </c>
      <c r="B224" s="238" t="s">
        <v>293</v>
      </c>
      <c r="C224" s="245">
        <f>data!AS94</f>
        <v>0</v>
      </c>
      <c r="D224" s="245">
        <f>data!AT94</f>
        <v>0</v>
      </c>
      <c r="E224" s="245">
        <f>data!AU94</f>
        <v>0</v>
      </c>
      <c r="F224" s="245">
        <f>data!AV94</f>
        <v>0.92</v>
      </c>
      <c r="G224" s="253" t="str">
        <f>IF(data!AW94&gt;0,data!AW94,"")</f>
        <v>x</v>
      </c>
      <c r="H224" s="253" t="str">
        <f>IF(data!AX94&gt;0,data!AX94,"")</f>
        <v>x</v>
      </c>
      <c r="I224" s="253" t="str">
        <f>IF(data!AY94&gt;0,data!AY94,"")</f>
        <v>x</v>
      </c>
    </row>
    <row r="225" spans="1:9" ht="20.100000000000001" customHeight="1">
      <c r="A225" s="231" t="s">
        <v>998</v>
      </c>
      <c r="B225" s="232"/>
      <c r="C225" s="232"/>
      <c r="D225" s="232"/>
      <c r="E225" s="232"/>
      <c r="F225" s="232"/>
      <c r="G225" s="232"/>
      <c r="H225" s="232"/>
      <c r="I225" s="231"/>
    </row>
    <row r="226" spans="1:9" ht="20.100000000000001" customHeight="1">
      <c r="D226" s="234"/>
      <c r="I226" s="235" t="s">
        <v>1039</v>
      </c>
    </row>
    <row r="227" spans="1:9" ht="20.100000000000001" customHeight="1">
      <c r="A227" s="234"/>
    </row>
    <row r="228" spans="1:9" ht="20.100000000000001" customHeight="1">
      <c r="A228" s="236" t="str">
        <f>"Hospital: "&amp;data!C98</f>
        <v>Hospital: Columbia County Public Hospital District No. 1</v>
      </c>
      <c r="G228" s="237"/>
      <c r="H228" s="236" t="str">
        <f>"FYE: "&amp;data!C96</f>
        <v>FYE: 12/31/2024</v>
      </c>
    </row>
    <row r="229" spans="1:9" ht="20.100000000000001" customHeight="1">
      <c r="A229" s="230">
        <v>1</v>
      </c>
      <c r="B229" s="238" t="s">
        <v>235</v>
      </c>
      <c r="C229" s="240" t="s">
        <v>84</v>
      </c>
      <c r="D229" s="240" t="s">
        <v>85</v>
      </c>
      <c r="E229" s="240" t="s">
        <v>86</v>
      </c>
      <c r="F229" s="240" t="s">
        <v>87</v>
      </c>
      <c r="G229" s="240" t="s">
        <v>88</v>
      </c>
      <c r="H229" s="240" t="s">
        <v>89</v>
      </c>
      <c r="I229" s="240" t="s">
        <v>90</v>
      </c>
    </row>
    <row r="230" spans="1:9" ht="20.100000000000001" customHeight="1">
      <c r="A230" s="241">
        <v>2</v>
      </c>
      <c r="B230" s="242" t="s">
        <v>1000</v>
      </c>
      <c r="C230" s="244"/>
      <c r="D230" s="244" t="s">
        <v>163</v>
      </c>
      <c r="E230" s="244" t="s">
        <v>164</v>
      </c>
      <c r="F230" s="244" t="s">
        <v>133</v>
      </c>
      <c r="G230" s="244"/>
      <c r="H230" s="244"/>
      <c r="I230" s="244"/>
    </row>
    <row r="231" spans="1:9" ht="20.100000000000001" customHeight="1">
      <c r="A231" s="241"/>
      <c r="B231" s="242"/>
      <c r="C231" s="244" t="s">
        <v>162</v>
      </c>
      <c r="D231" s="244" t="s">
        <v>215</v>
      </c>
      <c r="E231" s="244" t="s">
        <v>1040</v>
      </c>
      <c r="F231" s="244" t="s">
        <v>1041</v>
      </c>
      <c r="G231" s="244" t="s">
        <v>165</v>
      </c>
      <c r="H231" s="244" t="s">
        <v>166</v>
      </c>
      <c r="I231" s="244" t="s">
        <v>167</v>
      </c>
    </row>
    <row r="232" spans="1:9" ht="20.100000000000001" customHeight="1">
      <c r="A232" s="230">
        <v>3</v>
      </c>
      <c r="B232" s="238" t="s">
        <v>1004</v>
      </c>
      <c r="C232" s="240" t="s">
        <v>1042</v>
      </c>
      <c r="D232" s="240" t="s">
        <v>1043</v>
      </c>
      <c r="E232" s="250"/>
      <c r="F232" s="250"/>
      <c r="G232" s="250"/>
      <c r="H232" s="240" t="s">
        <v>259</v>
      </c>
      <c r="I232" s="250"/>
    </row>
    <row r="233" spans="1:9" ht="20.100000000000001" customHeight="1">
      <c r="A233" s="230">
        <v>4</v>
      </c>
      <c r="B233" s="238" t="s">
        <v>260</v>
      </c>
      <c r="C233" s="238">
        <f>data!AZ59</f>
        <v>0</v>
      </c>
      <c r="D233" s="238">
        <f>data!BA59</f>
        <v>0</v>
      </c>
      <c r="E233" s="250"/>
      <c r="F233" s="250"/>
      <c r="G233" s="250"/>
      <c r="H233" s="238">
        <f>data!BE59</f>
        <v>60292</v>
      </c>
      <c r="I233" s="250"/>
    </row>
    <row r="234" spans="1:9" ht="20.100000000000001" customHeight="1">
      <c r="A234" s="230">
        <v>5</v>
      </c>
      <c r="B234" s="238" t="s">
        <v>261</v>
      </c>
      <c r="C234" s="245">
        <f>data!AZ60</f>
        <v>0</v>
      </c>
      <c r="D234" s="245">
        <f>data!BA60</f>
        <v>0.97</v>
      </c>
      <c r="E234" s="245">
        <f>data!BB60</f>
        <v>0</v>
      </c>
      <c r="F234" s="245">
        <f>data!BC60</f>
        <v>0</v>
      </c>
      <c r="G234" s="245">
        <f>data!BD60</f>
        <v>1.85</v>
      </c>
      <c r="H234" s="245">
        <f>data!BE60</f>
        <v>6.72</v>
      </c>
      <c r="I234" s="245">
        <f>data!BF60</f>
        <v>11.68</v>
      </c>
    </row>
    <row r="235" spans="1:9" ht="20.100000000000001" customHeight="1">
      <c r="A235" s="230">
        <v>6</v>
      </c>
      <c r="B235" s="238" t="s">
        <v>262</v>
      </c>
      <c r="C235" s="238">
        <f>data!AZ61</f>
        <v>0</v>
      </c>
      <c r="D235" s="238">
        <f>data!BA61</f>
        <v>47060</v>
      </c>
      <c r="E235" s="238">
        <f>data!BB61</f>
        <v>0</v>
      </c>
      <c r="F235" s="238">
        <f>data!BC61</f>
        <v>0</v>
      </c>
      <c r="G235" s="238">
        <f>data!BD61</f>
        <v>91565</v>
      </c>
      <c r="H235" s="238">
        <f>data!BE61</f>
        <v>290093</v>
      </c>
      <c r="I235" s="238">
        <f>data!BF61</f>
        <v>470630</v>
      </c>
    </row>
    <row r="236" spans="1:9" ht="20.100000000000001" customHeight="1">
      <c r="A236" s="230">
        <v>7</v>
      </c>
      <c r="B236" s="238" t="s">
        <v>10</v>
      </c>
      <c r="C236" s="238">
        <f>data!AZ62</f>
        <v>0</v>
      </c>
      <c r="D236" s="238">
        <f>data!BA62</f>
        <v>10695</v>
      </c>
      <c r="E236" s="238">
        <f>data!BB62</f>
        <v>0</v>
      </c>
      <c r="F236" s="238">
        <f>data!BC62</f>
        <v>0</v>
      </c>
      <c r="G236" s="238">
        <f>data!BD62</f>
        <v>20810</v>
      </c>
      <c r="H236" s="238">
        <f>data!BE62</f>
        <v>65929</v>
      </c>
      <c r="I236" s="238">
        <f>data!BF62</f>
        <v>106960</v>
      </c>
    </row>
    <row r="237" spans="1:9" ht="20.100000000000001" customHeight="1">
      <c r="A237" s="230">
        <v>8</v>
      </c>
      <c r="B237" s="238" t="s">
        <v>263</v>
      </c>
      <c r="C237" s="238">
        <f>data!AZ63</f>
        <v>0</v>
      </c>
      <c r="D237" s="238">
        <f>data!BA63</f>
        <v>0</v>
      </c>
      <c r="E237" s="238">
        <f>data!BB63</f>
        <v>0</v>
      </c>
      <c r="F237" s="238">
        <f>data!BC63</f>
        <v>0</v>
      </c>
      <c r="G237" s="238">
        <f>data!BD63</f>
        <v>0</v>
      </c>
      <c r="H237" s="238">
        <f>data!BE63</f>
        <v>0</v>
      </c>
      <c r="I237" s="238">
        <f>data!BF63</f>
        <v>0</v>
      </c>
    </row>
    <row r="238" spans="1:9" ht="20.100000000000001" customHeight="1">
      <c r="A238" s="230">
        <v>9</v>
      </c>
      <c r="B238" s="238" t="s">
        <v>264</v>
      </c>
      <c r="C238" s="238">
        <f>data!AZ64</f>
        <v>0</v>
      </c>
      <c r="D238" s="238">
        <f>data!BA64</f>
        <v>501</v>
      </c>
      <c r="E238" s="238">
        <f>data!BB64</f>
        <v>1083</v>
      </c>
      <c r="F238" s="238">
        <f>data!BC64</f>
        <v>0</v>
      </c>
      <c r="G238" s="238">
        <f>data!BD64</f>
        <v>-117653</v>
      </c>
      <c r="H238" s="238">
        <f>data!BE64</f>
        <v>41060</v>
      </c>
      <c r="I238" s="238">
        <f>data!BF64</f>
        <v>54346</v>
      </c>
    </row>
    <row r="239" spans="1:9" ht="20.100000000000001" customHeight="1">
      <c r="A239" s="230">
        <v>10</v>
      </c>
      <c r="B239" s="238" t="s">
        <v>520</v>
      </c>
      <c r="C239" s="238">
        <f>data!AZ65</f>
        <v>0</v>
      </c>
      <c r="D239" s="238">
        <f>data!BA65</f>
        <v>0</v>
      </c>
      <c r="E239" s="238">
        <f>data!BB65</f>
        <v>0</v>
      </c>
      <c r="F239" s="238">
        <f>data!BC65</f>
        <v>0</v>
      </c>
      <c r="G239" s="238">
        <f>data!BD65</f>
        <v>0</v>
      </c>
      <c r="H239" s="238">
        <f>data!BE65</f>
        <v>361698</v>
      </c>
      <c r="I239" s="238">
        <f>data!BF65</f>
        <v>0</v>
      </c>
    </row>
    <row r="240" spans="1:9" ht="20.100000000000001" customHeight="1">
      <c r="A240" s="230">
        <v>11</v>
      </c>
      <c r="B240" s="238" t="s">
        <v>521</v>
      </c>
      <c r="C240" s="238">
        <f>data!AZ66</f>
        <v>0</v>
      </c>
      <c r="D240" s="238">
        <f>data!BA66</f>
        <v>68713</v>
      </c>
      <c r="E240" s="238">
        <f>data!BB66</f>
        <v>12885</v>
      </c>
      <c r="F240" s="238">
        <f>data!BC66</f>
        <v>0</v>
      </c>
      <c r="G240" s="238">
        <f>data!BD66</f>
        <v>26028</v>
      </c>
      <c r="H240" s="238">
        <f>data!BE66</f>
        <v>428674</v>
      </c>
      <c r="I240" s="238">
        <f>data!BF66</f>
        <v>8789</v>
      </c>
    </row>
    <row r="241" spans="1:9" ht="20.100000000000001" customHeight="1">
      <c r="A241" s="230">
        <v>12</v>
      </c>
      <c r="B241" s="238" t="s">
        <v>15</v>
      </c>
      <c r="C241" s="238">
        <f>data!AZ67</f>
        <v>0</v>
      </c>
      <c r="D241" s="238">
        <f>data!BA67</f>
        <v>17075</v>
      </c>
      <c r="E241" s="238">
        <f>data!BB67</f>
        <v>14282</v>
      </c>
      <c r="F241" s="238">
        <f>data!BC67</f>
        <v>0</v>
      </c>
      <c r="G241" s="238">
        <f>data!BD67</f>
        <v>0</v>
      </c>
      <c r="H241" s="238">
        <f>data!BE67</f>
        <v>419918</v>
      </c>
      <c r="I241" s="238">
        <f>data!BF67</f>
        <v>487</v>
      </c>
    </row>
    <row r="242" spans="1:9" ht="20.100000000000001" customHeight="1">
      <c r="A242" s="230">
        <v>13</v>
      </c>
      <c r="B242" s="238" t="s">
        <v>1005</v>
      </c>
      <c r="C242" s="238">
        <f>data!AZ68</f>
        <v>0</v>
      </c>
      <c r="D242" s="238">
        <f>data!BA68</f>
        <v>0</v>
      </c>
      <c r="E242" s="238">
        <f>data!BB68</f>
        <v>0</v>
      </c>
      <c r="F242" s="238">
        <f>data!BC68</f>
        <v>0</v>
      </c>
      <c r="G242" s="238">
        <f>data!BD68</f>
        <v>0</v>
      </c>
      <c r="H242" s="238">
        <f>data!BE68</f>
        <v>22422</v>
      </c>
      <c r="I242" s="238">
        <f>data!BF68</f>
        <v>0</v>
      </c>
    </row>
    <row r="243" spans="1:9" ht="20.100000000000001" customHeight="1">
      <c r="A243" s="230">
        <v>14</v>
      </c>
      <c r="B243" s="238" t="s">
        <v>1006</v>
      </c>
      <c r="C243" s="238">
        <f>data!AZ69</f>
        <v>0</v>
      </c>
      <c r="D243" s="238">
        <f>data!BA69</f>
        <v>297</v>
      </c>
      <c r="E243" s="238">
        <f>data!BB69</f>
        <v>17043</v>
      </c>
      <c r="F243" s="238">
        <f>data!BC69</f>
        <v>0</v>
      </c>
      <c r="G243" s="238">
        <f>data!BD69</f>
        <v>44</v>
      </c>
      <c r="H243" s="238">
        <f>data!BE69</f>
        <v>4209</v>
      </c>
      <c r="I243" s="238">
        <f>data!BF69</f>
        <v>6764</v>
      </c>
    </row>
    <row r="244" spans="1:9" ht="20.100000000000001" customHeight="1">
      <c r="A244" s="230">
        <v>15</v>
      </c>
      <c r="B244" s="238" t="s">
        <v>283</v>
      </c>
      <c r="C244" s="238">
        <f>-data!AZ84</f>
        <v>0</v>
      </c>
      <c r="D244" s="238">
        <f>-data!BA84</f>
        <v>0</v>
      </c>
      <c r="E244" s="238">
        <f>-data!BB84</f>
        <v>-3185</v>
      </c>
      <c r="F244" s="238">
        <f>-data!BC84</f>
        <v>0</v>
      </c>
      <c r="G244" s="238">
        <f>-data!BD84</f>
        <v>0</v>
      </c>
      <c r="H244" s="238">
        <f>-data!BE84</f>
        <v>0</v>
      </c>
      <c r="I244" s="238">
        <f>-data!BF84</f>
        <v>0</v>
      </c>
    </row>
    <row r="245" spans="1:9" ht="20.100000000000001" customHeight="1">
      <c r="A245" s="230">
        <v>16</v>
      </c>
      <c r="B245" s="246" t="s">
        <v>1007</v>
      </c>
      <c r="C245" s="238">
        <f>data!AZ85</f>
        <v>0</v>
      </c>
      <c r="D245" s="238">
        <f>data!BA85</f>
        <v>144341</v>
      </c>
      <c r="E245" s="238">
        <f>data!BB85</f>
        <v>42108</v>
      </c>
      <c r="F245" s="238">
        <f>data!BC85</f>
        <v>0</v>
      </c>
      <c r="G245" s="238">
        <f>data!BD85</f>
        <v>20794</v>
      </c>
      <c r="H245" s="238">
        <f>data!BE85</f>
        <v>1634003</v>
      </c>
      <c r="I245" s="238">
        <f>data!BF85</f>
        <v>647976</v>
      </c>
    </row>
    <row r="246" spans="1:9" ht="20.100000000000001" customHeight="1">
      <c r="A246" s="230">
        <v>17</v>
      </c>
      <c r="B246" s="238" t="s">
        <v>285</v>
      </c>
      <c r="C246" s="248"/>
      <c r="D246" s="248"/>
      <c r="E246" s="248"/>
      <c r="F246" s="248"/>
      <c r="G246" s="248"/>
      <c r="H246" s="248"/>
      <c r="I246" s="248"/>
    </row>
    <row r="247" spans="1:9" ht="20.100000000000001" customHeight="1">
      <c r="A247" s="230">
        <v>18</v>
      </c>
      <c r="B247" s="238" t="s">
        <v>1008</v>
      </c>
      <c r="C247" s="238"/>
      <c r="D247" s="238"/>
      <c r="E247" s="238"/>
      <c r="F247" s="238"/>
      <c r="G247" s="238"/>
      <c r="H247" s="238"/>
      <c r="I247" s="238"/>
    </row>
    <row r="248" spans="1:9" ht="20.100000000000001" customHeight="1">
      <c r="A248" s="230">
        <v>19</v>
      </c>
      <c r="B248" s="246" t="s">
        <v>1009</v>
      </c>
      <c r="C248" s="253" t="str">
        <f>IF(data!AZ87&gt;0,data!AZ87,"")</f>
        <v>x</v>
      </c>
      <c r="D248" s="253" t="str">
        <f>IF(data!BA87&gt;0,data!BA87,"")</f>
        <v>x</v>
      </c>
      <c r="E248" s="253" t="str">
        <f>IF(data!BB87&gt;0,data!BB87,"")</f>
        <v>x</v>
      </c>
      <c r="F248" s="253" t="str">
        <f>IF(data!BC87&gt;0,data!BC87,"")</f>
        <v>x</v>
      </c>
      <c r="G248" s="253" t="str">
        <f>IF(data!BD87&gt;0,data!BD87,"")</f>
        <v>x</v>
      </c>
      <c r="H248" s="253" t="str">
        <f>IF(data!BE87&gt;0,data!BE87,"")</f>
        <v>x</v>
      </c>
      <c r="I248" s="253" t="str">
        <f>IF(data!BF87&gt;0,data!BF87,"")</f>
        <v>x</v>
      </c>
    </row>
    <row r="249" spans="1:9" ht="20.100000000000001" customHeight="1">
      <c r="A249" s="230">
        <v>20</v>
      </c>
      <c r="B249" s="246" t="s">
        <v>1010</v>
      </c>
      <c r="C249" s="253" t="str">
        <f>IF(data!AZ88&gt;0,data!AZ88,"")</f>
        <v>x</v>
      </c>
      <c r="D249" s="253" t="str">
        <f>IF(data!BA88&gt;0,data!BA88,"")</f>
        <v>x</v>
      </c>
      <c r="E249" s="253" t="str">
        <f>IF(data!BB88&gt;0,data!BB88,"")</f>
        <v>x</v>
      </c>
      <c r="F249" s="253" t="str">
        <f>IF(data!BC88&gt;0,data!BC88,"")</f>
        <v>x</v>
      </c>
      <c r="G249" s="253" t="str">
        <f>IF(data!BD88&gt;0,data!BD88,"")</f>
        <v>x</v>
      </c>
      <c r="H249" s="253" t="str">
        <f>IF(data!BE88&gt;0,data!BE88,"")</f>
        <v>x</v>
      </c>
      <c r="I249" s="253" t="str">
        <f>IF(data!BF88&gt;0,data!BF88,"")</f>
        <v>x</v>
      </c>
    </row>
    <row r="250" spans="1:9" ht="20.100000000000001" customHeight="1">
      <c r="A250" s="230">
        <v>21</v>
      </c>
      <c r="B250" s="246" t="s">
        <v>1011</v>
      </c>
      <c r="C250" s="253" t="str">
        <f>IF(data!AZ89&gt;0,data!AZ89,"")</f>
        <v>x</v>
      </c>
      <c r="D250" s="253" t="str">
        <f>IF(data!BA89&gt;0,data!BA89,"")</f>
        <v>x</v>
      </c>
      <c r="E250" s="253" t="str">
        <f>IF(data!BB89&gt;0,data!BB89,"")</f>
        <v>x</v>
      </c>
      <c r="F250" s="253" t="str">
        <f>IF(data!BC89&gt;0,data!BC89,"")</f>
        <v>x</v>
      </c>
      <c r="G250" s="253" t="str">
        <f>IF(data!BD89&gt;0,data!BD89,"")</f>
        <v>x</v>
      </c>
      <c r="H250" s="253" t="str">
        <f>IF(data!BE89&gt;0,data!BE89,"")</f>
        <v>x</v>
      </c>
      <c r="I250" s="253" t="str">
        <f>IF(data!BF89&gt;0,data!BF89,"")</f>
        <v>x</v>
      </c>
    </row>
    <row r="251" spans="1:9" ht="20.100000000000001" customHeight="1">
      <c r="A251" s="230" t="s">
        <v>1012</v>
      </c>
      <c r="B251" s="238"/>
      <c r="C251" s="248"/>
      <c r="D251" s="248"/>
      <c r="E251" s="248"/>
      <c r="F251" s="248"/>
      <c r="G251" s="248"/>
      <c r="H251" s="248"/>
      <c r="I251" s="248"/>
    </row>
    <row r="252" spans="1:9" ht="20.100000000000001" customHeight="1">
      <c r="A252" s="230">
        <v>22</v>
      </c>
      <c r="B252" s="238" t="s">
        <v>1013</v>
      </c>
      <c r="C252" s="254">
        <f>data!AZ90</f>
        <v>0</v>
      </c>
      <c r="D252" s="254">
        <f>data!BA90</f>
        <v>911</v>
      </c>
      <c r="E252" s="254">
        <f>data!BB90</f>
        <v>762</v>
      </c>
      <c r="F252" s="254">
        <f>data!BC90</f>
        <v>0</v>
      </c>
      <c r="G252" s="254">
        <f>data!BD90</f>
        <v>0</v>
      </c>
      <c r="H252" s="254">
        <f>data!BE90</f>
        <v>22404</v>
      </c>
      <c r="I252" s="254">
        <f>data!BF90</f>
        <v>26</v>
      </c>
    </row>
    <row r="253" spans="1:9" ht="20.100000000000001" customHeight="1">
      <c r="A253" s="230">
        <v>23</v>
      </c>
      <c r="B253" s="238" t="s">
        <v>1014</v>
      </c>
      <c r="C253" s="254">
        <f>data!AZ91</f>
        <v>19365</v>
      </c>
      <c r="D253" s="254">
        <f>data!BA91</f>
        <v>0</v>
      </c>
      <c r="E253" s="254">
        <f>data!BB91</f>
        <v>0</v>
      </c>
      <c r="F253" s="254">
        <f>data!BC91</f>
        <v>0</v>
      </c>
      <c r="G253" s="253" t="str">
        <f>IF(data!BD91&gt;0,data!BD91,"")</f>
        <v>x</v>
      </c>
      <c r="H253" s="253" t="str">
        <f>IF(data!BE91&gt;0,data!BE91,"")</f>
        <v>x</v>
      </c>
      <c r="I253" s="254">
        <f>data!BF91</f>
        <v>0</v>
      </c>
    </row>
    <row r="254" spans="1:9" ht="20.100000000000001" customHeight="1">
      <c r="A254" s="230">
        <v>24</v>
      </c>
      <c r="B254" s="238" t="s">
        <v>1015</v>
      </c>
      <c r="C254" s="253" t="str">
        <f>IF(data!AZ92&gt;0,data!AZ92,"")</f>
        <v>x</v>
      </c>
      <c r="D254" s="254">
        <f>data!BA92</f>
        <v>395</v>
      </c>
      <c r="E254" s="254">
        <f>data!BB92</f>
        <v>330</v>
      </c>
      <c r="F254" s="254">
        <f>data!BC92</f>
        <v>0</v>
      </c>
      <c r="G254" s="253" t="str">
        <f>IF(data!BD92&gt;0,data!BD92,"")</f>
        <v>x</v>
      </c>
      <c r="H254" s="253" t="str">
        <f>IF(data!BE92&gt;0,data!BE92,"")</f>
        <v>x</v>
      </c>
      <c r="I254" s="253" t="str">
        <f>IF(data!BF92&gt;0,data!BF92,"")</f>
        <v>x</v>
      </c>
    </row>
    <row r="255" spans="1:9" ht="20.100000000000001" customHeight="1">
      <c r="A255" s="230">
        <v>25</v>
      </c>
      <c r="B255" s="238" t="s">
        <v>1016</v>
      </c>
      <c r="C255" s="253" t="str">
        <f>IF(data!AZ93&gt;0,data!AZ93,"")</f>
        <v>x</v>
      </c>
      <c r="D255" s="253" t="str">
        <f>IF(data!BA93&gt;0,data!BA93,"")</f>
        <v>x</v>
      </c>
      <c r="E255" s="254">
        <f>data!BB93</f>
        <v>0</v>
      </c>
      <c r="F255" s="254">
        <f>data!BC93</f>
        <v>0</v>
      </c>
      <c r="G255" s="253" t="str">
        <f>IF(data!BD93&gt;0,data!BD93,"")</f>
        <v>x</v>
      </c>
      <c r="H255" s="253" t="str">
        <f>IF(data!BE93&gt;0,data!BE93,"")</f>
        <v>x</v>
      </c>
      <c r="I255" s="253" t="str">
        <f>IF(data!BF93&gt;0,data!BF93,"")</f>
        <v>x</v>
      </c>
    </row>
    <row r="256" spans="1:9" ht="20.100000000000001" customHeight="1">
      <c r="A256" s="230">
        <v>26</v>
      </c>
      <c r="B256" s="238" t="s">
        <v>293</v>
      </c>
      <c r="C256" s="253" t="str">
        <f>IF(data!AZ94&gt;0,data!AZ94,"")</f>
        <v>x</v>
      </c>
      <c r="D256" s="253" t="str">
        <f>IF(data!BA94&gt;0,data!BA94,"")</f>
        <v>x</v>
      </c>
      <c r="E256" s="253" t="str">
        <f>IF(data!BB94&gt;0,data!BB94,"")</f>
        <v>x</v>
      </c>
      <c r="F256" s="253" t="str">
        <f>IF(data!BC94&gt;0,data!BC94,"")</f>
        <v>x</v>
      </c>
      <c r="G256" s="253" t="str">
        <f>IF(data!BD94&gt;0,data!BD94,"")</f>
        <v>x</v>
      </c>
      <c r="H256" s="253" t="str">
        <f>IF(data!BE94&gt;0,data!BE94,"")</f>
        <v>x</v>
      </c>
      <c r="I256" s="253" t="str">
        <f>IF(data!BF94&gt;0,data!BF94,"")</f>
        <v>x</v>
      </c>
    </row>
    <row r="257" spans="1:9" ht="20.100000000000001" customHeight="1">
      <c r="A257" s="231" t="s">
        <v>998</v>
      </c>
      <c r="B257" s="232"/>
      <c r="C257" s="232"/>
      <c r="D257" s="232"/>
      <c r="E257" s="232"/>
      <c r="F257" s="232"/>
      <c r="G257" s="232"/>
      <c r="H257" s="232"/>
      <c r="I257" s="231"/>
    </row>
    <row r="258" spans="1:9" ht="20.100000000000001" customHeight="1">
      <c r="D258" s="234"/>
      <c r="I258" s="235" t="s">
        <v>1044</v>
      </c>
    </row>
    <row r="259" spans="1:9" ht="20.100000000000001" customHeight="1">
      <c r="A259" s="234"/>
    </row>
    <row r="260" spans="1:9" ht="20.100000000000001" customHeight="1">
      <c r="A260" s="236" t="str">
        <f>"Hospital: "&amp;data!C98</f>
        <v>Hospital: Columbia County Public Hospital District No. 1</v>
      </c>
      <c r="G260" s="237"/>
      <c r="H260" s="236" t="str">
        <f>"FYE: "&amp;data!C96</f>
        <v>FYE: 12/31/2024</v>
      </c>
    </row>
    <row r="261" spans="1:9" ht="20.100000000000001" customHeight="1">
      <c r="A261" s="230">
        <v>1</v>
      </c>
      <c r="B261" s="238" t="s">
        <v>235</v>
      </c>
      <c r="C261" s="240" t="s">
        <v>91</v>
      </c>
      <c r="D261" s="240" t="s">
        <v>92</v>
      </c>
      <c r="E261" s="240" t="s">
        <v>93</v>
      </c>
      <c r="F261" s="240" t="s">
        <v>94</v>
      </c>
      <c r="G261" s="240" t="s">
        <v>95</v>
      </c>
      <c r="H261" s="240" t="s">
        <v>96</v>
      </c>
      <c r="I261" s="240" t="s">
        <v>97</v>
      </c>
    </row>
    <row r="262" spans="1:9" ht="20.100000000000001" customHeight="1">
      <c r="A262" s="241">
        <v>2</v>
      </c>
      <c r="B262" s="242" t="s">
        <v>1000</v>
      </c>
      <c r="C262" s="244" t="s">
        <v>1045</v>
      </c>
      <c r="D262" s="244" t="s">
        <v>169</v>
      </c>
      <c r="E262" s="244" t="s">
        <v>170</v>
      </c>
      <c r="F262" s="244"/>
      <c r="G262" s="244" t="s">
        <v>172</v>
      </c>
      <c r="H262" s="244"/>
      <c r="I262" s="244" t="s">
        <v>158</v>
      </c>
    </row>
    <row r="263" spans="1:9" ht="20.100000000000001" customHeight="1">
      <c r="A263" s="241"/>
      <c r="B263" s="242"/>
      <c r="C263" s="244" t="s">
        <v>1046</v>
      </c>
      <c r="D263" s="244" t="s">
        <v>216</v>
      </c>
      <c r="E263" s="244" t="s">
        <v>195</v>
      </c>
      <c r="F263" s="244" t="s">
        <v>171</v>
      </c>
      <c r="G263" s="244" t="s">
        <v>217</v>
      </c>
      <c r="H263" s="244" t="s">
        <v>173</v>
      </c>
      <c r="I263" s="244" t="s">
        <v>1047</v>
      </c>
    </row>
    <row r="264" spans="1:9" ht="20.100000000000001" customHeight="1">
      <c r="A264" s="230">
        <v>3</v>
      </c>
      <c r="B264" s="238" t="s">
        <v>1004</v>
      </c>
      <c r="C264" s="250"/>
      <c r="D264" s="250"/>
      <c r="E264" s="250"/>
      <c r="F264" s="250"/>
      <c r="G264" s="250"/>
      <c r="H264" s="250"/>
      <c r="I264" s="250"/>
    </row>
    <row r="265" spans="1:9" ht="20.100000000000001" customHeight="1">
      <c r="A265" s="230">
        <v>4</v>
      </c>
      <c r="B265" s="238" t="s">
        <v>260</v>
      </c>
      <c r="C265" s="250"/>
      <c r="D265" s="250"/>
      <c r="E265" s="250"/>
      <c r="F265" s="250"/>
      <c r="G265" s="250"/>
      <c r="H265" s="250"/>
      <c r="I265" s="250"/>
    </row>
    <row r="266" spans="1:9" ht="20.100000000000001" customHeight="1">
      <c r="A266" s="230">
        <v>5</v>
      </c>
      <c r="B266" s="238" t="s">
        <v>261</v>
      </c>
      <c r="C266" s="245">
        <f>data!BG60</f>
        <v>0</v>
      </c>
      <c r="D266" s="245">
        <f>data!BH60</f>
        <v>10.029999999999999</v>
      </c>
      <c r="E266" s="245">
        <f>data!BI60</f>
        <v>0</v>
      </c>
      <c r="F266" s="245">
        <f>data!BJ60</f>
        <v>3.63</v>
      </c>
      <c r="G266" s="245">
        <f>data!BK60</f>
        <v>18.07</v>
      </c>
      <c r="H266" s="245">
        <f>data!BL60</f>
        <v>4.03</v>
      </c>
      <c r="I266" s="245">
        <f>data!BM60</f>
        <v>0</v>
      </c>
    </row>
    <row r="267" spans="1:9" ht="20.100000000000001" customHeight="1">
      <c r="A267" s="230">
        <v>6</v>
      </c>
      <c r="B267" s="238" t="s">
        <v>262</v>
      </c>
      <c r="C267" s="238">
        <f>data!BG61</f>
        <v>0</v>
      </c>
      <c r="D267" s="238">
        <f>data!BH61</f>
        <v>522459</v>
      </c>
      <c r="E267" s="238">
        <f>data!BI61</f>
        <v>0</v>
      </c>
      <c r="F267" s="238">
        <f>data!BJ61</f>
        <v>409573</v>
      </c>
      <c r="G267" s="238">
        <f>data!BK61</f>
        <v>1072866</v>
      </c>
      <c r="H267" s="238">
        <f>data!BL61</f>
        <v>183378</v>
      </c>
      <c r="I267" s="238">
        <f>data!BM61</f>
        <v>0</v>
      </c>
    </row>
    <row r="268" spans="1:9" ht="20.100000000000001" customHeight="1">
      <c r="A268" s="230">
        <v>7</v>
      </c>
      <c r="B268" s="238" t="s">
        <v>10</v>
      </c>
      <c r="C268" s="238">
        <f>data!BG62</f>
        <v>0</v>
      </c>
      <c r="D268" s="238">
        <f>data!BH62</f>
        <v>118739</v>
      </c>
      <c r="E268" s="238">
        <f>data!BI62</f>
        <v>0</v>
      </c>
      <c r="F268" s="238">
        <f>data!BJ62</f>
        <v>93083</v>
      </c>
      <c r="G268" s="238">
        <f>data!BK62</f>
        <v>243830</v>
      </c>
      <c r="H268" s="238">
        <f>data!BL62</f>
        <v>41676</v>
      </c>
      <c r="I268" s="238">
        <f>data!BM62</f>
        <v>0</v>
      </c>
    </row>
    <row r="269" spans="1:9" ht="20.100000000000001" customHeight="1">
      <c r="A269" s="230">
        <v>8</v>
      </c>
      <c r="B269" s="238" t="s">
        <v>263</v>
      </c>
      <c r="C269" s="238">
        <f>data!BG63</f>
        <v>0</v>
      </c>
      <c r="D269" s="238">
        <f>data!BH63</f>
        <v>0</v>
      </c>
      <c r="E269" s="238">
        <f>data!BI63</f>
        <v>0</v>
      </c>
      <c r="F269" s="238">
        <f>data!BJ63</f>
        <v>116368</v>
      </c>
      <c r="G269" s="238">
        <f>data!BK63</f>
        <v>0</v>
      </c>
      <c r="H269" s="238">
        <f>data!BL63</f>
        <v>0</v>
      </c>
      <c r="I269" s="238">
        <f>data!BM63</f>
        <v>0</v>
      </c>
    </row>
    <row r="270" spans="1:9" ht="20.100000000000001" customHeight="1">
      <c r="A270" s="230">
        <v>9</v>
      </c>
      <c r="B270" s="238" t="s">
        <v>264</v>
      </c>
      <c r="C270" s="238">
        <f>data!BG64</f>
        <v>0</v>
      </c>
      <c r="D270" s="238">
        <f>data!BH64</f>
        <v>279216</v>
      </c>
      <c r="E270" s="238">
        <f>data!BI64</f>
        <v>0</v>
      </c>
      <c r="F270" s="238">
        <f>data!BJ64</f>
        <v>1219</v>
      </c>
      <c r="G270" s="238">
        <f>data!BK64</f>
        <v>1786</v>
      </c>
      <c r="H270" s="238">
        <f>data!BL64</f>
        <v>1845</v>
      </c>
      <c r="I270" s="238">
        <f>data!BM64</f>
        <v>0</v>
      </c>
    </row>
    <row r="271" spans="1:9" ht="20.100000000000001" customHeight="1">
      <c r="A271" s="230">
        <v>10</v>
      </c>
      <c r="B271" s="238" t="s">
        <v>520</v>
      </c>
      <c r="C271" s="238">
        <f>data!BG65</f>
        <v>0</v>
      </c>
      <c r="D271" s="238">
        <f>data!BH65</f>
        <v>139168</v>
      </c>
      <c r="E271" s="238">
        <f>data!BI65</f>
        <v>0</v>
      </c>
      <c r="F271" s="238">
        <f>data!BJ65</f>
        <v>0</v>
      </c>
      <c r="G271" s="238">
        <f>data!BK65</f>
        <v>0</v>
      </c>
      <c r="H271" s="238">
        <f>data!BL65</f>
        <v>0</v>
      </c>
      <c r="I271" s="238">
        <f>data!BM65</f>
        <v>0</v>
      </c>
    </row>
    <row r="272" spans="1:9" ht="20.100000000000001" customHeight="1">
      <c r="A272" s="230">
        <v>11</v>
      </c>
      <c r="B272" s="238" t="s">
        <v>521</v>
      </c>
      <c r="C272" s="238">
        <f>data!BG66</f>
        <v>0</v>
      </c>
      <c r="D272" s="238">
        <f>data!BH66</f>
        <v>1635124</v>
      </c>
      <c r="E272" s="238">
        <f>data!BI66</f>
        <v>0</v>
      </c>
      <c r="F272" s="238">
        <f>data!BJ66</f>
        <v>142162</v>
      </c>
      <c r="G272" s="238">
        <f>data!BK66</f>
        <v>229936</v>
      </c>
      <c r="H272" s="238">
        <f>data!BL66</f>
        <v>25795</v>
      </c>
      <c r="I272" s="238">
        <f>data!BM66</f>
        <v>0</v>
      </c>
    </row>
    <row r="273" spans="1:9" ht="20.100000000000001" customHeight="1">
      <c r="A273" s="230">
        <v>12</v>
      </c>
      <c r="B273" s="238" t="s">
        <v>15</v>
      </c>
      <c r="C273" s="238">
        <f>data!BG67</f>
        <v>0</v>
      </c>
      <c r="D273" s="238">
        <f>data!BH67</f>
        <v>6017</v>
      </c>
      <c r="E273" s="238">
        <f>data!BI67</f>
        <v>0</v>
      </c>
      <c r="F273" s="238">
        <f>data!BJ67</f>
        <v>6260</v>
      </c>
      <c r="G273" s="238">
        <f>data!BK67</f>
        <v>0</v>
      </c>
      <c r="H273" s="238">
        <f>data!BL67</f>
        <v>0</v>
      </c>
      <c r="I273" s="238">
        <f>data!BM67</f>
        <v>0</v>
      </c>
    </row>
    <row r="274" spans="1:9" ht="20.100000000000001" customHeight="1">
      <c r="A274" s="230">
        <v>13</v>
      </c>
      <c r="B274" s="238" t="s">
        <v>1005</v>
      </c>
      <c r="C274" s="238">
        <f>data!BG68</f>
        <v>0</v>
      </c>
      <c r="D274" s="238">
        <f>data!BH68</f>
        <v>8564</v>
      </c>
      <c r="E274" s="238">
        <f>data!BI68</f>
        <v>0</v>
      </c>
      <c r="F274" s="238">
        <f>data!BJ68</f>
        <v>1288</v>
      </c>
      <c r="G274" s="238">
        <f>data!BK68</f>
        <v>0</v>
      </c>
      <c r="H274" s="238">
        <f>data!BL68</f>
        <v>5383</v>
      </c>
      <c r="I274" s="238">
        <f>data!BM68</f>
        <v>0</v>
      </c>
    </row>
    <row r="275" spans="1:9" ht="20.100000000000001" customHeight="1">
      <c r="A275" s="230">
        <v>14</v>
      </c>
      <c r="B275" s="238" t="s">
        <v>1006</v>
      </c>
      <c r="C275" s="238">
        <f>data!BG69</f>
        <v>0</v>
      </c>
      <c r="D275" s="238">
        <f>data!BH69</f>
        <v>32108</v>
      </c>
      <c r="E275" s="238">
        <f>data!BI69</f>
        <v>0</v>
      </c>
      <c r="F275" s="238">
        <f>data!BJ69</f>
        <v>-58809</v>
      </c>
      <c r="G275" s="238">
        <f>data!BK69</f>
        <v>16239</v>
      </c>
      <c r="H275" s="238">
        <f>data!BL69</f>
        <v>152</v>
      </c>
      <c r="I275" s="238">
        <f>data!BM69</f>
        <v>0</v>
      </c>
    </row>
    <row r="276" spans="1:9" ht="20.100000000000001" customHeight="1">
      <c r="A276" s="230">
        <v>15</v>
      </c>
      <c r="B276" s="238" t="s">
        <v>283</v>
      </c>
      <c r="C276" s="238">
        <f>-data!BG84</f>
        <v>0</v>
      </c>
      <c r="D276" s="238">
        <f>-data!BH84</f>
        <v>0</v>
      </c>
      <c r="E276" s="238">
        <f>-data!BI84</f>
        <v>0</v>
      </c>
      <c r="F276" s="238">
        <f>-data!BJ84</f>
        <v>0</v>
      </c>
      <c r="G276" s="238">
        <f>-data!BK84</f>
        <v>0</v>
      </c>
      <c r="H276" s="238">
        <f>-data!BL84</f>
        <v>0</v>
      </c>
      <c r="I276" s="238">
        <f>-data!BM84</f>
        <v>0</v>
      </c>
    </row>
    <row r="277" spans="1:9" ht="20.100000000000001" customHeight="1">
      <c r="A277" s="230">
        <v>16</v>
      </c>
      <c r="B277" s="246" t="s">
        <v>1007</v>
      </c>
      <c r="C277" s="238">
        <f>data!BG85</f>
        <v>0</v>
      </c>
      <c r="D277" s="238">
        <f>data!BH85</f>
        <v>2741395</v>
      </c>
      <c r="E277" s="238">
        <f>data!BI85</f>
        <v>0</v>
      </c>
      <c r="F277" s="238">
        <f>data!BJ85</f>
        <v>711144</v>
      </c>
      <c r="G277" s="238">
        <f>data!BK85</f>
        <v>1564657</v>
      </c>
      <c r="H277" s="238">
        <f>data!BL85</f>
        <v>258229</v>
      </c>
      <c r="I277" s="238">
        <f>data!BM85</f>
        <v>0</v>
      </c>
    </row>
    <row r="278" spans="1:9" ht="20.100000000000001" customHeight="1">
      <c r="A278" s="230">
        <v>17</v>
      </c>
      <c r="B278" s="238" t="s">
        <v>285</v>
      </c>
      <c r="C278" s="248"/>
      <c r="D278" s="248"/>
      <c r="E278" s="248"/>
      <c r="F278" s="248"/>
      <c r="G278" s="248"/>
      <c r="H278" s="248"/>
      <c r="I278" s="248"/>
    </row>
    <row r="279" spans="1:9" ht="20.100000000000001" customHeight="1">
      <c r="A279" s="230">
        <v>18</v>
      </c>
      <c r="B279" s="238" t="s">
        <v>1008</v>
      </c>
      <c r="C279" s="238"/>
      <c r="D279" s="238"/>
      <c r="E279" s="238"/>
      <c r="F279" s="238"/>
      <c r="G279" s="238"/>
      <c r="H279" s="238"/>
      <c r="I279" s="238"/>
    </row>
    <row r="280" spans="1:9" ht="20.100000000000001" customHeight="1">
      <c r="A280" s="230">
        <v>19</v>
      </c>
      <c r="B280" s="246" t="s">
        <v>1009</v>
      </c>
      <c r="C280" s="253" t="str">
        <f>IF(data!BG87&gt;0,data!BG87,"")</f>
        <v>x</v>
      </c>
      <c r="D280" s="253" t="str">
        <f>IF(data!BH87&gt;0,data!BH87,"")</f>
        <v>x</v>
      </c>
      <c r="E280" s="253" t="str">
        <f>IF(data!BI87&gt;0,data!BI87,"")</f>
        <v>x</v>
      </c>
      <c r="F280" s="253" t="str">
        <f>IF(data!BJ87&gt;0,data!BJ87,"")</f>
        <v>x</v>
      </c>
      <c r="G280" s="253" t="str">
        <f>IF(data!BK87&gt;0,data!BK87,"")</f>
        <v>x</v>
      </c>
      <c r="H280" s="253" t="str">
        <f>IF(data!BL87&gt;0,data!BL87,"")</f>
        <v>x</v>
      </c>
      <c r="I280" s="253" t="str">
        <f>IF(data!BM87&gt;0,data!BM87,"")</f>
        <v>x</v>
      </c>
    </row>
    <row r="281" spans="1:9" ht="20.100000000000001" customHeight="1">
      <c r="A281" s="230">
        <v>20</v>
      </c>
      <c r="B281" s="246" t="s">
        <v>1010</v>
      </c>
      <c r="C281" s="253" t="str">
        <f>IF(data!BG88&gt;0,data!BG88,"")</f>
        <v>x</v>
      </c>
      <c r="D281" s="253" t="str">
        <f>IF(data!BH88&gt;0,data!BH88,"")</f>
        <v>x</v>
      </c>
      <c r="E281" s="253" t="str">
        <f>IF(data!BI88&gt;0,data!BI88,"")</f>
        <v>x</v>
      </c>
      <c r="F281" s="253" t="str">
        <f>IF(data!BJ88&gt;0,data!BJ88,"")</f>
        <v>x</v>
      </c>
      <c r="G281" s="253" t="str">
        <f>IF(data!BK88&gt;0,data!BK88,"")</f>
        <v>x</v>
      </c>
      <c r="H281" s="253" t="str">
        <f>IF(data!BL88&gt;0,data!BL88,"")</f>
        <v>x</v>
      </c>
      <c r="I281" s="253" t="str">
        <f>IF(data!BM88&gt;0,data!BM88,"")</f>
        <v>x</v>
      </c>
    </row>
    <row r="282" spans="1:9" ht="20.100000000000001" customHeight="1">
      <c r="A282" s="230">
        <v>21</v>
      </c>
      <c r="B282" s="246" t="s">
        <v>1011</v>
      </c>
      <c r="C282" s="253" t="str">
        <f>IF(data!BG89&gt;0,data!BG89,"")</f>
        <v>x</v>
      </c>
      <c r="D282" s="253" t="str">
        <f>IF(data!BH89&gt;0,data!BH89,"")</f>
        <v>x</v>
      </c>
      <c r="E282" s="253" t="str">
        <f>IF(data!BI89&gt;0,data!BI89,"")</f>
        <v>x</v>
      </c>
      <c r="F282" s="253" t="str">
        <f>IF(data!BJ89&gt;0,data!BJ89,"")</f>
        <v>x</v>
      </c>
      <c r="G282" s="253" t="str">
        <f>IF(data!BK89&gt;0,data!BK89,"")</f>
        <v>x</v>
      </c>
      <c r="H282" s="253" t="str">
        <f>IF(data!BL89&gt;0,data!BL89,"")</f>
        <v>x</v>
      </c>
      <c r="I282" s="253" t="str">
        <f>IF(data!BM89&gt;0,data!BM89,"")</f>
        <v>x</v>
      </c>
    </row>
    <row r="283" spans="1:9" ht="20.100000000000001" customHeight="1">
      <c r="A283" s="230" t="s">
        <v>1012</v>
      </c>
      <c r="B283" s="238"/>
      <c r="C283" s="255"/>
      <c r="D283" s="255"/>
      <c r="E283" s="255"/>
      <c r="F283" s="255"/>
      <c r="G283" s="255"/>
      <c r="H283" s="255"/>
      <c r="I283" s="255"/>
    </row>
    <row r="284" spans="1:9" ht="20.100000000000001" customHeight="1">
      <c r="A284" s="230">
        <v>22</v>
      </c>
      <c r="B284" s="238" t="s">
        <v>1013</v>
      </c>
      <c r="C284" s="254">
        <f>data!BG90</f>
        <v>0</v>
      </c>
      <c r="D284" s="254">
        <f>data!BH90</f>
        <v>321</v>
      </c>
      <c r="E284" s="254">
        <f>data!BI90</f>
        <v>0</v>
      </c>
      <c r="F284" s="254">
        <f>data!BJ90</f>
        <v>334</v>
      </c>
      <c r="G284" s="254">
        <f>data!BK90</f>
        <v>0</v>
      </c>
      <c r="H284" s="254">
        <f>data!BL90</f>
        <v>0</v>
      </c>
      <c r="I284" s="254">
        <f>data!BM90</f>
        <v>0</v>
      </c>
    </row>
    <row r="285" spans="1:9" ht="20.100000000000001" customHeight="1">
      <c r="A285" s="230">
        <v>23</v>
      </c>
      <c r="B285" s="238" t="s">
        <v>1014</v>
      </c>
      <c r="C285" s="253" t="str">
        <f>IF(data!BG91&gt;0,data!BG91,"")</f>
        <v>x</v>
      </c>
      <c r="D285" s="254">
        <f>data!BH91</f>
        <v>0</v>
      </c>
      <c r="E285" s="254">
        <f>data!BI91</f>
        <v>0</v>
      </c>
      <c r="F285" s="253" t="str">
        <f>IF(data!BJ91&gt;0,data!BJ91,"")</f>
        <v>x</v>
      </c>
      <c r="G285" s="254">
        <f>data!BK91</f>
        <v>0</v>
      </c>
      <c r="H285" s="254">
        <f>data!BL91</f>
        <v>0</v>
      </c>
      <c r="I285" s="254">
        <f>data!BM91</f>
        <v>0</v>
      </c>
    </row>
    <row r="286" spans="1:9" ht="20.100000000000001" customHeight="1">
      <c r="A286" s="230">
        <v>24</v>
      </c>
      <c r="B286" s="238" t="s">
        <v>1015</v>
      </c>
      <c r="C286" s="253" t="str">
        <f>IF(data!BG92&gt;0,data!BG92,"")</f>
        <v>x</v>
      </c>
      <c r="D286" s="254">
        <f>data!BH92</f>
        <v>139</v>
      </c>
      <c r="E286" s="254">
        <f>data!BI92</f>
        <v>0</v>
      </c>
      <c r="F286" s="253" t="str">
        <f>IF(data!BJ92&gt;0,data!BJ92,"")</f>
        <v>x</v>
      </c>
      <c r="G286" s="254">
        <f>data!BK92</f>
        <v>0</v>
      </c>
      <c r="H286" s="254">
        <f>data!BL92</f>
        <v>0</v>
      </c>
      <c r="I286" s="254">
        <f>data!BM92</f>
        <v>0</v>
      </c>
    </row>
    <row r="287" spans="1:9" ht="20.100000000000001" customHeight="1">
      <c r="A287" s="230">
        <v>25</v>
      </c>
      <c r="B287" s="238" t="s">
        <v>1016</v>
      </c>
      <c r="C287" s="253" t="str">
        <f>IF(data!BG93&gt;0,data!BG93,"")</f>
        <v>x</v>
      </c>
      <c r="D287" s="254">
        <f>data!BH93</f>
        <v>0</v>
      </c>
      <c r="E287" s="254">
        <f>data!BI93</f>
        <v>0</v>
      </c>
      <c r="F287" s="253" t="str">
        <f>IF(data!BJ93&gt;0,data!BJ93,"")</f>
        <v>x</v>
      </c>
      <c r="G287" s="254">
        <f>data!BK93</f>
        <v>0</v>
      </c>
      <c r="H287" s="254">
        <f>data!BL93</f>
        <v>0</v>
      </c>
      <c r="I287" s="254">
        <f>data!BM93</f>
        <v>0</v>
      </c>
    </row>
    <row r="288" spans="1:9" ht="20.100000000000001" customHeight="1">
      <c r="A288" s="230">
        <v>26</v>
      </c>
      <c r="B288" s="238" t="s">
        <v>293</v>
      </c>
      <c r="C288" s="253" t="str">
        <f>IF(data!BG94&gt;0,data!BG94,"")</f>
        <v>x</v>
      </c>
      <c r="D288" s="253" t="str">
        <f>IF(data!BH94&gt;0,data!BH94,"")</f>
        <v>x</v>
      </c>
      <c r="E288" s="253" t="str">
        <f>IF(data!BI94&gt;0,data!BI94,"")</f>
        <v>x</v>
      </c>
      <c r="F288" s="253" t="str">
        <f>IF(data!BJ94&gt;0,data!BJ94,"")</f>
        <v>x</v>
      </c>
      <c r="G288" s="253" t="str">
        <f>IF(data!BK94&gt;0,data!BK94,"")</f>
        <v>x</v>
      </c>
      <c r="H288" s="253" t="str">
        <f>IF(data!BL94&gt;0,data!BL94,"")</f>
        <v>x</v>
      </c>
      <c r="I288" s="253" t="str">
        <f>IF(data!BM94&gt;0,data!BM94,"")</f>
        <v>x</v>
      </c>
    </row>
    <row r="289" spans="1:9" ht="20.100000000000001" customHeight="1">
      <c r="A289" s="231" t="s">
        <v>998</v>
      </c>
      <c r="B289" s="232"/>
      <c r="C289" s="232"/>
      <c r="D289" s="232"/>
      <c r="E289" s="232"/>
      <c r="F289" s="232"/>
      <c r="G289" s="232"/>
      <c r="H289" s="232"/>
      <c r="I289" s="231"/>
    </row>
    <row r="290" spans="1:9" ht="20.100000000000001" customHeight="1">
      <c r="D290" s="234"/>
      <c r="I290" s="235" t="s">
        <v>1048</v>
      </c>
    </row>
    <row r="291" spans="1:9" ht="20.100000000000001" customHeight="1">
      <c r="A291" s="234"/>
    </row>
    <row r="292" spans="1:9" ht="20.100000000000001" customHeight="1">
      <c r="A292" s="236" t="str">
        <f>"Hospital: "&amp;data!C98</f>
        <v>Hospital: Columbia County Public Hospital District No. 1</v>
      </c>
      <c r="G292" s="237"/>
      <c r="H292" s="236" t="str">
        <f>"FYE: "&amp;data!C96</f>
        <v>FYE: 12/31/2024</v>
      </c>
    </row>
    <row r="293" spans="1:9" ht="20.100000000000001" customHeight="1">
      <c r="A293" s="230">
        <v>1</v>
      </c>
      <c r="B293" s="238" t="s">
        <v>235</v>
      </c>
      <c r="C293" s="240" t="s">
        <v>98</v>
      </c>
      <c r="D293" s="240" t="s">
        <v>99</v>
      </c>
      <c r="E293" s="240" t="s">
        <v>100</v>
      </c>
      <c r="F293" s="240" t="s">
        <v>101</v>
      </c>
      <c r="G293" s="240" t="s">
        <v>102</v>
      </c>
      <c r="H293" s="240" t="s">
        <v>103</v>
      </c>
      <c r="I293" s="240" t="s">
        <v>104</v>
      </c>
    </row>
    <row r="294" spans="1:9" ht="20.100000000000001" customHeight="1">
      <c r="A294" s="241">
        <v>2</v>
      </c>
      <c r="B294" s="242" t="s">
        <v>1000</v>
      </c>
      <c r="C294" s="244" t="s">
        <v>174</v>
      </c>
      <c r="D294" s="244" t="s">
        <v>175</v>
      </c>
      <c r="E294" s="244" t="s">
        <v>176</v>
      </c>
      <c r="F294" s="244" t="s">
        <v>177</v>
      </c>
      <c r="G294" s="244"/>
      <c r="H294" s="244" t="s">
        <v>179</v>
      </c>
      <c r="I294" s="244" t="s">
        <v>180</v>
      </c>
    </row>
    <row r="295" spans="1:9" ht="20.100000000000001" customHeight="1">
      <c r="A295" s="241"/>
      <c r="B295" s="242"/>
      <c r="C295" s="244" t="s">
        <v>1049</v>
      </c>
      <c r="D295" s="244" t="s">
        <v>220</v>
      </c>
      <c r="E295" s="244" t="s">
        <v>221</v>
      </c>
      <c r="F295" s="244" t="s">
        <v>222</v>
      </c>
      <c r="G295" s="244" t="s">
        <v>178</v>
      </c>
      <c r="H295" s="244" t="s">
        <v>223</v>
      </c>
      <c r="I295" s="244" t="s">
        <v>195</v>
      </c>
    </row>
    <row r="296" spans="1:9" ht="20.100000000000001" customHeight="1">
      <c r="A296" s="230">
        <v>3</v>
      </c>
      <c r="B296" s="238" t="s">
        <v>1004</v>
      </c>
      <c r="C296" s="250"/>
      <c r="D296" s="250"/>
      <c r="E296" s="250"/>
      <c r="F296" s="250"/>
      <c r="G296" s="250"/>
      <c r="H296" s="250"/>
      <c r="I296" s="250"/>
    </row>
    <row r="297" spans="1:9" ht="20.100000000000001" customHeight="1">
      <c r="A297" s="230">
        <v>4</v>
      </c>
      <c r="B297" s="238" t="s">
        <v>260</v>
      </c>
      <c r="C297" s="250"/>
      <c r="D297" s="250"/>
      <c r="E297" s="250"/>
      <c r="F297" s="250"/>
      <c r="G297" s="250"/>
      <c r="H297" s="250"/>
      <c r="I297" s="250"/>
    </row>
    <row r="298" spans="1:9" ht="20.100000000000001" customHeight="1">
      <c r="A298" s="230">
        <v>5</v>
      </c>
      <c r="B298" s="238" t="s">
        <v>261</v>
      </c>
      <c r="C298" s="245">
        <f>data!BN60</f>
        <v>11.15</v>
      </c>
      <c r="D298" s="245">
        <f>data!BO60</f>
        <v>0</v>
      </c>
      <c r="E298" s="245">
        <f>data!BP60</f>
        <v>1.03</v>
      </c>
      <c r="F298" s="245">
        <f>data!BQ60</f>
        <v>0</v>
      </c>
      <c r="G298" s="245">
        <f>data!BR60</f>
        <v>0</v>
      </c>
      <c r="H298" s="245">
        <f>data!BS60</f>
        <v>0</v>
      </c>
      <c r="I298" s="245">
        <f>data!BT60</f>
        <v>0</v>
      </c>
    </row>
    <row r="299" spans="1:9" ht="20.100000000000001" customHeight="1">
      <c r="A299" s="230">
        <v>6</v>
      </c>
      <c r="B299" s="238" t="s">
        <v>262</v>
      </c>
      <c r="C299" s="238">
        <f>data!BN61</f>
        <v>1244493</v>
      </c>
      <c r="D299" s="238">
        <f>data!BO61</f>
        <v>0</v>
      </c>
      <c r="E299" s="238">
        <f>data!BP61</f>
        <v>78177</v>
      </c>
      <c r="F299" s="238">
        <f>data!BQ61</f>
        <v>0</v>
      </c>
      <c r="G299" s="238">
        <f>data!BR61</f>
        <v>0</v>
      </c>
      <c r="H299" s="238">
        <f>data!BS61</f>
        <v>0</v>
      </c>
      <c r="I299" s="238">
        <f>data!BT61</f>
        <v>0</v>
      </c>
    </row>
    <row r="300" spans="1:9" ht="20.100000000000001" customHeight="1">
      <c r="A300" s="230">
        <v>7</v>
      </c>
      <c r="B300" s="238" t="s">
        <v>10</v>
      </c>
      <c r="C300" s="238">
        <f>data!BN62</f>
        <v>282835</v>
      </c>
      <c r="D300" s="238">
        <f>data!BO62</f>
        <v>0</v>
      </c>
      <c r="E300" s="238">
        <f>data!BP62</f>
        <v>17767</v>
      </c>
      <c r="F300" s="238">
        <f>data!BQ62</f>
        <v>0</v>
      </c>
      <c r="G300" s="238">
        <f>data!BR62</f>
        <v>0</v>
      </c>
      <c r="H300" s="238">
        <f>data!BS62</f>
        <v>0</v>
      </c>
      <c r="I300" s="238">
        <f>data!BT62</f>
        <v>0</v>
      </c>
    </row>
    <row r="301" spans="1:9" ht="20.100000000000001" customHeight="1">
      <c r="A301" s="230">
        <v>8</v>
      </c>
      <c r="B301" s="238" t="s">
        <v>263</v>
      </c>
      <c r="C301" s="238">
        <f>data!BN63</f>
        <v>113468</v>
      </c>
      <c r="D301" s="238">
        <f>data!BO63</f>
        <v>0</v>
      </c>
      <c r="E301" s="238">
        <f>data!BP63</f>
        <v>0</v>
      </c>
      <c r="F301" s="238">
        <f>data!BQ63</f>
        <v>0</v>
      </c>
      <c r="G301" s="238">
        <f>data!BR63</f>
        <v>0</v>
      </c>
      <c r="H301" s="238">
        <f>data!BS63</f>
        <v>0</v>
      </c>
      <c r="I301" s="238">
        <f>data!BT63</f>
        <v>0</v>
      </c>
    </row>
    <row r="302" spans="1:9" ht="20.100000000000001" customHeight="1">
      <c r="A302" s="230">
        <v>9</v>
      </c>
      <c r="B302" s="238" t="s">
        <v>264</v>
      </c>
      <c r="C302" s="238">
        <f>data!BN64</f>
        <v>38795</v>
      </c>
      <c r="D302" s="238">
        <f>data!BO64</f>
        <v>0</v>
      </c>
      <c r="E302" s="238">
        <f>data!BP64</f>
        <v>979</v>
      </c>
      <c r="F302" s="238">
        <f>data!BQ64</f>
        <v>0</v>
      </c>
      <c r="G302" s="238">
        <f>data!BR64</f>
        <v>0</v>
      </c>
      <c r="H302" s="238">
        <f>data!BS64</f>
        <v>0</v>
      </c>
      <c r="I302" s="238">
        <f>data!BT64</f>
        <v>0</v>
      </c>
    </row>
    <row r="303" spans="1:9" ht="20.100000000000001" customHeight="1">
      <c r="A303" s="230">
        <v>10</v>
      </c>
      <c r="B303" s="238" t="s">
        <v>520</v>
      </c>
      <c r="C303" s="238">
        <f>data!BN65</f>
        <v>2518</v>
      </c>
      <c r="D303" s="238">
        <f>data!BO65</f>
        <v>0</v>
      </c>
      <c r="E303" s="238">
        <f>data!BP65</f>
        <v>0</v>
      </c>
      <c r="F303" s="238">
        <f>data!BQ65</f>
        <v>0</v>
      </c>
      <c r="G303" s="238">
        <f>data!BR65</f>
        <v>0</v>
      </c>
      <c r="H303" s="238">
        <f>data!BS65</f>
        <v>0</v>
      </c>
      <c r="I303" s="238">
        <f>data!BT65</f>
        <v>0</v>
      </c>
    </row>
    <row r="304" spans="1:9" ht="20.100000000000001" customHeight="1">
      <c r="A304" s="230">
        <v>11</v>
      </c>
      <c r="B304" s="238" t="s">
        <v>521</v>
      </c>
      <c r="C304" s="238">
        <f>data!BN66</f>
        <v>393563</v>
      </c>
      <c r="D304" s="238">
        <f>data!BO66</f>
        <v>0</v>
      </c>
      <c r="E304" s="238">
        <f>data!BP66</f>
        <v>461</v>
      </c>
      <c r="F304" s="238">
        <f>data!BQ66</f>
        <v>0</v>
      </c>
      <c r="G304" s="238">
        <f>data!BR66</f>
        <v>0</v>
      </c>
      <c r="H304" s="238">
        <f>data!BS66</f>
        <v>0</v>
      </c>
      <c r="I304" s="238">
        <f>data!BT66</f>
        <v>0</v>
      </c>
    </row>
    <row r="305" spans="1:9" ht="20.100000000000001" customHeight="1">
      <c r="A305" s="230">
        <v>12</v>
      </c>
      <c r="B305" s="238" t="s">
        <v>15</v>
      </c>
      <c r="C305" s="238">
        <f>data!BN67</f>
        <v>74129</v>
      </c>
      <c r="D305" s="238">
        <f>data!BO67</f>
        <v>0</v>
      </c>
      <c r="E305" s="238">
        <f>data!BP67</f>
        <v>0</v>
      </c>
      <c r="F305" s="238">
        <f>data!BQ67</f>
        <v>0</v>
      </c>
      <c r="G305" s="238">
        <f>data!BR67</f>
        <v>0</v>
      </c>
      <c r="H305" s="238">
        <f>data!BS67</f>
        <v>0</v>
      </c>
      <c r="I305" s="238">
        <f>data!BT67</f>
        <v>0</v>
      </c>
    </row>
    <row r="306" spans="1:9" ht="20.100000000000001" customHeight="1">
      <c r="A306" s="230">
        <v>13</v>
      </c>
      <c r="B306" s="238" t="s">
        <v>1005</v>
      </c>
      <c r="C306" s="238">
        <f>data!BN68</f>
        <v>87697</v>
      </c>
      <c r="D306" s="238">
        <f>data!BO68</f>
        <v>0</v>
      </c>
      <c r="E306" s="238">
        <f>data!BP68</f>
        <v>2477</v>
      </c>
      <c r="F306" s="238">
        <f>data!BQ68</f>
        <v>0</v>
      </c>
      <c r="G306" s="238">
        <f>data!BR68</f>
        <v>0</v>
      </c>
      <c r="H306" s="238">
        <f>data!BS68</f>
        <v>0</v>
      </c>
      <c r="I306" s="238">
        <f>data!BT68</f>
        <v>0</v>
      </c>
    </row>
    <row r="307" spans="1:9" ht="20.100000000000001" customHeight="1">
      <c r="A307" s="230">
        <v>14</v>
      </c>
      <c r="B307" s="238" t="s">
        <v>1006</v>
      </c>
      <c r="C307" s="238">
        <f>data!BN69</f>
        <v>217283</v>
      </c>
      <c r="D307" s="238">
        <f>data!BO69</f>
        <v>0</v>
      </c>
      <c r="E307" s="238">
        <f>data!BP69</f>
        <v>76943</v>
      </c>
      <c r="F307" s="238">
        <f>data!BQ69</f>
        <v>0</v>
      </c>
      <c r="G307" s="238">
        <f>data!BR69</f>
        <v>0</v>
      </c>
      <c r="H307" s="238">
        <f>data!BS69</f>
        <v>0</v>
      </c>
      <c r="I307" s="238">
        <f>data!BT69</f>
        <v>0</v>
      </c>
    </row>
    <row r="308" spans="1:9" ht="20.100000000000001" customHeight="1">
      <c r="A308" s="230">
        <v>15</v>
      </c>
      <c r="B308" s="238" t="s">
        <v>283</v>
      </c>
      <c r="C308" s="238">
        <f>-data!BN84</f>
        <v>-48207</v>
      </c>
      <c r="D308" s="238">
        <f>-data!BO84</f>
        <v>0</v>
      </c>
      <c r="E308" s="238">
        <f>-data!BP84</f>
        <v>0</v>
      </c>
      <c r="F308" s="238">
        <f>-data!BQ84</f>
        <v>0</v>
      </c>
      <c r="G308" s="238">
        <f>-data!BR84</f>
        <v>0</v>
      </c>
      <c r="H308" s="238">
        <f>-data!BS84</f>
        <v>0</v>
      </c>
      <c r="I308" s="238">
        <f>-data!BT84</f>
        <v>0</v>
      </c>
    </row>
    <row r="309" spans="1:9" ht="20.100000000000001" customHeight="1">
      <c r="A309" s="230">
        <v>16</v>
      </c>
      <c r="B309" s="246" t="s">
        <v>1007</v>
      </c>
      <c r="C309" s="238">
        <f>data!BN85</f>
        <v>2406574</v>
      </c>
      <c r="D309" s="238">
        <f>data!BO85</f>
        <v>0</v>
      </c>
      <c r="E309" s="238">
        <f>data!BP85</f>
        <v>176804</v>
      </c>
      <c r="F309" s="238">
        <f>data!BQ85</f>
        <v>0</v>
      </c>
      <c r="G309" s="238">
        <f>data!BR85</f>
        <v>0</v>
      </c>
      <c r="H309" s="238">
        <f>data!BS85</f>
        <v>0</v>
      </c>
      <c r="I309" s="238">
        <f>data!BT85</f>
        <v>0</v>
      </c>
    </row>
    <row r="310" spans="1:9" ht="20.100000000000001" customHeight="1">
      <c r="A310" s="230">
        <v>17</v>
      </c>
      <c r="B310" s="238" t="s">
        <v>285</v>
      </c>
      <c r="C310" s="248"/>
      <c r="D310" s="248"/>
      <c r="E310" s="248"/>
      <c r="F310" s="248"/>
      <c r="G310" s="248"/>
      <c r="H310" s="248"/>
      <c r="I310" s="248"/>
    </row>
    <row r="311" spans="1:9" ht="20.100000000000001" customHeight="1">
      <c r="A311" s="230">
        <v>18</v>
      </c>
      <c r="B311" s="238" t="s">
        <v>1008</v>
      </c>
      <c r="C311" s="238"/>
      <c r="D311" s="238"/>
      <c r="E311" s="238"/>
      <c r="F311" s="238"/>
      <c r="G311" s="238"/>
      <c r="H311" s="238"/>
      <c r="I311" s="238"/>
    </row>
    <row r="312" spans="1:9" ht="20.100000000000001" customHeight="1">
      <c r="A312" s="230">
        <v>19</v>
      </c>
      <c r="B312" s="246" t="s">
        <v>1009</v>
      </c>
      <c r="C312" s="253" t="str">
        <f>IF(data!BN87&gt;0,data!BN87,"")</f>
        <v>x</v>
      </c>
      <c r="D312" s="253" t="str">
        <f>IF(data!BO87&gt;0,data!BO87,"")</f>
        <v>x</v>
      </c>
      <c r="E312" s="253" t="str">
        <f>IF(data!BP87&gt;0,data!BP87,"")</f>
        <v>x</v>
      </c>
      <c r="F312" s="253" t="str">
        <f>IF(data!BQ87&gt;0,data!BQ87,"")</f>
        <v>x</v>
      </c>
      <c r="G312" s="253" t="str">
        <f>IF(data!BR87&gt;0,data!BR87,"")</f>
        <v>x</v>
      </c>
      <c r="H312" s="253" t="str">
        <f>IF(data!BS87&gt;0,data!BS87,"")</f>
        <v>x</v>
      </c>
      <c r="I312" s="253" t="str">
        <f>IF(data!BT87&gt;0,data!BT87,"")</f>
        <v>x</v>
      </c>
    </row>
    <row r="313" spans="1:9" ht="20.100000000000001" customHeight="1">
      <c r="A313" s="230">
        <v>20</v>
      </c>
      <c r="B313" s="246" t="s">
        <v>1010</v>
      </c>
      <c r="C313" s="253" t="str">
        <f>IF(data!BN88&gt;0,data!BN88,"")</f>
        <v>x</v>
      </c>
      <c r="D313" s="253" t="str">
        <f>IF(data!BO88&gt;0,data!BO88,"")</f>
        <v>x</v>
      </c>
      <c r="E313" s="253" t="str">
        <f>IF(data!BP88&gt;0,data!BP88,"")</f>
        <v>x</v>
      </c>
      <c r="F313" s="253" t="str">
        <f>IF(data!BQ88&gt;0,data!BQ88,"")</f>
        <v>x</v>
      </c>
      <c r="G313" s="253" t="str">
        <f>IF(data!BR88&gt;0,data!BR88,"")</f>
        <v>x</v>
      </c>
      <c r="H313" s="253" t="str">
        <f>IF(data!BS88&gt;0,data!BS88,"")</f>
        <v>x</v>
      </c>
      <c r="I313" s="253" t="str">
        <f>IF(data!BT88&gt;0,data!BT88,"")</f>
        <v>x</v>
      </c>
    </row>
    <row r="314" spans="1:9" ht="20.100000000000001" customHeight="1">
      <c r="A314" s="230">
        <v>21</v>
      </c>
      <c r="B314" s="246" t="s">
        <v>1011</v>
      </c>
      <c r="C314" s="253" t="str">
        <f>IF(data!BN89&gt;0,data!BN89,"")</f>
        <v>x</v>
      </c>
      <c r="D314" s="253" t="str">
        <f>IF(data!BO89&gt;0,data!BO89,"")</f>
        <v>x</v>
      </c>
      <c r="E314" s="253" t="str">
        <f>IF(data!BP89&gt;0,data!BP89,"")</f>
        <v>x</v>
      </c>
      <c r="F314" s="253" t="str">
        <f>IF(data!BQ89&gt;0,data!BQ89,"")</f>
        <v>x</v>
      </c>
      <c r="G314" s="253" t="str">
        <f>IF(data!BR89&gt;0,data!BR89,"")</f>
        <v>x</v>
      </c>
      <c r="H314" s="253" t="str">
        <f>IF(data!BS89&gt;0,data!BS89,"")</f>
        <v>x</v>
      </c>
      <c r="I314" s="253" t="str">
        <f>IF(data!BT89&gt;0,data!BT89,"")</f>
        <v>x</v>
      </c>
    </row>
    <row r="315" spans="1:9" ht="20.100000000000001" customHeight="1">
      <c r="A315" s="230" t="s">
        <v>1012</v>
      </c>
      <c r="B315" s="238"/>
      <c r="C315" s="248"/>
      <c r="D315" s="248"/>
      <c r="E315" s="248"/>
      <c r="F315" s="248"/>
      <c r="G315" s="248"/>
      <c r="H315" s="248"/>
      <c r="I315" s="248"/>
    </row>
    <row r="316" spans="1:9" ht="20.100000000000001" customHeight="1">
      <c r="A316" s="230">
        <v>22</v>
      </c>
      <c r="B316" s="238" t="s">
        <v>1013</v>
      </c>
      <c r="C316" s="254">
        <f>data!BN90</f>
        <v>3955</v>
      </c>
      <c r="D316" s="254">
        <f>data!BO90</f>
        <v>0</v>
      </c>
      <c r="E316" s="254">
        <f>data!BP90</f>
        <v>0</v>
      </c>
      <c r="F316" s="254">
        <f>data!BQ90</f>
        <v>0</v>
      </c>
      <c r="G316" s="254">
        <f>data!BR90</f>
        <v>0</v>
      </c>
      <c r="H316" s="254">
        <f>data!BS90</f>
        <v>0</v>
      </c>
      <c r="I316" s="254">
        <f>data!BT90</f>
        <v>0</v>
      </c>
    </row>
    <row r="317" spans="1:9" ht="20.100000000000001" customHeight="1">
      <c r="A317" s="230">
        <v>23</v>
      </c>
      <c r="B317" s="238" t="s">
        <v>1014</v>
      </c>
      <c r="C317" s="253" t="str">
        <f>IF(data!BN91&gt;0,data!BN91,"")</f>
        <v>x</v>
      </c>
      <c r="D317" s="253" t="str">
        <f>IF(data!BO91&gt;0,data!BO91,"")</f>
        <v>x</v>
      </c>
      <c r="E317" s="253" t="str">
        <f>IF(data!BP91&gt;0,data!BP91,"")</f>
        <v>x</v>
      </c>
      <c r="F317" s="253" t="str">
        <f>IF(data!BQ91&gt;0,data!BQ91,"")</f>
        <v>x</v>
      </c>
      <c r="G317" s="254">
        <f>data!BR91</f>
        <v>0</v>
      </c>
      <c r="H317" s="254">
        <f>data!BS91</f>
        <v>0</v>
      </c>
      <c r="I317" s="254">
        <f>data!BT91</f>
        <v>0</v>
      </c>
    </row>
    <row r="318" spans="1:9" ht="20.100000000000001" customHeight="1">
      <c r="A318" s="230">
        <v>24</v>
      </c>
      <c r="B318" s="238" t="s">
        <v>1015</v>
      </c>
      <c r="C318" s="253" t="str">
        <f>IF(data!BN92&gt;0,data!BN92,"")</f>
        <v>x</v>
      </c>
      <c r="D318" s="253" t="str">
        <f>IF(data!BO92&gt;0,data!BO92,"")</f>
        <v>x</v>
      </c>
      <c r="E318" s="253" t="str">
        <f>IF(data!BP92&gt;0,data!BP92,"")</f>
        <v>x</v>
      </c>
      <c r="F318" s="253" t="str">
        <f>IF(data!BQ92&gt;0,data!BQ92,"")</f>
        <v>x</v>
      </c>
      <c r="G318" s="253" t="str">
        <f>IF(data!BR92&gt;0,data!BR92,"")</f>
        <v>x</v>
      </c>
      <c r="H318" s="254">
        <f>data!BS92</f>
        <v>0</v>
      </c>
      <c r="I318" s="254">
        <f>data!BT92</f>
        <v>0</v>
      </c>
    </row>
    <row r="319" spans="1:9" ht="20.100000000000001" customHeight="1">
      <c r="A319" s="230">
        <v>25</v>
      </c>
      <c r="B319" s="238" t="s">
        <v>1016</v>
      </c>
      <c r="C319" s="253" t="str">
        <f>IF(data!BN93&gt;0,data!BN93,"")</f>
        <v>x</v>
      </c>
      <c r="D319" s="253" t="str">
        <f>IF(data!BO93&gt;0,data!BO93,"")</f>
        <v>x</v>
      </c>
      <c r="E319" s="253" t="str">
        <f>IF(data!BP93&gt;0,data!BP93,"")</f>
        <v>x</v>
      </c>
      <c r="F319" s="253" t="str">
        <f>IF(data!BQ93&gt;0,data!BQ93,"")</f>
        <v>x</v>
      </c>
      <c r="G319" s="253" t="str">
        <f>IF(data!BR93&gt;0,data!BR93,"")</f>
        <v>x</v>
      </c>
      <c r="H319" s="254">
        <f>data!BS93</f>
        <v>0</v>
      </c>
      <c r="I319" s="254">
        <f>data!BT93</f>
        <v>0</v>
      </c>
    </row>
    <row r="320" spans="1:9" ht="20.100000000000001" customHeight="1">
      <c r="A320" s="230">
        <v>26</v>
      </c>
      <c r="B320" s="238" t="s">
        <v>293</v>
      </c>
      <c r="C320" s="256" t="str">
        <f>IF(data!BN94&gt;0,data!BN94,"")</f>
        <v>x</v>
      </c>
      <c r="D320" s="256" t="str">
        <f>IF(data!BO94&gt;0,data!BO94,"")</f>
        <v>x</v>
      </c>
      <c r="E320" s="256" t="str">
        <f>IF(data!BP94&gt;0,data!BP94,"")</f>
        <v>x</v>
      </c>
      <c r="F320" s="256" t="str">
        <f>IF(data!BQ94&gt;0,data!BQ94,"")</f>
        <v>x</v>
      </c>
      <c r="G320" s="256" t="str">
        <f>IF(data!BR94&gt;0,data!BR94,"")</f>
        <v>x</v>
      </c>
      <c r="H320" s="256" t="str">
        <f>IF(data!BS94&gt;0,data!BS94,"")</f>
        <v>x</v>
      </c>
      <c r="I320" s="256" t="str">
        <f>IF(data!BT94&gt;0,data!BT94,"")</f>
        <v>x</v>
      </c>
    </row>
    <row r="321" spans="1:9" ht="20.100000000000001" customHeight="1">
      <c r="A321" s="231" t="s">
        <v>998</v>
      </c>
      <c r="B321" s="232"/>
      <c r="C321" s="232"/>
      <c r="D321" s="232"/>
      <c r="E321" s="232"/>
      <c r="F321" s="232"/>
      <c r="G321" s="232"/>
      <c r="H321" s="232"/>
      <c r="I321" s="231"/>
    </row>
    <row r="322" spans="1:9" ht="20.100000000000001" customHeight="1">
      <c r="D322" s="234"/>
      <c r="I322" s="235" t="s">
        <v>1050</v>
      </c>
    </row>
    <row r="323" spans="1:9" ht="20.100000000000001" customHeight="1">
      <c r="A323" s="234"/>
    </row>
    <row r="324" spans="1:9" ht="20.100000000000001" customHeight="1">
      <c r="A324" s="236" t="str">
        <f>"Hospital: "&amp;data!C98</f>
        <v>Hospital: Columbia County Public Hospital District No. 1</v>
      </c>
      <c r="G324" s="237"/>
      <c r="H324" s="236" t="str">
        <f>"FYE: "&amp;data!C96</f>
        <v>FYE: 12/31/2024</v>
      </c>
    </row>
    <row r="325" spans="1:9" ht="20.100000000000001" customHeight="1">
      <c r="A325" s="230">
        <v>1</v>
      </c>
      <c r="B325" s="238" t="s">
        <v>235</v>
      </c>
      <c r="C325" s="240" t="s">
        <v>105</v>
      </c>
      <c r="D325" s="240" t="s">
        <v>106</v>
      </c>
      <c r="E325" s="240" t="s">
        <v>107</v>
      </c>
      <c r="F325" s="240" t="s">
        <v>108</v>
      </c>
      <c r="G325" s="240" t="s">
        <v>109</v>
      </c>
      <c r="H325" s="240" t="s">
        <v>110</v>
      </c>
      <c r="I325" s="240" t="s">
        <v>111</v>
      </c>
    </row>
    <row r="326" spans="1:9" ht="20.100000000000001" customHeight="1">
      <c r="A326" s="241">
        <v>2</v>
      </c>
      <c r="B326" s="242" t="s">
        <v>1000</v>
      </c>
      <c r="C326" s="244" t="s">
        <v>181</v>
      </c>
      <c r="D326" s="244" t="s">
        <v>181</v>
      </c>
      <c r="E326" s="244" t="s">
        <v>181</v>
      </c>
      <c r="F326" s="244" t="s">
        <v>182</v>
      </c>
      <c r="G326" s="244" t="s">
        <v>183</v>
      </c>
      <c r="H326" s="244" t="s">
        <v>184</v>
      </c>
      <c r="I326" s="244" t="s">
        <v>185</v>
      </c>
    </row>
    <row r="327" spans="1:9" ht="20.100000000000001" customHeight="1">
      <c r="A327" s="241"/>
      <c r="B327" s="242"/>
      <c r="C327" s="244" t="s">
        <v>224</v>
      </c>
      <c r="D327" s="244" t="s">
        <v>225</v>
      </c>
      <c r="E327" s="244" t="s">
        <v>226</v>
      </c>
      <c r="F327" s="244" t="s">
        <v>177</v>
      </c>
      <c r="G327" s="244" t="s">
        <v>1049</v>
      </c>
      <c r="H327" s="244" t="s">
        <v>178</v>
      </c>
      <c r="I327" s="244" t="s">
        <v>227</v>
      </c>
    </row>
    <row r="328" spans="1:9" ht="20.100000000000001" customHeight="1">
      <c r="A328" s="230">
        <v>3</v>
      </c>
      <c r="B328" s="238" t="s">
        <v>1004</v>
      </c>
      <c r="C328" s="250"/>
      <c r="D328" s="250"/>
      <c r="E328" s="250"/>
      <c r="F328" s="250"/>
      <c r="G328" s="250"/>
      <c r="H328" s="250"/>
      <c r="I328" s="250"/>
    </row>
    <row r="329" spans="1:9" ht="20.100000000000001" customHeight="1">
      <c r="A329" s="230">
        <v>4</v>
      </c>
      <c r="B329" s="238" t="s">
        <v>260</v>
      </c>
      <c r="C329" s="250"/>
      <c r="D329" s="250"/>
      <c r="E329" s="250"/>
      <c r="F329" s="250"/>
      <c r="G329" s="250"/>
      <c r="H329" s="250"/>
      <c r="I329" s="250"/>
    </row>
    <row r="330" spans="1:9" ht="20.100000000000001" customHeight="1">
      <c r="A330" s="230">
        <v>5</v>
      </c>
      <c r="B330" s="238" t="s">
        <v>261</v>
      </c>
      <c r="C330" s="245">
        <f>data!BU60</f>
        <v>0</v>
      </c>
      <c r="D330" s="245">
        <f>data!BV60</f>
        <v>3.74</v>
      </c>
      <c r="E330" s="245">
        <f>data!BW60</f>
        <v>0</v>
      </c>
      <c r="F330" s="245">
        <f>data!BX60</f>
        <v>0</v>
      </c>
      <c r="G330" s="245">
        <f>data!BY60</f>
        <v>2.02</v>
      </c>
      <c r="H330" s="245">
        <f>data!BZ60</f>
        <v>0</v>
      </c>
      <c r="I330" s="245">
        <f>data!CA60</f>
        <v>0</v>
      </c>
    </row>
    <row r="331" spans="1:9" ht="20.100000000000001" customHeight="1">
      <c r="A331" s="230">
        <v>6</v>
      </c>
      <c r="B331" s="238" t="s">
        <v>262</v>
      </c>
      <c r="C331" s="257">
        <f>data!BU61</f>
        <v>0</v>
      </c>
      <c r="D331" s="257">
        <f>data!BV61</f>
        <v>200222</v>
      </c>
      <c r="E331" s="257">
        <f>data!BW61</f>
        <v>0</v>
      </c>
      <c r="F331" s="257">
        <f>data!BX61</f>
        <v>0</v>
      </c>
      <c r="G331" s="257">
        <f>data!BY61</f>
        <v>169620</v>
      </c>
      <c r="H331" s="257">
        <f>data!BZ61</f>
        <v>0</v>
      </c>
      <c r="I331" s="257">
        <f>data!CA61</f>
        <v>0</v>
      </c>
    </row>
    <row r="332" spans="1:9" ht="20.100000000000001" customHeight="1">
      <c r="A332" s="230">
        <v>7</v>
      </c>
      <c r="B332" s="238" t="s">
        <v>10</v>
      </c>
      <c r="C332" s="257">
        <f>data!BU62</f>
        <v>0</v>
      </c>
      <c r="D332" s="257">
        <f>data!BV62</f>
        <v>45504</v>
      </c>
      <c r="E332" s="257">
        <f>data!BW62</f>
        <v>0</v>
      </c>
      <c r="F332" s="257">
        <f>data!BX62</f>
        <v>0</v>
      </c>
      <c r="G332" s="257">
        <f>data!BY62</f>
        <v>38549</v>
      </c>
      <c r="H332" s="257">
        <f>data!BZ62</f>
        <v>0</v>
      </c>
      <c r="I332" s="257">
        <f>data!CA62</f>
        <v>0</v>
      </c>
    </row>
    <row r="333" spans="1:9" ht="20.100000000000001" customHeight="1">
      <c r="A333" s="230">
        <v>8</v>
      </c>
      <c r="B333" s="238" t="s">
        <v>263</v>
      </c>
      <c r="C333" s="257">
        <f>data!BU63</f>
        <v>0</v>
      </c>
      <c r="D333" s="257">
        <f>data!BV63</f>
        <v>0</v>
      </c>
      <c r="E333" s="257">
        <f>data!BW63</f>
        <v>0</v>
      </c>
      <c r="F333" s="257">
        <f>data!BX63</f>
        <v>0</v>
      </c>
      <c r="G333" s="257">
        <f>data!BY63</f>
        <v>0</v>
      </c>
      <c r="H333" s="257">
        <f>data!BZ63</f>
        <v>0</v>
      </c>
      <c r="I333" s="257">
        <f>data!CA63</f>
        <v>0</v>
      </c>
    </row>
    <row r="334" spans="1:9" ht="20.100000000000001" customHeight="1">
      <c r="A334" s="230">
        <v>9</v>
      </c>
      <c r="B334" s="238" t="s">
        <v>264</v>
      </c>
      <c r="C334" s="257">
        <f>data!BU64</f>
        <v>0</v>
      </c>
      <c r="D334" s="257">
        <f>data!BV64</f>
        <v>2039</v>
      </c>
      <c r="E334" s="257">
        <f>data!BW64</f>
        <v>0</v>
      </c>
      <c r="F334" s="257">
        <f>data!BX64</f>
        <v>0</v>
      </c>
      <c r="G334" s="257">
        <f>data!BY64</f>
        <v>306</v>
      </c>
      <c r="H334" s="257">
        <f>data!BZ64</f>
        <v>0</v>
      </c>
      <c r="I334" s="257">
        <f>data!CA64</f>
        <v>0</v>
      </c>
    </row>
    <row r="335" spans="1:9" ht="20.100000000000001" customHeight="1">
      <c r="A335" s="230">
        <v>10</v>
      </c>
      <c r="B335" s="238" t="s">
        <v>520</v>
      </c>
      <c r="C335" s="257">
        <f>data!BU65</f>
        <v>0</v>
      </c>
      <c r="D335" s="257">
        <f>data!BV65</f>
        <v>0</v>
      </c>
      <c r="E335" s="257">
        <f>data!BW65</f>
        <v>0</v>
      </c>
      <c r="F335" s="257">
        <f>data!BX65</f>
        <v>0</v>
      </c>
      <c r="G335" s="257">
        <f>data!BY65</f>
        <v>0</v>
      </c>
      <c r="H335" s="257">
        <f>data!BZ65</f>
        <v>0</v>
      </c>
      <c r="I335" s="257">
        <f>data!CA65</f>
        <v>0</v>
      </c>
    </row>
    <row r="336" spans="1:9" ht="20.100000000000001" customHeight="1">
      <c r="A336" s="230">
        <v>11</v>
      </c>
      <c r="B336" s="238" t="s">
        <v>521</v>
      </c>
      <c r="C336" s="257">
        <f>data!BU66</f>
        <v>0</v>
      </c>
      <c r="D336" s="257">
        <f>data!BV66</f>
        <v>1802</v>
      </c>
      <c r="E336" s="257">
        <f>data!BW66</f>
        <v>0</v>
      </c>
      <c r="F336" s="257">
        <f>data!BX66</f>
        <v>0</v>
      </c>
      <c r="G336" s="257">
        <f>data!BY66</f>
        <v>86178</v>
      </c>
      <c r="H336" s="257">
        <f>data!BZ66</f>
        <v>0</v>
      </c>
      <c r="I336" s="257">
        <f>data!CA66</f>
        <v>0</v>
      </c>
    </row>
    <row r="337" spans="1:9" ht="20.100000000000001" customHeight="1">
      <c r="A337" s="230">
        <v>12</v>
      </c>
      <c r="B337" s="238" t="s">
        <v>15</v>
      </c>
      <c r="C337" s="257">
        <f>data!BU67</f>
        <v>0</v>
      </c>
      <c r="D337" s="257">
        <f>data!BV67</f>
        <v>37167</v>
      </c>
      <c r="E337" s="257">
        <f>data!BW67</f>
        <v>0</v>
      </c>
      <c r="F337" s="257">
        <f>data!BX67</f>
        <v>0</v>
      </c>
      <c r="G337" s="257">
        <f>data!BY67</f>
        <v>3880</v>
      </c>
      <c r="H337" s="257">
        <f>data!BZ67</f>
        <v>0</v>
      </c>
      <c r="I337" s="257">
        <f>data!CA67</f>
        <v>0</v>
      </c>
    </row>
    <row r="338" spans="1:9" ht="20.100000000000001" customHeight="1">
      <c r="A338" s="230">
        <v>13</v>
      </c>
      <c r="B338" s="238" t="s">
        <v>1005</v>
      </c>
      <c r="C338" s="257">
        <f>data!BU68</f>
        <v>0</v>
      </c>
      <c r="D338" s="257">
        <f>data!BV68</f>
        <v>7789</v>
      </c>
      <c r="E338" s="257">
        <f>data!BW68</f>
        <v>0</v>
      </c>
      <c r="F338" s="257">
        <f>data!BX68</f>
        <v>0</v>
      </c>
      <c r="G338" s="257">
        <f>data!BY68</f>
        <v>0</v>
      </c>
      <c r="H338" s="257">
        <f>data!BZ68</f>
        <v>0</v>
      </c>
      <c r="I338" s="257">
        <f>data!CA68</f>
        <v>0</v>
      </c>
    </row>
    <row r="339" spans="1:9" ht="20.100000000000001" customHeight="1">
      <c r="A339" s="230">
        <v>14</v>
      </c>
      <c r="B339" s="238" t="s">
        <v>1006</v>
      </c>
      <c r="C339" s="257">
        <f>data!BU69</f>
        <v>0</v>
      </c>
      <c r="D339" s="257">
        <f>data!BV69</f>
        <v>232</v>
      </c>
      <c r="E339" s="257">
        <f>data!BW69</f>
        <v>0</v>
      </c>
      <c r="F339" s="257">
        <f>data!BX69</f>
        <v>0</v>
      </c>
      <c r="G339" s="257">
        <f>data!BY69</f>
        <v>15534</v>
      </c>
      <c r="H339" s="257">
        <f>data!BZ69</f>
        <v>0</v>
      </c>
      <c r="I339" s="257">
        <f>data!CA69</f>
        <v>0</v>
      </c>
    </row>
    <row r="340" spans="1:9" ht="20.100000000000001" customHeight="1">
      <c r="A340" s="230">
        <v>15</v>
      </c>
      <c r="B340" s="238" t="s">
        <v>283</v>
      </c>
      <c r="C340" s="238">
        <f>-data!BU84</f>
        <v>0</v>
      </c>
      <c r="D340" s="238">
        <f>-data!BV84</f>
        <v>-2856</v>
      </c>
      <c r="E340" s="238">
        <f>-data!BW84</f>
        <v>0</v>
      </c>
      <c r="F340" s="238">
        <f>-data!BX84</f>
        <v>0</v>
      </c>
      <c r="G340" s="238">
        <f>-data!BY84</f>
        <v>0</v>
      </c>
      <c r="H340" s="238">
        <f>-data!BZ84</f>
        <v>0</v>
      </c>
      <c r="I340" s="238">
        <f>-data!CA84</f>
        <v>0</v>
      </c>
    </row>
    <row r="341" spans="1:9" ht="20.100000000000001" customHeight="1">
      <c r="A341" s="230">
        <v>16</v>
      </c>
      <c r="B341" s="246" t="s">
        <v>1007</v>
      </c>
      <c r="C341" s="238">
        <f>data!BU85</f>
        <v>0</v>
      </c>
      <c r="D341" s="238">
        <f>data!BV85</f>
        <v>291899</v>
      </c>
      <c r="E341" s="238">
        <f>data!BW85</f>
        <v>0</v>
      </c>
      <c r="F341" s="238">
        <f>data!BX85</f>
        <v>0</v>
      </c>
      <c r="G341" s="238">
        <f>data!BY85</f>
        <v>314067</v>
      </c>
      <c r="H341" s="238">
        <f>data!BZ85</f>
        <v>0</v>
      </c>
      <c r="I341" s="238">
        <f>data!CA85</f>
        <v>0</v>
      </c>
    </row>
    <row r="342" spans="1:9" ht="20.100000000000001" customHeight="1">
      <c r="A342" s="230">
        <v>17</v>
      </c>
      <c r="B342" s="238" t="s">
        <v>285</v>
      </c>
      <c r="C342" s="248"/>
      <c r="D342" s="248"/>
      <c r="E342" s="248"/>
      <c r="F342" s="248"/>
      <c r="G342" s="248"/>
      <c r="H342" s="248"/>
      <c r="I342" s="248"/>
    </row>
    <row r="343" spans="1:9" ht="20.100000000000001" customHeight="1">
      <c r="A343" s="230">
        <v>18</v>
      </c>
      <c r="B343" s="238" t="s">
        <v>1008</v>
      </c>
      <c r="C343" s="238"/>
      <c r="D343" s="238"/>
      <c r="E343" s="238"/>
      <c r="F343" s="238"/>
      <c r="G343" s="238"/>
      <c r="H343" s="238"/>
      <c r="I343" s="238"/>
    </row>
    <row r="344" spans="1:9" ht="20.100000000000001" customHeight="1">
      <c r="A344" s="230">
        <v>19</v>
      </c>
      <c r="B344" s="246" t="s">
        <v>1009</v>
      </c>
      <c r="C344" s="253" t="str">
        <f>IF(data!BU87&gt;0,data!BU87,"")</f>
        <v>x</v>
      </c>
      <c r="D344" s="253" t="str">
        <f>IF(data!BV87&gt;0,data!BV87,"")</f>
        <v>x</v>
      </c>
      <c r="E344" s="253" t="str">
        <f>IF(data!BW87&gt;0,data!BW87,"")</f>
        <v>x</v>
      </c>
      <c r="F344" s="253" t="str">
        <f>IF(data!BX87&gt;0,data!BX87,"")</f>
        <v>x</v>
      </c>
      <c r="G344" s="253" t="str">
        <f>IF(data!BY87&gt;0,data!BY87,"")</f>
        <v>x</v>
      </c>
      <c r="H344" s="253" t="str">
        <f>IF(data!BZ87&gt;0,data!BZ87,"")</f>
        <v>x</v>
      </c>
      <c r="I344" s="253" t="str">
        <f>IF(data!CA87&gt;0,data!CA87,"")</f>
        <v>x</v>
      </c>
    </row>
    <row r="345" spans="1:9" ht="20.100000000000001" customHeight="1">
      <c r="A345" s="230">
        <v>20</v>
      </c>
      <c r="B345" s="246" t="s">
        <v>1010</v>
      </c>
      <c r="C345" s="253" t="str">
        <f>IF(data!BU88&gt;0,data!BU88,"")</f>
        <v>x</v>
      </c>
      <c r="D345" s="253" t="str">
        <f>IF(data!BV88&gt;0,data!BV88,"")</f>
        <v>x</v>
      </c>
      <c r="E345" s="253" t="str">
        <f>IF(data!BW88&gt;0,data!BW88,"")</f>
        <v>x</v>
      </c>
      <c r="F345" s="253" t="str">
        <f>IF(data!BX88&gt;0,data!BX88,"")</f>
        <v>x</v>
      </c>
      <c r="G345" s="253" t="str">
        <f>IF(data!BY88&gt;0,data!BY88,"")</f>
        <v>x</v>
      </c>
      <c r="H345" s="253" t="str">
        <f>IF(data!BZ88&gt;0,data!BZ88,"")</f>
        <v>x</v>
      </c>
      <c r="I345" s="253" t="str">
        <f>IF(data!CA88&gt;0,data!CA88,"")</f>
        <v>x</v>
      </c>
    </row>
    <row r="346" spans="1:9" ht="20.100000000000001" customHeight="1">
      <c r="A346" s="230">
        <v>21</v>
      </c>
      <c r="B346" s="246" t="s">
        <v>1011</v>
      </c>
      <c r="C346" s="253" t="str">
        <f>IF(data!BU89&gt;0,data!BU89,"")</f>
        <v>x</v>
      </c>
      <c r="D346" s="253" t="str">
        <f>IF(data!BV89&gt;0,data!BV89,"")</f>
        <v>x</v>
      </c>
      <c r="E346" s="253" t="str">
        <f>IF(data!BW89&gt;0,data!BW89,"")</f>
        <v>x</v>
      </c>
      <c r="F346" s="253" t="str">
        <f>IF(data!BX89&gt;0,data!BX89,"")</f>
        <v>x</v>
      </c>
      <c r="G346" s="253" t="str">
        <f>IF(data!BY89&gt;0,data!BY89,"")</f>
        <v>x</v>
      </c>
      <c r="H346" s="253" t="str">
        <f>IF(data!BZ89&gt;0,data!BZ89,"")</f>
        <v>x</v>
      </c>
      <c r="I346" s="253" t="str">
        <f>IF(data!CA89&gt;0,data!CA89,"")</f>
        <v>x</v>
      </c>
    </row>
    <row r="347" spans="1:9" ht="20.100000000000001" customHeight="1">
      <c r="A347" s="230" t="s">
        <v>1012</v>
      </c>
      <c r="B347" s="238"/>
      <c r="C347" s="248"/>
      <c r="D347" s="248"/>
      <c r="E347" s="248"/>
      <c r="F347" s="248"/>
      <c r="G347" s="248"/>
      <c r="H347" s="248"/>
      <c r="I347" s="248"/>
    </row>
    <row r="348" spans="1:9" ht="20.100000000000001" customHeight="1">
      <c r="A348" s="230">
        <v>22</v>
      </c>
      <c r="B348" s="238" t="s">
        <v>1013</v>
      </c>
      <c r="C348" s="254">
        <f>data!BU90</f>
        <v>0</v>
      </c>
      <c r="D348" s="254">
        <f>data!BV90</f>
        <v>1983</v>
      </c>
      <c r="E348" s="254">
        <f>data!BW90</f>
        <v>0</v>
      </c>
      <c r="F348" s="254">
        <f>data!BX90</f>
        <v>0</v>
      </c>
      <c r="G348" s="254">
        <f>data!BY90</f>
        <v>207</v>
      </c>
      <c r="H348" s="254">
        <f>data!BZ90</f>
        <v>0</v>
      </c>
      <c r="I348" s="254">
        <f>data!CA90</f>
        <v>0</v>
      </c>
    </row>
    <row r="349" spans="1:9" ht="20.100000000000001" customHeight="1">
      <c r="A349" s="230">
        <v>23</v>
      </c>
      <c r="B349" s="238" t="s">
        <v>1014</v>
      </c>
      <c r="C349" s="254">
        <f>data!BU91</f>
        <v>0</v>
      </c>
      <c r="D349" s="254">
        <f>data!BV91</f>
        <v>0</v>
      </c>
      <c r="E349" s="254">
        <f>data!BW91</f>
        <v>0</v>
      </c>
      <c r="F349" s="254">
        <f>data!BX91</f>
        <v>0</v>
      </c>
      <c r="G349" s="254">
        <f>data!BY91</f>
        <v>0</v>
      </c>
      <c r="H349" s="254">
        <f>data!BZ91</f>
        <v>0</v>
      </c>
      <c r="I349" s="254">
        <f>data!CA91</f>
        <v>0</v>
      </c>
    </row>
    <row r="350" spans="1:9" ht="20.100000000000001" customHeight="1">
      <c r="A350" s="230">
        <v>24</v>
      </c>
      <c r="B350" s="238" t="s">
        <v>1015</v>
      </c>
      <c r="C350" s="254">
        <f>data!BU92</f>
        <v>0</v>
      </c>
      <c r="D350" s="254">
        <f>data!BV92</f>
        <v>859</v>
      </c>
      <c r="E350" s="254">
        <f>data!BW92</f>
        <v>0</v>
      </c>
      <c r="F350" s="254">
        <f>data!BX92</f>
        <v>0</v>
      </c>
      <c r="G350" s="254">
        <f>data!BY92</f>
        <v>91</v>
      </c>
      <c r="H350" s="254">
        <f>data!BZ92</f>
        <v>0</v>
      </c>
      <c r="I350" s="254">
        <f>data!CA92</f>
        <v>0</v>
      </c>
    </row>
    <row r="351" spans="1:9" ht="20.100000000000001" customHeight="1">
      <c r="A351" s="230">
        <v>25</v>
      </c>
      <c r="B351" s="238" t="s">
        <v>1016</v>
      </c>
      <c r="C351" s="254">
        <f>data!BU93</f>
        <v>0</v>
      </c>
      <c r="D351" s="254">
        <f>data!BV93</f>
        <v>0</v>
      </c>
      <c r="E351" s="254">
        <f>data!BW93</f>
        <v>0</v>
      </c>
      <c r="F351" s="254">
        <f>data!BX93</f>
        <v>0</v>
      </c>
      <c r="G351" s="254">
        <f>data!BY93</f>
        <v>0</v>
      </c>
      <c r="H351" s="254">
        <f>data!BZ93</f>
        <v>0</v>
      </c>
      <c r="I351" s="254">
        <f>data!CA93</f>
        <v>0</v>
      </c>
    </row>
    <row r="352" spans="1:9" ht="20.100000000000001" customHeight="1">
      <c r="A352" s="230">
        <v>26</v>
      </c>
      <c r="B352" s="238" t="s">
        <v>293</v>
      </c>
      <c r="C352" s="256" t="str">
        <f>IF(data!BU94&gt;0,data!BU94,"")</f>
        <v/>
      </c>
      <c r="D352" s="256" t="str">
        <f>IF(data!BV94&gt;0,data!BV94,"")</f>
        <v/>
      </c>
      <c r="E352" s="256" t="str">
        <f>IF(data!BW94&gt;0,data!BW94,"")</f>
        <v/>
      </c>
      <c r="F352" s="256" t="str">
        <f>IF(data!BX94&gt;0,data!BX94,"")</f>
        <v/>
      </c>
      <c r="G352" s="256" t="str">
        <f>IF(data!BY94&gt;0,data!BY94,"")</f>
        <v/>
      </c>
      <c r="H352" s="256" t="str">
        <f>IF(data!BZ94&gt;0,data!BZ94,"")</f>
        <v/>
      </c>
      <c r="I352" s="256" t="str">
        <f>IF(data!CA94&gt;0,data!CA94,"")</f>
        <v/>
      </c>
    </row>
    <row r="353" spans="1:9" ht="20.100000000000001" customHeight="1">
      <c r="A353" s="231" t="s">
        <v>998</v>
      </c>
      <c r="B353" s="232"/>
      <c r="C353" s="232"/>
      <c r="D353" s="232"/>
      <c r="E353" s="232"/>
      <c r="F353" s="232"/>
      <c r="G353" s="232"/>
      <c r="H353" s="232"/>
      <c r="I353" s="231"/>
    </row>
    <row r="354" spans="1:9" ht="20.100000000000001" customHeight="1">
      <c r="D354" s="234"/>
      <c r="I354" s="235" t="s">
        <v>1051</v>
      </c>
    </row>
    <row r="355" spans="1:9" ht="20.100000000000001" customHeight="1">
      <c r="A355" s="234"/>
    </row>
    <row r="356" spans="1:9" ht="20.100000000000001" customHeight="1">
      <c r="A356" s="236" t="str">
        <f>"Hospital: "&amp;data!C98</f>
        <v>Hospital: Columbia County Public Hospital District No. 1</v>
      </c>
      <c r="G356" s="237"/>
      <c r="H356" s="236" t="str">
        <f>"FYE: "&amp;data!C96</f>
        <v>FYE: 12/31/2024</v>
      </c>
    </row>
    <row r="357" spans="1:9" ht="20.100000000000001" customHeight="1">
      <c r="A357" s="230">
        <v>1</v>
      </c>
      <c r="B357" s="238" t="s">
        <v>235</v>
      </c>
      <c r="C357" s="240">
        <v>8910</v>
      </c>
      <c r="D357" s="240">
        <v>8930</v>
      </c>
      <c r="E357" s="240" t="s">
        <v>114</v>
      </c>
      <c r="F357" s="258"/>
      <c r="G357" s="258"/>
      <c r="H357" s="258"/>
      <c r="I357" s="240"/>
    </row>
    <row r="358" spans="1:9" ht="20.100000000000001" customHeight="1">
      <c r="A358" s="241">
        <v>2</v>
      </c>
      <c r="B358" s="242" t="s">
        <v>1000</v>
      </c>
      <c r="C358" s="244" t="s">
        <v>186</v>
      </c>
      <c r="D358" s="244" t="s">
        <v>158</v>
      </c>
      <c r="E358" s="244" t="s">
        <v>237</v>
      </c>
      <c r="F358" s="259"/>
      <c r="G358" s="259"/>
      <c r="H358" s="259"/>
      <c r="I358" s="244" t="s">
        <v>187</v>
      </c>
    </row>
    <row r="359" spans="1:9" ht="20.100000000000001" customHeight="1">
      <c r="A359" s="241"/>
      <c r="B359" s="242"/>
      <c r="C359" s="244" t="s">
        <v>227</v>
      </c>
      <c r="D359" s="244" t="s">
        <v>1052</v>
      </c>
      <c r="E359" s="244" t="s">
        <v>239</v>
      </c>
      <c r="F359" s="259"/>
      <c r="G359" s="259"/>
      <c r="H359" s="259"/>
      <c r="I359" s="244" t="s">
        <v>229</v>
      </c>
    </row>
    <row r="360" spans="1:9" ht="20.100000000000001" customHeight="1">
      <c r="A360" s="230">
        <v>3</v>
      </c>
      <c r="B360" s="238" t="s">
        <v>1004</v>
      </c>
      <c r="C360" s="250"/>
      <c r="D360" s="250"/>
      <c r="E360" s="250"/>
      <c r="F360" s="250"/>
      <c r="G360" s="250"/>
      <c r="H360" s="250"/>
      <c r="I360" s="250"/>
    </row>
    <row r="361" spans="1:9" ht="20.100000000000001" customHeight="1">
      <c r="A361" s="230">
        <v>4</v>
      </c>
      <c r="B361" s="238" t="s">
        <v>260</v>
      </c>
      <c r="C361" s="250"/>
      <c r="D361" s="250"/>
      <c r="E361" s="250"/>
      <c r="F361" s="250"/>
      <c r="G361" s="250"/>
      <c r="H361" s="250"/>
      <c r="I361" s="250"/>
    </row>
    <row r="362" spans="1:9" ht="20.100000000000001" customHeight="1">
      <c r="A362" s="230">
        <v>5</v>
      </c>
      <c r="B362" s="238" t="s">
        <v>261</v>
      </c>
      <c r="C362" s="245">
        <f>data!CB60</f>
        <v>0</v>
      </c>
      <c r="D362" s="245">
        <f>data!CC60</f>
        <v>0</v>
      </c>
      <c r="E362" s="260"/>
      <c r="F362" s="248"/>
      <c r="G362" s="248"/>
      <c r="H362" s="248"/>
      <c r="I362" s="261">
        <f>data!CE60</f>
        <v>304.37999999999988</v>
      </c>
    </row>
    <row r="363" spans="1:9" ht="20.100000000000001" customHeight="1">
      <c r="A363" s="230">
        <v>6</v>
      </c>
      <c r="B363" s="238" t="s">
        <v>262</v>
      </c>
      <c r="C363" s="257">
        <f>data!CB61</f>
        <v>0</v>
      </c>
      <c r="D363" s="257">
        <f>data!CC61</f>
        <v>0</v>
      </c>
      <c r="E363" s="262"/>
      <c r="F363" s="262"/>
      <c r="G363" s="262"/>
      <c r="H363" s="262"/>
      <c r="I363" s="257">
        <f>data!CE61</f>
        <v>18241100</v>
      </c>
    </row>
    <row r="364" spans="1:9" ht="20.100000000000001" customHeight="1">
      <c r="A364" s="230">
        <v>7</v>
      </c>
      <c r="B364" s="238" t="s">
        <v>10</v>
      </c>
      <c r="C364" s="257">
        <f>data!CB62</f>
        <v>0</v>
      </c>
      <c r="D364" s="257">
        <f>data!CC62</f>
        <v>0</v>
      </c>
      <c r="E364" s="262"/>
      <c r="F364" s="262"/>
      <c r="G364" s="262"/>
      <c r="H364" s="262"/>
      <c r="I364" s="257">
        <f>data!CE62</f>
        <v>4145642</v>
      </c>
    </row>
    <row r="365" spans="1:9" ht="20.100000000000001" customHeight="1">
      <c r="A365" s="230">
        <v>8</v>
      </c>
      <c r="B365" s="238" t="s">
        <v>263</v>
      </c>
      <c r="C365" s="257">
        <f>data!CB63</f>
        <v>0</v>
      </c>
      <c r="D365" s="257">
        <f>data!CC63</f>
        <v>0</v>
      </c>
      <c r="E365" s="262"/>
      <c r="F365" s="262"/>
      <c r="G365" s="262"/>
      <c r="H365" s="262"/>
      <c r="I365" s="257">
        <f>data!CE63</f>
        <v>2381801</v>
      </c>
    </row>
    <row r="366" spans="1:9" ht="20.100000000000001" customHeight="1">
      <c r="A366" s="230">
        <v>9</v>
      </c>
      <c r="B366" s="238" t="s">
        <v>264</v>
      </c>
      <c r="C366" s="257">
        <f>data!CB64</f>
        <v>0</v>
      </c>
      <c r="D366" s="257">
        <f>data!CC64</f>
        <v>0</v>
      </c>
      <c r="E366" s="262"/>
      <c r="F366" s="262"/>
      <c r="G366" s="262"/>
      <c r="H366" s="262"/>
      <c r="I366" s="257">
        <f>data!CE64</f>
        <v>2810758</v>
      </c>
    </row>
    <row r="367" spans="1:9" ht="20.100000000000001" customHeight="1">
      <c r="A367" s="230">
        <v>10</v>
      </c>
      <c r="B367" s="238" t="s">
        <v>520</v>
      </c>
      <c r="C367" s="257">
        <f>data!CB65</f>
        <v>0</v>
      </c>
      <c r="D367" s="257">
        <f>data!CC65</f>
        <v>0</v>
      </c>
      <c r="E367" s="262"/>
      <c r="F367" s="262"/>
      <c r="G367" s="262"/>
      <c r="H367" s="262"/>
      <c r="I367" s="257">
        <f>data!CE65</f>
        <v>609411</v>
      </c>
    </row>
    <row r="368" spans="1:9" ht="20.100000000000001" customHeight="1">
      <c r="A368" s="230">
        <v>11</v>
      </c>
      <c r="B368" s="238" t="s">
        <v>521</v>
      </c>
      <c r="C368" s="257">
        <f>data!CB66</f>
        <v>0</v>
      </c>
      <c r="D368" s="257">
        <f>data!CC66</f>
        <v>0</v>
      </c>
      <c r="E368" s="262"/>
      <c r="F368" s="262"/>
      <c r="G368" s="262"/>
      <c r="H368" s="262"/>
      <c r="I368" s="257">
        <f>data!CE66</f>
        <v>5552956</v>
      </c>
    </row>
    <row r="369" spans="1:9" ht="20.100000000000001" customHeight="1">
      <c r="A369" s="230">
        <v>12</v>
      </c>
      <c r="B369" s="238" t="s">
        <v>15</v>
      </c>
      <c r="C369" s="257">
        <f>data!CB67</f>
        <v>0</v>
      </c>
      <c r="D369" s="257">
        <f>data!CC67</f>
        <v>0</v>
      </c>
      <c r="E369" s="262"/>
      <c r="F369" s="262"/>
      <c r="G369" s="262"/>
      <c r="H369" s="262"/>
      <c r="I369" s="257">
        <f>data!CE67</f>
        <v>1471682</v>
      </c>
    </row>
    <row r="370" spans="1:9" ht="20.100000000000001" customHeight="1">
      <c r="A370" s="230">
        <v>13</v>
      </c>
      <c r="B370" s="238" t="s">
        <v>1005</v>
      </c>
      <c r="C370" s="257">
        <f>data!CB68</f>
        <v>0</v>
      </c>
      <c r="D370" s="257">
        <f>data!CC68</f>
        <v>0</v>
      </c>
      <c r="E370" s="262"/>
      <c r="F370" s="262"/>
      <c r="G370" s="262"/>
      <c r="H370" s="262"/>
      <c r="I370" s="257">
        <f>data!CE68</f>
        <v>258964</v>
      </c>
    </row>
    <row r="371" spans="1:9" ht="20.100000000000001" customHeight="1">
      <c r="A371" s="230">
        <v>14</v>
      </c>
      <c r="B371" s="238" t="s">
        <v>1006</v>
      </c>
      <c r="C371" s="257">
        <f>data!CB69</f>
        <v>0</v>
      </c>
      <c r="D371" s="257">
        <f>data!CC69</f>
        <v>0</v>
      </c>
      <c r="E371" s="257">
        <f>data!CD69</f>
        <v>2004866</v>
      </c>
      <c r="F371" s="262"/>
      <c r="G371" s="262"/>
      <c r="H371" s="262"/>
      <c r="I371" s="257">
        <f>data!CE69</f>
        <v>2522731</v>
      </c>
    </row>
    <row r="372" spans="1:9" ht="20.100000000000001" customHeight="1">
      <c r="A372" s="230">
        <v>15</v>
      </c>
      <c r="B372" s="238" t="s">
        <v>283</v>
      </c>
      <c r="C372" s="238">
        <f>-data!CB84</f>
        <v>0</v>
      </c>
      <c r="D372" s="238">
        <f>-data!CC84</f>
        <v>0</v>
      </c>
      <c r="E372" s="238">
        <f>-data!CD84</f>
        <v>-277508</v>
      </c>
      <c r="F372" s="248"/>
      <c r="G372" s="248"/>
      <c r="H372" s="248"/>
      <c r="I372" s="238">
        <f>-data!CE84</f>
        <v>-902144</v>
      </c>
    </row>
    <row r="373" spans="1:9" ht="20.100000000000001" customHeight="1">
      <c r="A373" s="230">
        <v>16</v>
      </c>
      <c r="B373" s="246" t="s">
        <v>1007</v>
      </c>
      <c r="C373" s="257">
        <f>data!CB85</f>
        <v>0</v>
      </c>
      <c r="D373" s="257">
        <f>data!CC85</f>
        <v>0</v>
      </c>
      <c r="E373" s="257">
        <f>data!CD85</f>
        <v>1727358</v>
      </c>
      <c r="F373" s="262"/>
      <c r="G373" s="262"/>
      <c r="H373" s="262"/>
      <c r="I373" s="238">
        <f>data!CE85</f>
        <v>37092901</v>
      </c>
    </row>
    <row r="374" spans="1:9" ht="20.100000000000001" customHeight="1">
      <c r="A374" s="230">
        <v>17</v>
      </c>
      <c r="B374" s="238" t="s">
        <v>285</v>
      </c>
      <c r="C374" s="262"/>
      <c r="D374" s="262"/>
      <c r="E374" s="262"/>
      <c r="F374" s="262"/>
      <c r="G374" s="262"/>
      <c r="H374" s="262"/>
      <c r="I374" s="238">
        <f>data!CE86</f>
        <v>1410587</v>
      </c>
    </row>
    <row r="375" spans="1:9" ht="20.100000000000001" customHeight="1">
      <c r="A375" s="230">
        <v>18</v>
      </c>
      <c r="B375" s="238" t="s">
        <v>1008</v>
      </c>
      <c r="C375" s="238"/>
      <c r="D375" s="238"/>
      <c r="E375" s="238"/>
      <c r="F375" s="238"/>
      <c r="G375" s="238"/>
      <c r="H375" s="238"/>
      <c r="I375" s="238"/>
    </row>
    <row r="376" spans="1:9" ht="20.100000000000001" customHeight="1">
      <c r="A376" s="230">
        <v>19</v>
      </c>
      <c r="B376" s="246" t="s">
        <v>1009</v>
      </c>
      <c r="C376" s="253" t="str">
        <f>IF(data!CB87&gt;0,data!CB87,"")</f>
        <v>x</v>
      </c>
      <c r="D376" s="253" t="str">
        <f>IF(data!CC87&gt;0,data!CC87,"")</f>
        <v>x</v>
      </c>
      <c r="E376" s="248"/>
      <c r="F376" s="248"/>
      <c r="G376" s="248"/>
      <c r="H376" s="248"/>
      <c r="I376" s="254">
        <f>data!CE87</f>
        <v>14313148</v>
      </c>
    </row>
    <row r="377" spans="1:9" ht="20.100000000000001" customHeight="1">
      <c r="A377" s="230">
        <v>20</v>
      </c>
      <c r="B377" s="246" t="s">
        <v>1010</v>
      </c>
      <c r="C377" s="253" t="str">
        <f>IF(data!CB88&gt;0,data!CB88,"")</f>
        <v>x</v>
      </c>
      <c r="D377" s="253" t="str">
        <f>IF(data!CC88&gt;0,data!CC88,"")</f>
        <v>x</v>
      </c>
      <c r="E377" s="248"/>
      <c r="F377" s="248"/>
      <c r="G377" s="248"/>
      <c r="H377" s="248"/>
      <c r="I377" s="254">
        <f>data!CE88</f>
        <v>36527651</v>
      </c>
    </row>
    <row r="378" spans="1:9" ht="20.100000000000001" customHeight="1">
      <c r="A378" s="230">
        <v>21</v>
      </c>
      <c r="B378" s="246" t="s">
        <v>1011</v>
      </c>
      <c r="C378" s="253" t="str">
        <f>IF(data!CB89&gt;0,data!CB89,"")</f>
        <v>x</v>
      </c>
      <c r="D378" s="253" t="str">
        <f>IF(data!CC89&gt;0,data!CC89,"")</f>
        <v>x</v>
      </c>
      <c r="E378" s="248"/>
      <c r="F378" s="248"/>
      <c r="G378" s="248"/>
      <c r="H378" s="248"/>
      <c r="I378" s="254">
        <f>data!CE89</f>
        <v>50840799</v>
      </c>
    </row>
    <row r="379" spans="1:9" ht="20.100000000000001" customHeight="1">
      <c r="A379" s="230" t="s">
        <v>1012</v>
      </c>
      <c r="B379" s="238"/>
      <c r="C379" s="248"/>
      <c r="D379" s="248"/>
      <c r="E379" s="248"/>
      <c r="F379" s="248"/>
      <c r="G379" s="248"/>
      <c r="H379" s="248"/>
      <c r="I379" s="248"/>
    </row>
    <row r="380" spans="1:9" ht="20.100000000000001" customHeight="1">
      <c r="A380" s="230">
        <v>22</v>
      </c>
      <c r="B380" s="238" t="s">
        <v>1013</v>
      </c>
      <c r="C380" s="254">
        <f>data!CB90</f>
        <v>0</v>
      </c>
      <c r="D380" s="254">
        <f>data!CC90</f>
        <v>0</v>
      </c>
      <c r="E380" s="248"/>
      <c r="F380" s="248"/>
      <c r="G380" s="248"/>
      <c r="H380" s="248"/>
      <c r="I380" s="238">
        <f>data!CE90</f>
        <v>60292</v>
      </c>
    </row>
    <row r="381" spans="1:9" ht="20.100000000000001" customHeight="1">
      <c r="A381" s="230">
        <v>23</v>
      </c>
      <c r="B381" s="238" t="s">
        <v>1014</v>
      </c>
      <c r="C381" s="254">
        <f>data!CB91</f>
        <v>0</v>
      </c>
      <c r="D381" s="253" t="str">
        <f>IF(data!CC91&gt;0,data!CC91,"")</f>
        <v>x</v>
      </c>
      <c r="E381" s="248"/>
      <c r="F381" s="248"/>
      <c r="G381" s="248"/>
      <c r="H381" s="248"/>
      <c r="I381" s="238">
        <f>data!CE91</f>
        <v>69720</v>
      </c>
    </row>
    <row r="382" spans="1:9" ht="20.100000000000001" customHeight="1">
      <c r="A382" s="230">
        <v>24</v>
      </c>
      <c r="B382" s="238" t="s">
        <v>1015</v>
      </c>
      <c r="C382" s="254">
        <f>data!CB92</f>
        <v>0</v>
      </c>
      <c r="D382" s="253" t="str">
        <f>IF(data!CC92&gt;0,data!CC92,"")</f>
        <v>x</v>
      </c>
      <c r="E382" s="248"/>
      <c r="F382" s="248"/>
      <c r="G382" s="248"/>
      <c r="H382" s="248"/>
      <c r="I382" s="238">
        <f>data!CE92</f>
        <v>13989</v>
      </c>
    </row>
    <row r="383" spans="1:9" ht="20.100000000000001" customHeight="1">
      <c r="A383" s="230">
        <v>25</v>
      </c>
      <c r="B383" s="238" t="s">
        <v>1016</v>
      </c>
      <c r="C383" s="254">
        <f>data!CB93</f>
        <v>0</v>
      </c>
      <c r="D383" s="253" t="str">
        <f>IF(data!CC93&gt;0,data!CC93,"")</f>
        <v>x</v>
      </c>
      <c r="E383" s="248"/>
      <c r="F383" s="248"/>
      <c r="G383" s="248"/>
      <c r="H383" s="248"/>
      <c r="I383" s="238">
        <f>data!CE93</f>
        <v>75513</v>
      </c>
    </row>
    <row r="384" spans="1:9" ht="20.100000000000001" customHeight="1">
      <c r="A384" s="230">
        <v>26</v>
      </c>
      <c r="B384" s="238" t="s">
        <v>293</v>
      </c>
      <c r="C384" s="253" t="str">
        <f>IF(data!CB94&gt;0,data!CB94,"")</f>
        <v/>
      </c>
      <c r="D384" s="253" t="str">
        <f>IF(data!CC94&gt;0,data!CC94,"")</f>
        <v>x</v>
      </c>
      <c r="E384" s="260"/>
      <c r="F384" s="248"/>
      <c r="G384" s="248"/>
      <c r="H384" s="248"/>
      <c r="I384" s="245">
        <f>data!CE94</f>
        <v>111.78</v>
      </c>
    </row>
    <row r="410" ht="15"/>
  </sheetData>
  <printOptions horizontalCentered="1" verticalCentered="1"/>
  <pageMargins left="0" right="0" top="0" bottom="0" header="0" footer="0"/>
  <pageSetup scale="83" fitToHeight="12" orientation="landscape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9E135-B838-491A-8996-55DC28B996C0}">
  <sheetPr syncVertical="1" syncRef="A184" transitionEvaluation="1" transitionEntry="1" codeName="Sheet1">
    <tabColor rgb="FF92D050"/>
    <pageSetUpPr autoPageBreaks="0" fitToPage="1"/>
  </sheetPr>
  <dimension ref="A1:CF716"/>
  <sheetViews>
    <sheetView topLeftCell="A184" zoomScaleNormal="100" workbookViewId="0">
      <selection activeCell="C335" activeCellId="1" sqref="C333 C335"/>
    </sheetView>
  </sheetViews>
  <sheetFormatPr defaultColWidth="11.77734375" defaultRowHeight="15"/>
  <cols>
    <col min="1" max="1" width="44.44140625" style="11" customWidth="1"/>
    <col min="2" max="84" width="13.5546875" style="11" customWidth="1"/>
    <col min="85" max="89" width="11.77734375" style="11" customWidth="1"/>
    <col min="90" max="16384" width="11.77734375" style="11"/>
  </cols>
  <sheetData>
    <row r="1" spans="1:5" ht="43.5" customHeight="1"/>
    <row r="2" spans="1:5">
      <c r="C2" s="13"/>
      <c r="E2" s="310" t="s">
        <v>0</v>
      </c>
    </row>
    <row r="3" spans="1:5">
      <c r="A3" s="56" t="s">
        <v>1</v>
      </c>
      <c r="C3" s="13"/>
    </row>
    <row r="4" spans="1:5">
      <c r="A4" s="56" t="s">
        <v>2</v>
      </c>
      <c r="C4" s="13"/>
    </row>
    <row r="5" spans="1:5">
      <c r="A5" s="311" t="s">
        <v>1053</v>
      </c>
    </row>
    <row r="6" spans="1:5">
      <c r="A6" s="11" t="s">
        <v>1054</v>
      </c>
    </row>
    <row r="7" spans="1:5">
      <c r="A7" s="11" t="s">
        <v>297</v>
      </c>
    </row>
    <row r="8" spans="1:5">
      <c r="C8" s="13"/>
    </row>
    <row r="9" spans="1:5">
      <c r="A9" s="56" t="s">
        <v>5</v>
      </c>
      <c r="C9" s="13"/>
    </row>
    <row r="10" spans="1:5">
      <c r="A10" s="11" t="s">
        <v>6</v>
      </c>
      <c r="C10" s="13"/>
    </row>
    <row r="11" spans="1:5">
      <c r="A11" s="14" t="s">
        <v>7</v>
      </c>
      <c r="C11" s="13"/>
    </row>
    <row r="12" spans="1:5">
      <c r="A12" s="12" t="s">
        <v>8</v>
      </c>
      <c r="C12" s="13"/>
    </row>
    <row r="13" spans="1:5">
      <c r="A13" s="11" t="s">
        <v>9</v>
      </c>
      <c r="C13" s="13"/>
    </row>
    <row r="14" spans="1:5">
      <c r="C14" s="13"/>
    </row>
    <row r="15" spans="1:5">
      <c r="A15" s="59" t="s">
        <v>10</v>
      </c>
    </row>
    <row r="16" spans="1:5">
      <c r="A16" s="12" t="s">
        <v>11</v>
      </c>
    </row>
    <row r="17" spans="1:10">
      <c r="A17" s="14" t="s">
        <v>12</v>
      </c>
    </row>
    <row r="18" spans="1:10" ht="14.45" customHeight="1">
      <c r="A18" s="14" t="s">
        <v>13</v>
      </c>
    </row>
    <row r="19" spans="1:10" ht="14.45" customHeight="1">
      <c r="A19" s="14" t="s">
        <v>14</v>
      </c>
    </row>
    <row r="20" spans="1:10" ht="14.45" customHeight="1">
      <c r="A20" s="12"/>
      <c r="E20" s="58"/>
      <c r="F20" s="58"/>
      <c r="G20" s="58"/>
    </row>
    <row r="21" spans="1:10" ht="14.45" customHeight="1">
      <c r="A21" s="60" t="s">
        <v>15</v>
      </c>
      <c r="E21" s="58"/>
      <c r="F21" s="58"/>
      <c r="G21" s="58"/>
      <c r="I21" s="58"/>
      <c r="J21" s="58"/>
    </row>
    <row r="22" spans="1:10" ht="16.5">
      <c r="A22" s="14" t="s">
        <v>16</v>
      </c>
      <c r="E22" s="57"/>
      <c r="F22" s="57"/>
      <c r="G22" s="57"/>
      <c r="I22" s="57"/>
      <c r="J22" s="57"/>
    </row>
    <row r="23" spans="1:10" ht="16.5">
      <c r="A23" s="14" t="s">
        <v>17</v>
      </c>
      <c r="E23" s="57"/>
      <c r="F23" s="57"/>
      <c r="G23" s="57"/>
      <c r="I23" s="57"/>
      <c r="J23" s="57"/>
    </row>
    <row r="24" spans="1:10">
      <c r="A24" s="14" t="s">
        <v>18</v>
      </c>
    </row>
    <row r="25" spans="1:10">
      <c r="A25" s="14" t="s">
        <v>19</v>
      </c>
    </row>
    <row r="26" spans="1:10">
      <c r="A26" s="14"/>
    </row>
    <row r="27" spans="1:10">
      <c r="A27" s="12" t="s">
        <v>20</v>
      </c>
      <c r="C27" s="13"/>
    </row>
    <row r="28" spans="1:10">
      <c r="A28" s="14" t="s">
        <v>21</v>
      </c>
      <c r="C28" s="13"/>
    </row>
    <row r="29" spans="1:10">
      <c r="C29" s="13"/>
    </row>
    <row r="30" spans="1:10">
      <c r="A30" s="11" t="s">
        <v>22</v>
      </c>
      <c r="C30" s="312" t="s">
        <v>23</v>
      </c>
      <c r="F30" s="313"/>
    </row>
    <row r="31" spans="1:10">
      <c r="C31" s="13"/>
    </row>
    <row r="32" spans="1:10">
      <c r="A32" s="56" t="s">
        <v>24</v>
      </c>
      <c r="B32" s="58"/>
      <c r="C32" s="58"/>
      <c r="D32" s="58"/>
    </row>
    <row r="33" spans="1:83">
      <c r="A33" s="14" t="s">
        <v>25</v>
      </c>
      <c r="B33" s="58"/>
      <c r="C33" s="58"/>
      <c r="D33" s="58"/>
    </row>
    <row r="34" spans="1:83" ht="16.5">
      <c r="A34" s="14" t="s">
        <v>26</v>
      </c>
      <c r="B34" s="57"/>
      <c r="C34" s="57"/>
      <c r="D34" s="57"/>
    </row>
    <row r="35" spans="1:83" ht="16.5">
      <c r="B35" s="57"/>
      <c r="C35" s="57"/>
      <c r="D35" s="57"/>
    </row>
    <row r="36" spans="1:83">
      <c r="A36" s="314" t="s">
        <v>27</v>
      </c>
      <c r="B36" s="315"/>
      <c r="C36" s="316"/>
      <c r="D36" s="315"/>
      <c r="E36" s="315"/>
      <c r="F36" s="315"/>
      <c r="G36" s="317"/>
    </row>
    <row r="37" spans="1:83">
      <c r="A37" s="318" t="s">
        <v>1055</v>
      </c>
      <c r="B37" s="319"/>
      <c r="C37" s="320"/>
      <c r="D37" s="321"/>
      <c r="E37" s="321"/>
      <c r="F37" s="321"/>
      <c r="G37" s="322"/>
    </row>
    <row r="38" spans="1:83">
      <c r="A38" s="323" t="s">
        <v>29</v>
      </c>
      <c r="B38" s="319"/>
      <c r="C38" s="320"/>
      <c r="D38" s="321"/>
      <c r="E38" s="321"/>
      <c r="F38" s="321"/>
      <c r="G38" s="322"/>
    </row>
    <row r="39" spans="1:83">
      <c r="A39" s="324" t="s">
        <v>1056</v>
      </c>
      <c r="B39" s="321"/>
      <c r="C39" s="320"/>
      <c r="D39" s="321"/>
      <c r="E39" s="321"/>
      <c r="F39" s="321"/>
      <c r="G39" s="322"/>
    </row>
    <row r="40" spans="1:83">
      <c r="A40" s="325" t="s">
        <v>31</v>
      </c>
      <c r="B40" s="326"/>
      <c r="C40" s="327"/>
      <c r="D40" s="326"/>
      <c r="E40" s="326"/>
      <c r="F40" s="326"/>
      <c r="G40" s="328"/>
    </row>
    <row r="41" spans="1:83">
      <c r="C41" s="13"/>
    </row>
    <row r="42" spans="1:83">
      <c r="A42" s="11" t="s">
        <v>32</v>
      </c>
      <c r="C42" s="13"/>
      <c r="F42" s="313" t="s">
        <v>33</v>
      </c>
    </row>
    <row r="43" spans="1:83">
      <c r="A43" s="313" t="s">
        <v>34</v>
      </c>
      <c r="C43" s="13"/>
    </row>
    <row r="44" spans="1:83">
      <c r="A44" s="16"/>
      <c r="B44" s="16"/>
      <c r="C44" s="17" t="s">
        <v>35</v>
      </c>
      <c r="D44" s="18" t="s">
        <v>36</v>
      </c>
      <c r="E44" s="18" t="s">
        <v>37</v>
      </c>
      <c r="F44" s="18" t="s">
        <v>38</v>
      </c>
      <c r="G44" s="18" t="s">
        <v>39</v>
      </c>
      <c r="H44" s="18" t="s">
        <v>40</v>
      </c>
      <c r="I44" s="18" t="s">
        <v>41</v>
      </c>
      <c r="J44" s="18" t="s">
        <v>42</v>
      </c>
      <c r="K44" s="18" t="s">
        <v>43</v>
      </c>
      <c r="L44" s="18" t="s">
        <v>44</v>
      </c>
      <c r="M44" s="18" t="s">
        <v>45</v>
      </c>
      <c r="N44" s="18" t="s">
        <v>46</v>
      </c>
      <c r="O44" s="18" t="s">
        <v>47</v>
      </c>
      <c r="P44" s="18" t="s">
        <v>48</v>
      </c>
      <c r="Q44" s="18" t="s">
        <v>49</v>
      </c>
      <c r="R44" s="18" t="s">
        <v>50</v>
      </c>
      <c r="S44" s="18" t="s">
        <v>51</v>
      </c>
      <c r="T44" s="18" t="s">
        <v>52</v>
      </c>
      <c r="U44" s="18" t="s">
        <v>53</v>
      </c>
      <c r="V44" s="18" t="s">
        <v>54</v>
      </c>
      <c r="W44" s="18" t="s">
        <v>55</v>
      </c>
      <c r="X44" s="18" t="s">
        <v>56</v>
      </c>
      <c r="Y44" s="18" t="s">
        <v>57</v>
      </c>
      <c r="Z44" s="18" t="s">
        <v>58</v>
      </c>
      <c r="AA44" s="18" t="s">
        <v>59</v>
      </c>
      <c r="AB44" s="18" t="s">
        <v>60</v>
      </c>
      <c r="AC44" s="18" t="s">
        <v>61</v>
      </c>
      <c r="AD44" s="18" t="s">
        <v>62</v>
      </c>
      <c r="AE44" s="18" t="s">
        <v>63</v>
      </c>
      <c r="AF44" s="18" t="s">
        <v>64</v>
      </c>
      <c r="AG44" s="18" t="s">
        <v>65</v>
      </c>
      <c r="AH44" s="18" t="s">
        <v>66</v>
      </c>
      <c r="AI44" s="18" t="s">
        <v>67</v>
      </c>
      <c r="AJ44" s="18" t="s">
        <v>68</v>
      </c>
      <c r="AK44" s="18" t="s">
        <v>69</v>
      </c>
      <c r="AL44" s="18" t="s">
        <v>70</v>
      </c>
      <c r="AM44" s="18" t="s">
        <v>71</v>
      </c>
      <c r="AN44" s="18" t="s">
        <v>72</v>
      </c>
      <c r="AO44" s="18" t="s">
        <v>73</v>
      </c>
      <c r="AP44" s="18" t="s">
        <v>74</v>
      </c>
      <c r="AQ44" s="18" t="s">
        <v>75</v>
      </c>
      <c r="AR44" s="18" t="s">
        <v>76</v>
      </c>
      <c r="AS44" s="18" t="s">
        <v>77</v>
      </c>
      <c r="AT44" s="18" t="s">
        <v>78</v>
      </c>
      <c r="AU44" s="18" t="s">
        <v>79</v>
      </c>
      <c r="AV44" s="18" t="s">
        <v>80</v>
      </c>
      <c r="AW44" s="18" t="s">
        <v>81</v>
      </c>
      <c r="AX44" s="18" t="s">
        <v>82</v>
      </c>
      <c r="AY44" s="18" t="s">
        <v>83</v>
      </c>
      <c r="AZ44" s="18" t="s">
        <v>84</v>
      </c>
      <c r="BA44" s="18" t="s">
        <v>85</v>
      </c>
      <c r="BB44" s="18" t="s">
        <v>86</v>
      </c>
      <c r="BC44" s="18" t="s">
        <v>87</v>
      </c>
      <c r="BD44" s="18" t="s">
        <v>88</v>
      </c>
      <c r="BE44" s="18" t="s">
        <v>89</v>
      </c>
      <c r="BF44" s="18" t="s">
        <v>90</v>
      </c>
      <c r="BG44" s="18" t="s">
        <v>91</v>
      </c>
      <c r="BH44" s="18" t="s">
        <v>92</v>
      </c>
      <c r="BI44" s="18" t="s">
        <v>93</v>
      </c>
      <c r="BJ44" s="18" t="s">
        <v>94</v>
      </c>
      <c r="BK44" s="18" t="s">
        <v>95</v>
      </c>
      <c r="BL44" s="18" t="s">
        <v>96</v>
      </c>
      <c r="BM44" s="18" t="s">
        <v>97</v>
      </c>
      <c r="BN44" s="18" t="s">
        <v>98</v>
      </c>
      <c r="BO44" s="18" t="s">
        <v>99</v>
      </c>
      <c r="BP44" s="18" t="s">
        <v>100</v>
      </c>
      <c r="BQ44" s="18" t="s">
        <v>101</v>
      </c>
      <c r="BR44" s="18" t="s">
        <v>102</v>
      </c>
      <c r="BS44" s="18" t="s">
        <v>103</v>
      </c>
      <c r="BT44" s="18" t="s">
        <v>104</v>
      </c>
      <c r="BU44" s="18" t="s">
        <v>105</v>
      </c>
      <c r="BV44" s="18" t="s">
        <v>106</v>
      </c>
      <c r="BW44" s="18" t="s">
        <v>107</v>
      </c>
      <c r="BX44" s="18" t="s">
        <v>108</v>
      </c>
      <c r="BY44" s="18" t="s">
        <v>109</v>
      </c>
      <c r="BZ44" s="18" t="s">
        <v>110</v>
      </c>
      <c r="CA44" s="18" t="s">
        <v>111</v>
      </c>
      <c r="CB44" s="18" t="s">
        <v>112</v>
      </c>
      <c r="CC44" s="18" t="s">
        <v>113</v>
      </c>
      <c r="CD44" s="18" t="s">
        <v>114</v>
      </c>
      <c r="CE44" s="18" t="s">
        <v>115</v>
      </c>
    </row>
    <row r="45" spans="1:83">
      <c r="A45" s="16"/>
      <c r="B45" s="19" t="s">
        <v>116</v>
      </c>
      <c r="C45" s="17" t="s">
        <v>117</v>
      </c>
      <c r="D45" s="18" t="s">
        <v>118</v>
      </c>
      <c r="E45" s="18" t="s">
        <v>119</v>
      </c>
      <c r="F45" s="18" t="s">
        <v>120</v>
      </c>
      <c r="G45" s="18" t="s">
        <v>121</v>
      </c>
      <c r="H45" s="18" t="s">
        <v>122</v>
      </c>
      <c r="I45" s="18" t="s">
        <v>123</v>
      </c>
      <c r="J45" s="18" t="s">
        <v>124</v>
      </c>
      <c r="K45" s="18" t="s">
        <v>125</v>
      </c>
      <c r="L45" s="18" t="s">
        <v>126</v>
      </c>
      <c r="M45" s="18" t="s">
        <v>127</v>
      </c>
      <c r="N45" s="18" t="s">
        <v>128</v>
      </c>
      <c r="O45" s="18" t="s">
        <v>129</v>
      </c>
      <c r="P45" s="18" t="s">
        <v>130</v>
      </c>
      <c r="Q45" s="18" t="s">
        <v>131</v>
      </c>
      <c r="R45" s="18" t="s">
        <v>132</v>
      </c>
      <c r="S45" s="18" t="s">
        <v>133</v>
      </c>
      <c r="T45" s="18" t="s">
        <v>134</v>
      </c>
      <c r="U45" s="18" t="s">
        <v>135</v>
      </c>
      <c r="V45" s="18" t="s">
        <v>136</v>
      </c>
      <c r="W45" s="18" t="s">
        <v>137</v>
      </c>
      <c r="X45" s="18" t="s">
        <v>138</v>
      </c>
      <c r="Y45" s="18" t="s">
        <v>139</v>
      </c>
      <c r="Z45" s="18" t="s">
        <v>139</v>
      </c>
      <c r="AA45" s="18" t="s">
        <v>140</v>
      </c>
      <c r="AB45" s="18" t="s">
        <v>141</v>
      </c>
      <c r="AC45" s="18" t="s">
        <v>142</v>
      </c>
      <c r="AD45" s="18" t="s">
        <v>143</v>
      </c>
      <c r="AE45" s="18" t="s">
        <v>121</v>
      </c>
      <c r="AF45" s="18" t="s">
        <v>122</v>
      </c>
      <c r="AG45" s="18" t="s">
        <v>144</v>
      </c>
      <c r="AH45" s="18" t="s">
        <v>145</v>
      </c>
      <c r="AI45" s="18" t="s">
        <v>146</v>
      </c>
      <c r="AJ45" s="18" t="s">
        <v>147</v>
      </c>
      <c r="AK45" s="18" t="s">
        <v>148</v>
      </c>
      <c r="AL45" s="18" t="s">
        <v>149</v>
      </c>
      <c r="AM45" s="18" t="s">
        <v>150</v>
      </c>
      <c r="AN45" s="18" t="s">
        <v>136</v>
      </c>
      <c r="AO45" s="18" t="s">
        <v>151</v>
      </c>
      <c r="AP45" s="18" t="s">
        <v>152</v>
      </c>
      <c r="AQ45" s="18" t="s">
        <v>153</v>
      </c>
      <c r="AR45" s="18" t="s">
        <v>154</v>
      </c>
      <c r="AS45" s="18" t="s">
        <v>155</v>
      </c>
      <c r="AT45" s="18" t="s">
        <v>156</v>
      </c>
      <c r="AU45" s="18" t="s">
        <v>157</v>
      </c>
      <c r="AV45" s="18" t="s">
        <v>158</v>
      </c>
      <c r="AW45" s="18" t="s">
        <v>159</v>
      </c>
      <c r="AX45" s="18" t="s">
        <v>160</v>
      </c>
      <c r="AY45" s="18" t="s">
        <v>161</v>
      </c>
      <c r="AZ45" s="18" t="s">
        <v>162</v>
      </c>
      <c r="BA45" s="18" t="s">
        <v>163</v>
      </c>
      <c r="BB45" s="18" t="s">
        <v>164</v>
      </c>
      <c r="BC45" s="18" t="s">
        <v>133</v>
      </c>
      <c r="BD45" s="18" t="s">
        <v>165</v>
      </c>
      <c r="BE45" s="18" t="s">
        <v>166</v>
      </c>
      <c r="BF45" s="18" t="s">
        <v>167</v>
      </c>
      <c r="BG45" s="18" t="s">
        <v>168</v>
      </c>
      <c r="BH45" s="18" t="s">
        <v>169</v>
      </c>
      <c r="BI45" s="18" t="s">
        <v>170</v>
      </c>
      <c r="BJ45" s="18" t="s">
        <v>171</v>
      </c>
      <c r="BK45" s="18" t="s">
        <v>172</v>
      </c>
      <c r="BL45" s="18" t="s">
        <v>173</v>
      </c>
      <c r="BM45" s="18" t="s">
        <v>158</v>
      </c>
      <c r="BN45" s="18" t="s">
        <v>174</v>
      </c>
      <c r="BO45" s="18" t="s">
        <v>175</v>
      </c>
      <c r="BP45" s="18" t="s">
        <v>176</v>
      </c>
      <c r="BQ45" s="18" t="s">
        <v>177</v>
      </c>
      <c r="BR45" s="18" t="s">
        <v>178</v>
      </c>
      <c r="BS45" s="18" t="s">
        <v>179</v>
      </c>
      <c r="BT45" s="18" t="s">
        <v>180</v>
      </c>
      <c r="BU45" s="18" t="s">
        <v>181</v>
      </c>
      <c r="BV45" s="18" t="s">
        <v>181</v>
      </c>
      <c r="BW45" s="18" t="s">
        <v>181</v>
      </c>
      <c r="BX45" s="18" t="s">
        <v>182</v>
      </c>
      <c r="BY45" s="18" t="s">
        <v>183</v>
      </c>
      <c r="BZ45" s="18" t="s">
        <v>184</v>
      </c>
      <c r="CA45" s="18" t="s">
        <v>185</v>
      </c>
      <c r="CB45" s="18" t="s">
        <v>186</v>
      </c>
      <c r="CC45" s="18" t="s">
        <v>158</v>
      </c>
      <c r="CD45" s="18"/>
      <c r="CE45" s="18" t="s">
        <v>187</v>
      </c>
    </row>
    <row r="46" spans="1:83">
      <c r="A46" s="16" t="s">
        <v>10</v>
      </c>
      <c r="B46" s="18" t="s">
        <v>188</v>
      </c>
      <c r="C46" s="17" t="s">
        <v>189</v>
      </c>
      <c r="D46" s="18" t="s">
        <v>189</v>
      </c>
      <c r="E46" s="18" t="s">
        <v>189</v>
      </c>
      <c r="F46" s="18" t="s">
        <v>190</v>
      </c>
      <c r="G46" s="18" t="s">
        <v>191</v>
      </c>
      <c r="H46" s="18" t="s">
        <v>189</v>
      </c>
      <c r="I46" s="18" t="s">
        <v>192</v>
      </c>
      <c r="J46" s="18"/>
      <c r="K46" s="18" t="s">
        <v>183</v>
      </c>
      <c r="L46" s="18" t="s">
        <v>193</v>
      </c>
      <c r="M46" s="18" t="s">
        <v>194</v>
      </c>
      <c r="N46" s="18" t="s">
        <v>195</v>
      </c>
      <c r="O46" s="18" t="s">
        <v>196</v>
      </c>
      <c r="P46" s="18" t="s">
        <v>195</v>
      </c>
      <c r="Q46" s="18" t="s">
        <v>197</v>
      </c>
      <c r="R46" s="18"/>
      <c r="S46" s="18" t="s">
        <v>195</v>
      </c>
      <c r="T46" s="18" t="s">
        <v>198</v>
      </c>
      <c r="U46" s="18"/>
      <c r="V46" s="18" t="s">
        <v>199</v>
      </c>
      <c r="W46" s="18" t="s">
        <v>200</v>
      </c>
      <c r="X46" s="18" t="s">
        <v>201</v>
      </c>
      <c r="Y46" s="18" t="s">
        <v>202</v>
      </c>
      <c r="Z46" s="18" t="s">
        <v>203</v>
      </c>
      <c r="AA46" s="18" t="s">
        <v>204</v>
      </c>
      <c r="AB46" s="18"/>
      <c r="AC46" s="18" t="s">
        <v>198</v>
      </c>
      <c r="AD46" s="18"/>
      <c r="AE46" s="18" t="s">
        <v>198</v>
      </c>
      <c r="AF46" s="18" t="s">
        <v>205</v>
      </c>
      <c r="AG46" s="18" t="s">
        <v>197</v>
      </c>
      <c r="AH46" s="18"/>
      <c r="AI46" s="18" t="s">
        <v>206</v>
      </c>
      <c r="AJ46" s="18"/>
      <c r="AK46" s="18" t="s">
        <v>198</v>
      </c>
      <c r="AL46" s="18" t="s">
        <v>198</v>
      </c>
      <c r="AM46" s="18" t="s">
        <v>198</v>
      </c>
      <c r="AN46" s="18" t="s">
        <v>207</v>
      </c>
      <c r="AO46" s="18" t="s">
        <v>208</v>
      </c>
      <c r="AP46" s="18" t="s">
        <v>147</v>
      </c>
      <c r="AQ46" s="18" t="s">
        <v>209</v>
      </c>
      <c r="AR46" s="18" t="s">
        <v>195</v>
      </c>
      <c r="AS46" s="18"/>
      <c r="AT46" s="18" t="s">
        <v>210</v>
      </c>
      <c r="AU46" s="18" t="s">
        <v>211</v>
      </c>
      <c r="AV46" s="18" t="s">
        <v>212</v>
      </c>
      <c r="AW46" s="18" t="s">
        <v>213</v>
      </c>
      <c r="AX46" s="18" t="s">
        <v>214</v>
      </c>
      <c r="AY46" s="18"/>
      <c r="AZ46" s="18"/>
      <c r="BA46" s="18" t="s">
        <v>215</v>
      </c>
      <c r="BB46" s="18" t="s">
        <v>195</v>
      </c>
      <c r="BC46" s="18" t="s">
        <v>209</v>
      </c>
      <c r="BD46" s="18"/>
      <c r="BE46" s="18"/>
      <c r="BF46" s="18"/>
      <c r="BG46" s="18"/>
      <c r="BH46" s="18" t="s">
        <v>216</v>
      </c>
      <c r="BI46" s="18" t="s">
        <v>195</v>
      </c>
      <c r="BJ46" s="18"/>
      <c r="BK46" s="18" t="s">
        <v>217</v>
      </c>
      <c r="BL46" s="18"/>
      <c r="BM46" s="18" t="s">
        <v>218</v>
      </c>
      <c r="BN46" s="18" t="s">
        <v>219</v>
      </c>
      <c r="BO46" s="18" t="s">
        <v>220</v>
      </c>
      <c r="BP46" s="18" t="s">
        <v>221</v>
      </c>
      <c r="BQ46" s="18" t="s">
        <v>222</v>
      </c>
      <c r="BR46" s="18"/>
      <c r="BS46" s="18" t="s">
        <v>223</v>
      </c>
      <c r="BT46" s="18" t="s">
        <v>195</v>
      </c>
      <c r="BU46" s="18" t="s">
        <v>224</v>
      </c>
      <c r="BV46" s="18" t="s">
        <v>225</v>
      </c>
      <c r="BW46" s="18" t="s">
        <v>226</v>
      </c>
      <c r="BX46" s="18" t="s">
        <v>177</v>
      </c>
      <c r="BY46" s="18" t="s">
        <v>219</v>
      </c>
      <c r="BZ46" s="18" t="s">
        <v>178</v>
      </c>
      <c r="CA46" s="18" t="s">
        <v>227</v>
      </c>
      <c r="CB46" s="18" t="s">
        <v>227</v>
      </c>
      <c r="CC46" s="18" t="s">
        <v>228</v>
      </c>
      <c r="CD46" s="18"/>
      <c r="CE46" s="18" t="s">
        <v>229</v>
      </c>
    </row>
    <row r="47" spans="1:83">
      <c r="A47" s="16" t="s">
        <v>230</v>
      </c>
      <c r="B47" s="272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  <c r="S47" s="273">
        <v>0</v>
      </c>
      <c r="T47" s="273">
        <v>0</v>
      </c>
      <c r="U47" s="273">
        <v>0</v>
      </c>
      <c r="V47" s="273">
        <v>0</v>
      </c>
      <c r="W47" s="273">
        <v>0</v>
      </c>
      <c r="X47" s="273">
        <v>0</v>
      </c>
      <c r="Y47" s="273">
        <v>0</v>
      </c>
      <c r="Z47" s="273">
        <v>0</v>
      </c>
      <c r="AA47" s="273">
        <v>0</v>
      </c>
      <c r="AB47" s="273">
        <v>0</v>
      </c>
      <c r="AC47" s="273">
        <v>0</v>
      </c>
      <c r="AD47" s="273">
        <v>0</v>
      </c>
      <c r="AE47" s="273">
        <v>0</v>
      </c>
      <c r="AF47" s="273">
        <v>0</v>
      </c>
      <c r="AG47" s="273">
        <v>0</v>
      </c>
      <c r="AH47" s="273">
        <v>0</v>
      </c>
      <c r="AI47" s="273">
        <v>0</v>
      </c>
      <c r="AJ47" s="273">
        <v>0</v>
      </c>
      <c r="AK47" s="273">
        <v>0</v>
      </c>
      <c r="AL47" s="273">
        <v>0</v>
      </c>
      <c r="AM47" s="273">
        <v>0</v>
      </c>
      <c r="AN47" s="273">
        <v>0</v>
      </c>
      <c r="AO47" s="273">
        <v>0</v>
      </c>
      <c r="AP47" s="273">
        <v>0</v>
      </c>
      <c r="AQ47" s="273">
        <v>0</v>
      </c>
      <c r="AR47" s="273">
        <v>0</v>
      </c>
      <c r="AS47" s="273">
        <v>0</v>
      </c>
      <c r="AT47" s="273">
        <v>0</v>
      </c>
      <c r="AU47" s="273">
        <v>0</v>
      </c>
      <c r="AV47" s="273">
        <v>0</v>
      </c>
      <c r="AW47" s="273">
        <v>0</v>
      </c>
      <c r="AX47" s="273">
        <v>0</v>
      </c>
      <c r="AY47" s="273">
        <v>0</v>
      </c>
      <c r="AZ47" s="273">
        <v>0</v>
      </c>
      <c r="BA47" s="273">
        <v>0</v>
      </c>
      <c r="BB47" s="273">
        <v>0</v>
      </c>
      <c r="BC47" s="273">
        <v>0</v>
      </c>
      <c r="BD47" s="273">
        <v>0</v>
      </c>
      <c r="BE47" s="273">
        <v>0</v>
      </c>
      <c r="BF47" s="273">
        <v>0</v>
      </c>
      <c r="BG47" s="273">
        <v>0</v>
      </c>
      <c r="BH47" s="273">
        <v>0</v>
      </c>
      <c r="BI47" s="273">
        <v>0</v>
      </c>
      <c r="BJ47" s="273">
        <v>0</v>
      </c>
      <c r="BK47" s="273">
        <v>0</v>
      </c>
      <c r="BL47" s="273">
        <v>0</v>
      </c>
      <c r="BM47" s="273">
        <v>0</v>
      </c>
      <c r="BN47" s="273">
        <v>0</v>
      </c>
      <c r="BO47" s="273">
        <v>0</v>
      </c>
      <c r="BP47" s="273">
        <v>0</v>
      </c>
      <c r="BQ47" s="273">
        <v>0</v>
      </c>
      <c r="BR47" s="273">
        <v>0</v>
      </c>
      <c r="BS47" s="273">
        <v>0</v>
      </c>
      <c r="BT47" s="273">
        <v>0</v>
      </c>
      <c r="BU47" s="273">
        <v>0</v>
      </c>
      <c r="BV47" s="273">
        <v>0</v>
      </c>
      <c r="BW47" s="273">
        <v>0</v>
      </c>
      <c r="BX47" s="273">
        <v>0</v>
      </c>
      <c r="BY47" s="273">
        <v>0</v>
      </c>
      <c r="BZ47" s="273">
        <v>0</v>
      </c>
      <c r="CA47" s="273">
        <v>0</v>
      </c>
      <c r="CB47" s="273">
        <v>0</v>
      </c>
      <c r="CC47" s="273">
        <v>0</v>
      </c>
      <c r="CD47" s="16"/>
      <c r="CE47" s="25">
        <v>0</v>
      </c>
    </row>
    <row r="48" spans="1:83">
      <c r="A48" s="25" t="s">
        <v>231</v>
      </c>
      <c r="B48" s="272">
        <v>3599409</v>
      </c>
      <c r="C48" s="25">
        <v>0</v>
      </c>
      <c r="D48" s="25">
        <v>0</v>
      </c>
      <c r="E48" s="25">
        <v>103660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30809</v>
      </c>
      <c r="L48" s="25">
        <v>522621</v>
      </c>
      <c r="M48" s="25">
        <v>0</v>
      </c>
      <c r="N48" s="25">
        <v>344263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94274</v>
      </c>
      <c r="V48" s="25">
        <v>0</v>
      </c>
      <c r="W48" s="25">
        <v>6266</v>
      </c>
      <c r="X48" s="25">
        <v>23678</v>
      </c>
      <c r="Y48" s="25">
        <v>46575</v>
      </c>
      <c r="Z48" s="25">
        <v>0</v>
      </c>
      <c r="AA48" s="25">
        <v>0</v>
      </c>
      <c r="AB48" s="25">
        <v>47093</v>
      </c>
      <c r="AC48" s="25">
        <v>47160</v>
      </c>
      <c r="AD48" s="25">
        <v>0</v>
      </c>
      <c r="AE48" s="25">
        <v>201719</v>
      </c>
      <c r="AF48" s="25">
        <v>0</v>
      </c>
      <c r="AG48" s="25">
        <v>81954</v>
      </c>
      <c r="AH48" s="25">
        <v>0</v>
      </c>
      <c r="AI48" s="25">
        <v>0</v>
      </c>
      <c r="AJ48" s="25">
        <v>688010</v>
      </c>
      <c r="AK48" s="25">
        <v>69909</v>
      </c>
      <c r="AL48" s="25">
        <v>49</v>
      </c>
      <c r="AM48" s="25">
        <v>0</v>
      </c>
      <c r="AN48" s="25">
        <v>0</v>
      </c>
      <c r="AO48" s="25">
        <v>9718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104898</v>
      </c>
      <c r="AW48" s="25">
        <v>0</v>
      </c>
      <c r="AX48" s="25">
        <v>0</v>
      </c>
      <c r="AY48" s="25">
        <v>174046</v>
      </c>
      <c r="AZ48" s="25">
        <v>0</v>
      </c>
      <c r="BA48" s="25">
        <v>6014</v>
      </c>
      <c r="BB48" s="25">
        <v>4061</v>
      </c>
      <c r="BC48" s="25">
        <v>0</v>
      </c>
      <c r="BD48" s="25">
        <v>20741</v>
      </c>
      <c r="BE48" s="25">
        <v>56877</v>
      </c>
      <c r="BF48" s="25">
        <v>84046</v>
      </c>
      <c r="BG48" s="25">
        <v>0</v>
      </c>
      <c r="BH48" s="25">
        <v>121419</v>
      </c>
      <c r="BI48" s="25">
        <v>0</v>
      </c>
      <c r="BJ48" s="25">
        <v>88523</v>
      </c>
      <c r="BK48" s="25">
        <v>220245</v>
      </c>
      <c r="BL48" s="25">
        <v>38587</v>
      </c>
      <c r="BM48" s="25">
        <v>0</v>
      </c>
      <c r="BN48" s="25">
        <v>272668</v>
      </c>
      <c r="BO48" s="25">
        <v>0</v>
      </c>
      <c r="BP48" s="25">
        <v>17214</v>
      </c>
      <c r="BQ48" s="25">
        <v>0</v>
      </c>
      <c r="BR48" s="25">
        <v>0</v>
      </c>
      <c r="BS48" s="25">
        <v>0</v>
      </c>
      <c r="BT48" s="25">
        <v>0</v>
      </c>
      <c r="BU48" s="25">
        <v>0</v>
      </c>
      <c r="BV48" s="25">
        <v>29407</v>
      </c>
      <c r="BW48" s="25">
        <v>0</v>
      </c>
      <c r="BX48" s="25">
        <v>0</v>
      </c>
      <c r="BY48" s="25">
        <v>42903</v>
      </c>
      <c r="BZ48" s="25">
        <v>0</v>
      </c>
      <c r="CA48" s="25">
        <v>0</v>
      </c>
      <c r="CB48" s="25">
        <v>0</v>
      </c>
      <c r="CC48" s="25">
        <v>0</v>
      </c>
      <c r="CD48" s="25" t="s">
        <v>1057</v>
      </c>
      <c r="CE48" s="25" t="s">
        <v>1057</v>
      </c>
    </row>
    <row r="49" spans="1:83">
      <c r="A49" s="16" t="s">
        <v>232</v>
      </c>
      <c r="B49" s="25">
        <v>3599409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</row>
    <row r="50" spans="1:83">
      <c r="A50" s="16" t="s">
        <v>15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</row>
    <row r="51" spans="1:83">
      <c r="A51" s="21" t="s">
        <v>233</v>
      </c>
      <c r="B51" s="273">
        <v>0</v>
      </c>
      <c r="C51" s="273">
        <v>0</v>
      </c>
      <c r="D51" s="273">
        <v>0</v>
      </c>
      <c r="E51" s="273">
        <v>0</v>
      </c>
      <c r="F51" s="273">
        <v>0</v>
      </c>
      <c r="G51" s="273">
        <v>0</v>
      </c>
      <c r="H51" s="273">
        <v>0</v>
      </c>
      <c r="I51" s="273">
        <v>0</v>
      </c>
      <c r="J51" s="273">
        <v>0</v>
      </c>
      <c r="K51" s="273">
        <v>0</v>
      </c>
      <c r="L51" s="273">
        <v>0</v>
      </c>
      <c r="M51" s="273">
        <v>0</v>
      </c>
      <c r="N51" s="273">
        <v>312810</v>
      </c>
      <c r="O51" s="273">
        <v>0</v>
      </c>
      <c r="P51" s="273">
        <v>0</v>
      </c>
      <c r="Q51" s="273">
        <v>0</v>
      </c>
      <c r="R51" s="273">
        <v>0</v>
      </c>
      <c r="S51" s="273">
        <v>0</v>
      </c>
      <c r="T51" s="273">
        <v>0</v>
      </c>
      <c r="U51" s="273">
        <v>0</v>
      </c>
      <c r="V51" s="273">
        <v>0</v>
      </c>
      <c r="W51" s="273">
        <v>0</v>
      </c>
      <c r="X51" s="273">
        <v>0</v>
      </c>
      <c r="Y51" s="273">
        <v>0</v>
      </c>
      <c r="Z51" s="273">
        <v>0</v>
      </c>
      <c r="AA51" s="273">
        <v>0</v>
      </c>
      <c r="AB51" s="273">
        <v>0</v>
      </c>
      <c r="AC51" s="273">
        <v>0</v>
      </c>
      <c r="AD51" s="273">
        <v>0</v>
      </c>
      <c r="AE51" s="273">
        <v>0</v>
      </c>
      <c r="AF51" s="273">
        <v>0</v>
      </c>
      <c r="AG51" s="273">
        <v>0</v>
      </c>
      <c r="AH51" s="273">
        <v>0</v>
      </c>
      <c r="AI51" s="273">
        <v>0</v>
      </c>
      <c r="AJ51" s="273">
        <v>0</v>
      </c>
      <c r="AK51" s="273">
        <v>0</v>
      </c>
      <c r="AL51" s="273">
        <v>0</v>
      </c>
      <c r="AM51" s="273">
        <v>0</v>
      </c>
      <c r="AN51" s="273">
        <v>0</v>
      </c>
      <c r="AO51" s="273">
        <v>0</v>
      </c>
      <c r="AP51" s="273">
        <v>0</v>
      </c>
      <c r="AQ51" s="273">
        <v>0</v>
      </c>
      <c r="AR51" s="273">
        <v>0</v>
      </c>
      <c r="AS51" s="273">
        <v>0</v>
      </c>
      <c r="AT51" s="273">
        <v>0</v>
      </c>
      <c r="AU51" s="273">
        <v>0</v>
      </c>
      <c r="AV51" s="273">
        <v>0</v>
      </c>
      <c r="AW51" s="273">
        <v>0</v>
      </c>
      <c r="AX51" s="273">
        <v>0</v>
      </c>
      <c r="AY51" s="273">
        <v>0</v>
      </c>
      <c r="AZ51" s="273">
        <v>0</v>
      </c>
      <c r="BA51" s="273">
        <v>0</v>
      </c>
      <c r="BB51" s="273">
        <v>0</v>
      </c>
      <c r="BC51" s="273">
        <v>0</v>
      </c>
      <c r="BD51" s="273">
        <v>0</v>
      </c>
      <c r="BE51" s="273">
        <v>0</v>
      </c>
      <c r="BF51" s="273">
        <v>0</v>
      </c>
      <c r="BG51" s="273">
        <v>0</v>
      </c>
      <c r="BH51" s="273">
        <v>0</v>
      </c>
      <c r="BI51" s="273">
        <v>0</v>
      </c>
      <c r="BJ51" s="273">
        <v>0</v>
      </c>
      <c r="BK51" s="273">
        <v>0</v>
      </c>
      <c r="BL51" s="273">
        <v>0</v>
      </c>
      <c r="BM51" s="273">
        <v>0</v>
      </c>
      <c r="BN51" s="273">
        <v>0</v>
      </c>
      <c r="BO51" s="273">
        <v>0</v>
      </c>
      <c r="BP51" s="273">
        <v>0</v>
      </c>
      <c r="BQ51" s="273">
        <v>0</v>
      </c>
      <c r="BR51" s="273">
        <v>0</v>
      </c>
      <c r="BS51" s="273">
        <v>0</v>
      </c>
      <c r="BT51" s="273">
        <v>0</v>
      </c>
      <c r="BU51" s="273">
        <v>0</v>
      </c>
      <c r="BV51" s="273">
        <v>0</v>
      </c>
      <c r="BW51" s="273">
        <v>0</v>
      </c>
      <c r="BX51" s="273">
        <v>0</v>
      </c>
      <c r="BY51" s="273">
        <v>0</v>
      </c>
      <c r="BZ51" s="273">
        <v>0</v>
      </c>
      <c r="CA51" s="273">
        <v>0</v>
      </c>
      <c r="CB51" s="273">
        <v>0</v>
      </c>
      <c r="CC51" s="273">
        <v>0</v>
      </c>
      <c r="CD51" s="16"/>
      <c r="CE51" s="25">
        <v>312810</v>
      </c>
    </row>
    <row r="52" spans="1:83">
      <c r="A52" s="31" t="s">
        <v>234</v>
      </c>
      <c r="B52" s="329">
        <v>1020186</v>
      </c>
      <c r="C52" s="25">
        <v>0</v>
      </c>
      <c r="D52" s="25">
        <v>0</v>
      </c>
      <c r="E52" s="25">
        <v>20536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4390</v>
      </c>
      <c r="L52" s="25">
        <v>103511</v>
      </c>
      <c r="M52" s="25">
        <v>0</v>
      </c>
      <c r="N52" s="25">
        <v>67999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16162</v>
      </c>
      <c r="V52" s="25">
        <v>0</v>
      </c>
      <c r="W52" s="25">
        <v>2000</v>
      </c>
      <c r="X52" s="25">
        <v>7577</v>
      </c>
      <c r="Y52" s="25">
        <v>14894</v>
      </c>
      <c r="Z52" s="25">
        <v>0</v>
      </c>
      <c r="AA52" s="25">
        <v>0</v>
      </c>
      <c r="AB52" s="25">
        <v>6260</v>
      </c>
      <c r="AC52" s="25">
        <v>6976</v>
      </c>
      <c r="AD52" s="25">
        <v>0</v>
      </c>
      <c r="AE52" s="25">
        <v>77983</v>
      </c>
      <c r="AF52" s="25">
        <v>0</v>
      </c>
      <c r="AG52" s="25">
        <v>25821</v>
      </c>
      <c r="AH52" s="25">
        <v>0</v>
      </c>
      <c r="AI52" s="25">
        <v>0</v>
      </c>
      <c r="AJ52" s="25">
        <v>84357</v>
      </c>
      <c r="AK52" s="25">
        <v>2943</v>
      </c>
      <c r="AL52" s="25">
        <v>2065</v>
      </c>
      <c r="AM52" s="25">
        <v>0</v>
      </c>
      <c r="AN52" s="25">
        <v>0</v>
      </c>
      <c r="AO52" s="25">
        <v>1919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17740</v>
      </c>
      <c r="AW52" s="25">
        <v>0</v>
      </c>
      <c r="AX52" s="25">
        <v>0</v>
      </c>
      <c r="AY52" s="25">
        <v>33609</v>
      </c>
      <c r="AZ52" s="25">
        <v>0</v>
      </c>
      <c r="BA52" s="25">
        <v>19024</v>
      </c>
      <c r="BB52" s="25">
        <v>5740</v>
      </c>
      <c r="BC52" s="25">
        <v>0</v>
      </c>
      <c r="BD52" s="25">
        <v>0</v>
      </c>
      <c r="BE52" s="25">
        <v>310355</v>
      </c>
      <c r="BF52" s="25">
        <v>64390</v>
      </c>
      <c r="BG52" s="25">
        <v>0</v>
      </c>
      <c r="BH52" s="25">
        <v>5219</v>
      </c>
      <c r="BI52" s="25">
        <v>0</v>
      </c>
      <c r="BJ52" s="25">
        <v>5431</v>
      </c>
      <c r="BK52" s="25">
        <v>0</v>
      </c>
      <c r="BL52" s="25">
        <v>0</v>
      </c>
      <c r="BM52" s="25">
        <v>0</v>
      </c>
      <c r="BN52" s="25">
        <v>77642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32244</v>
      </c>
      <c r="BW52" s="25">
        <v>0</v>
      </c>
      <c r="BX52" s="25">
        <v>0</v>
      </c>
      <c r="BY52" s="25">
        <v>3398</v>
      </c>
      <c r="BZ52" s="25">
        <v>0</v>
      </c>
      <c r="CA52" s="25">
        <v>0</v>
      </c>
      <c r="CB52" s="25">
        <v>0</v>
      </c>
      <c r="CC52" s="25">
        <v>0</v>
      </c>
      <c r="CD52" s="25" t="s">
        <v>1057</v>
      </c>
      <c r="CE52" s="25" t="s">
        <v>1057</v>
      </c>
    </row>
    <row r="53" spans="1:83">
      <c r="A53" s="16" t="s">
        <v>232</v>
      </c>
      <c r="B53" s="25">
        <v>1020186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</row>
    <row r="54" spans="1:83">
      <c r="A54" s="16"/>
      <c r="B54" s="16"/>
      <c r="C54" s="22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</row>
    <row r="55" spans="1:83">
      <c r="A55" s="21" t="s">
        <v>235</v>
      </c>
      <c r="B55" s="16"/>
      <c r="C55" s="17" t="s">
        <v>35</v>
      </c>
      <c r="D55" s="18" t="s">
        <v>36</v>
      </c>
      <c r="E55" s="18" t="s">
        <v>37</v>
      </c>
      <c r="F55" s="18" t="s">
        <v>38</v>
      </c>
      <c r="G55" s="18" t="s">
        <v>39</v>
      </c>
      <c r="H55" s="18" t="s">
        <v>40</v>
      </c>
      <c r="I55" s="18" t="s">
        <v>41</v>
      </c>
      <c r="J55" s="18" t="s">
        <v>42</v>
      </c>
      <c r="K55" s="18" t="s">
        <v>43</v>
      </c>
      <c r="L55" s="18" t="s">
        <v>44</v>
      </c>
      <c r="M55" s="18" t="s">
        <v>45</v>
      </c>
      <c r="N55" s="18" t="s">
        <v>46</v>
      </c>
      <c r="O55" s="18" t="s">
        <v>47</v>
      </c>
      <c r="P55" s="18" t="s">
        <v>48</v>
      </c>
      <c r="Q55" s="18" t="s">
        <v>49</v>
      </c>
      <c r="R55" s="18" t="s">
        <v>50</v>
      </c>
      <c r="S55" s="18" t="s">
        <v>51</v>
      </c>
      <c r="T55" s="23" t="s">
        <v>52</v>
      </c>
      <c r="U55" s="18" t="s">
        <v>53</v>
      </c>
      <c r="V55" s="18" t="s">
        <v>54</v>
      </c>
      <c r="W55" s="18" t="s">
        <v>55</v>
      </c>
      <c r="X55" s="18" t="s">
        <v>56</v>
      </c>
      <c r="Y55" s="18" t="s">
        <v>57</v>
      </c>
      <c r="Z55" s="18" t="s">
        <v>58</v>
      </c>
      <c r="AA55" s="18" t="s">
        <v>59</v>
      </c>
      <c r="AB55" s="18" t="s">
        <v>60</v>
      </c>
      <c r="AC55" s="18" t="s">
        <v>61</v>
      </c>
      <c r="AD55" s="18" t="s">
        <v>62</v>
      </c>
      <c r="AE55" s="18" t="s">
        <v>63</v>
      </c>
      <c r="AF55" s="18" t="s">
        <v>64</v>
      </c>
      <c r="AG55" s="18" t="s">
        <v>65</v>
      </c>
      <c r="AH55" s="18" t="s">
        <v>66</v>
      </c>
      <c r="AI55" s="18" t="s">
        <v>67</v>
      </c>
      <c r="AJ55" s="18" t="s">
        <v>68</v>
      </c>
      <c r="AK55" s="18" t="s">
        <v>69</v>
      </c>
      <c r="AL55" s="18" t="s">
        <v>70</v>
      </c>
      <c r="AM55" s="18" t="s">
        <v>71</v>
      </c>
      <c r="AN55" s="18" t="s">
        <v>72</v>
      </c>
      <c r="AO55" s="18" t="s">
        <v>73</v>
      </c>
      <c r="AP55" s="18" t="s">
        <v>74</v>
      </c>
      <c r="AQ55" s="18" t="s">
        <v>75</v>
      </c>
      <c r="AR55" s="18" t="s">
        <v>76</v>
      </c>
      <c r="AS55" s="18" t="s">
        <v>77</v>
      </c>
      <c r="AT55" s="18" t="s">
        <v>78</v>
      </c>
      <c r="AU55" s="18" t="s">
        <v>79</v>
      </c>
      <c r="AV55" s="18" t="s">
        <v>80</v>
      </c>
      <c r="AW55" s="18" t="s">
        <v>81</v>
      </c>
      <c r="AX55" s="18" t="s">
        <v>82</v>
      </c>
      <c r="AY55" s="18" t="s">
        <v>83</v>
      </c>
      <c r="AZ55" s="18" t="s">
        <v>84</v>
      </c>
      <c r="BA55" s="18" t="s">
        <v>85</v>
      </c>
      <c r="BB55" s="18" t="s">
        <v>86</v>
      </c>
      <c r="BC55" s="18" t="s">
        <v>87</v>
      </c>
      <c r="BD55" s="18" t="s">
        <v>88</v>
      </c>
      <c r="BE55" s="18" t="s">
        <v>89</v>
      </c>
      <c r="BF55" s="18" t="s">
        <v>90</v>
      </c>
      <c r="BG55" s="18" t="s">
        <v>91</v>
      </c>
      <c r="BH55" s="18" t="s">
        <v>92</v>
      </c>
      <c r="BI55" s="18" t="s">
        <v>93</v>
      </c>
      <c r="BJ55" s="18" t="s">
        <v>94</v>
      </c>
      <c r="BK55" s="18" t="s">
        <v>95</v>
      </c>
      <c r="BL55" s="18" t="s">
        <v>96</v>
      </c>
      <c r="BM55" s="18" t="s">
        <v>97</v>
      </c>
      <c r="BN55" s="18" t="s">
        <v>98</v>
      </c>
      <c r="BO55" s="18" t="s">
        <v>99</v>
      </c>
      <c r="BP55" s="18" t="s">
        <v>100</v>
      </c>
      <c r="BQ55" s="18" t="s">
        <v>101</v>
      </c>
      <c r="BR55" s="18" t="s">
        <v>102</v>
      </c>
      <c r="BS55" s="18" t="s">
        <v>103</v>
      </c>
      <c r="BT55" s="18" t="s">
        <v>104</v>
      </c>
      <c r="BU55" s="18" t="s">
        <v>105</v>
      </c>
      <c r="BV55" s="18" t="s">
        <v>106</v>
      </c>
      <c r="BW55" s="18" t="s">
        <v>107</v>
      </c>
      <c r="BX55" s="18" t="s">
        <v>108</v>
      </c>
      <c r="BY55" s="18" t="s">
        <v>109</v>
      </c>
      <c r="BZ55" s="18" t="s">
        <v>110</v>
      </c>
      <c r="CA55" s="18" t="s">
        <v>111</v>
      </c>
      <c r="CB55" s="18" t="s">
        <v>112</v>
      </c>
      <c r="CC55" s="18" t="s">
        <v>113</v>
      </c>
      <c r="CD55" s="18" t="s">
        <v>114</v>
      </c>
      <c r="CE55" s="18" t="s">
        <v>115</v>
      </c>
    </row>
    <row r="56" spans="1:83">
      <c r="A56" s="21" t="s">
        <v>236</v>
      </c>
      <c r="B56" s="16"/>
      <c r="C56" s="17" t="s">
        <v>117</v>
      </c>
      <c r="D56" s="18" t="s">
        <v>118</v>
      </c>
      <c r="E56" s="18" t="s">
        <v>119</v>
      </c>
      <c r="F56" s="18" t="s">
        <v>120</v>
      </c>
      <c r="G56" s="18" t="s">
        <v>121</v>
      </c>
      <c r="H56" s="18" t="s">
        <v>122</v>
      </c>
      <c r="I56" s="18" t="s">
        <v>123</v>
      </c>
      <c r="J56" s="18" t="s">
        <v>124</v>
      </c>
      <c r="K56" s="18" t="s">
        <v>125</v>
      </c>
      <c r="L56" s="18" t="s">
        <v>126</v>
      </c>
      <c r="M56" s="18" t="s">
        <v>127</v>
      </c>
      <c r="N56" s="18" t="s">
        <v>128</v>
      </c>
      <c r="O56" s="18" t="s">
        <v>129</v>
      </c>
      <c r="P56" s="18" t="s">
        <v>130</v>
      </c>
      <c r="Q56" s="18" t="s">
        <v>131</v>
      </c>
      <c r="R56" s="18" t="s">
        <v>132</v>
      </c>
      <c r="S56" s="18" t="s">
        <v>133</v>
      </c>
      <c r="T56" s="18" t="s">
        <v>134</v>
      </c>
      <c r="U56" s="18" t="s">
        <v>135</v>
      </c>
      <c r="V56" s="18" t="s">
        <v>136</v>
      </c>
      <c r="W56" s="18" t="s">
        <v>137</v>
      </c>
      <c r="X56" s="18" t="s">
        <v>138</v>
      </c>
      <c r="Y56" s="18" t="s">
        <v>139</v>
      </c>
      <c r="Z56" s="18" t="s">
        <v>139</v>
      </c>
      <c r="AA56" s="18" t="s">
        <v>140</v>
      </c>
      <c r="AB56" s="18" t="s">
        <v>141</v>
      </c>
      <c r="AC56" s="18" t="s">
        <v>142</v>
      </c>
      <c r="AD56" s="18" t="s">
        <v>143</v>
      </c>
      <c r="AE56" s="18" t="s">
        <v>121</v>
      </c>
      <c r="AF56" s="18" t="s">
        <v>122</v>
      </c>
      <c r="AG56" s="18" t="s">
        <v>144</v>
      </c>
      <c r="AH56" s="18" t="s">
        <v>145</v>
      </c>
      <c r="AI56" s="18" t="s">
        <v>146</v>
      </c>
      <c r="AJ56" s="18" t="s">
        <v>147</v>
      </c>
      <c r="AK56" s="18" t="s">
        <v>148</v>
      </c>
      <c r="AL56" s="18" t="s">
        <v>149</v>
      </c>
      <c r="AM56" s="18" t="s">
        <v>150</v>
      </c>
      <c r="AN56" s="18" t="s">
        <v>136</v>
      </c>
      <c r="AO56" s="18" t="s">
        <v>151</v>
      </c>
      <c r="AP56" s="18" t="s">
        <v>152</v>
      </c>
      <c r="AQ56" s="18" t="s">
        <v>153</v>
      </c>
      <c r="AR56" s="18" t="s">
        <v>154</v>
      </c>
      <c r="AS56" s="18" t="s">
        <v>155</v>
      </c>
      <c r="AT56" s="18" t="s">
        <v>156</v>
      </c>
      <c r="AU56" s="18" t="s">
        <v>157</v>
      </c>
      <c r="AV56" s="18" t="s">
        <v>158</v>
      </c>
      <c r="AW56" s="18" t="s">
        <v>159</v>
      </c>
      <c r="AX56" s="18" t="s">
        <v>160</v>
      </c>
      <c r="AY56" s="18" t="s">
        <v>161</v>
      </c>
      <c r="AZ56" s="18" t="s">
        <v>162</v>
      </c>
      <c r="BA56" s="18" t="s">
        <v>163</v>
      </c>
      <c r="BB56" s="18" t="s">
        <v>164</v>
      </c>
      <c r="BC56" s="18" t="s">
        <v>133</v>
      </c>
      <c r="BD56" s="18" t="s">
        <v>165</v>
      </c>
      <c r="BE56" s="18" t="s">
        <v>166</v>
      </c>
      <c r="BF56" s="18" t="s">
        <v>167</v>
      </c>
      <c r="BG56" s="18" t="s">
        <v>168</v>
      </c>
      <c r="BH56" s="18" t="s">
        <v>169</v>
      </c>
      <c r="BI56" s="18" t="s">
        <v>170</v>
      </c>
      <c r="BJ56" s="18" t="s">
        <v>171</v>
      </c>
      <c r="BK56" s="18" t="s">
        <v>172</v>
      </c>
      <c r="BL56" s="18" t="s">
        <v>173</v>
      </c>
      <c r="BM56" s="18" t="s">
        <v>158</v>
      </c>
      <c r="BN56" s="18" t="s">
        <v>174</v>
      </c>
      <c r="BO56" s="18" t="s">
        <v>175</v>
      </c>
      <c r="BP56" s="18" t="s">
        <v>176</v>
      </c>
      <c r="BQ56" s="18" t="s">
        <v>177</v>
      </c>
      <c r="BR56" s="18" t="s">
        <v>178</v>
      </c>
      <c r="BS56" s="18" t="s">
        <v>179</v>
      </c>
      <c r="BT56" s="18" t="s">
        <v>180</v>
      </c>
      <c r="BU56" s="18" t="s">
        <v>181</v>
      </c>
      <c r="BV56" s="18" t="s">
        <v>181</v>
      </c>
      <c r="BW56" s="18" t="s">
        <v>181</v>
      </c>
      <c r="BX56" s="18" t="s">
        <v>182</v>
      </c>
      <c r="BY56" s="18" t="s">
        <v>183</v>
      </c>
      <c r="BZ56" s="18" t="s">
        <v>184</v>
      </c>
      <c r="CA56" s="18" t="s">
        <v>185</v>
      </c>
      <c r="CB56" s="18" t="s">
        <v>186</v>
      </c>
      <c r="CC56" s="18" t="s">
        <v>158</v>
      </c>
      <c r="CD56" s="18" t="s">
        <v>237</v>
      </c>
      <c r="CE56" s="18" t="s">
        <v>187</v>
      </c>
    </row>
    <row r="57" spans="1:83">
      <c r="A57" s="21" t="s">
        <v>238</v>
      </c>
      <c r="B57" s="16"/>
      <c r="C57" s="17" t="s">
        <v>189</v>
      </c>
      <c r="D57" s="18" t="s">
        <v>189</v>
      </c>
      <c r="E57" s="18" t="s">
        <v>189</v>
      </c>
      <c r="F57" s="18" t="s">
        <v>190</v>
      </c>
      <c r="G57" s="18" t="s">
        <v>191</v>
      </c>
      <c r="H57" s="18" t="s">
        <v>189</v>
      </c>
      <c r="I57" s="18" t="s">
        <v>192</v>
      </c>
      <c r="J57" s="18"/>
      <c r="K57" s="18" t="s">
        <v>183</v>
      </c>
      <c r="L57" s="18" t="s">
        <v>193</v>
      </c>
      <c r="M57" s="18" t="s">
        <v>194</v>
      </c>
      <c r="N57" s="18" t="s">
        <v>195</v>
      </c>
      <c r="O57" s="18" t="s">
        <v>196</v>
      </c>
      <c r="P57" s="18" t="s">
        <v>195</v>
      </c>
      <c r="Q57" s="18" t="s">
        <v>197</v>
      </c>
      <c r="R57" s="18"/>
      <c r="S57" s="18" t="s">
        <v>195</v>
      </c>
      <c r="T57" s="18" t="s">
        <v>198</v>
      </c>
      <c r="U57" s="18"/>
      <c r="V57" s="18" t="s">
        <v>199</v>
      </c>
      <c r="W57" s="18" t="s">
        <v>200</v>
      </c>
      <c r="X57" s="18" t="s">
        <v>201</v>
      </c>
      <c r="Y57" s="18" t="s">
        <v>202</v>
      </c>
      <c r="Z57" s="18" t="s">
        <v>203</v>
      </c>
      <c r="AA57" s="18" t="s">
        <v>204</v>
      </c>
      <c r="AB57" s="18"/>
      <c r="AC57" s="18" t="s">
        <v>198</v>
      </c>
      <c r="AD57" s="18"/>
      <c r="AE57" s="18" t="s">
        <v>198</v>
      </c>
      <c r="AF57" s="18" t="s">
        <v>205</v>
      </c>
      <c r="AG57" s="18" t="s">
        <v>197</v>
      </c>
      <c r="AH57" s="18"/>
      <c r="AI57" s="18" t="s">
        <v>206</v>
      </c>
      <c r="AJ57" s="18"/>
      <c r="AK57" s="18" t="s">
        <v>198</v>
      </c>
      <c r="AL57" s="18" t="s">
        <v>198</v>
      </c>
      <c r="AM57" s="18" t="s">
        <v>198</v>
      </c>
      <c r="AN57" s="18" t="s">
        <v>207</v>
      </c>
      <c r="AO57" s="18" t="s">
        <v>208</v>
      </c>
      <c r="AP57" s="18" t="s">
        <v>147</v>
      </c>
      <c r="AQ57" s="18" t="s">
        <v>209</v>
      </c>
      <c r="AR57" s="18" t="s">
        <v>195</v>
      </c>
      <c r="AS57" s="18"/>
      <c r="AT57" s="18" t="s">
        <v>210</v>
      </c>
      <c r="AU57" s="18" t="s">
        <v>211</v>
      </c>
      <c r="AV57" s="18" t="s">
        <v>212</v>
      </c>
      <c r="AW57" s="18" t="s">
        <v>213</v>
      </c>
      <c r="AX57" s="18" t="s">
        <v>214</v>
      </c>
      <c r="AY57" s="18"/>
      <c r="AZ57" s="18"/>
      <c r="BA57" s="18" t="s">
        <v>215</v>
      </c>
      <c r="BB57" s="18" t="s">
        <v>195</v>
      </c>
      <c r="BC57" s="18" t="s">
        <v>209</v>
      </c>
      <c r="BD57" s="18"/>
      <c r="BE57" s="18"/>
      <c r="BF57" s="18"/>
      <c r="BG57" s="18"/>
      <c r="BH57" s="18" t="s">
        <v>216</v>
      </c>
      <c r="BI57" s="18" t="s">
        <v>195</v>
      </c>
      <c r="BJ57" s="18"/>
      <c r="BK57" s="18" t="s">
        <v>217</v>
      </c>
      <c r="BL57" s="18"/>
      <c r="BM57" s="18" t="s">
        <v>218</v>
      </c>
      <c r="BN57" s="18" t="s">
        <v>219</v>
      </c>
      <c r="BO57" s="18" t="s">
        <v>220</v>
      </c>
      <c r="BP57" s="18" t="s">
        <v>221</v>
      </c>
      <c r="BQ57" s="18" t="s">
        <v>222</v>
      </c>
      <c r="BR57" s="18"/>
      <c r="BS57" s="18" t="s">
        <v>223</v>
      </c>
      <c r="BT57" s="18" t="s">
        <v>195</v>
      </c>
      <c r="BU57" s="18" t="s">
        <v>224</v>
      </c>
      <c r="BV57" s="18" t="s">
        <v>225</v>
      </c>
      <c r="BW57" s="18" t="s">
        <v>226</v>
      </c>
      <c r="BX57" s="18" t="s">
        <v>177</v>
      </c>
      <c r="BY57" s="18" t="s">
        <v>219</v>
      </c>
      <c r="BZ57" s="18" t="s">
        <v>178</v>
      </c>
      <c r="CA57" s="18" t="s">
        <v>227</v>
      </c>
      <c r="CB57" s="18" t="s">
        <v>227</v>
      </c>
      <c r="CC57" s="18" t="s">
        <v>228</v>
      </c>
      <c r="CD57" s="18" t="s">
        <v>239</v>
      </c>
      <c r="CE57" s="18" t="s">
        <v>229</v>
      </c>
    </row>
    <row r="58" spans="1:83">
      <c r="A58" s="21" t="s">
        <v>240</v>
      </c>
      <c r="B58" s="16"/>
      <c r="C58" s="17" t="s">
        <v>241</v>
      </c>
      <c r="D58" s="18" t="s">
        <v>241</v>
      </c>
      <c r="E58" s="18" t="s">
        <v>241</v>
      </c>
      <c r="F58" s="18" t="s">
        <v>241</v>
      </c>
      <c r="G58" s="18" t="s">
        <v>241</v>
      </c>
      <c r="H58" s="18" t="s">
        <v>241</v>
      </c>
      <c r="I58" s="18" t="s">
        <v>241</v>
      </c>
      <c r="J58" s="18" t="s">
        <v>242</v>
      </c>
      <c r="K58" s="18" t="s">
        <v>241</v>
      </c>
      <c r="L58" s="18" t="s">
        <v>241</v>
      </c>
      <c r="M58" s="18" t="s">
        <v>241</v>
      </c>
      <c r="N58" s="18" t="s">
        <v>241</v>
      </c>
      <c r="O58" s="18" t="s">
        <v>243</v>
      </c>
      <c r="P58" s="18" t="s">
        <v>244</v>
      </c>
      <c r="Q58" s="18" t="s">
        <v>245</v>
      </c>
      <c r="R58" s="19" t="s">
        <v>246</v>
      </c>
      <c r="S58" s="24" t="s">
        <v>247</v>
      </c>
      <c r="T58" s="24" t="s">
        <v>247</v>
      </c>
      <c r="U58" s="18" t="s">
        <v>248</v>
      </c>
      <c r="V58" s="18" t="s">
        <v>248</v>
      </c>
      <c r="W58" s="18" t="s">
        <v>249</v>
      </c>
      <c r="X58" s="18" t="s">
        <v>250</v>
      </c>
      <c r="Y58" s="18" t="s">
        <v>251</v>
      </c>
      <c r="Z58" s="18" t="s">
        <v>251</v>
      </c>
      <c r="AA58" s="18" t="s">
        <v>251</v>
      </c>
      <c r="AB58" s="24" t="s">
        <v>247</v>
      </c>
      <c r="AC58" s="18" t="s">
        <v>252</v>
      </c>
      <c r="AD58" s="18" t="s">
        <v>253</v>
      </c>
      <c r="AE58" s="18" t="s">
        <v>252</v>
      </c>
      <c r="AF58" s="18" t="s">
        <v>254</v>
      </c>
      <c r="AG58" s="18" t="s">
        <v>254</v>
      </c>
      <c r="AH58" s="18" t="s">
        <v>255</v>
      </c>
      <c r="AI58" s="18" t="s">
        <v>256</v>
      </c>
      <c r="AJ58" s="18" t="s">
        <v>254</v>
      </c>
      <c r="AK58" s="18" t="s">
        <v>252</v>
      </c>
      <c r="AL58" s="18" t="s">
        <v>252</v>
      </c>
      <c r="AM58" s="18" t="s">
        <v>252</v>
      </c>
      <c r="AN58" s="18" t="s">
        <v>243</v>
      </c>
      <c r="AO58" s="18" t="s">
        <v>253</v>
      </c>
      <c r="AP58" s="18" t="s">
        <v>254</v>
      </c>
      <c r="AQ58" s="18" t="s">
        <v>255</v>
      </c>
      <c r="AR58" s="18" t="s">
        <v>254</v>
      </c>
      <c r="AS58" s="18" t="s">
        <v>252</v>
      </c>
      <c r="AT58" s="18" t="s">
        <v>257</v>
      </c>
      <c r="AU58" s="18" t="s">
        <v>254</v>
      </c>
      <c r="AV58" s="24" t="s">
        <v>247</v>
      </c>
      <c r="AW58" s="24" t="s">
        <v>247</v>
      </c>
      <c r="AX58" s="24" t="s">
        <v>247</v>
      </c>
      <c r="AY58" s="18" t="s">
        <v>258</v>
      </c>
      <c r="AZ58" s="18" t="s">
        <v>258</v>
      </c>
      <c r="BA58" s="24" t="s">
        <v>247</v>
      </c>
      <c r="BB58" s="24" t="s">
        <v>247</v>
      </c>
      <c r="BC58" s="24" t="s">
        <v>247</v>
      </c>
      <c r="BD58" s="24" t="s">
        <v>247</v>
      </c>
      <c r="BE58" s="18" t="s">
        <v>259</v>
      </c>
      <c r="BF58" s="24" t="s">
        <v>247</v>
      </c>
      <c r="BG58" s="24" t="s">
        <v>247</v>
      </c>
      <c r="BH58" s="24" t="s">
        <v>247</v>
      </c>
      <c r="BI58" s="24" t="s">
        <v>247</v>
      </c>
      <c r="BJ58" s="24" t="s">
        <v>247</v>
      </c>
      <c r="BK58" s="24" t="s">
        <v>247</v>
      </c>
      <c r="BL58" s="24" t="s">
        <v>247</v>
      </c>
      <c r="BM58" s="24" t="s">
        <v>247</v>
      </c>
      <c r="BN58" s="24" t="s">
        <v>247</v>
      </c>
      <c r="BO58" s="24" t="s">
        <v>247</v>
      </c>
      <c r="BP58" s="24" t="s">
        <v>247</v>
      </c>
      <c r="BQ58" s="24" t="s">
        <v>247</v>
      </c>
      <c r="BR58" s="24" t="s">
        <v>247</v>
      </c>
      <c r="BS58" s="24" t="s">
        <v>247</v>
      </c>
      <c r="BT58" s="24" t="s">
        <v>247</v>
      </c>
      <c r="BU58" s="24" t="s">
        <v>247</v>
      </c>
      <c r="BV58" s="24" t="s">
        <v>247</v>
      </c>
      <c r="BW58" s="24" t="s">
        <v>247</v>
      </c>
      <c r="BX58" s="24" t="s">
        <v>247</v>
      </c>
      <c r="BY58" s="24" t="s">
        <v>247</v>
      </c>
      <c r="BZ58" s="24" t="s">
        <v>247</v>
      </c>
      <c r="CA58" s="24" t="s">
        <v>247</v>
      </c>
      <c r="CB58" s="24" t="s">
        <v>247</v>
      </c>
      <c r="CC58" s="24" t="s">
        <v>247</v>
      </c>
      <c r="CD58" s="24" t="s">
        <v>247</v>
      </c>
      <c r="CE58" s="24" t="s">
        <v>247</v>
      </c>
    </row>
    <row r="59" spans="1:83">
      <c r="A59" s="31" t="s">
        <v>260</v>
      </c>
      <c r="B59" s="25"/>
      <c r="C59" s="273">
        <v>0</v>
      </c>
      <c r="D59" s="273">
        <v>0</v>
      </c>
      <c r="E59" s="273">
        <v>480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800</v>
      </c>
      <c r="L59" s="273">
        <v>2420</v>
      </c>
      <c r="M59" s="273">
        <v>0</v>
      </c>
      <c r="N59" s="273">
        <v>8020</v>
      </c>
      <c r="O59" s="273">
        <v>0</v>
      </c>
      <c r="P59" s="330">
        <v>0</v>
      </c>
      <c r="Q59" s="330">
        <v>0</v>
      </c>
      <c r="R59" s="330">
        <v>0</v>
      </c>
      <c r="S59" s="331">
        <v>0</v>
      </c>
      <c r="T59" s="331">
        <v>0</v>
      </c>
      <c r="U59" s="332">
        <v>37122</v>
      </c>
      <c r="V59" s="330">
        <v>0</v>
      </c>
      <c r="W59" s="330">
        <v>289</v>
      </c>
      <c r="X59" s="330">
        <v>1092</v>
      </c>
      <c r="Y59" s="330">
        <v>2148</v>
      </c>
      <c r="Z59" s="330">
        <v>0</v>
      </c>
      <c r="AA59" s="330">
        <v>0</v>
      </c>
      <c r="AB59" s="331">
        <v>0</v>
      </c>
      <c r="AC59" s="330">
        <v>2834</v>
      </c>
      <c r="AD59" s="330">
        <v>0</v>
      </c>
      <c r="AE59" s="330">
        <v>43521</v>
      </c>
      <c r="AF59" s="330">
        <v>0</v>
      </c>
      <c r="AG59" s="330">
        <v>2176</v>
      </c>
      <c r="AH59" s="330">
        <v>0</v>
      </c>
      <c r="AI59" s="330">
        <v>0</v>
      </c>
      <c r="AJ59" s="330">
        <v>15421</v>
      </c>
      <c r="AK59" s="330">
        <v>12308</v>
      </c>
      <c r="AL59" s="330">
        <v>668</v>
      </c>
      <c r="AM59" s="330">
        <v>0</v>
      </c>
      <c r="AN59" s="330">
        <v>0</v>
      </c>
      <c r="AO59" s="330">
        <v>1080</v>
      </c>
      <c r="AP59" s="330">
        <v>0</v>
      </c>
      <c r="AQ59" s="330">
        <v>0</v>
      </c>
      <c r="AR59" s="330">
        <v>0</v>
      </c>
      <c r="AS59" s="330">
        <v>0</v>
      </c>
      <c r="AT59" s="330">
        <v>0</v>
      </c>
      <c r="AU59" s="330">
        <v>0</v>
      </c>
      <c r="AV59" s="331">
        <v>0</v>
      </c>
      <c r="AW59" s="331">
        <v>0</v>
      </c>
      <c r="AX59" s="331">
        <v>0</v>
      </c>
      <c r="AY59" s="330">
        <v>53409</v>
      </c>
      <c r="AZ59" s="330">
        <v>0</v>
      </c>
      <c r="BA59" s="331">
        <v>0</v>
      </c>
      <c r="BB59" s="331">
        <v>0</v>
      </c>
      <c r="BC59" s="331">
        <v>0</v>
      </c>
      <c r="BD59" s="331">
        <v>0</v>
      </c>
      <c r="BE59" s="330">
        <v>62742</v>
      </c>
      <c r="BF59" s="331">
        <v>0</v>
      </c>
      <c r="BG59" s="331">
        <v>0</v>
      </c>
      <c r="BH59" s="331">
        <v>0</v>
      </c>
      <c r="BI59" s="331">
        <v>0</v>
      </c>
      <c r="BJ59" s="331">
        <v>0</v>
      </c>
      <c r="BK59" s="331">
        <v>0</v>
      </c>
      <c r="BL59" s="331">
        <v>0</v>
      </c>
      <c r="BM59" s="331">
        <v>0</v>
      </c>
      <c r="BN59" s="331">
        <v>0</v>
      </c>
      <c r="BO59" s="331">
        <v>0</v>
      </c>
      <c r="BP59" s="331">
        <v>0</v>
      </c>
      <c r="BQ59" s="331">
        <v>0</v>
      </c>
      <c r="BR59" s="331">
        <v>0</v>
      </c>
      <c r="BS59" s="331">
        <v>0</v>
      </c>
      <c r="BT59" s="331">
        <v>0</v>
      </c>
      <c r="BU59" s="331">
        <v>0</v>
      </c>
      <c r="BV59" s="331">
        <v>0</v>
      </c>
      <c r="BW59" s="331">
        <v>0</v>
      </c>
      <c r="BX59" s="331">
        <v>0</v>
      </c>
      <c r="BY59" s="331">
        <v>0</v>
      </c>
      <c r="BZ59" s="331">
        <v>0</v>
      </c>
      <c r="CA59" s="331">
        <v>0</v>
      </c>
      <c r="CB59" s="331">
        <v>0</v>
      </c>
      <c r="CC59" s="331">
        <v>0</v>
      </c>
      <c r="CD59" s="224">
        <v>0</v>
      </c>
      <c r="CE59" s="25">
        <v>0</v>
      </c>
    </row>
    <row r="60" spans="1:83" s="201" customFormat="1" ht="15.75" customHeight="1">
      <c r="A60" s="207" t="s">
        <v>261</v>
      </c>
      <c r="B60" s="208"/>
      <c r="C60" s="277">
        <v>0</v>
      </c>
      <c r="D60" s="277">
        <v>0</v>
      </c>
      <c r="E60" s="277">
        <v>6.44</v>
      </c>
      <c r="F60" s="277">
        <v>0</v>
      </c>
      <c r="G60" s="277">
        <v>0</v>
      </c>
      <c r="H60" s="277">
        <v>0</v>
      </c>
      <c r="I60" s="277">
        <v>0</v>
      </c>
      <c r="J60" s="277">
        <v>0</v>
      </c>
      <c r="K60" s="277">
        <v>4.28</v>
      </c>
      <c r="L60" s="277">
        <v>32.47</v>
      </c>
      <c r="M60" s="277">
        <v>0</v>
      </c>
      <c r="N60" s="277">
        <v>32.770000000000003</v>
      </c>
      <c r="O60" s="277">
        <v>0</v>
      </c>
      <c r="P60" s="333">
        <v>0</v>
      </c>
      <c r="Q60" s="333">
        <v>0</v>
      </c>
      <c r="R60" s="333">
        <v>0</v>
      </c>
      <c r="S60" s="278">
        <v>0</v>
      </c>
      <c r="T60" s="278">
        <v>0</v>
      </c>
      <c r="U60" s="334">
        <v>6.9</v>
      </c>
      <c r="V60" s="333">
        <v>0</v>
      </c>
      <c r="W60" s="333">
        <v>0.47</v>
      </c>
      <c r="X60" s="333">
        <v>1.77</v>
      </c>
      <c r="Y60" s="333">
        <v>3.48</v>
      </c>
      <c r="Z60" s="333">
        <v>0</v>
      </c>
      <c r="AA60" s="333">
        <v>0</v>
      </c>
      <c r="AB60" s="278">
        <v>2.02</v>
      </c>
      <c r="AC60" s="333">
        <v>2.77</v>
      </c>
      <c r="AD60" s="333">
        <v>0</v>
      </c>
      <c r="AE60" s="333">
        <v>13.25</v>
      </c>
      <c r="AF60" s="333">
        <v>0</v>
      </c>
      <c r="AG60" s="333">
        <v>1.36</v>
      </c>
      <c r="AH60" s="333">
        <v>0</v>
      </c>
      <c r="AI60" s="333">
        <v>0</v>
      </c>
      <c r="AJ60" s="333">
        <v>33.54</v>
      </c>
      <c r="AK60" s="333">
        <v>2.98</v>
      </c>
      <c r="AL60" s="333">
        <v>0</v>
      </c>
      <c r="AM60" s="333">
        <v>0</v>
      </c>
      <c r="AN60" s="333">
        <v>0</v>
      </c>
      <c r="AO60" s="333">
        <v>0.6</v>
      </c>
      <c r="AP60" s="333">
        <v>0</v>
      </c>
      <c r="AQ60" s="333">
        <v>0</v>
      </c>
      <c r="AR60" s="333">
        <v>0</v>
      </c>
      <c r="AS60" s="333">
        <v>0</v>
      </c>
      <c r="AT60" s="333">
        <v>0</v>
      </c>
      <c r="AU60" s="333">
        <v>0</v>
      </c>
      <c r="AV60" s="278">
        <v>5.56</v>
      </c>
      <c r="AW60" s="278">
        <v>0</v>
      </c>
      <c r="AX60" s="278">
        <v>0</v>
      </c>
      <c r="AY60" s="333">
        <v>19.12</v>
      </c>
      <c r="AZ60" s="333">
        <v>0</v>
      </c>
      <c r="BA60" s="278">
        <v>0.8</v>
      </c>
      <c r="BB60" s="278">
        <v>2.93</v>
      </c>
      <c r="BC60" s="278">
        <v>0</v>
      </c>
      <c r="BD60" s="278">
        <v>2.0299999999999998</v>
      </c>
      <c r="BE60" s="333">
        <v>6.57</v>
      </c>
      <c r="BF60" s="278">
        <v>9.82</v>
      </c>
      <c r="BG60" s="278">
        <v>0</v>
      </c>
      <c r="BH60" s="278">
        <v>9.9600000000000009</v>
      </c>
      <c r="BI60" s="278">
        <v>0</v>
      </c>
      <c r="BJ60" s="278">
        <v>4</v>
      </c>
      <c r="BK60" s="278">
        <v>13.38</v>
      </c>
      <c r="BL60" s="278">
        <v>4.18</v>
      </c>
      <c r="BM60" s="278">
        <v>0</v>
      </c>
      <c r="BN60" s="278">
        <v>15.79</v>
      </c>
      <c r="BO60" s="278">
        <v>0</v>
      </c>
      <c r="BP60" s="278">
        <v>1.03</v>
      </c>
      <c r="BQ60" s="278">
        <v>0</v>
      </c>
      <c r="BR60" s="278">
        <v>0</v>
      </c>
      <c r="BS60" s="278">
        <v>0</v>
      </c>
      <c r="BT60" s="278">
        <v>0</v>
      </c>
      <c r="BU60" s="278">
        <v>0</v>
      </c>
      <c r="BV60" s="278">
        <v>3.03</v>
      </c>
      <c r="BW60" s="278">
        <v>0</v>
      </c>
      <c r="BX60" s="278">
        <v>0</v>
      </c>
      <c r="BY60" s="278">
        <v>2.21</v>
      </c>
      <c r="BZ60" s="278">
        <v>0</v>
      </c>
      <c r="CA60" s="278">
        <v>0</v>
      </c>
      <c r="CB60" s="278">
        <v>0</v>
      </c>
      <c r="CC60" s="278">
        <v>0</v>
      </c>
      <c r="CD60" s="209" t="s">
        <v>247</v>
      </c>
      <c r="CE60" s="227">
        <v>245.51000000000002</v>
      </c>
    </row>
    <row r="61" spans="1:83">
      <c r="A61" s="31" t="s">
        <v>262</v>
      </c>
      <c r="B61" s="16"/>
      <c r="C61" s="273">
        <v>0</v>
      </c>
      <c r="D61" s="273">
        <v>0</v>
      </c>
      <c r="E61" s="273">
        <v>473422</v>
      </c>
      <c r="F61" s="273">
        <v>0</v>
      </c>
      <c r="G61" s="273">
        <v>0</v>
      </c>
      <c r="H61" s="273">
        <v>0</v>
      </c>
      <c r="I61" s="273">
        <v>0</v>
      </c>
      <c r="J61" s="273">
        <v>0</v>
      </c>
      <c r="K61" s="273">
        <v>140704</v>
      </c>
      <c r="L61" s="273">
        <v>2386834</v>
      </c>
      <c r="M61" s="273">
        <v>0</v>
      </c>
      <c r="N61" s="273">
        <v>1572264</v>
      </c>
      <c r="O61" s="273">
        <v>0</v>
      </c>
      <c r="P61" s="330">
        <v>0</v>
      </c>
      <c r="Q61" s="330">
        <v>0</v>
      </c>
      <c r="R61" s="330">
        <v>0</v>
      </c>
      <c r="S61" s="280">
        <v>0</v>
      </c>
      <c r="T61" s="280">
        <v>0</v>
      </c>
      <c r="U61" s="332">
        <v>430555</v>
      </c>
      <c r="V61" s="330">
        <v>0</v>
      </c>
      <c r="W61" s="330">
        <v>28619</v>
      </c>
      <c r="X61" s="330">
        <v>108138</v>
      </c>
      <c r="Y61" s="330">
        <v>212712</v>
      </c>
      <c r="Z61" s="330">
        <v>0</v>
      </c>
      <c r="AA61" s="330">
        <v>0</v>
      </c>
      <c r="AB61" s="281">
        <v>215078</v>
      </c>
      <c r="AC61" s="330">
        <v>215382</v>
      </c>
      <c r="AD61" s="330">
        <v>0</v>
      </c>
      <c r="AE61" s="330">
        <v>921260</v>
      </c>
      <c r="AF61" s="330">
        <v>0</v>
      </c>
      <c r="AG61" s="330">
        <v>374288</v>
      </c>
      <c r="AH61" s="330">
        <v>0</v>
      </c>
      <c r="AI61" s="330">
        <v>0</v>
      </c>
      <c r="AJ61" s="330">
        <v>3142172</v>
      </c>
      <c r="AK61" s="330">
        <v>319277</v>
      </c>
      <c r="AL61" s="330">
        <v>225</v>
      </c>
      <c r="AM61" s="330">
        <v>0</v>
      </c>
      <c r="AN61" s="330">
        <v>0</v>
      </c>
      <c r="AO61" s="330">
        <v>44384</v>
      </c>
      <c r="AP61" s="330">
        <v>0</v>
      </c>
      <c r="AQ61" s="330">
        <v>0</v>
      </c>
      <c r="AR61" s="330">
        <v>0</v>
      </c>
      <c r="AS61" s="330">
        <v>0</v>
      </c>
      <c r="AT61" s="330">
        <v>0</v>
      </c>
      <c r="AU61" s="330">
        <v>0</v>
      </c>
      <c r="AV61" s="280">
        <v>479072</v>
      </c>
      <c r="AW61" s="280">
        <v>0</v>
      </c>
      <c r="AX61" s="280">
        <v>0</v>
      </c>
      <c r="AY61" s="330">
        <v>794875</v>
      </c>
      <c r="AZ61" s="330">
        <v>0</v>
      </c>
      <c r="BA61" s="280">
        <v>27464</v>
      </c>
      <c r="BB61" s="280">
        <v>18549</v>
      </c>
      <c r="BC61" s="280">
        <v>0</v>
      </c>
      <c r="BD61" s="280">
        <v>94727</v>
      </c>
      <c r="BE61" s="330">
        <v>259759</v>
      </c>
      <c r="BF61" s="280">
        <v>383840</v>
      </c>
      <c r="BG61" s="280">
        <v>0</v>
      </c>
      <c r="BH61" s="280">
        <v>554527</v>
      </c>
      <c r="BI61" s="280">
        <v>0</v>
      </c>
      <c r="BJ61" s="280">
        <v>404288</v>
      </c>
      <c r="BK61" s="280">
        <v>1005867</v>
      </c>
      <c r="BL61" s="280">
        <v>176229</v>
      </c>
      <c r="BM61" s="280">
        <v>0</v>
      </c>
      <c r="BN61" s="280">
        <v>1245288</v>
      </c>
      <c r="BO61" s="280">
        <v>0</v>
      </c>
      <c r="BP61" s="280">
        <v>78616</v>
      </c>
      <c r="BQ61" s="280">
        <v>0</v>
      </c>
      <c r="BR61" s="280">
        <v>0</v>
      </c>
      <c r="BS61" s="280">
        <v>0</v>
      </c>
      <c r="BT61" s="280">
        <v>0</v>
      </c>
      <c r="BU61" s="280">
        <v>0</v>
      </c>
      <c r="BV61" s="280">
        <v>134304</v>
      </c>
      <c r="BW61" s="280">
        <v>0</v>
      </c>
      <c r="BX61" s="280">
        <v>0</v>
      </c>
      <c r="BY61" s="280">
        <v>195941</v>
      </c>
      <c r="BZ61" s="280">
        <v>0</v>
      </c>
      <c r="CA61" s="280">
        <v>0</v>
      </c>
      <c r="CB61" s="280">
        <v>0</v>
      </c>
      <c r="CC61" s="280">
        <v>0</v>
      </c>
      <c r="CD61" s="24" t="s">
        <v>247</v>
      </c>
      <c r="CE61" s="25">
        <v>16438660</v>
      </c>
    </row>
    <row r="62" spans="1:83">
      <c r="A62" s="31" t="s">
        <v>10</v>
      </c>
      <c r="B62" s="16"/>
      <c r="C62" s="25">
        <v>0</v>
      </c>
      <c r="D62" s="25">
        <v>0</v>
      </c>
      <c r="E62" s="25">
        <v>103660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30809</v>
      </c>
      <c r="L62" s="25">
        <v>522621</v>
      </c>
      <c r="M62" s="25">
        <v>0</v>
      </c>
      <c r="N62" s="25">
        <v>344263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94274</v>
      </c>
      <c r="V62" s="25">
        <v>0</v>
      </c>
      <c r="W62" s="25">
        <v>6266</v>
      </c>
      <c r="X62" s="25">
        <v>23678</v>
      </c>
      <c r="Y62" s="25">
        <v>46575</v>
      </c>
      <c r="Z62" s="25">
        <v>0</v>
      </c>
      <c r="AA62" s="25">
        <v>0</v>
      </c>
      <c r="AB62" s="25">
        <v>47093</v>
      </c>
      <c r="AC62" s="25">
        <v>47160</v>
      </c>
      <c r="AD62" s="25">
        <v>0</v>
      </c>
      <c r="AE62" s="25">
        <v>201719</v>
      </c>
      <c r="AF62" s="25">
        <v>0</v>
      </c>
      <c r="AG62" s="25">
        <v>81954</v>
      </c>
      <c r="AH62" s="25">
        <v>0</v>
      </c>
      <c r="AI62" s="25">
        <v>0</v>
      </c>
      <c r="AJ62" s="25">
        <v>688010</v>
      </c>
      <c r="AK62" s="25">
        <v>69909</v>
      </c>
      <c r="AL62" s="25">
        <v>49</v>
      </c>
      <c r="AM62" s="25">
        <v>0</v>
      </c>
      <c r="AN62" s="25">
        <v>0</v>
      </c>
      <c r="AO62" s="25">
        <v>9718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104898</v>
      </c>
      <c r="AW62" s="25">
        <v>0</v>
      </c>
      <c r="AX62" s="25">
        <v>0</v>
      </c>
      <c r="AY62" s="25">
        <v>174046</v>
      </c>
      <c r="AZ62" s="25">
        <v>0</v>
      </c>
      <c r="BA62" s="25">
        <v>6014</v>
      </c>
      <c r="BB62" s="25">
        <v>4061</v>
      </c>
      <c r="BC62" s="25">
        <v>0</v>
      </c>
      <c r="BD62" s="25">
        <v>20741</v>
      </c>
      <c r="BE62" s="25">
        <v>56877</v>
      </c>
      <c r="BF62" s="25">
        <v>84046</v>
      </c>
      <c r="BG62" s="25">
        <v>0</v>
      </c>
      <c r="BH62" s="25">
        <v>121419</v>
      </c>
      <c r="BI62" s="25">
        <v>0</v>
      </c>
      <c r="BJ62" s="25">
        <v>88523</v>
      </c>
      <c r="BK62" s="25">
        <v>220245</v>
      </c>
      <c r="BL62" s="25">
        <v>38587</v>
      </c>
      <c r="BM62" s="25">
        <v>0</v>
      </c>
      <c r="BN62" s="25">
        <v>272668</v>
      </c>
      <c r="BO62" s="25">
        <v>0</v>
      </c>
      <c r="BP62" s="25">
        <v>17214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29407</v>
      </c>
      <c r="BW62" s="25">
        <v>0</v>
      </c>
      <c r="BX62" s="25">
        <v>0</v>
      </c>
      <c r="BY62" s="25">
        <v>42903</v>
      </c>
      <c r="BZ62" s="25">
        <v>0</v>
      </c>
      <c r="CA62" s="25">
        <v>0</v>
      </c>
      <c r="CB62" s="25">
        <v>0</v>
      </c>
      <c r="CC62" s="25">
        <v>0</v>
      </c>
      <c r="CD62" s="24" t="s">
        <v>247</v>
      </c>
      <c r="CE62" s="25">
        <v>3599407</v>
      </c>
    </row>
    <row r="63" spans="1:83">
      <c r="A63" s="31" t="s">
        <v>263</v>
      </c>
      <c r="B63" s="16"/>
      <c r="C63" s="273">
        <v>0</v>
      </c>
      <c r="D63" s="273">
        <v>0</v>
      </c>
      <c r="E63" s="273">
        <v>97425</v>
      </c>
      <c r="F63" s="273">
        <v>0</v>
      </c>
      <c r="G63" s="273">
        <v>0</v>
      </c>
      <c r="H63" s="273">
        <v>0</v>
      </c>
      <c r="I63" s="273">
        <v>0</v>
      </c>
      <c r="J63" s="273">
        <v>0</v>
      </c>
      <c r="K63" s="273">
        <v>0</v>
      </c>
      <c r="L63" s="273">
        <v>491187</v>
      </c>
      <c r="M63" s="273">
        <v>0</v>
      </c>
      <c r="N63" s="273">
        <v>10860</v>
      </c>
      <c r="O63" s="273">
        <v>0</v>
      </c>
      <c r="P63" s="330">
        <v>0</v>
      </c>
      <c r="Q63" s="330">
        <v>0</v>
      </c>
      <c r="R63" s="330">
        <v>0</v>
      </c>
      <c r="S63" s="280">
        <v>0</v>
      </c>
      <c r="T63" s="280">
        <v>0</v>
      </c>
      <c r="U63" s="332">
        <v>12968</v>
      </c>
      <c r="V63" s="330">
        <v>0</v>
      </c>
      <c r="W63" s="330">
        <v>0</v>
      </c>
      <c r="X63" s="330">
        <v>0</v>
      </c>
      <c r="Y63" s="330">
        <v>129838</v>
      </c>
      <c r="Z63" s="330">
        <v>0</v>
      </c>
      <c r="AA63" s="330">
        <v>0</v>
      </c>
      <c r="AB63" s="281">
        <v>146187</v>
      </c>
      <c r="AC63" s="330">
        <v>0</v>
      </c>
      <c r="AD63" s="330">
        <v>0</v>
      </c>
      <c r="AE63" s="330">
        <v>-1733</v>
      </c>
      <c r="AF63" s="330">
        <v>0</v>
      </c>
      <c r="AG63" s="330">
        <v>1196297</v>
      </c>
      <c r="AH63" s="330">
        <v>0</v>
      </c>
      <c r="AI63" s="330">
        <v>0</v>
      </c>
      <c r="AJ63" s="330">
        <v>446996</v>
      </c>
      <c r="AK63" s="330">
        <v>0</v>
      </c>
      <c r="AL63" s="330">
        <v>0</v>
      </c>
      <c r="AM63" s="330">
        <v>0</v>
      </c>
      <c r="AN63" s="330">
        <v>0</v>
      </c>
      <c r="AO63" s="330">
        <v>9135</v>
      </c>
      <c r="AP63" s="330">
        <v>0</v>
      </c>
      <c r="AQ63" s="330">
        <v>0</v>
      </c>
      <c r="AR63" s="330">
        <v>0</v>
      </c>
      <c r="AS63" s="330">
        <v>0</v>
      </c>
      <c r="AT63" s="330">
        <v>0</v>
      </c>
      <c r="AU63" s="330">
        <v>0</v>
      </c>
      <c r="AV63" s="280">
        <v>174096</v>
      </c>
      <c r="AW63" s="280">
        <v>0</v>
      </c>
      <c r="AX63" s="280">
        <v>0</v>
      </c>
      <c r="AY63" s="330">
        <v>0</v>
      </c>
      <c r="AZ63" s="330">
        <v>0</v>
      </c>
      <c r="BA63" s="280">
        <v>0</v>
      </c>
      <c r="BB63" s="280">
        <v>0</v>
      </c>
      <c r="BC63" s="280">
        <v>0</v>
      </c>
      <c r="BD63" s="280">
        <v>0</v>
      </c>
      <c r="BE63" s="330">
        <v>0</v>
      </c>
      <c r="BF63" s="280">
        <v>0</v>
      </c>
      <c r="BG63" s="280">
        <v>0</v>
      </c>
      <c r="BH63" s="280">
        <v>0</v>
      </c>
      <c r="BI63" s="280">
        <v>0</v>
      </c>
      <c r="BJ63" s="280">
        <v>114712</v>
      </c>
      <c r="BK63" s="280">
        <v>0</v>
      </c>
      <c r="BL63" s="280">
        <v>0</v>
      </c>
      <c r="BM63" s="280">
        <v>0</v>
      </c>
      <c r="BN63" s="280">
        <v>58561</v>
      </c>
      <c r="BO63" s="280">
        <v>0</v>
      </c>
      <c r="BP63" s="280">
        <v>0</v>
      </c>
      <c r="BQ63" s="280">
        <v>0</v>
      </c>
      <c r="BR63" s="280">
        <v>0</v>
      </c>
      <c r="BS63" s="280">
        <v>0</v>
      </c>
      <c r="BT63" s="280">
        <v>0</v>
      </c>
      <c r="BU63" s="280">
        <v>0</v>
      </c>
      <c r="BV63" s="280">
        <v>0</v>
      </c>
      <c r="BW63" s="280">
        <v>0</v>
      </c>
      <c r="BX63" s="280">
        <v>0</v>
      </c>
      <c r="BY63" s="280">
        <v>0</v>
      </c>
      <c r="BZ63" s="280">
        <v>0</v>
      </c>
      <c r="CA63" s="280">
        <v>0</v>
      </c>
      <c r="CB63" s="280">
        <v>0</v>
      </c>
      <c r="CC63" s="280">
        <v>0</v>
      </c>
      <c r="CD63" s="24" t="s">
        <v>247</v>
      </c>
      <c r="CE63" s="25">
        <v>2886529</v>
      </c>
    </row>
    <row r="64" spans="1:83">
      <c r="A64" s="31" t="s">
        <v>264</v>
      </c>
      <c r="B64" s="16"/>
      <c r="C64" s="273">
        <v>0</v>
      </c>
      <c r="D64" s="273">
        <v>0</v>
      </c>
      <c r="E64" s="273">
        <v>27979</v>
      </c>
      <c r="F64" s="273">
        <v>0</v>
      </c>
      <c r="G64" s="273">
        <v>0</v>
      </c>
      <c r="H64" s="273">
        <v>0</v>
      </c>
      <c r="I64" s="273">
        <v>0</v>
      </c>
      <c r="J64" s="273">
        <v>0</v>
      </c>
      <c r="K64" s="273">
        <v>6676</v>
      </c>
      <c r="L64" s="273">
        <v>141058</v>
      </c>
      <c r="M64" s="273">
        <v>0</v>
      </c>
      <c r="N64" s="273">
        <v>71597</v>
      </c>
      <c r="O64" s="273">
        <v>0</v>
      </c>
      <c r="P64" s="330">
        <v>0</v>
      </c>
      <c r="Q64" s="330">
        <v>0</v>
      </c>
      <c r="R64" s="330">
        <v>0</v>
      </c>
      <c r="S64" s="280">
        <v>243447</v>
      </c>
      <c r="T64" s="280">
        <v>0</v>
      </c>
      <c r="U64" s="332">
        <v>374355</v>
      </c>
      <c r="V64" s="330">
        <v>0</v>
      </c>
      <c r="W64" s="330">
        <v>1923</v>
      </c>
      <c r="X64" s="330">
        <v>7267</v>
      </c>
      <c r="Y64" s="330">
        <v>14294</v>
      </c>
      <c r="Z64" s="330">
        <v>0</v>
      </c>
      <c r="AA64" s="330">
        <v>0</v>
      </c>
      <c r="AB64" s="281">
        <v>404105</v>
      </c>
      <c r="AC64" s="330">
        <v>23517</v>
      </c>
      <c r="AD64" s="330">
        <v>0</v>
      </c>
      <c r="AE64" s="330">
        <v>36610</v>
      </c>
      <c r="AF64" s="330">
        <v>0</v>
      </c>
      <c r="AG64" s="330">
        <v>64731</v>
      </c>
      <c r="AH64" s="330">
        <v>0</v>
      </c>
      <c r="AI64" s="330">
        <v>0</v>
      </c>
      <c r="AJ64" s="330">
        <v>140504</v>
      </c>
      <c r="AK64" s="330">
        <v>6298</v>
      </c>
      <c r="AL64" s="330">
        <v>624</v>
      </c>
      <c r="AM64" s="330">
        <v>0</v>
      </c>
      <c r="AN64" s="330">
        <v>0</v>
      </c>
      <c r="AO64" s="330">
        <v>2623</v>
      </c>
      <c r="AP64" s="330">
        <v>0</v>
      </c>
      <c r="AQ64" s="330">
        <v>0</v>
      </c>
      <c r="AR64" s="330">
        <v>0</v>
      </c>
      <c r="AS64" s="330">
        <v>0</v>
      </c>
      <c r="AT64" s="330">
        <v>0</v>
      </c>
      <c r="AU64" s="330">
        <v>0</v>
      </c>
      <c r="AV64" s="280">
        <v>5862</v>
      </c>
      <c r="AW64" s="280">
        <v>0</v>
      </c>
      <c r="AX64" s="280">
        <v>0</v>
      </c>
      <c r="AY64" s="330">
        <v>411308</v>
      </c>
      <c r="AZ64" s="330">
        <v>0</v>
      </c>
      <c r="BA64" s="280">
        <v>1908</v>
      </c>
      <c r="BB64" s="280">
        <v>1237</v>
      </c>
      <c r="BC64" s="280">
        <v>0</v>
      </c>
      <c r="BD64" s="280">
        <v>-17860</v>
      </c>
      <c r="BE64" s="330">
        <v>68200</v>
      </c>
      <c r="BF64" s="280">
        <v>48991</v>
      </c>
      <c r="BG64" s="280">
        <v>0</v>
      </c>
      <c r="BH64" s="280">
        <v>242106</v>
      </c>
      <c r="BI64" s="280">
        <v>0</v>
      </c>
      <c r="BJ64" s="280">
        <v>2272</v>
      </c>
      <c r="BK64" s="280">
        <v>3065</v>
      </c>
      <c r="BL64" s="280">
        <v>2302</v>
      </c>
      <c r="BM64" s="280">
        <v>0</v>
      </c>
      <c r="BN64" s="280">
        <v>23328</v>
      </c>
      <c r="BO64" s="280">
        <v>0</v>
      </c>
      <c r="BP64" s="280">
        <v>1122</v>
      </c>
      <c r="BQ64" s="280">
        <v>0</v>
      </c>
      <c r="BR64" s="280">
        <v>0</v>
      </c>
      <c r="BS64" s="280">
        <v>0</v>
      </c>
      <c r="BT64" s="280">
        <v>0</v>
      </c>
      <c r="BU64" s="280">
        <v>0</v>
      </c>
      <c r="BV64" s="280">
        <v>1096</v>
      </c>
      <c r="BW64" s="280">
        <v>0</v>
      </c>
      <c r="BX64" s="280">
        <v>0</v>
      </c>
      <c r="BY64" s="280">
        <v>1454</v>
      </c>
      <c r="BZ64" s="280">
        <v>0</v>
      </c>
      <c r="CA64" s="280">
        <v>0</v>
      </c>
      <c r="CB64" s="280">
        <v>0</v>
      </c>
      <c r="CC64" s="280">
        <v>0</v>
      </c>
      <c r="CD64" s="24" t="s">
        <v>247</v>
      </c>
      <c r="CE64" s="25">
        <v>2363999</v>
      </c>
    </row>
    <row r="65" spans="1:83">
      <c r="A65" s="31" t="s">
        <v>265</v>
      </c>
      <c r="B65" s="16"/>
      <c r="C65" s="273">
        <v>0</v>
      </c>
      <c r="D65" s="273">
        <v>0</v>
      </c>
      <c r="E65" s="273">
        <v>668</v>
      </c>
      <c r="F65" s="273">
        <v>0</v>
      </c>
      <c r="G65" s="273">
        <v>0</v>
      </c>
      <c r="H65" s="273">
        <v>0</v>
      </c>
      <c r="I65" s="273">
        <v>0</v>
      </c>
      <c r="J65" s="273">
        <v>0</v>
      </c>
      <c r="K65" s="273">
        <v>4022</v>
      </c>
      <c r="L65" s="273">
        <v>3369</v>
      </c>
      <c r="M65" s="273">
        <v>0</v>
      </c>
      <c r="N65" s="273">
        <v>56507</v>
      </c>
      <c r="O65" s="273">
        <v>0</v>
      </c>
      <c r="P65" s="330">
        <v>0</v>
      </c>
      <c r="Q65" s="330">
        <v>0</v>
      </c>
      <c r="R65" s="330">
        <v>0</v>
      </c>
      <c r="S65" s="280">
        <v>0</v>
      </c>
      <c r="T65" s="280">
        <v>0</v>
      </c>
      <c r="U65" s="332">
        <v>0</v>
      </c>
      <c r="V65" s="330">
        <v>0</v>
      </c>
      <c r="W65" s="330">
        <v>26456</v>
      </c>
      <c r="X65" s="330">
        <v>0</v>
      </c>
      <c r="Y65" s="330">
        <v>0</v>
      </c>
      <c r="Z65" s="330">
        <v>0</v>
      </c>
      <c r="AA65" s="330">
        <v>0</v>
      </c>
      <c r="AB65" s="281">
        <v>0</v>
      </c>
      <c r="AC65" s="330">
        <v>0</v>
      </c>
      <c r="AD65" s="330">
        <v>0</v>
      </c>
      <c r="AE65" s="330">
        <v>0</v>
      </c>
      <c r="AF65" s="330">
        <v>0</v>
      </c>
      <c r="AG65" s="330">
        <v>0</v>
      </c>
      <c r="AH65" s="330">
        <v>0</v>
      </c>
      <c r="AI65" s="330">
        <v>0</v>
      </c>
      <c r="AJ65" s="330">
        <v>6945</v>
      </c>
      <c r="AK65" s="330">
        <v>0</v>
      </c>
      <c r="AL65" s="330">
        <v>0</v>
      </c>
      <c r="AM65" s="330">
        <v>0</v>
      </c>
      <c r="AN65" s="330">
        <v>0</v>
      </c>
      <c r="AO65" s="330">
        <v>63</v>
      </c>
      <c r="AP65" s="330">
        <v>0</v>
      </c>
      <c r="AQ65" s="330">
        <v>0</v>
      </c>
      <c r="AR65" s="330">
        <v>0</v>
      </c>
      <c r="AS65" s="330">
        <v>0</v>
      </c>
      <c r="AT65" s="330">
        <v>0</v>
      </c>
      <c r="AU65" s="330">
        <v>0</v>
      </c>
      <c r="AV65" s="280">
        <v>0</v>
      </c>
      <c r="AW65" s="280">
        <v>0</v>
      </c>
      <c r="AX65" s="280">
        <v>0</v>
      </c>
      <c r="AY65" s="330">
        <v>0</v>
      </c>
      <c r="AZ65" s="330">
        <v>0</v>
      </c>
      <c r="BA65" s="280">
        <v>0</v>
      </c>
      <c r="BB65" s="280">
        <v>0</v>
      </c>
      <c r="BC65" s="280">
        <v>0</v>
      </c>
      <c r="BD65" s="280">
        <v>0</v>
      </c>
      <c r="BE65" s="330">
        <v>302228</v>
      </c>
      <c r="BF65" s="280">
        <v>0</v>
      </c>
      <c r="BG65" s="280">
        <v>0</v>
      </c>
      <c r="BH65" s="280">
        <v>140086</v>
      </c>
      <c r="BI65" s="280">
        <v>0</v>
      </c>
      <c r="BJ65" s="280">
        <v>0</v>
      </c>
      <c r="BK65" s="280">
        <v>0</v>
      </c>
      <c r="BL65" s="280">
        <v>0</v>
      </c>
      <c r="BM65" s="280">
        <v>0</v>
      </c>
      <c r="BN65" s="280">
        <v>6862</v>
      </c>
      <c r="BO65" s="280">
        <v>0</v>
      </c>
      <c r="BP65" s="280">
        <v>0</v>
      </c>
      <c r="BQ65" s="280">
        <v>0</v>
      </c>
      <c r="BR65" s="280">
        <v>0</v>
      </c>
      <c r="BS65" s="280">
        <v>0</v>
      </c>
      <c r="BT65" s="280">
        <v>0</v>
      </c>
      <c r="BU65" s="280">
        <v>0</v>
      </c>
      <c r="BV65" s="280">
        <v>0</v>
      </c>
      <c r="BW65" s="280">
        <v>0</v>
      </c>
      <c r="BX65" s="280">
        <v>0</v>
      </c>
      <c r="BY65" s="280">
        <v>0</v>
      </c>
      <c r="BZ65" s="280">
        <v>0</v>
      </c>
      <c r="CA65" s="280">
        <v>0</v>
      </c>
      <c r="CB65" s="280">
        <v>0</v>
      </c>
      <c r="CC65" s="280">
        <v>0</v>
      </c>
      <c r="CD65" s="24" t="s">
        <v>247</v>
      </c>
      <c r="CE65" s="25">
        <v>547206</v>
      </c>
    </row>
    <row r="66" spans="1:83">
      <c r="A66" s="31" t="s">
        <v>266</v>
      </c>
      <c r="B66" s="16"/>
      <c r="C66" s="273">
        <v>0</v>
      </c>
      <c r="D66" s="273">
        <v>0</v>
      </c>
      <c r="E66" s="273">
        <v>252666</v>
      </c>
      <c r="F66" s="273">
        <v>0</v>
      </c>
      <c r="G66" s="273">
        <v>0</v>
      </c>
      <c r="H66" s="273">
        <v>0</v>
      </c>
      <c r="I66" s="273">
        <v>0</v>
      </c>
      <c r="J66" s="273">
        <v>0</v>
      </c>
      <c r="K66" s="273">
        <v>135</v>
      </c>
      <c r="L66" s="273">
        <v>1273858</v>
      </c>
      <c r="M66" s="273">
        <v>0</v>
      </c>
      <c r="N66" s="273">
        <v>303650</v>
      </c>
      <c r="O66" s="273">
        <v>0</v>
      </c>
      <c r="P66" s="330">
        <v>0</v>
      </c>
      <c r="Q66" s="330">
        <v>0</v>
      </c>
      <c r="R66" s="330">
        <v>0</v>
      </c>
      <c r="S66" s="280">
        <v>0</v>
      </c>
      <c r="T66" s="280">
        <v>0</v>
      </c>
      <c r="U66" s="332">
        <v>428074</v>
      </c>
      <c r="V66" s="330">
        <v>0</v>
      </c>
      <c r="W66" s="330">
        <v>0</v>
      </c>
      <c r="X66" s="330">
        <v>126720</v>
      </c>
      <c r="Y66" s="330">
        <v>96585</v>
      </c>
      <c r="Z66" s="330">
        <v>0</v>
      </c>
      <c r="AA66" s="330">
        <v>0</v>
      </c>
      <c r="AB66" s="281">
        <v>71281</v>
      </c>
      <c r="AC66" s="330">
        <v>9902</v>
      </c>
      <c r="AD66" s="330">
        <v>0</v>
      </c>
      <c r="AE66" s="330">
        <v>799508</v>
      </c>
      <c r="AF66" s="330">
        <v>0</v>
      </c>
      <c r="AG66" s="330">
        <v>10912</v>
      </c>
      <c r="AH66" s="330">
        <v>0</v>
      </c>
      <c r="AI66" s="330">
        <v>0</v>
      </c>
      <c r="AJ66" s="330">
        <v>176167</v>
      </c>
      <c r="AK66" s="330">
        <v>113291</v>
      </c>
      <c r="AL66" s="330">
        <v>117574</v>
      </c>
      <c r="AM66" s="330">
        <v>0</v>
      </c>
      <c r="AN66" s="330">
        <v>0</v>
      </c>
      <c r="AO66" s="330">
        <v>23687</v>
      </c>
      <c r="AP66" s="330">
        <v>0</v>
      </c>
      <c r="AQ66" s="330">
        <v>0</v>
      </c>
      <c r="AR66" s="330">
        <v>0</v>
      </c>
      <c r="AS66" s="330">
        <v>0</v>
      </c>
      <c r="AT66" s="330">
        <v>0</v>
      </c>
      <c r="AU66" s="330">
        <v>0</v>
      </c>
      <c r="AV66" s="280">
        <v>312672</v>
      </c>
      <c r="AW66" s="280">
        <v>0</v>
      </c>
      <c r="AX66" s="280">
        <v>0</v>
      </c>
      <c r="AY66" s="330">
        <v>93356</v>
      </c>
      <c r="AZ66" s="330">
        <v>0</v>
      </c>
      <c r="BA66" s="280">
        <v>66790</v>
      </c>
      <c r="BB66" s="280">
        <v>5493</v>
      </c>
      <c r="BC66" s="280">
        <v>0</v>
      </c>
      <c r="BD66" s="280">
        <v>5882</v>
      </c>
      <c r="BE66" s="330">
        <v>229398</v>
      </c>
      <c r="BF66" s="280">
        <v>6400</v>
      </c>
      <c r="BG66" s="280">
        <v>0</v>
      </c>
      <c r="BH66" s="280">
        <v>1918028</v>
      </c>
      <c r="BI66" s="280">
        <v>0</v>
      </c>
      <c r="BJ66" s="280">
        <v>27596</v>
      </c>
      <c r="BK66" s="280">
        <v>203472</v>
      </c>
      <c r="BL66" s="280">
        <v>17929</v>
      </c>
      <c r="BM66" s="280">
        <v>0</v>
      </c>
      <c r="BN66" s="280">
        <v>450319</v>
      </c>
      <c r="BO66" s="280">
        <v>0</v>
      </c>
      <c r="BP66" s="280">
        <v>1058</v>
      </c>
      <c r="BQ66" s="280">
        <v>0</v>
      </c>
      <c r="BR66" s="280">
        <v>0</v>
      </c>
      <c r="BS66" s="280">
        <v>0</v>
      </c>
      <c r="BT66" s="280">
        <v>0</v>
      </c>
      <c r="BU66" s="280">
        <v>0</v>
      </c>
      <c r="BV66" s="280">
        <v>1600</v>
      </c>
      <c r="BW66" s="280">
        <v>0</v>
      </c>
      <c r="BX66" s="280">
        <v>0</v>
      </c>
      <c r="BY66" s="280">
        <v>8925</v>
      </c>
      <c r="BZ66" s="280">
        <v>0</v>
      </c>
      <c r="CA66" s="280">
        <v>0</v>
      </c>
      <c r="CB66" s="280">
        <v>0</v>
      </c>
      <c r="CC66" s="280">
        <v>0</v>
      </c>
      <c r="CD66" s="24" t="s">
        <v>247</v>
      </c>
      <c r="CE66" s="25">
        <v>7152928</v>
      </c>
    </row>
    <row r="67" spans="1:83">
      <c r="A67" s="31" t="s">
        <v>15</v>
      </c>
      <c r="B67" s="16"/>
      <c r="C67" s="25">
        <v>0</v>
      </c>
      <c r="D67" s="25">
        <v>0</v>
      </c>
      <c r="E67" s="25">
        <v>20536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4390</v>
      </c>
      <c r="L67" s="25">
        <v>103511</v>
      </c>
      <c r="M67" s="25">
        <v>0</v>
      </c>
      <c r="N67" s="25">
        <v>380809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16162</v>
      </c>
      <c r="V67" s="25">
        <v>0</v>
      </c>
      <c r="W67" s="25">
        <v>2000</v>
      </c>
      <c r="X67" s="25">
        <v>7577</v>
      </c>
      <c r="Y67" s="25">
        <v>14894</v>
      </c>
      <c r="Z67" s="25">
        <v>0</v>
      </c>
      <c r="AA67" s="25">
        <v>0</v>
      </c>
      <c r="AB67" s="25">
        <v>6260</v>
      </c>
      <c r="AC67" s="25">
        <v>6976</v>
      </c>
      <c r="AD67" s="25">
        <v>0</v>
      </c>
      <c r="AE67" s="25">
        <v>77983</v>
      </c>
      <c r="AF67" s="25">
        <v>0</v>
      </c>
      <c r="AG67" s="25">
        <v>25821</v>
      </c>
      <c r="AH67" s="25">
        <v>0</v>
      </c>
      <c r="AI67" s="25">
        <v>0</v>
      </c>
      <c r="AJ67" s="25">
        <v>84357</v>
      </c>
      <c r="AK67" s="25">
        <v>2943</v>
      </c>
      <c r="AL67" s="25">
        <v>2065</v>
      </c>
      <c r="AM67" s="25">
        <v>0</v>
      </c>
      <c r="AN67" s="25">
        <v>0</v>
      </c>
      <c r="AO67" s="25">
        <v>1919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17740</v>
      </c>
      <c r="AW67" s="25">
        <v>0</v>
      </c>
      <c r="AX67" s="25">
        <v>0</v>
      </c>
      <c r="AY67" s="25">
        <v>33609</v>
      </c>
      <c r="AZ67" s="25">
        <v>0</v>
      </c>
      <c r="BA67" s="25">
        <v>19024</v>
      </c>
      <c r="BB67" s="25">
        <v>5740</v>
      </c>
      <c r="BC67" s="25">
        <v>0</v>
      </c>
      <c r="BD67" s="25">
        <v>0</v>
      </c>
      <c r="BE67" s="25">
        <v>310355</v>
      </c>
      <c r="BF67" s="25">
        <v>64390</v>
      </c>
      <c r="BG67" s="25">
        <v>0</v>
      </c>
      <c r="BH67" s="25">
        <v>5219</v>
      </c>
      <c r="BI67" s="25">
        <v>0</v>
      </c>
      <c r="BJ67" s="25">
        <v>5431</v>
      </c>
      <c r="BK67" s="25">
        <v>0</v>
      </c>
      <c r="BL67" s="25">
        <v>0</v>
      </c>
      <c r="BM67" s="25">
        <v>0</v>
      </c>
      <c r="BN67" s="25">
        <v>77642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32244</v>
      </c>
      <c r="BW67" s="25">
        <v>0</v>
      </c>
      <c r="BX67" s="25">
        <v>0</v>
      </c>
      <c r="BY67" s="25">
        <v>3398</v>
      </c>
      <c r="BZ67" s="25">
        <v>0</v>
      </c>
      <c r="CA67" s="25">
        <v>0</v>
      </c>
      <c r="CB67" s="25">
        <v>0</v>
      </c>
      <c r="CC67" s="25">
        <v>0</v>
      </c>
      <c r="CD67" s="24" t="s">
        <v>247</v>
      </c>
      <c r="CE67" s="25">
        <v>1332995</v>
      </c>
    </row>
    <row r="68" spans="1:83">
      <c r="A68" s="31" t="s">
        <v>267</v>
      </c>
      <c r="B68" s="25"/>
      <c r="C68" s="273">
        <v>0</v>
      </c>
      <c r="D68" s="273">
        <v>0</v>
      </c>
      <c r="E68" s="273">
        <v>4268</v>
      </c>
      <c r="F68" s="273">
        <v>0</v>
      </c>
      <c r="G68" s="273">
        <v>0</v>
      </c>
      <c r="H68" s="273">
        <v>0</v>
      </c>
      <c r="I68" s="273">
        <v>0</v>
      </c>
      <c r="J68" s="273">
        <v>0</v>
      </c>
      <c r="K68" s="273">
        <v>2651</v>
      </c>
      <c r="L68" s="273">
        <v>21515</v>
      </c>
      <c r="M68" s="273">
        <v>0</v>
      </c>
      <c r="N68" s="273">
        <v>256</v>
      </c>
      <c r="O68" s="273">
        <v>0</v>
      </c>
      <c r="P68" s="330">
        <v>0</v>
      </c>
      <c r="Q68" s="330">
        <v>0</v>
      </c>
      <c r="R68" s="330">
        <v>0</v>
      </c>
      <c r="S68" s="280">
        <v>0</v>
      </c>
      <c r="T68" s="280">
        <v>0</v>
      </c>
      <c r="U68" s="332">
        <v>14802</v>
      </c>
      <c r="V68" s="330">
        <v>0</v>
      </c>
      <c r="W68" s="330">
        <v>212160</v>
      </c>
      <c r="X68" s="330">
        <v>0</v>
      </c>
      <c r="Y68" s="330">
        <v>0</v>
      </c>
      <c r="Z68" s="330">
        <v>0</v>
      </c>
      <c r="AA68" s="330">
        <v>0</v>
      </c>
      <c r="AB68" s="281">
        <v>73070</v>
      </c>
      <c r="AC68" s="330">
        <v>0</v>
      </c>
      <c r="AD68" s="330">
        <v>0</v>
      </c>
      <c r="AE68" s="330">
        <v>2969</v>
      </c>
      <c r="AF68" s="330">
        <v>0</v>
      </c>
      <c r="AG68" s="330">
        <v>3335</v>
      </c>
      <c r="AH68" s="330">
        <v>0</v>
      </c>
      <c r="AI68" s="330">
        <v>0</v>
      </c>
      <c r="AJ68" s="330">
        <v>11263</v>
      </c>
      <c r="AK68" s="330">
        <v>0</v>
      </c>
      <c r="AL68" s="330">
        <v>0</v>
      </c>
      <c r="AM68" s="330">
        <v>0</v>
      </c>
      <c r="AN68" s="330">
        <v>0</v>
      </c>
      <c r="AO68" s="330">
        <v>400</v>
      </c>
      <c r="AP68" s="330">
        <v>0</v>
      </c>
      <c r="AQ68" s="330">
        <v>0</v>
      </c>
      <c r="AR68" s="330">
        <v>0</v>
      </c>
      <c r="AS68" s="330">
        <v>0</v>
      </c>
      <c r="AT68" s="330">
        <v>0</v>
      </c>
      <c r="AU68" s="330">
        <v>0</v>
      </c>
      <c r="AV68" s="280">
        <v>5282</v>
      </c>
      <c r="AW68" s="280">
        <v>0</v>
      </c>
      <c r="AX68" s="280">
        <v>0</v>
      </c>
      <c r="AY68" s="330">
        <v>292</v>
      </c>
      <c r="AZ68" s="330">
        <v>0</v>
      </c>
      <c r="BA68" s="280">
        <v>0</v>
      </c>
      <c r="BB68" s="280">
        <v>0</v>
      </c>
      <c r="BC68" s="280">
        <v>0</v>
      </c>
      <c r="BD68" s="280">
        <v>0</v>
      </c>
      <c r="BE68" s="330">
        <v>32165</v>
      </c>
      <c r="BF68" s="280">
        <v>0</v>
      </c>
      <c r="BG68" s="280">
        <v>0</v>
      </c>
      <c r="BH68" s="280">
        <v>3968</v>
      </c>
      <c r="BI68" s="280">
        <v>0</v>
      </c>
      <c r="BJ68" s="280">
        <v>915</v>
      </c>
      <c r="BK68" s="280">
        <v>2557</v>
      </c>
      <c r="BL68" s="280">
        <v>2187</v>
      </c>
      <c r="BM68" s="280">
        <v>0</v>
      </c>
      <c r="BN68" s="280">
        <v>80435</v>
      </c>
      <c r="BO68" s="280">
        <v>0</v>
      </c>
      <c r="BP68" s="280">
        <v>4736</v>
      </c>
      <c r="BQ68" s="280">
        <v>0</v>
      </c>
      <c r="BR68" s="280">
        <v>0</v>
      </c>
      <c r="BS68" s="280">
        <v>0</v>
      </c>
      <c r="BT68" s="280">
        <v>0</v>
      </c>
      <c r="BU68" s="280">
        <v>0</v>
      </c>
      <c r="BV68" s="280">
        <v>5016</v>
      </c>
      <c r="BW68" s="280">
        <v>0</v>
      </c>
      <c r="BX68" s="280">
        <v>0</v>
      </c>
      <c r="BY68" s="280">
        <v>0</v>
      </c>
      <c r="BZ68" s="280">
        <v>0</v>
      </c>
      <c r="CA68" s="280">
        <v>0</v>
      </c>
      <c r="CB68" s="280">
        <v>0</v>
      </c>
      <c r="CC68" s="280">
        <v>0</v>
      </c>
      <c r="CD68" s="24" t="s">
        <v>247</v>
      </c>
      <c r="CE68" s="25">
        <v>484242</v>
      </c>
    </row>
    <row r="69" spans="1:83">
      <c r="A69" s="31" t="s">
        <v>268</v>
      </c>
      <c r="B69" s="16"/>
      <c r="C69" s="25">
        <v>0</v>
      </c>
      <c r="D69" s="25">
        <v>0</v>
      </c>
      <c r="E69" s="25">
        <v>17060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86009</v>
      </c>
      <c r="M69" s="25">
        <v>0</v>
      </c>
      <c r="N69" s="25">
        <v>48472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21021</v>
      </c>
      <c r="V69" s="25">
        <v>0</v>
      </c>
      <c r="W69" s="25">
        <v>12.28</v>
      </c>
      <c r="X69" s="25">
        <v>46.42</v>
      </c>
      <c r="Y69" s="25">
        <v>91.3</v>
      </c>
      <c r="Z69" s="25">
        <v>0</v>
      </c>
      <c r="AA69" s="25">
        <v>0</v>
      </c>
      <c r="AB69" s="25">
        <v>9052</v>
      </c>
      <c r="AC69" s="25">
        <v>3841</v>
      </c>
      <c r="AD69" s="25">
        <v>0</v>
      </c>
      <c r="AE69" s="25">
        <v>23083</v>
      </c>
      <c r="AF69" s="25">
        <v>0</v>
      </c>
      <c r="AG69" s="25">
        <v>36039</v>
      </c>
      <c r="AH69" s="25">
        <v>0</v>
      </c>
      <c r="AI69" s="25">
        <v>0</v>
      </c>
      <c r="AJ69" s="25">
        <v>51063</v>
      </c>
      <c r="AK69" s="25">
        <v>12749</v>
      </c>
      <c r="AL69" s="25">
        <v>48</v>
      </c>
      <c r="AM69" s="25">
        <v>0</v>
      </c>
      <c r="AN69" s="25">
        <v>0</v>
      </c>
      <c r="AO69" s="25">
        <v>1599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4439</v>
      </c>
      <c r="AW69" s="25">
        <v>0</v>
      </c>
      <c r="AX69" s="25">
        <v>0</v>
      </c>
      <c r="AY69" s="25">
        <v>0</v>
      </c>
      <c r="AZ69" s="25">
        <v>0</v>
      </c>
      <c r="BA69" s="25">
        <v>3599</v>
      </c>
      <c r="BB69" s="25">
        <v>17392</v>
      </c>
      <c r="BC69" s="25">
        <v>0</v>
      </c>
      <c r="BD69" s="25">
        <v>24</v>
      </c>
      <c r="BE69" s="25">
        <v>1585</v>
      </c>
      <c r="BF69" s="25">
        <v>5557</v>
      </c>
      <c r="BG69" s="25">
        <v>0</v>
      </c>
      <c r="BH69" s="25">
        <v>2410</v>
      </c>
      <c r="BI69" s="25">
        <v>0</v>
      </c>
      <c r="BJ69" s="25">
        <v>11904</v>
      </c>
      <c r="BK69" s="25">
        <v>26232</v>
      </c>
      <c r="BL69" s="25">
        <v>36</v>
      </c>
      <c r="BM69" s="25">
        <v>0</v>
      </c>
      <c r="BN69" s="25">
        <v>242276</v>
      </c>
      <c r="BO69" s="25">
        <v>0</v>
      </c>
      <c r="BP69" s="25">
        <v>49217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58</v>
      </c>
      <c r="BW69" s="25">
        <v>0</v>
      </c>
      <c r="BX69" s="25">
        <v>0</v>
      </c>
      <c r="BY69" s="25">
        <v>435</v>
      </c>
      <c r="BZ69" s="25">
        <v>0</v>
      </c>
      <c r="CA69" s="25">
        <v>0</v>
      </c>
      <c r="CB69" s="25">
        <v>0</v>
      </c>
      <c r="CC69" s="25">
        <v>0</v>
      </c>
      <c r="CD69" s="25">
        <v>1629980</v>
      </c>
      <c r="CE69" s="25">
        <v>2305330</v>
      </c>
    </row>
    <row r="70" spans="1:83">
      <c r="A70" s="26" t="s">
        <v>269</v>
      </c>
      <c r="B70" s="335"/>
      <c r="C70" s="282">
        <v>0</v>
      </c>
      <c r="D70" s="282">
        <v>0</v>
      </c>
      <c r="E70" s="282">
        <v>0</v>
      </c>
      <c r="F70" s="282">
        <v>0</v>
      </c>
      <c r="G70" s="282">
        <v>0</v>
      </c>
      <c r="H70" s="282">
        <v>0</v>
      </c>
      <c r="I70" s="282">
        <v>0</v>
      </c>
      <c r="J70" s="282">
        <v>0</v>
      </c>
      <c r="K70" s="282">
        <v>0</v>
      </c>
      <c r="L70" s="282">
        <v>0</v>
      </c>
      <c r="M70" s="282">
        <v>0</v>
      </c>
      <c r="N70" s="282">
        <v>0</v>
      </c>
      <c r="O70" s="282">
        <v>0</v>
      </c>
      <c r="P70" s="282">
        <v>0</v>
      </c>
      <c r="Q70" s="282">
        <v>0</v>
      </c>
      <c r="R70" s="282">
        <v>0</v>
      </c>
      <c r="S70" s="282">
        <v>0</v>
      </c>
      <c r="T70" s="282">
        <v>0</v>
      </c>
      <c r="U70" s="282">
        <v>0</v>
      </c>
      <c r="V70" s="282">
        <v>0</v>
      </c>
      <c r="W70" s="282">
        <v>0</v>
      </c>
      <c r="X70" s="282">
        <v>0</v>
      </c>
      <c r="Y70" s="282">
        <v>0</v>
      </c>
      <c r="Z70" s="282">
        <v>0</v>
      </c>
      <c r="AA70" s="282">
        <v>0</v>
      </c>
      <c r="AB70" s="282">
        <v>0</v>
      </c>
      <c r="AC70" s="282">
        <v>0</v>
      </c>
      <c r="AD70" s="282">
        <v>0</v>
      </c>
      <c r="AE70" s="282">
        <v>0</v>
      </c>
      <c r="AF70" s="282">
        <v>0</v>
      </c>
      <c r="AG70" s="282">
        <v>0</v>
      </c>
      <c r="AH70" s="282">
        <v>0</v>
      </c>
      <c r="AI70" s="282">
        <v>0</v>
      </c>
      <c r="AJ70" s="282">
        <v>0</v>
      </c>
      <c r="AK70" s="282">
        <v>0</v>
      </c>
      <c r="AL70" s="282">
        <v>0</v>
      </c>
      <c r="AM70" s="282">
        <v>0</v>
      </c>
      <c r="AN70" s="282">
        <v>0</v>
      </c>
      <c r="AO70" s="282">
        <v>0</v>
      </c>
      <c r="AP70" s="282">
        <v>0</v>
      </c>
      <c r="AQ70" s="282">
        <v>0</v>
      </c>
      <c r="AR70" s="282">
        <v>0</v>
      </c>
      <c r="AS70" s="282">
        <v>0</v>
      </c>
      <c r="AT70" s="282">
        <v>0</v>
      </c>
      <c r="AU70" s="282">
        <v>0</v>
      </c>
      <c r="AV70" s="282">
        <v>0</v>
      </c>
      <c r="AW70" s="282">
        <v>0</v>
      </c>
      <c r="AX70" s="282">
        <v>0</v>
      </c>
      <c r="AY70" s="282">
        <v>0</v>
      </c>
      <c r="AZ70" s="282">
        <v>0</v>
      </c>
      <c r="BA70" s="282">
        <v>0</v>
      </c>
      <c r="BB70" s="282">
        <v>0</v>
      </c>
      <c r="BC70" s="282">
        <v>0</v>
      </c>
      <c r="BD70" s="282">
        <v>0</v>
      </c>
      <c r="BE70" s="282">
        <v>0</v>
      </c>
      <c r="BF70" s="282">
        <v>0</v>
      </c>
      <c r="BG70" s="282">
        <v>0</v>
      </c>
      <c r="BH70" s="282">
        <v>0</v>
      </c>
      <c r="BI70" s="282">
        <v>0</v>
      </c>
      <c r="BJ70" s="282">
        <v>0</v>
      </c>
      <c r="BK70" s="282">
        <v>0</v>
      </c>
      <c r="BL70" s="282">
        <v>0</v>
      </c>
      <c r="BM70" s="282">
        <v>0</v>
      </c>
      <c r="BN70" s="282">
        <v>0</v>
      </c>
      <c r="BO70" s="282">
        <v>0</v>
      </c>
      <c r="BP70" s="282">
        <v>0</v>
      </c>
      <c r="BQ70" s="282">
        <v>0</v>
      </c>
      <c r="BR70" s="282">
        <v>0</v>
      </c>
      <c r="BS70" s="282">
        <v>0</v>
      </c>
      <c r="BT70" s="282">
        <v>0</v>
      </c>
      <c r="BU70" s="282">
        <v>0</v>
      </c>
      <c r="BV70" s="282">
        <v>0</v>
      </c>
      <c r="BW70" s="282">
        <v>0</v>
      </c>
      <c r="BX70" s="282">
        <v>0</v>
      </c>
      <c r="BY70" s="282">
        <v>0</v>
      </c>
      <c r="BZ70" s="282">
        <v>0</v>
      </c>
      <c r="CA70" s="282">
        <v>0</v>
      </c>
      <c r="CB70" s="282">
        <v>0</v>
      </c>
      <c r="CC70" s="282">
        <v>0</v>
      </c>
      <c r="CD70" s="282">
        <v>0</v>
      </c>
      <c r="CE70" s="25">
        <v>0</v>
      </c>
    </row>
    <row r="71" spans="1:83">
      <c r="A71" s="26" t="s">
        <v>270</v>
      </c>
      <c r="B71" s="335"/>
      <c r="C71" s="282">
        <v>0</v>
      </c>
      <c r="D71" s="282">
        <v>0</v>
      </c>
      <c r="E71" s="282">
        <v>0</v>
      </c>
      <c r="F71" s="282">
        <v>0</v>
      </c>
      <c r="G71" s="282">
        <v>0</v>
      </c>
      <c r="H71" s="282">
        <v>0</v>
      </c>
      <c r="I71" s="282">
        <v>0</v>
      </c>
      <c r="J71" s="282">
        <v>0</v>
      </c>
      <c r="K71" s="282">
        <v>0</v>
      </c>
      <c r="L71" s="282">
        <v>0</v>
      </c>
      <c r="M71" s="282">
        <v>0</v>
      </c>
      <c r="N71" s="282">
        <v>0</v>
      </c>
      <c r="O71" s="282">
        <v>0</v>
      </c>
      <c r="P71" s="282">
        <v>0</v>
      </c>
      <c r="Q71" s="282">
        <v>0</v>
      </c>
      <c r="R71" s="282">
        <v>0</v>
      </c>
      <c r="S71" s="282">
        <v>0</v>
      </c>
      <c r="T71" s="282">
        <v>0</v>
      </c>
      <c r="U71" s="282">
        <v>0</v>
      </c>
      <c r="V71" s="282">
        <v>0</v>
      </c>
      <c r="W71" s="282">
        <v>0</v>
      </c>
      <c r="X71" s="282">
        <v>0</v>
      </c>
      <c r="Y71" s="282">
        <v>0</v>
      </c>
      <c r="Z71" s="282">
        <v>0</v>
      </c>
      <c r="AA71" s="282">
        <v>0</v>
      </c>
      <c r="AB71" s="282">
        <v>0</v>
      </c>
      <c r="AC71" s="282">
        <v>0</v>
      </c>
      <c r="AD71" s="282">
        <v>0</v>
      </c>
      <c r="AE71" s="282">
        <v>0</v>
      </c>
      <c r="AF71" s="282">
        <v>0</v>
      </c>
      <c r="AG71" s="282">
        <v>0</v>
      </c>
      <c r="AH71" s="282">
        <v>0</v>
      </c>
      <c r="AI71" s="282">
        <v>0</v>
      </c>
      <c r="AJ71" s="282">
        <v>0</v>
      </c>
      <c r="AK71" s="282">
        <v>0</v>
      </c>
      <c r="AL71" s="282">
        <v>0</v>
      </c>
      <c r="AM71" s="282">
        <v>0</v>
      </c>
      <c r="AN71" s="282">
        <v>0</v>
      </c>
      <c r="AO71" s="282">
        <v>0</v>
      </c>
      <c r="AP71" s="282">
        <v>0</v>
      </c>
      <c r="AQ71" s="282">
        <v>0</v>
      </c>
      <c r="AR71" s="282">
        <v>0</v>
      </c>
      <c r="AS71" s="282">
        <v>0</v>
      </c>
      <c r="AT71" s="282">
        <v>0</v>
      </c>
      <c r="AU71" s="282">
        <v>0</v>
      </c>
      <c r="AV71" s="282">
        <v>0</v>
      </c>
      <c r="AW71" s="282">
        <v>0</v>
      </c>
      <c r="AX71" s="282">
        <v>0</v>
      </c>
      <c r="AY71" s="282">
        <v>0</v>
      </c>
      <c r="AZ71" s="282">
        <v>0</v>
      </c>
      <c r="BA71" s="282">
        <v>0</v>
      </c>
      <c r="BB71" s="282">
        <v>0</v>
      </c>
      <c r="BC71" s="282">
        <v>0</v>
      </c>
      <c r="BD71" s="282">
        <v>0</v>
      </c>
      <c r="BE71" s="282">
        <v>0</v>
      </c>
      <c r="BF71" s="282">
        <v>0</v>
      </c>
      <c r="BG71" s="282">
        <v>0</v>
      </c>
      <c r="BH71" s="282">
        <v>0</v>
      </c>
      <c r="BI71" s="282">
        <v>0</v>
      </c>
      <c r="BJ71" s="282">
        <v>0</v>
      </c>
      <c r="BK71" s="282">
        <v>0</v>
      </c>
      <c r="BL71" s="282">
        <v>0</v>
      </c>
      <c r="BM71" s="282">
        <v>0</v>
      </c>
      <c r="BN71" s="282">
        <v>0</v>
      </c>
      <c r="BO71" s="282">
        <v>0</v>
      </c>
      <c r="BP71" s="282">
        <v>0</v>
      </c>
      <c r="BQ71" s="282">
        <v>0</v>
      </c>
      <c r="BR71" s="282">
        <v>0</v>
      </c>
      <c r="BS71" s="282">
        <v>0</v>
      </c>
      <c r="BT71" s="282">
        <v>0</v>
      </c>
      <c r="BU71" s="282">
        <v>0</v>
      </c>
      <c r="BV71" s="282">
        <v>0</v>
      </c>
      <c r="BW71" s="282">
        <v>0</v>
      </c>
      <c r="BX71" s="282">
        <v>0</v>
      </c>
      <c r="BY71" s="282">
        <v>0</v>
      </c>
      <c r="BZ71" s="282">
        <v>0</v>
      </c>
      <c r="CA71" s="282">
        <v>0</v>
      </c>
      <c r="CB71" s="282">
        <v>0</v>
      </c>
      <c r="CC71" s="282">
        <v>0</v>
      </c>
      <c r="CD71" s="282">
        <v>0</v>
      </c>
      <c r="CE71" s="25">
        <v>0</v>
      </c>
    </row>
    <row r="72" spans="1:83">
      <c r="A72" s="26" t="s">
        <v>271</v>
      </c>
      <c r="B72" s="335"/>
      <c r="C72" s="282">
        <v>0</v>
      </c>
      <c r="D72" s="282">
        <v>0</v>
      </c>
      <c r="E72" s="282">
        <v>0</v>
      </c>
      <c r="F72" s="282">
        <v>0</v>
      </c>
      <c r="G72" s="282">
        <v>0</v>
      </c>
      <c r="H72" s="282">
        <v>0</v>
      </c>
      <c r="I72" s="282">
        <v>0</v>
      </c>
      <c r="J72" s="282">
        <v>0</v>
      </c>
      <c r="K72" s="282">
        <v>0</v>
      </c>
      <c r="L72" s="282">
        <v>0</v>
      </c>
      <c r="M72" s="282">
        <v>0</v>
      </c>
      <c r="N72" s="282">
        <v>0</v>
      </c>
      <c r="O72" s="282">
        <v>0</v>
      </c>
      <c r="P72" s="282">
        <v>0</v>
      </c>
      <c r="Q72" s="282">
        <v>0</v>
      </c>
      <c r="R72" s="282">
        <v>0</v>
      </c>
      <c r="S72" s="282">
        <v>0</v>
      </c>
      <c r="T72" s="282">
        <v>0</v>
      </c>
      <c r="U72" s="282">
        <v>0</v>
      </c>
      <c r="V72" s="282">
        <v>0</v>
      </c>
      <c r="W72" s="282">
        <v>0</v>
      </c>
      <c r="X72" s="282">
        <v>0</v>
      </c>
      <c r="Y72" s="282">
        <v>0</v>
      </c>
      <c r="Z72" s="282">
        <v>0</v>
      </c>
      <c r="AA72" s="282">
        <v>0</v>
      </c>
      <c r="AB72" s="282">
        <v>0</v>
      </c>
      <c r="AC72" s="282">
        <v>0</v>
      </c>
      <c r="AD72" s="282">
        <v>0</v>
      </c>
      <c r="AE72" s="282">
        <v>0</v>
      </c>
      <c r="AF72" s="282">
        <v>0</v>
      </c>
      <c r="AG72" s="282">
        <v>0</v>
      </c>
      <c r="AH72" s="282">
        <v>0</v>
      </c>
      <c r="AI72" s="282">
        <v>0</v>
      </c>
      <c r="AJ72" s="282">
        <v>0</v>
      </c>
      <c r="AK72" s="282">
        <v>0</v>
      </c>
      <c r="AL72" s="282">
        <v>0</v>
      </c>
      <c r="AM72" s="282">
        <v>0</v>
      </c>
      <c r="AN72" s="282">
        <v>0</v>
      </c>
      <c r="AO72" s="282">
        <v>0</v>
      </c>
      <c r="AP72" s="282">
        <v>0</v>
      </c>
      <c r="AQ72" s="282">
        <v>0</v>
      </c>
      <c r="AR72" s="282">
        <v>0</v>
      </c>
      <c r="AS72" s="282">
        <v>0</v>
      </c>
      <c r="AT72" s="282">
        <v>0</v>
      </c>
      <c r="AU72" s="282">
        <v>0</v>
      </c>
      <c r="AV72" s="282">
        <v>0</v>
      </c>
      <c r="AW72" s="282">
        <v>0</v>
      </c>
      <c r="AX72" s="282">
        <v>0</v>
      </c>
      <c r="AY72" s="282">
        <v>0</v>
      </c>
      <c r="AZ72" s="282">
        <v>0</v>
      </c>
      <c r="BA72" s="282">
        <v>0</v>
      </c>
      <c r="BB72" s="282">
        <v>0</v>
      </c>
      <c r="BC72" s="282">
        <v>0</v>
      </c>
      <c r="BD72" s="282">
        <v>0</v>
      </c>
      <c r="BE72" s="282">
        <v>0</v>
      </c>
      <c r="BF72" s="282">
        <v>0</v>
      </c>
      <c r="BG72" s="282">
        <v>0</v>
      </c>
      <c r="BH72" s="282">
        <v>0</v>
      </c>
      <c r="BI72" s="282">
        <v>0</v>
      </c>
      <c r="BJ72" s="282">
        <v>0</v>
      </c>
      <c r="BK72" s="282">
        <v>0</v>
      </c>
      <c r="BL72" s="282">
        <v>0</v>
      </c>
      <c r="BM72" s="282">
        <v>0</v>
      </c>
      <c r="BN72" s="282">
        <v>0</v>
      </c>
      <c r="BO72" s="282">
        <v>0</v>
      </c>
      <c r="BP72" s="282">
        <v>0</v>
      </c>
      <c r="BQ72" s="282">
        <v>0</v>
      </c>
      <c r="BR72" s="282">
        <v>0</v>
      </c>
      <c r="BS72" s="282">
        <v>0</v>
      </c>
      <c r="BT72" s="282">
        <v>0</v>
      </c>
      <c r="BU72" s="282">
        <v>0</v>
      </c>
      <c r="BV72" s="282">
        <v>0</v>
      </c>
      <c r="BW72" s="282">
        <v>0</v>
      </c>
      <c r="BX72" s="282">
        <v>0</v>
      </c>
      <c r="BY72" s="282">
        <v>0</v>
      </c>
      <c r="BZ72" s="282">
        <v>0</v>
      </c>
      <c r="CA72" s="282">
        <v>0</v>
      </c>
      <c r="CB72" s="282">
        <v>0</v>
      </c>
      <c r="CC72" s="282">
        <v>0</v>
      </c>
      <c r="CD72" s="282">
        <v>0</v>
      </c>
      <c r="CE72" s="25">
        <v>0</v>
      </c>
    </row>
    <row r="73" spans="1:83">
      <c r="A73" s="26" t="s">
        <v>272</v>
      </c>
      <c r="B73" s="335"/>
      <c r="C73" s="282">
        <v>0</v>
      </c>
      <c r="D73" s="282">
        <v>0</v>
      </c>
      <c r="E73" s="282">
        <v>0</v>
      </c>
      <c r="F73" s="282">
        <v>0</v>
      </c>
      <c r="G73" s="282">
        <v>0</v>
      </c>
      <c r="H73" s="282">
        <v>0</v>
      </c>
      <c r="I73" s="282">
        <v>0</v>
      </c>
      <c r="J73" s="282">
        <v>0</v>
      </c>
      <c r="K73" s="282">
        <v>0</v>
      </c>
      <c r="L73" s="282">
        <v>0</v>
      </c>
      <c r="M73" s="282">
        <v>0</v>
      </c>
      <c r="N73" s="282">
        <v>0</v>
      </c>
      <c r="O73" s="282">
        <v>0</v>
      </c>
      <c r="P73" s="282">
        <v>0</v>
      </c>
      <c r="Q73" s="282">
        <v>0</v>
      </c>
      <c r="R73" s="282">
        <v>0</v>
      </c>
      <c r="S73" s="282">
        <v>0</v>
      </c>
      <c r="T73" s="282">
        <v>0</v>
      </c>
      <c r="U73" s="282">
        <v>0</v>
      </c>
      <c r="V73" s="282">
        <v>0</v>
      </c>
      <c r="W73" s="282">
        <v>0</v>
      </c>
      <c r="X73" s="282">
        <v>0</v>
      </c>
      <c r="Y73" s="282">
        <v>0</v>
      </c>
      <c r="Z73" s="282">
        <v>0</v>
      </c>
      <c r="AA73" s="282">
        <v>0</v>
      </c>
      <c r="AB73" s="282">
        <v>0</v>
      </c>
      <c r="AC73" s="282">
        <v>0</v>
      </c>
      <c r="AD73" s="282">
        <v>0</v>
      </c>
      <c r="AE73" s="282">
        <v>0</v>
      </c>
      <c r="AF73" s="282">
        <v>0</v>
      </c>
      <c r="AG73" s="282">
        <v>0</v>
      </c>
      <c r="AH73" s="282">
        <v>0</v>
      </c>
      <c r="AI73" s="282">
        <v>0</v>
      </c>
      <c r="AJ73" s="282">
        <v>0</v>
      </c>
      <c r="AK73" s="282">
        <v>0</v>
      </c>
      <c r="AL73" s="282">
        <v>0</v>
      </c>
      <c r="AM73" s="282">
        <v>0</v>
      </c>
      <c r="AN73" s="282">
        <v>0</v>
      </c>
      <c r="AO73" s="282">
        <v>0</v>
      </c>
      <c r="AP73" s="282">
        <v>0</v>
      </c>
      <c r="AQ73" s="282">
        <v>0</v>
      </c>
      <c r="AR73" s="282">
        <v>0</v>
      </c>
      <c r="AS73" s="282">
        <v>0</v>
      </c>
      <c r="AT73" s="282">
        <v>0</v>
      </c>
      <c r="AU73" s="282">
        <v>0</v>
      </c>
      <c r="AV73" s="282">
        <v>0</v>
      </c>
      <c r="AW73" s="282">
        <v>0</v>
      </c>
      <c r="AX73" s="282">
        <v>0</v>
      </c>
      <c r="AY73" s="282">
        <v>0</v>
      </c>
      <c r="AZ73" s="282">
        <v>0</v>
      </c>
      <c r="BA73" s="282">
        <v>0</v>
      </c>
      <c r="BB73" s="282">
        <v>0</v>
      </c>
      <c r="BC73" s="282">
        <v>0</v>
      </c>
      <c r="BD73" s="282">
        <v>0</v>
      </c>
      <c r="BE73" s="282">
        <v>0</v>
      </c>
      <c r="BF73" s="282">
        <v>0</v>
      </c>
      <c r="BG73" s="282">
        <v>0</v>
      </c>
      <c r="BH73" s="282">
        <v>0</v>
      </c>
      <c r="BI73" s="282">
        <v>0</v>
      </c>
      <c r="BJ73" s="282">
        <v>0</v>
      </c>
      <c r="BK73" s="282">
        <v>0</v>
      </c>
      <c r="BL73" s="282">
        <v>0</v>
      </c>
      <c r="BM73" s="282">
        <v>0</v>
      </c>
      <c r="BN73" s="282">
        <v>0</v>
      </c>
      <c r="BO73" s="282">
        <v>0</v>
      </c>
      <c r="BP73" s="282">
        <v>0</v>
      </c>
      <c r="BQ73" s="282">
        <v>0</v>
      </c>
      <c r="BR73" s="282">
        <v>0</v>
      </c>
      <c r="BS73" s="282">
        <v>0</v>
      </c>
      <c r="BT73" s="282">
        <v>0</v>
      </c>
      <c r="BU73" s="282">
        <v>0</v>
      </c>
      <c r="BV73" s="282">
        <v>0</v>
      </c>
      <c r="BW73" s="282">
        <v>0</v>
      </c>
      <c r="BX73" s="282">
        <v>0</v>
      </c>
      <c r="BY73" s="282">
        <v>0</v>
      </c>
      <c r="BZ73" s="282">
        <v>0</v>
      </c>
      <c r="CA73" s="282">
        <v>0</v>
      </c>
      <c r="CB73" s="282">
        <v>0</v>
      </c>
      <c r="CC73" s="282">
        <v>0</v>
      </c>
      <c r="CD73" s="282">
        <v>0</v>
      </c>
      <c r="CE73" s="25">
        <v>0</v>
      </c>
    </row>
    <row r="74" spans="1:83">
      <c r="A74" s="26" t="s">
        <v>273</v>
      </c>
      <c r="B74" s="335"/>
      <c r="C74" s="282">
        <v>0</v>
      </c>
      <c r="D74" s="282">
        <v>0</v>
      </c>
      <c r="E74" s="282">
        <v>0</v>
      </c>
      <c r="F74" s="282">
        <v>0</v>
      </c>
      <c r="G74" s="282">
        <v>0</v>
      </c>
      <c r="H74" s="282">
        <v>0</v>
      </c>
      <c r="I74" s="282">
        <v>0</v>
      </c>
      <c r="J74" s="282">
        <v>0</v>
      </c>
      <c r="K74" s="282">
        <v>0</v>
      </c>
      <c r="L74" s="282">
        <v>0</v>
      </c>
      <c r="M74" s="282">
        <v>0</v>
      </c>
      <c r="N74" s="282">
        <v>0</v>
      </c>
      <c r="O74" s="282">
        <v>0</v>
      </c>
      <c r="P74" s="282">
        <v>0</v>
      </c>
      <c r="Q74" s="282">
        <v>0</v>
      </c>
      <c r="R74" s="282">
        <v>0</v>
      </c>
      <c r="S74" s="282">
        <v>0</v>
      </c>
      <c r="T74" s="282">
        <v>0</v>
      </c>
      <c r="U74" s="282">
        <v>0</v>
      </c>
      <c r="V74" s="282">
        <v>0</v>
      </c>
      <c r="W74" s="282">
        <v>0</v>
      </c>
      <c r="X74" s="282">
        <v>0</v>
      </c>
      <c r="Y74" s="282">
        <v>0</v>
      </c>
      <c r="Z74" s="282">
        <v>0</v>
      </c>
      <c r="AA74" s="282">
        <v>0</v>
      </c>
      <c r="AB74" s="282">
        <v>0</v>
      </c>
      <c r="AC74" s="282">
        <v>0</v>
      </c>
      <c r="AD74" s="282">
        <v>0</v>
      </c>
      <c r="AE74" s="282">
        <v>0</v>
      </c>
      <c r="AF74" s="282">
        <v>0</v>
      </c>
      <c r="AG74" s="282">
        <v>0</v>
      </c>
      <c r="AH74" s="282">
        <v>0</v>
      </c>
      <c r="AI74" s="282">
        <v>0</v>
      </c>
      <c r="AJ74" s="282">
        <v>0</v>
      </c>
      <c r="AK74" s="282">
        <v>0</v>
      </c>
      <c r="AL74" s="282">
        <v>0</v>
      </c>
      <c r="AM74" s="282">
        <v>0</v>
      </c>
      <c r="AN74" s="282">
        <v>0</v>
      </c>
      <c r="AO74" s="282">
        <v>0</v>
      </c>
      <c r="AP74" s="282">
        <v>0</v>
      </c>
      <c r="AQ74" s="282">
        <v>0</v>
      </c>
      <c r="AR74" s="282">
        <v>0</v>
      </c>
      <c r="AS74" s="282">
        <v>0</v>
      </c>
      <c r="AT74" s="282">
        <v>0</v>
      </c>
      <c r="AU74" s="282">
        <v>0</v>
      </c>
      <c r="AV74" s="282">
        <v>0</v>
      </c>
      <c r="AW74" s="282">
        <v>0</v>
      </c>
      <c r="AX74" s="282">
        <v>0</v>
      </c>
      <c r="AY74" s="282">
        <v>0</v>
      </c>
      <c r="AZ74" s="282">
        <v>0</v>
      </c>
      <c r="BA74" s="282">
        <v>0</v>
      </c>
      <c r="BB74" s="282">
        <v>0</v>
      </c>
      <c r="BC74" s="282">
        <v>0</v>
      </c>
      <c r="BD74" s="282">
        <v>0</v>
      </c>
      <c r="BE74" s="282">
        <v>0</v>
      </c>
      <c r="BF74" s="282">
        <v>0</v>
      </c>
      <c r="BG74" s="282">
        <v>0</v>
      </c>
      <c r="BH74" s="282">
        <v>0</v>
      </c>
      <c r="BI74" s="282">
        <v>0</v>
      </c>
      <c r="BJ74" s="282">
        <v>0</v>
      </c>
      <c r="BK74" s="282">
        <v>0</v>
      </c>
      <c r="BL74" s="282">
        <v>0</v>
      </c>
      <c r="BM74" s="282">
        <v>0</v>
      </c>
      <c r="BN74" s="282">
        <v>0</v>
      </c>
      <c r="BO74" s="282">
        <v>0</v>
      </c>
      <c r="BP74" s="282">
        <v>0</v>
      </c>
      <c r="BQ74" s="282">
        <v>0</v>
      </c>
      <c r="BR74" s="282">
        <v>0</v>
      </c>
      <c r="BS74" s="282">
        <v>0</v>
      </c>
      <c r="BT74" s="282">
        <v>0</v>
      </c>
      <c r="BU74" s="282">
        <v>0</v>
      </c>
      <c r="BV74" s="282">
        <v>0</v>
      </c>
      <c r="BW74" s="282">
        <v>0</v>
      </c>
      <c r="BX74" s="282">
        <v>0</v>
      </c>
      <c r="BY74" s="282">
        <v>0</v>
      </c>
      <c r="BZ74" s="282">
        <v>0</v>
      </c>
      <c r="CA74" s="282">
        <v>0</v>
      </c>
      <c r="CB74" s="282">
        <v>0</v>
      </c>
      <c r="CC74" s="282">
        <v>0</v>
      </c>
      <c r="CD74" s="282">
        <v>0</v>
      </c>
      <c r="CE74" s="25">
        <v>0</v>
      </c>
    </row>
    <row r="75" spans="1:83">
      <c r="A75" s="26" t="s">
        <v>274</v>
      </c>
      <c r="B75" s="335"/>
      <c r="C75" s="282">
        <v>0</v>
      </c>
      <c r="D75" s="282">
        <v>0</v>
      </c>
      <c r="E75" s="282">
        <v>0</v>
      </c>
      <c r="F75" s="282">
        <v>0</v>
      </c>
      <c r="G75" s="282">
        <v>0</v>
      </c>
      <c r="H75" s="282">
        <v>0</v>
      </c>
      <c r="I75" s="282">
        <v>0</v>
      </c>
      <c r="J75" s="282">
        <v>0</v>
      </c>
      <c r="K75" s="282">
        <v>0</v>
      </c>
      <c r="L75" s="282">
        <v>0</v>
      </c>
      <c r="M75" s="282">
        <v>0</v>
      </c>
      <c r="N75" s="282">
        <v>0</v>
      </c>
      <c r="O75" s="282">
        <v>0</v>
      </c>
      <c r="P75" s="282">
        <v>0</v>
      </c>
      <c r="Q75" s="282">
        <v>0</v>
      </c>
      <c r="R75" s="282">
        <v>0</v>
      </c>
      <c r="S75" s="282">
        <v>0</v>
      </c>
      <c r="T75" s="282">
        <v>0</v>
      </c>
      <c r="U75" s="282">
        <v>0</v>
      </c>
      <c r="V75" s="282">
        <v>0</v>
      </c>
      <c r="W75" s="282">
        <v>0</v>
      </c>
      <c r="X75" s="282">
        <v>0</v>
      </c>
      <c r="Y75" s="282">
        <v>0</v>
      </c>
      <c r="Z75" s="282">
        <v>0</v>
      </c>
      <c r="AA75" s="282">
        <v>0</v>
      </c>
      <c r="AB75" s="282">
        <v>0</v>
      </c>
      <c r="AC75" s="282">
        <v>0</v>
      </c>
      <c r="AD75" s="282">
        <v>0</v>
      </c>
      <c r="AE75" s="282">
        <v>0</v>
      </c>
      <c r="AF75" s="282">
        <v>0</v>
      </c>
      <c r="AG75" s="282">
        <v>0</v>
      </c>
      <c r="AH75" s="282">
        <v>0</v>
      </c>
      <c r="AI75" s="282">
        <v>0</v>
      </c>
      <c r="AJ75" s="282">
        <v>0</v>
      </c>
      <c r="AK75" s="282">
        <v>0</v>
      </c>
      <c r="AL75" s="282">
        <v>0</v>
      </c>
      <c r="AM75" s="282">
        <v>0</v>
      </c>
      <c r="AN75" s="282">
        <v>0</v>
      </c>
      <c r="AO75" s="282">
        <v>0</v>
      </c>
      <c r="AP75" s="282">
        <v>0</v>
      </c>
      <c r="AQ75" s="282">
        <v>0</v>
      </c>
      <c r="AR75" s="282">
        <v>0</v>
      </c>
      <c r="AS75" s="282">
        <v>0</v>
      </c>
      <c r="AT75" s="282">
        <v>0</v>
      </c>
      <c r="AU75" s="282">
        <v>0</v>
      </c>
      <c r="AV75" s="282">
        <v>0</v>
      </c>
      <c r="AW75" s="282">
        <v>0</v>
      </c>
      <c r="AX75" s="282">
        <v>0</v>
      </c>
      <c r="AY75" s="282">
        <v>0</v>
      </c>
      <c r="AZ75" s="282">
        <v>0</v>
      </c>
      <c r="BA75" s="282">
        <v>0</v>
      </c>
      <c r="BB75" s="282">
        <v>0</v>
      </c>
      <c r="BC75" s="282">
        <v>0</v>
      </c>
      <c r="BD75" s="282">
        <v>0</v>
      </c>
      <c r="BE75" s="282">
        <v>0</v>
      </c>
      <c r="BF75" s="282">
        <v>0</v>
      </c>
      <c r="BG75" s="282">
        <v>0</v>
      </c>
      <c r="BH75" s="282">
        <v>0</v>
      </c>
      <c r="BI75" s="282">
        <v>0</v>
      </c>
      <c r="BJ75" s="282">
        <v>0</v>
      </c>
      <c r="BK75" s="282">
        <v>0</v>
      </c>
      <c r="BL75" s="282">
        <v>0</v>
      </c>
      <c r="BM75" s="282">
        <v>0</v>
      </c>
      <c r="BN75" s="282">
        <v>0</v>
      </c>
      <c r="BO75" s="282">
        <v>0</v>
      </c>
      <c r="BP75" s="282">
        <v>0</v>
      </c>
      <c r="BQ75" s="282">
        <v>0</v>
      </c>
      <c r="BR75" s="282">
        <v>0</v>
      </c>
      <c r="BS75" s="282">
        <v>0</v>
      </c>
      <c r="BT75" s="282">
        <v>0</v>
      </c>
      <c r="BU75" s="282">
        <v>0</v>
      </c>
      <c r="BV75" s="282">
        <v>0</v>
      </c>
      <c r="BW75" s="282">
        <v>0</v>
      </c>
      <c r="BX75" s="282">
        <v>0</v>
      </c>
      <c r="BY75" s="282">
        <v>0</v>
      </c>
      <c r="BZ75" s="282">
        <v>0</v>
      </c>
      <c r="CA75" s="282">
        <v>0</v>
      </c>
      <c r="CB75" s="282">
        <v>0</v>
      </c>
      <c r="CC75" s="282">
        <v>0</v>
      </c>
      <c r="CD75" s="282">
        <v>0</v>
      </c>
      <c r="CE75" s="25">
        <v>0</v>
      </c>
    </row>
    <row r="76" spans="1:83">
      <c r="A76" s="26" t="s">
        <v>275</v>
      </c>
      <c r="B76" s="336"/>
      <c r="C76" s="282">
        <v>0</v>
      </c>
      <c r="D76" s="282">
        <v>0</v>
      </c>
      <c r="E76" s="282">
        <v>0</v>
      </c>
      <c r="F76" s="282">
        <v>0</v>
      </c>
      <c r="G76" s="282">
        <v>0</v>
      </c>
      <c r="H76" s="282">
        <v>0</v>
      </c>
      <c r="I76" s="282">
        <v>0</v>
      </c>
      <c r="J76" s="282">
        <v>0</v>
      </c>
      <c r="K76" s="282">
        <v>0</v>
      </c>
      <c r="L76" s="282">
        <v>0</v>
      </c>
      <c r="M76" s="282">
        <v>0</v>
      </c>
      <c r="N76" s="282">
        <v>0</v>
      </c>
      <c r="O76" s="282">
        <v>0</v>
      </c>
      <c r="P76" s="282">
        <v>0</v>
      </c>
      <c r="Q76" s="282">
        <v>0</v>
      </c>
      <c r="R76" s="282">
        <v>0</v>
      </c>
      <c r="S76" s="282">
        <v>0</v>
      </c>
      <c r="T76" s="282">
        <v>0</v>
      </c>
      <c r="U76" s="282">
        <v>0</v>
      </c>
      <c r="V76" s="282">
        <v>0</v>
      </c>
      <c r="W76" s="282">
        <v>0</v>
      </c>
      <c r="X76" s="282">
        <v>0</v>
      </c>
      <c r="Y76" s="282">
        <v>0</v>
      </c>
      <c r="Z76" s="282">
        <v>0</v>
      </c>
      <c r="AA76" s="282">
        <v>0</v>
      </c>
      <c r="AB76" s="282">
        <v>0</v>
      </c>
      <c r="AC76" s="282">
        <v>0</v>
      </c>
      <c r="AD76" s="282">
        <v>0</v>
      </c>
      <c r="AE76" s="282">
        <v>0</v>
      </c>
      <c r="AF76" s="282">
        <v>0</v>
      </c>
      <c r="AG76" s="282">
        <v>0</v>
      </c>
      <c r="AH76" s="282">
        <v>0</v>
      </c>
      <c r="AI76" s="282">
        <v>0</v>
      </c>
      <c r="AJ76" s="282">
        <v>0</v>
      </c>
      <c r="AK76" s="282">
        <v>0</v>
      </c>
      <c r="AL76" s="282">
        <v>0</v>
      </c>
      <c r="AM76" s="282">
        <v>0</v>
      </c>
      <c r="AN76" s="282">
        <v>0</v>
      </c>
      <c r="AO76" s="282">
        <v>0</v>
      </c>
      <c r="AP76" s="282">
        <v>0</v>
      </c>
      <c r="AQ76" s="282">
        <v>0</v>
      </c>
      <c r="AR76" s="282">
        <v>0</v>
      </c>
      <c r="AS76" s="282">
        <v>0</v>
      </c>
      <c r="AT76" s="282">
        <v>0</v>
      </c>
      <c r="AU76" s="282">
        <v>0</v>
      </c>
      <c r="AV76" s="282">
        <v>0</v>
      </c>
      <c r="AW76" s="282">
        <v>0</v>
      </c>
      <c r="AX76" s="282">
        <v>0</v>
      </c>
      <c r="AY76" s="282">
        <v>0</v>
      </c>
      <c r="AZ76" s="282">
        <v>0</v>
      </c>
      <c r="BA76" s="282">
        <v>0</v>
      </c>
      <c r="BB76" s="282">
        <v>0</v>
      </c>
      <c r="BC76" s="282">
        <v>0</v>
      </c>
      <c r="BD76" s="282">
        <v>0</v>
      </c>
      <c r="BE76" s="282">
        <v>0</v>
      </c>
      <c r="BF76" s="282">
        <v>0</v>
      </c>
      <c r="BG76" s="282">
        <v>0</v>
      </c>
      <c r="BH76" s="282">
        <v>0</v>
      </c>
      <c r="BI76" s="282">
        <v>0</v>
      </c>
      <c r="BJ76" s="282">
        <v>0</v>
      </c>
      <c r="BK76" s="282">
        <v>0</v>
      </c>
      <c r="BL76" s="282">
        <v>0</v>
      </c>
      <c r="BM76" s="282">
        <v>0</v>
      </c>
      <c r="BN76" s="282">
        <v>0</v>
      </c>
      <c r="BO76" s="282">
        <v>0</v>
      </c>
      <c r="BP76" s="282">
        <v>0</v>
      </c>
      <c r="BQ76" s="282">
        <v>0</v>
      </c>
      <c r="BR76" s="282">
        <v>0</v>
      </c>
      <c r="BS76" s="282">
        <v>0</v>
      </c>
      <c r="BT76" s="282">
        <v>0</v>
      </c>
      <c r="BU76" s="282">
        <v>0</v>
      </c>
      <c r="BV76" s="282">
        <v>0</v>
      </c>
      <c r="BW76" s="282">
        <v>0</v>
      </c>
      <c r="BX76" s="282">
        <v>0</v>
      </c>
      <c r="BY76" s="282">
        <v>0</v>
      </c>
      <c r="BZ76" s="282">
        <v>0</v>
      </c>
      <c r="CA76" s="282">
        <v>0</v>
      </c>
      <c r="CB76" s="282">
        <v>0</v>
      </c>
      <c r="CC76" s="282">
        <v>0</v>
      </c>
      <c r="CD76" s="282">
        <v>0</v>
      </c>
      <c r="CE76" s="25">
        <v>0</v>
      </c>
    </row>
    <row r="77" spans="1:83">
      <c r="A77" s="26" t="s">
        <v>276</v>
      </c>
      <c r="B77" s="335"/>
      <c r="C77" s="282">
        <v>0</v>
      </c>
      <c r="D77" s="282">
        <v>0</v>
      </c>
      <c r="E77" s="282">
        <v>0</v>
      </c>
      <c r="F77" s="282">
        <v>0</v>
      </c>
      <c r="G77" s="282">
        <v>0</v>
      </c>
      <c r="H77" s="282">
        <v>0</v>
      </c>
      <c r="I77" s="282">
        <v>0</v>
      </c>
      <c r="J77" s="282">
        <v>0</v>
      </c>
      <c r="K77" s="282">
        <v>0</v>
      </c>
      <c r="L77" s="282">
        <v>0</v>
      </c>
      <c r="M77" s="282">
        <v>0</v>
      </c>
      <c r="N77" s="282">
        <v>0</v>
      </c>
      <c r="O77" s="282">
        <v>0</v>
      </c>
      <c r="P77" s="282">
        <v>0</v>
      </c>
      <c r="Q77" s="282">
        <v>0</v>
      </c>
      <c r="R77" s="282">
        <v>0</v>
      </c>
      <c r="S77" s="282">
        <v>0</v>
      </c>
      <c r="T77" s="282">
        <v>0</v>
      </c>
      <c r="U77" s="282">
        <v>0</v>
      </c>
      <c r="V77" s="282">
        <v>0</v>
      </c>
      <c r="W77" s="282">
        <v>0</v>
      </c>
      <c r="X77" s="282">
        <v>0</v>
      </c>
      <c r="Y77" s="282">
        <v>0</v>
      </c>
      <c r="Z77" s="282">
        <v>0</v>
      </c>
      <c r="AA77" s="282">
        <v>0</v>
      </c>
      <c r="AB77" s="282">
        <v>0</v>
      </c>
      <c r="AC77" s="282">
        <v>0</v>
      </c>
      <c r="AD77" s="282">
        <v>0</v>
      </c>
      <c r="AE77" s="282">
        <v>0</v>
      </c>
      <c r="AF77" s="282">
        <v>0</v>
      </c>
      <c r="AG77" s="282">
        <v>0</v>
      </c>
      <c r="AH77" s="282">
        <v>0</v>
      </c>
      <c r="AI77" s="282">
        <v>0</v>
      </c>
      <c r="AJ77" s="282">
        <v>0</v>
      </c>
      <c r="AK77" s="282">
        <v>0</v>
      </c>
      <c r="AL77" s="282">
        <v>0</v>
      </c>
      <c r="AM77" s="282">
        <v>0</v>
      </c>
      <c r="AN77" s="282">
        <v>0</v>
      </c>
      <c r="AO77" s="282">
        <v>0</v>
      </c>
      <c r="AP77" s="282">
        <v>0</v>
      </c>
      <c r="AQ77" s="282">
        <v>0</v>
      </c>
      <c r="AR77" s="282">
        <v>0</v>
      </c>
      <c r="AS77" s="282">
        <v>0</v>
      </c>
      <c r="AT77" s="282">
        <v>0</v>
      </c>
      <c r="AU77" s="282">
        <v>0</v>
      </c>
      <c r="AV77" s="282">
        <v>0</v>
      </c>
      <c r="AW77" s="282">
        <v>0</v>
      </c>
      <c r="AX77" s="282">
        <v>0</v>
      </c>
      <c r="AY77" s="282">
        <v>0</v>
      </c>
      <c r="AZ77" s="282">
        <v>0</v>
      </c>
      <c r="BA77" s="282">
        <v>0</v>
      </c>
      <c r="BB77" s="282">
        <v>0</v>
      </c>
      <c r="BC77" s="282">
        <v>0</v>
      </c>
      <c r="BD77" s="282">
        <v>0</v>
      </c>
      <c r="BE77" s="282">
        <v>0</v>
      </c>
      <c r="BF77" s="282">
        <v>0</v>
      </c>
      <c r="BG77" s="282">
        <v>0</v>
      </c>
      <c r="BH77" s="282">
        <v>0</v>
      </c>
      <c r="BI77" s="282">
        <v>0</v>
      </c>
      <c r="BJ77" s="282">
        <v>0</v>
      </c>
      <c r="BK77" s="282">
        <v>0</v>
      </c>
      <c r="BL77" s="282">
        <v>0</v>
      </c>
      <c r="BM77" s="282">
        <v>0</v>
      </c>
      <c r="BN77" s="282">
        <v>0</v>
      </c>
      <c r="BO77" s="282">
        <v>0</v>
      </c>
      <c r="BP77" s="282">
        <v>0</v>
      </c>
      <c r="BQ77" s="282">
        <v>0</v>
      </c>
      <c r="BR77" s="282">
        <v>0</v>
      </c>
      <c r="BS77" s="282">
        <v>0</v>
      </c>
      <c r="BT77" s="282">
        <v>0</v>
      </c>
      <c r="BU77" s="282">
        <v>0</v>
      </c>
      <c r="BV77" s="282">
        <v>0</v>
      </c>
      <c r="BW77" s="282">
        <v>0</v>
      </c>
      <c r="BX77" s="282">
        <v>0</v>
      </c>
      <c r="BY77" s="282">
        <v>0</v>
      </c>
      <c r="BZ77" s="282">
        <v>0</v>
      </c>
      <c r="CA77" s="282">
        <v>0</v>
      </c>
      <c r="CB77" s="282">
        <v>0</v>
      </c>
      <c r="CC77" s="282">
        <v>0</v>
      </c>
      <c r="CD77" s="282">
        <v>0</v>
      </c>
      <c r="CE77" s="25">
        <v>0</v>
      </c>
    </row>
    <row r="78" spans="1:83">
      <c r="A78" s="26" t="s">
        <v>277</v>
      </c>
      <c r="B78" s="16"/>
      <c r="C78" s="282">
        <v>0</v>
      </c>
      <c r="D78" s="282">
        <v>0</v>
      </c>
      <c r="E78" s="282">
        <v>0</v>
      </c>
      <c r="F78" s="282">
        <v>0</v>
      </c>
      <c r="G78" s="282">
        <v>0</v>
      </c>
      <c r="H78" s="282">
        <v>0</v>
      </c>
      <c r="I78" s="282">
        <v>0</v>
      </c>
      <c r="J78" s="282">
        <v>0</v>
      </c>
      <c r="K78" s="282">
        <v>0</v>
      </c>
      <c r="L78" s="282">
        <v>0</v>
      </c>
      <c r="M78" s="282">
        <v>0</v>
      </c>
      <c r="N78" s="282">
        <v>0</v>
      </c>
      <c r="O78" s="282">
        <v>0</v>
      </c>
      <c r="P78" s="282">
        <v>0</v>
      </c>
      <c r="Q78" s="282">
        <v>0</v>
      </c>
      <c r="R78" s="282">
        <v>0</v>
      </c>
      <c r="S78" s="282">
        <v>0</v>
      </c>
      <c r="T78" s="282">
        <v>0</v>
      </c>
      <c r="U78" s="282">
        <v>0</v>
      </c>
      <c r="V78" s="282">
        <v>0</v>
      </c>
      <c r="W78" s="282">
        <v>0</v>
      </c>
      <c r="X78" s="282">
        <v>0</v>
      </c>
      <c r="Y78" s="282">
        <v>0</v>
      </c>
      <c r="Z78" s="282">
        <v>0</v>
      </c>
      <c r="AA78" s="282">
        <v>0</v>
      </c>
      <c r="AB78" s="282">
        <v>0</v>
      </c>
      <c r="AC78" s="282">
        <v>0</v>
      </c>
      <c r="AD78" s="282">
        <v>0</v>
      </c>
      <c r="AE78" s="282">
        <v>0</v>
      </c>
      <c r="AF78" s="282">
        <v>0</v>
      </c>
      <c r="AG78" s="282">
        <v>0</v>
      </c>
      <c r="AH78" s="282">
        <v>0</v>
      </c>
      <c r="AI78" s="282">
        <v>0</v>
      </c>
      <c r="AJ78" s="282">
        <v>0</v>
      </c>
      <c r="AK78" s="282">
        <v>0</v>
      </c>
      <c r="AL78" s="282">
        <v>0</v>
      </c>
      <c r="AM78" s="282">
        <v>0</v>
      </c>
      <c r="AN78" s="282">
        <v>0</v>
      </c>
      <c r="AO78" s="282">
        <v>0</v>
      </c>
      <c r="AP78" s="282">
        <v>0</v>
      </c>
      <c r="AQ78" s="282">
        <v>0</v>
      </c>
      <c r="AR78" s="282">
        <v>0</v>
      </c>
      <c r="AS78" s="282">
        <v>0</v>
      </c>
      <c r="AT78" s="282">
        <v>0</v>
      </c>
      <c r="AU78" s="282">
        <v>0</v>
      </c>
      <c r="AV78" s="282">
        <v>0</v>
      </c>
      <c r="AW78" s="282">
        <v>0</v>
      </c>
      <c r="AX78" s="282">
        <v>0</v>
      </c>
      <c r="AY78" s="282">
        <v>0</v>
      </c>
      <c r="AZ78" s="282">
        <v>0</v>
      </c>
      <c r="BA78" s="282">
        <v>0</v>
      </c>
      <c r="BB78" s="282">
        <v>0</v>
      </c>
      <c r="BC78" s="282">
        <v>0</v>
      </c>
      <c r="BD78" s="282">
        <v>0</v>
      </c>
      <c r="BE78" s="282">
        <v>0</v>
      </c>
      <c r="BF78" s="282">
        <v>0</v>
      </c>
      <c r="BG78" s="282">
        <v>0</v>
      </c>
      <c r="BH78" s="282">
        <v>0</v>
      </c>
      <c r="BI78" s="282">
        <v>0</v>
      </c>
      <c r="BJ78" s="282">
        <v>0</v>
      </c>
      <c r="BK78" s="282">
        <v>0</v>
      </c>
      <c r="BL78" s="282">
        <v>0</v>
      </c>
      <c r="BM78" s="282">
        <v>0</v>
      </c>
      <c r="BN78" s="282">
        <v>0</v>
      </c>
      <c r="BO78" s="282">
        <v>0</v>
      </c>
      <c r="BP78" s="282">
        <v>0</v>
      </c>
      <c r="BQ78" s="282">
        <v>0</v>
      </c>
      <c r="BR78" s="282">
        <v>0</v>
      </c>
      <c r="BS78" s="282">
        <v>0</v>
      </c>
      <c r="BT78" s="282">
        <v>0</v>
      </c>
      <c r="BU78" s="282">
        <v>0</v>
      </c>
      <c r="BV78" s="282">
        <v>0</v>
      </c>
      <c r="BW78" s="282">
        <v>0</v>
      </c>
      <c r="BX78" s="282">
        <v>0</v>
      </c>
      <c r="BY78" s="282">
        <v>0</v>
      </c>
      <c r="BZ78" s="282">
        <v>0</v>
      </c>
      <c r="CA78" s="282">
        <v>0</v>
      </c>
      <c r="CB78" s="282">
        <v>0</v>
      </c>
      <c r="CC78" s="282">
        <v>0</v>
      </c>
      <c r="CD78" s="282">
        <v>0</v>
      </c>
      <c r="CE78" s="25">
        <v>0</v>
      </c>
    </row>
    <row r="79" spans="1:83">
      <c r="A79" s="26" t="s">
        <v>278</v>
      </c>
      <c r="B79" s="16"/>
      <c r="C79" s="282">
        <v>0</v>
      </c>
      <c r="D79" s="282">
        <v>0</v>
      </c>
      <c r="E79" s="282">
        <v>0</v>
      </c>
      <c r="F79" s="282">
        <v>0</v>
      </c>
      <c r="G79" s="282">
        <v>0</v>
      </c>
      <c r="H79" s="282">
        <v>0</v>
      </c>
      <c r="I79" s="282">
        <v>0</v>
      </c>
      <c r="J79" s="282">
        <v>0</v>
      </c>
      <c r="K79" s="282">
        <v>0</v>
      </c>
      <c r="L79" s="282">
        <v>0</v>
      </c>
      <c r="M79" s="282">
        <v>0</v>
      </c>
      <c r="N79" s="282">
        <v>0</v>
      </c>
      <c r="O79" s="282">
        <v>0</v>
      </c>
      <c r="P79" s="282">
        <v>0</v>
      </c>
      <c r="Q79" s="282">
        <v>0</v>
      </c>
      <c r="R79" s="282">
        <v>0</v>
      </c>
      <c r="S79" s="282">
        <v>0</v>
      </c>
      <c r="T79" s="282">
        <v>0</v>
      </c>
      <c r="U79" s="282">
        <v>0</v>
      </c>
      <c r="V79" s="282">
        <v>0</v>
      </c>
      <c r="W79" s="282">
        <v>0</v>
      </c>
      <c r="X79" s="282">
        <v>0</v>
      </c>
      <c r="Y79" s="282">
        <v>0</v>
      </c>
      <c r="Z79" s="282">
        <v>0</v>
      </c>
      <c r="AA79" s="282">
        <v>0</v>
      </c>
      <c r="AB79" s="282">
        <v>0</v>
      </c>
      <c r="AC79" s="282">
        <v>0</v>
      </c>
      <c r="AD79" s="282">
        <v>0</v>
      </c>
      <c r="AE79" s="282">
        <v>0</v>
      </c>
      <c r="AF79" s="282">
        <v>0</v>
      </c>
      <c r="AG79" s="282">
        <v>0</v>
      </c>
      <c r="AH79" s="282">
        <v>0</v>
      </c>
      <c r="AI79" s="282">
        <v>0</v>
      </c>
      <c r="AJ79" s="282">
        <v>0</v>
      </c>
      <c r="AK79" s="282">
        <v>0</v>
      </c>
      <c r="AL79" s="282">
        <v>0</v>
      </c>
      <c r="AM79" s="282">
        <v>0</v>
      </c>
      <c r="AN79" s="282">
        <v>0</v>
      </c>
      <c r="AO79" s="282">
        <v>0</v>
      </c>
      <c r="AP79" s="282">
        <v>0</v>
      </c>
      <c r="AQ79" s="282">
        <v>0</v>
      </c>
      <c r="AR79" s="282">
        <v>0</v>
      </c>
      <c r="AS79" s="282">
        <v>0</v>
      </c>
      <c r="AT79" s="282">
        <v>0</v>
      </c>
      <c r="AU79" s="282">
        <v>0</v>
      </c>
      <c r="AV79" s="282">
        <v>0</v>
      </c>
      <c r="AW79" s="282">
        <v>0</v>
      </c>
      <c r="AX79" s="282">
        <v>0</v>
      </c>
      <c r="AY79" s="282">
        <v>0</v>
      </c>
      <c r="AZ79" s="282">
        <v>0</v>
      </c>
      <c r="BA79" s="282">
        <v>0</v>
      </c>
      <c r="BB79" s="282">
        <v>0</v>
      </c>
      <c r="BC79" s="282">
        <v>0</v>
      </c>
      <c r="BD79" s="282">
        <v>0</v>
      </c>
      <c r="BE79" s="282">
        <v>0</v>
      </c>
      <c r="BF79" s="282">
        <v>0</v>
      </c>
      <c r="BG79" s="282">
        <v>0</v>
      </c>
      <c r="BH79" s="282">
        <v>0</v>
      </c>
      <c r="BI79" s="282">
        <v>0</v>
      </c>
      <c r="BJ79" s="282">
        <v>0</v>
      </c>
      <c r="BK79" s="282">
        <v>0</v>
      </c>
      <c r="BL79" s="282">
        <v>0</v>
      </c>
      <c r="BM79" s="282">
        <v>0</v>
      </c>
      <c r="BN79" s="282">
        <v>0</v>
      </c>
      <c r="BO79" s="282">
        <v>0</v>
      </c>
      <c r="BP79" s="282">
        <v>0</v>
      </c>
      <c r="BQ79" s="282">
        <v>0</v>
      </c>
      <c r="BR79" s="282">
        <v>0</v>
      </c>
      <c r="BS79" s="282">
        <v>0</v>
      </c>
      <c r="BT79" s="282">
        <v>0</v>
      </c>
      <c r="BU79" s="282">
        <v>0</v>
      </c>
      <c r="BV79" s="282">
        <v>0</v>
      </c>
      <c r="BW79" s="282">
        <v>0</v>
      </c>
      <c r="BX79" s="282">
        <v>0</v>
      </c>
      <c r="BY79" s="282">
        <v>0</v>
      </c>
      <c r="BZ79" s="282">
        <v>0</v>
      </c>
      <c r="CA79" s="282">
        <v>0</v>
      </c>
      <c r="CB79" s="282">
        <v>0</v>
      </c>
      <c r="CC79" s="282">
        <v>0</v>
      </c>
      <c r="CD79" s="282">
        <v>0</v>
      </c>
      <c r="CE79" s="25">
        <v>0</v>
      </c>
    </row>
    <row r="80" spans="1:83">
      <c r="A80" s="26" t="s">
        <v>279</v>
      </c>
      <c r="B80" s="16"/>
      <c r="C80" s="282">
        <v>0</v>
      </c>
      <c r="D80" s="282">
        <v>0</v>
      </c>
      <c r="E80" s="282">
        <v>0</v>
      </c>
      <c r="F80" s="282">
        <v>0</v>
      </c>
      <c r="G80" s="282">
        <v>0</v>
      </c>
      <c r="H80" s="282">
        <v>0</v>
      </c>
      <c r="I80" s="282">
        <v>0</v>
      </c>
      <c r="J80" s="282">
        <v>0</v>
      </c>
      <c r="K80" s="282">
        <v>0</v>
      </c>
      <c r="L80" s="282">
        <v>0</v>
      </c>
      <c r="M80" s="282">
        <v>0</v>
      </c>
      <c r="N80" s="282">
        <v>0</v>
      </c>
      <c r="O80" s="282">
        <v>0</v>
      </c>
      <c r="P80" s="282">
        <v>0</v>
      </c>
      <c r="Q80" s="282">
        <v>0</v>
      </c>
      <c r="R80" s="282">
        <v>0</v>
      </c>
      <c r="S80" s="282">
        <v>0</v>
      </c>
      <c r="T80" s="282">
        <v>0</v>
      </c>
      <c r="U80" s="282">
        <v>0</v>
      </c>
      <c r="V80" s="282">
        <v>0</v>
      </c>
      <c r="W80" s="282">
        <v>0</v>
      </c>
      <c r="X80" s="282">
        <v>0</v>
      </c>
      <c r="Y80" s="282">
        <v>0</v>
      </c>
      <c r="Z80" s="282">
        <v>0</v>
      </c>
      <c r="AA80" s="282">
        <v>0</v>
      </c>
      <c r="AB80" s="282">
        <v>0</v>
      </c>
      <c r="AC80" s="282">
        <v>0</v>
      </c>
      <c r="AD80" s="282">
        <v>0</v>
      </c>
      <c r="AE80" s="282">
        <v>0</v>
      </c>
      <c r="AF80" s="282">
        <v>0</v>
      </c>
      <c r="AG80" s="282">
        <v>0</v>
      </c>
      <c r="AH80" s="282">
        <v>0</v>
      </c>
      <c r="AI80" s="282">
        <v>0</v>
      </c>
      <c r="AJ80" s="282">
        <v>0</v>
      </c>
      <c r="AK80" s="282">
        <v>0</v>
      </c>
      <c r="AL80" s="282">
        <v>0</v>
      </c>
      <c r="AM80" s="282">
        <v>0</v>
      </c>
      <c r="AN80" s="282">
        <v>0</v>
      </c>
      <c r="AO80" s="282">
        <v>0</v>
      </c>
      <c r="AP80" s="282">
        <v>0</v>
      </c>
      <c r="AQ80" s="282">
        <v>0</v>
      </c>
      <c r="AR80" s="282">
        <v>0</v>
      </c>
      <c r="AS80" s="282">
        <v>0</v>
      </c>
      <c r="AT80" s="282">
        <v>0</v>
      </c>
      <c r="AU80" s="282">
        <v>0</v>
      </c>
      <c r="AV80" s="282">
        <v>0</v>
      </c>
      <c r="AW80" s="282">
        <v>0</v>
      </c>
      <c r="AX80" s="282">
        <v>0</v>
      </c>
      <c r="AY80" s="282">
        <v>0</v>
      </c>
      <c r="AZ80" s="282">
        <v>0</v>
      </c>
      <c r="BA80" s="282">
        <v>0</v>
      </c>
      <c r="BB80" s="282">
        <v>0</v>
      </c>
      <c r="BC80" s="282">
        <v>0</v>
      </c>
      <c r="BD80" s="282">
        <v>0</v>
      </c>
      <c r="BE80" s="282">
        <v>0</v>
      </c>
      <c r="BF80" s="282">
        <v>0</v>
      </c>
      <c r="BG80" s="282">
        <v>0</v>
      </c>
      <c r="BH80" s="282">
        <v>0</v>
      </c>
      <c r="BI80" s="282">
        <v>0</v>
      </c>
      <c r="BJ80" s="282">
        <v>0</v>
      </c>
      <c r="BK80" s="282">
        <v>0</v>
      </c>
      <c r="BL80" s="282">
        <v>0</v>
      </c>
      <c r="BM80" s="282">
        <v>0</v>
      </c>
      <c r="BN80" s="282">
        <v>0</v>
      </c>
      <c r="BO80" s="282">
        <v>0</v>
      </c>
      <c r="BP80" s="282">
        <v>0</v>
      </c>
      <c r="BQ80" s="282">
        <v>0</v>
      </c>
      <c r="BR80" s="282">
        <v>0</v>
      </c>
      <c r="BS80" s="282">
        <v>0</v>
      </c>
      <c r="BT80" s="282">
        <v>0</v>
      </c>
      <c r="BU80" s="282">
        <v>0</v>
      </c>
      <c r="BV80" s="282">
        <v>0</v>
      </c>
      <c r="BW80" s="282">
        <v>0</v>
      </c>
      <c r="BX80" s="282">
        <v>0</v>
      </c>
      <c r="BY80" s="282">
        <v>0</v>
      </c>
      <c r="BZ80" s="282">
        <v>0</v>
      </c>
      <c r="CA80" s="282">
        <v>0</v>
      </c>
      <c r="CB80" s="282">
        <v>0</v>
      </c>
      <c r="CC80" s="282">
        <v>0</v>
      </c>
      <c r="CD80" s="282">
        <v>0</v>
      </c>
      <c r="CE80" s="25">
        <v>0</v>
      </c>
    </row>
    <row r="81" spans="1:84">
      <c r="A81" s="26" t="s">
        <v>280</v>
      </c>
      <c r="B81" s="16"/>
      <c r="C81" s="282">
        <v>0</v>
      </c>
      <c r="D81" s="282">
        <v>0</v>
      </c>
      <c r="E81" s="282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  <c r="L81" s="282">
        <v>0</v>
      </c>
      <c r="M81" s="282">
        <v>0</v>
      </c>
      <c r="N81" s="282">
        <v>0</v>
      </c>
      <c r="O81" s="282">
        <v>0</v>
      </c>
      <c r="P81" s="282">
        <v>0</v>
      </c>
      <c r="Q81" s="282">
        <v>0</v>
      </c>
      <c r="R81" s="282">
        <v>0</v>
      </c>
      <c r="S81" s="282">
        <v>0</v>
      </c>
      <c r="T81" s="282">
        <v>0</v>
      </c>
      <c r="U81" s="282">
        <v>0</v>
      </c>
      <c r="V81" s="282">
        <v>0</v>
      </c>
      <c r="W81" s="282">
        <v>0</v>
      </c>
      <c r="X81" s="282">
        <v>0</v>
      </c>
      <c r="Y81" s="282">
        <v>0</v>
      </c>
      <c r="Z81" s="282">
        <v>0</v>
      </c>
      <c r="AA81" s="282">
        <v>0</v>
      </c>
      <c r="AB81" s="282">
        <v>0</v>
      </c>
      <c r="AC81" s="282">
        <v>0</v>
      </c>
      <c r="AD81" s="282">
        <v>0</v>
      </c>
      <c r="AE81" s="282">
        <v>0</v>
      </c>
      <c r="AF81" s="282">
        <v>0</v>
      </c>
      <c r="AG81" s="282">
        <v>0</v>
      </c>
      <c r="AH81" s="282">
        <v>0</v>
      </c>
      <c r="AI81" s="282">
        <v>0</v>
      </c>
      <c r="AJ81" s="282">
        <v>0</v>
      </c>
      <c r="AK81" s="282">
        <v>0</v>
      </c>
      <c r="AL81" s="282">
        <v>0</v>
      </c>
      <c r="AM81" s="282">
        <v>0</v>
      </c>
      <c r="AN81" s="282">
        <v>0</v>
      </c>
      <c r="AO81" s="282">
        <v>0</v>
      </c>
      <c r="AP81" s="282">
        <v>0</v>
      </c>
      <c r="AQ81" s="282">
        <v>0</v>
      </c>
      <c r="AR81" s="282">
        <v>0</v>
      </c>
      <c r="AS81" s="282">
        <v>0</v>
      </c>
      <c r="AT81" s="282">
        <v>0</v>
      </c>
      <c r="AU81" s="282">
        <v>0</v>
      </c>
      <c r="AV81" s="282">
        <v>0</v>
      </c>
      <c r="AW81" s="282">
        <v>0</v>
      </c>
      <c r="AX81" s="282">
        <v>0</v>
      </c>
      <c r="AY81" s="282">
        <v>0</v>
      </c>
      <c r="AZ81" s="282">
        <v>0</v>
      </c>
      <c r="BA81" s="282">
        <v>0</v>
      </c>
      <c r="BB81" s="282">
        <v>0</v>
      </c>
      <c r="BC81" s="282">
        <v>0</v>
      </c>
      <c r="BD81" s="282">
        <v>0</v>
      </c>
      <c r="BE81" s="282">
        <v>0</v>
      </c>
      <c r="BF81" s="282">
        <v>0</v>
      </c>
      <c r="BG81" s="282">
        <v>0</v>
      </c>
      <c r="BH81" s="282">
        <v>0</v>
      </c>
      <c r="BI81" s="282">
        <v>0</v>
      </c>
      <c r="BJ81" s="282">
        <v>0</v>
      </c>
      <c r="BK81" s="282">
        <v>0</v>
      </c>
      <c r="BL81" s="282">
        <v>0</v>
      </c>
      <c r="BM81" s="282">
        <v>0</v>
      </c>
      <c r="BN81" s="282">
        <v>0</v>
      </c>
      <c r="BO81" s="282">
        <v>0</v>
      </c>
      <c r="BP81" s="282">
        <v>0</v>
      </c>
      <c r="BQ81" s="282">
        <v>0</v>
      </c>
      <c r="BR81" s="282">
        <v>0</v>
      </c>
      <c r="BS81" s="282">
        <v>0</v>
      </c>
      <c r="BT81" s="282">
        <v>0</v>
      </c>
      <c r="BU81" s="282">
        <v>0</v>
      </c>
      <c r="BV81" s="282">
        <v>0</v>
      </c>
      <c r="BW81" s="282">
        <v>0</v>
      </c>
      <c r="BX81" s="282">
        <v>0</v>
      </c>
      <c r="BY81" s="282">
        <v>0</v>
      </c>
      <c r="BZ81" s="282">
        <v>0</v>
      </c>
      <c r="CA81" s="282">
        <v>0</v>
      </c>
      <c r="CB81" s="282">
        <v>0</v>
      </c>
      <c r="CC81" s="282">
        <v>0</v>
      </c>
      <c r="CD81" s="282">
        <v>0</v>
      </c>
      <c r="CE81" s="25">
        <v>0</v>
      </c>
    </row>
    <row r="82" spans="1:84">
      <c r="A82" s="26" t="s">
        <v>281</v>
      </c>
      <c r="B82" s="16"/>
      <c r="C82" s="282">
        <v>0</v>
      </c>
      <c r="D82" s="282">
        <v>0</v>
      </c>
      <c r="E82" s="282">
        <v>0</v>
      </c>
      <c r="F82" s="282">
        <v>0</v>
      </c>
      <c r="G82" s="282">
        <v>0</v>
      </c>
      <c r="H82" s="282">
        <v>0</v>
      </c>
      <c r="I82" s="282">
        <v>0</v>
      </c>
      <c r="J82" s="282">
        <v>0</v>
      </c>
      <c r="K82" s="282">
        <v>0</v>
      </c>
      <c r="L82" s="282">
        <v>0</v>
      </c>
      <c r="M82" s="282">
        <v>0</v>
      </c>
      <c r="N82" s="282">
        <v>0</v>
      </c>
      <c r="O82" s="282">
        <v>0</v>
      </c>
      <c r="P82" s="282">
        <v>0</v>
      </c>
      <c r="Q82" s="282">
        <v>0</v>
      </c>
      <c r="R82" s="282">
        <v>0</v>
      </c>
      <c r="S82" s="282">
        <v>0</v>
      </c>
      <c r="T82" s="282">
        <v>0</v>
      </c>
      <c r="U82" s="282">
        <v>0</v>
      </c>
      <c r="V82" s="282">
        <v>0</v>
      </c>
      <c r="W82" s="282">
        <v>0</v>
      </c>
      <c r="X82" s="282">
        <v>0</v>
      </c>
      <c r="Y82" s="282">
        <v>0</v>
      </c>
      <c r="Z82" s="282">
        <v>0</v>
      </c>
      <c r="AA82" s="282">
        <v>0</v>
      </c>
      <c r="AB82" s="282">
        <v>0</v>
      </c>
      <c r="AC82" s="282">
        <v>0</v>
      </c>
      <c r="AD82" s="282">
        <v>0</v>
      </c>
      <c r="AE82" s="282">
        <v>0</v>
      </c>
      <c r="AF82" s="282">
        <v>0</v>
      </c>
      <c r="AG82" s="282">
        <v>0</v>
      </c>
      <c r="AH82" s="282">
        <v>0</v>
      </c>
      <c r="AI82" s="282">
        <v>0</v>
      </c>
      <c r="AJ82" s="282">
        <v>0</v>
      </c>
      <c r="AK82" s="282">
        <v>0</v>
      </c>
      <c r="AL82" s="282">
        <v>0</v>
      </c>
      <c r="AM82" s="282">
        <v>0</v>
      </c>
      <c r="AN82" s="282">
        <v>0</v>
      </c>
      <c r="AO82" s="282">
        <v>0</v>
      </c>
      <c r="AP82" s="282">
        <v>0</v>
      </c>
      <c r="AQ82" s="282">
        <v>0</v>
      </c>
      <c r="AR82" s="282">
        <v>0</v>
      </c>
      <c r="AS82" s="282">
        <v>0</v>
      </c>
      <c r="AT82" s="282">
        <v>0</v>
      </c>
      <c r="AU82" s="282">
        <v>0</v>
      </c>
      <c r="AV82" s="282">
        <v>0</v>
      </c>
      <c r="AW82" s="282">
        <v>0</v>
      </c>
      <c r="AX82" s="282">
        <v>0</v>
      </c>
      <c r="AY82" s="282">
        <v>0</v>
      </c>
      <c r="AZ82" s="282">
        <v>0</v>
      </c>
      <c r="BA82" s="282">
        <v>0</v>
      </c>
      <c r="BB82" s="282">
        <v>0</v>
      </c>
      <c r="BC82" s="282">
        <v>0</v>
      </c>
      <c r="BD82" s="282">
        <v>0</v>
      </c>
      <c r="BE82" s="282">
        <v>0</v>
      </c>
      <c r="BF82" s="282">
        <v>0</v>
      </c>
      <c r="BG82" s="282">
        <v>0</v>
      </c>
      <c r="BH82" s="282">
        <v>0</v>
      </c>
      <c r="BI82" s="282">
        <v>0</v>
      </c>
      <c r="BJ82" s="282">
        <v>0</v>
      </c>
      <c r="BK82" s="282">
        <v>0</v>
      </c>
      <c r="BL82" s="282">
        <v>0</v>
      </c>
      <c r="BM82" s="282">
        <v>0</v>
      </c>
      <c r="BN82" s="282">
        <v>0</v>
      </c>
      <c r="BO82" s="282">
        <v>0</v>
      </c>
      <c r="BP82" s="282">
        <v>0</v>
      </c>
      <c r="BQ82" s="282">
        <v>0</v>
      </c>
      <c r="BR82" s="282">
        <v>0</v>
      </c>
      <c r="BS82" s="282">
        <v>0</v>
      </c>
      <c r="BT82" s="282">
        <v>0</v>
      </c>
      <c r="BU82" s="282">
        <v>0</v>
      </c>
      <c r="BV82" s="282">
        <v>0</v>
      </c>
      <c r="BW82" s="282">
        <v>0</v>
      </c>
      <c r="BX82" s="282">
        <v>0</v>
      </c>
      <c r="BY82" s="282">
        <v>0</v>
      </c>
      <c r="BZ82" s="282">
        <v>0</v>
      </c>
      <c r="CA82" s="282">
        <v>0</v>
      </c>
      <c r="CB82" s="282">
        <v>0</v>
      </c>
      <c r="CC82" s="282">
        <v>0</v>
      </c>
      <c r="CD82" s="282">
        <v>0</v>
      </c>
      <c r="CE82" s="25">
        <v>0</v>
      </c>
    </row>
    <row r="83" spans="1:84">
      <c r="A83" s="26" t="s">
        <v>282</v>
      </c>
      <c r="B83" s="16"/>
      <c r="C83" s="273">
        <v>0</v>
      </c>
      <c r="D83" s="273">
        <v>0</v>
      </c>
      <c r="E83" s="330">
        <v>17060</v>
      </c>
      <c r="F83" s="330">
        <v>0</v>
      </c>
      <c r="G83" s="273">
        <v>0</v>
      </c>
      <c r="H83" s="273">
        <v>0</v>
      </c>
      <c r="I83" s="330">
        <v>0</v>
      </c>
      <c r="J83" s="330">
        <v>0</v>
      </c>
      <c r="K83" s="330">
        <v>0</v>
      </c>
      <c r="L83" s="330">
        <v>86009</v>
      </c>
      <c r="M83" s="273">
        <v>0</v>
      </c>
      <c r="N83" s="273">
        <v>48472</v>
      </c>
      <c r="O83" s="273">
        <v>0</v>
      </c>
      <c r="P83" s="330">
        <v>0</v>
      </c>
      <c r="Q83" s="330">
        <v>0</v>
      </c>
      <c r="R83" s="332">
        <v>0</v>
      </c>
      <c r="S83" s="330">
        <v>0</v>
      </c>
      <c r="T83" s="273">
        <v>0</v>
      </c>
      <c r="U83" s="330">
        <v>21021</v>
      </c>
      <c r="V83" s="330">
        <v>0</v>
      </c>
      <c r="W83" s="273">
        <v>12.28</v>
      </c>
      <c r="X83" s="330">
        <v>46.42</v>
      </c>
      <c r="Y83" s="330">
        <v>91.3</v>
      </c>
      <c r="Z83" s="330">
        <v>0</v>
      </c>
      <c r="AA83" s="330">
        <v>0</v>
      </c>
      <c r="AB83" s="330">
        <v>9052</v>
      </c>
      <c r="AC83" s="330">
        <v>3841</v>
      </c>
      <c r="AD83" s="330">
        <v>0</v>
      </c>
      <c r="AE83" s="330">
        <v>23083</v>
      </c>
      <c r="AF83" s="330">
        <v>0</v>
      </c>
      <c r="AG83" s="330">
        <v>36039</v>
      </c>
      <c r="AH83" s="330">
        <v>0</v>
      </c>
      <c r="AI83" s="330">
        <v>0</v>
      </c>
      <c r="AJ83" s="330">
        <v>51063</v>
      </c>
      <c r="AK83" s="330">
        <v>12749</v>
      </c>
      <c r="AL83" s="330">
        <v>48</v>
      </c>
      <c r="AM83" s="330">
        <v>0</v>
      </c>
      <c r="AN83" s="330">
        <v>0</v>
      </c>
      <c r="AO83" s="273">
        <v>1599</v>
      </c>
      <c r="AP83" s="330">
        <v>0</v>
      </c>
      <c r="AQ83" s="273">
        <v>0</v>
      </c>
      <c r="AR83" s="273">
        <v>0</v>
      </c>
      <c r="AS83" s="273">
        <v>0</v>
      </c>
      <c r="AT83" s="273">
        <v>0</v>
      </c>
      <c r="AU83" s="330">
        <v>0</v>
      </c>
      <c r="AV83" s="330">
        <v>4439</v>
      </c>
      <c r="AW83" s="330">
        <v>0</v>
      </c>
      <c r="AX83" s="330">
        <v>0</v>
      </c>
      <c r="AY83" s="330">
        <v>0</v>
      </c>
      <c r="AZ83" s="330">
        <v>0</v>
      </c>
      <c r="BA83" s="330">
        <v>3599</v>
      </c>
      <c r="BB83" s="330">
        <v>17392</v>
      </c>
      <c r="BC83" s="330">
        <v>0</v>
      </c>
      <c r="BD83" s="330">
        <v>24</v>
      </c>
      <c r="BE83" s="330">
        <v>1585</v>
      </c>
      <c r="BF83" s="330">
        <v>5557</v>
      </c>
      <c r="BG83" s="330">
        <v>0</v>
      </c>
      <c r="BH83" s="332">
        <v>2410</v>
      </c>
      <c r="BI83" s="330">
        <v>0</v>
      </c>
      <c r="BJ83" s="330">
        <v>11904</v>
      </c>
      <c r="BK83" s="330">
        <v>26232</v>
      </c>
      <c r="BL83" s="330">
        <v>36</v>
      </c>
      <c r="BM83" s="330">
        <v>0</v>
      </c>
      <c r="BN83" s="330">
        <v>242276</v>
      </c>
      <c r="BO83" s="330">
        <v>0</v>
      </c>
      <c r="BP83" s="330">
        <v>49217</v>
      </c>
      <c r="BQ83" s="330">
        <v>0</v>
      </c>
      <c r="BR83" s="330">
        <v>0</v>
      </c>
      <c r="BS83" s="330">
        <v>0</v>
      </c>
      <c r="BT83" s="330">
        <v>0</v>
      </c>
      <c r="BU83" s="330">
        <v>0</v>
      </c>
      <c r="BV83" s="330">
        <v>58</v>
      </c>
      <c r="BW83" s="330">
        <v>0</v>
      </c>
      <c r="BX83" s="330">
        <v>0</v>
      </c>
      <c r="BY83" s="330">
        <v>435</v>
      </c>
      <c r="BZ83" s="330">
        <v>0</v>
      </c>
      <c r="CA83" s="330">
        <v>0</v>
      </c>
      <c r="CB83" s="330">
        <v>0</v>
      </c>
      <c r="CC83" s="330">
        <v>0</v>
      </c>
      <c r="CD83" s="282">
        <v>1629980</v>
      </c>
      <c r="CE83" s="25">
        <v>2305330</v>
      </c>
    </row>
    <row r="84" spans="1:84">
      <c r="A84" s="31" t="s">
        <v>283</v>
      </c>
      <c r="B84" s="16"/>
      <c r="C84" s="273">
        <v>0</v>
      </c>
      <c r="D84" s="273">
        <v>0</v>
      </c>
      <c r="E84" s="273">
        <v>0</v>
      </c>
      <c r="F84" s="273">
        <v>0</v>
      </c>
      <c r="G84" s="273">
        <v>0</v>
      </c>
      <c r="H84" s="273">
        <v>0</v>
      </c>
      <c r="I84" s="273">
        <v>0</v>
      </c>
      <c r="J84" s="273">
        <v>0</v>
      </c>
      <c r="K84" s="273">
        <v>4524</v>
      </c>
      <c r="L84" s="273">
        <v>0</v>
      </c>
      <c r="M84" s="273">
        <v>0</v>
      </c>
      <c r="N84" s="273">
        <v>0</v>
      </c>
      <c r="O84" s="273">
        <v>0</v>
      </c>
      <c r="P84" s="273">
        <v>0</v>
      </c>
      <c r="Q84" s="273">
        <v>0</v>
      </c>
      <c r="R84" s="273">
        <v>0</v>
      </c>
      <c r="S84" s="273">
        <v>0</v>
      </c>
      <c r="T84" s="273">
        <v>0</v>
      </c>
      <c r="U84" s="273">
        <v>0</v>
      </c>
      <c r="V84" s="273">
        <v>0</v>
      </c>
      <c r="W84" s="273">
        <v>0</v>
      </c>
      <c r="X84" s="273">
        <v>0</v>
      </c>
      <c r="Y84" s="273">
        <v>0</v>
      </c>
      <c r="Z84" s="273">
        <v>0</v>
      </c>
      <c r="AA84" s="273">
        <v>0</v>
      </c>
      <c r="AB84" s="273">
        <v>66943</v>
      </c>
      <c r="AC84" s="273">
        <v>0</v>
      </c>
      <c r="AD84" s="273">
        <v>0</v>
      </c>
      <c r="AE84" s="273">
        <v>3944</v>
      </c>
      <c r="AF84" s="273">
        <v>0</v>
      </c>
      <c r="AG84" s="273">
        <v>0</v>
      </c>
      <c r="AH84" s="273">
        <v>0</v>
      </c>
      <c r="AI84" s="273">
        <v>0</v>
      </c>
      <c r="AJ84" s="273">
        <v>0</v>
      </c>
      <c r="AK84" s="273">
        <v>0</v>
      </c>
      <c r="AL84" s="273">
        <v>0</v>
      </c>
      <c r="AM84" s="273">
        <v>0</v>
      </c>
      <c r="AN84" s="273">
        <v>0</v>
      </c>
      <c r="AO84" s="273">
        <v>0</v>
      </c>
      <c r="AP84" s="273">
        <v>0</v>
      </c>
      <c r="AQ84" s="273">
        <v>0</v>
      </c>
      <c r="AR84" s="273">
        <v>0</v>
      </c>
      <c r="AS84" s="273">
        <v>0</v>
      </c>
      <c r="AT84" s="273">
        <v>0</v>
      </c>
      <c r="AU84" s="273">
        <v>0</v>
      </c>
      <c r="AV84" s="273">
        <v>0</v>
      </c>
      <c r="AW84" s="273">
        <v>0</v>
      </c>
      <c r="AX84" s="273">
        <v>0</v>
      </c>
      <c r="AY84" s="273">
        <v>267403</v>
      </c>
      <c r="AZ84" s="273">
        <v>0</v>
      </c>
      <c r="BA84" s="273">
        <v>0</v>
      </c>
      <c r="BB84" s="273">
        <v>11580</v>
      </c>
      <c r="BC84" s="273">
        <v>0</v>
      </c>
      <c r="BD84" s="273">
        <v>0</v>
      </c>
      <c r="BE84" s="273">
        <v>0</v>
      </c>
      <c r="BF84" s="273">
        <v>0</v>
      </c>
      <c r="BG84" s="273">
        <v>0</v>
      </c>
      <c r="BH84" s="273">
        <v>0</v>
      </c>
      <c r="BI84" s="273">
        <v>0</v>
      </c>
      <c r="BJ84" s="273">
        <v>24817</v>
      </c>
      <c r="BK84" s="273">
        <v>0</v>
      </c>
      <c r="BL84" s="273">
        <v>0</v>
      </c>
      <c r="BM84" s="273">
        <v>0</v>
      </c>
      <c r="BN84" s="273">
        <v>5431</v>
      </c>
      <c r="BO84" s="273">
        <v>0</v>
      </c>
      <c r="BP84" s="273">
        <v>0</v>
      </c>
      <c r="BQ84" s="273">
        <v>0</v>
      </c>
      <c r="BR84" s="273">
        <v>0</v>
      </c>
      <c r="BS84" s="273">
        <v>0</v>
      </c>
      <c r="BT84" s="273">
        <v>0</v>
      </c>
      <c r="BU84" s="273">
        <v>0</v>
      </c>
      <c r="BV84" s="273">
        <v>4859</v>
      </c>
      <c r="BW84" s="273">
        <v>0</v>
      </c>
      <c r="BX84" s="273">
        <v>0</v>
      </c>
      <c r="BY84" s="273">
        <v>0</v>
      </c>
      <c r="BZ84" s="273">
        <v>0</v>
      </c>
      <c r="CA84" s="273">
        <v>0</v>
      </c>
      <c r="CB84" s="273">
        <v>0</v>
      </c>
      <c r="CC84" s="273">
        <v>0</v>
      </c>
      <c r="CD84" s="282">
        <v>98946</v>
      </c>
      <c r="CE84" s="25">
        <v>488447</v>
      </c>
    </row>
    <row r="85" spans="1:84">
      <c r="A85" s="31" t="s">
        <v>284</v>
      </c>
      <c r="B85" s="25"/>
      <c r="C85" s="25">
        <v>0</v>
      </c>
      <c r="D85" s="25">
        <v>0</v>
      </c>
      <c r="E85" s="25">
        <v>997684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184863</v>
      </c>
      <c r="L85" s="25">
        <v>5029962</v>
      </c>
      <c r="M85" s="25">
        <v>0</v>
      </c>
      <c r="N85" s="25">
        <v>2788678</v>
      </c>
      <c r="O85" s="25">
        <v>0</v>
      </c>
      <c r="P85" s="25">
        <v>0</v>
      </c>
      <c r="Q85" s="25">
        <v>0</v>
      </c>
      <c r="R85" s="25">
        <v>0</v>
      </c>
      <c r="S85" s="25">
        <v>243447</v>
      </c>
      <c r="T85" s="25">
        <v>0</v>
      </c>
      <c r="U85" s="25">
        <v>1392211</v>
      </c>
      <c r="V85" s="25">
        <v>0</v>
      </c>
      <c r="W85" s="25">
        <v>277436.28000000003</v>
      </c>
      <c r="X85" s="25">
        <v>273426.42</v>
      </c>
      <c r="Y85" s="25">
        <v>514989.3</v>
      </c>
      <c r="Z85" s="25">
        <v>0</v>
      </c>
      <c r="AA85" s="25">
        <v>0</v>
      </c>
      <c r="AB85" s="25">
        <v>905183</v>
      </c>
      <c r="AC85" s="25">
        <v>306778</v>
      </c>
      <c r="AD85" s="25">
        <v>0</v>
      </c>
      <c r="AE85" s="25">
        <v>2057455</v>
      </c>
      <c r="AF85" s="25">
        <v>0</v>
      </c>
      <c r="AG85" s="25">
        <v>1793377</v>
      </c>
      <c r="AH85" s="25">
        <v>0</v>
      </c>
      <c r="AI85" s="25">
        <v>0</v>
      </c>
      <c r="AJ85" s="25">
        <v>4747477</v>
      </c>
      <c r="AK85" s="25">
        <v>524467</v>
      </c>
      <c r="AL85" s="25">
        <v>120585</v>
      </c>
      <c r="AM85" s="25">
        <v>0</v>
      </c>
      <c r="AN85" s="25">
        <v>0</v>
      </c>
      <c r="AO85" s="25">
        <v>93528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1104061</v>
      </c>
      <c r="AW85" s="25">
        <v>0</v>
      </c>
      <c r="AX85" s="25">
        <v>0</v>
      </c>
      <c r="AY85" s="25">
        <v>1240083</v>
      </c>
      <c r="AZ85" s="25">
        <v>0</v>
      </c>
      <c r="BA85" s="25">
        <v>124799</v>
      </c>
      <c r="BB85" s="25">
        <v>40892</v>
      </c>
      <c r="BC85" s="25">
        <v>0</v>
      </c>
      <c r="BD85" s="25">
        <v>103514</v>
      </c>
      <c r="BE85" s="25">
        <v>1260567</v>
      </c>
      <c r="BF85" s="25">
        <v>593224</v>
      </c>
      <c r="BG85" s="25">
        <v>0</v>
      </c>
      <c r="BH85" s="25">
        <v>2987763</v>
      </c>
      <c r="BI85" s="25">
        <v>0</v>
      </c>
      <c r="BJ85" s="25">
        <v>630824</v>
      </c>
      <c r="BK85" s="25">
        <v>1461438</v>
      </c>
      <c r="BL85" s="25">
        <v>237270</v>
      </c>
      <c r="BM85" s="25">
        <v>0</v>
      </c>
      <c r="BN85" s="25">
        <v>2451948</v>
      </c>
      <c r="BO85" s="25">
        <v>0</v>
      </c>
      <c r="BP85" s="25">
        <v>151963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198866</v>
      </c>
      <c r="BW85" s="25">
        <v>0</v>
      </c>
      <c r="BX85" s="25">
        <v>0</v>
      </c>
      <c r="BY85" s="25">
        <v>253056</v>
      </c>
      <c r="BZ85" s="25">
        <v>0</v>
      </c>
      <c r="CA85" s="25">
        <v>0</v>
      </c>
      <c r="CB85" s="25">
        <v>0</v>
      </c>
      <c r="CC85" s="25">
        <v>0</v>
      </c>
      <c r="CD85" s="25">
        <v>1531034</v>
      </c>
      <c r="CE85" s="25">
        <v>36622849</v>
      </c>
    </row>
    <row r="86" spans="1:84">
      <c r="A86" s="31" t="s">
        <v>285</v>
      </c>
      <c r="B86" s="25"/>
      <c r="C86" s="24" t="s">
        <v>247</v>
      </c>
      <c r="D86" s="24" t="s">
        <v>247</v>
      </c>
      <c r="E86" s="24" t="s">
        <v>247</v>
      </c>
      <c r="F86" s="24" t="s">
        <v>247</v>
      </c>
      <c r="G86" s="24" t="s">
        <v>247</v>
      </c>
      <c r="H86" s="24" t="s">
        <v>247</v>
      </c>
      <c r="I86" s="24" t="s">
        <v>247</v>
      </c>
      <c r="J86" s="24" t="s">
        <v>247</v>
      </c>
      <c r="K86" s="337" t="s">
        <v>247</v>
      </c>
      <c r="L86" s="24" t="s">
        <v>247</v>
      </c>
      <c r="M86" s="24" t="s">
        <v>247</v>
      </c>
      <c r="N86" s="24" t="s">
        <v>247</v>
      </c>
      <c r="O86" s="24" t="s">
        <v>247</v>
      </c>
      <c r="P86" s="24" t="s">
        <v>247</v>
      </c>
      <c r="Q86" s="24" t="s">
        <v>247</v>
      </c>
      <c r="R86" s="24" t="s">
        <v>247</v>
      </c>
      <c r="S86" s="24" t="s">
        <v>247</v>
      </c>
      <c r="T86" s="24" t="s">
        <v>247</v>
      </c>
      <c r="U86" s="24" t="s">
        <v>247</v>
      </c>
      <c r="V86" s="24" t="s">
        <v>247</v>
      </c>
      <c r="W86" s="24" t="s">
        <v>247</v>
      </c>
      <c r="X86" s="24" t="s">
        <v>247</v>
      </c>
      <c r="Y86" s="24" t="s">
        <v>247</v>
      </c>
      <c r="Z86" s="24" t="s">
        <v>247</v>
      </c>
      <c r="AA86" s="24" t="s">
        <v>247</v>
      </c>
      <c r="AB86" s="24" t="s">
        <v>247</v>
      </c>
      <c r="AC86" s="24" t="s">
        <v>247</v>
      </c>
      <c r="AD86" s="24" t="s">
        <v>247</v>
      </c>
      <c r="AE86" s="24" t="s">
        <v>247</v>
      </c>
      <c r="AF86" s="24" t="s">
        <v>247</v>
      </c>
      <c r="AG86" s="24" t="s">
        <v>247</v>
      </c>
      <c r="AH86" s="24" t="s">
        <v>247</v>
      </c>
      <c r="AI86" s="24" t="s">
        <v>247</v>
      </c>
      <c r="AJ86" s="24" t="s">
        <v>247</v>
      </c>
      <c r="AK86" s="24" t="s">
        <v>247</v>
      </c>
      <c r="AL86" s="24" t="s">
        <v>247</v>
      </c>
      <c r="AM86" s="24" t="s">
        <v>247</v>
      </c>
      <c r="AN86" s="24" t="s">
        <v>247</v>
      </c>
      <c r="AO86" s="24" t="s">
        <v>247</v>
      </c>
      <c r="AP86" s="24" t="s">
        <v>247</v>
      </c>
      <c r="AQ86" s="24" t="s">
        <v>247</v>
      </c>
      <c r="AR86" s="24" t="s">
        <v>247</v>
      </c>
      <c r="AS86" s="24" t="s">
        <v>247</v>
      </c>
      <c r="AT86" s="24" t="s">
        <v>247</v>
      </c>
      <c r="AU86" s="24" t="s">
        <v>247</v>
      </c>
      <c r="AV86" s="24" t="s">
        <v>247</v>
      </c>
      <c r="AW86" s="24" t="s">
        <v>247</v>
      </c>
      <c r="AX86" s="24" t="s">
        <v>247</v>
      </c>
      <c r="AY86" s="24" t="s">
        <v>247</v>
      </c>
      <c r="AZ86" s="24" t="s">
        <v>247</v>
      </c>
      <c r="BA86" s="24" t="s">
        <v>247</v>
      </c>
      <c r="BB86" s="24" t="s">
        <v>247</v>
      </c>
      <c r="BC86" s="24" t="s">
        <v>247</v>
      </c>
      <c r="BD86" s="24" t="s">
        <v>247</v>
      </c>
      <c r="BE86" s="24" t="s">
        <v>247</v>
      </c>
      <c r="BF86" s="24" t="s">
        <v>247</v>
      </c>
      <c r="BG86" s="24" t="s">
        <v>247</v>
      </c>
      <c r="BH86" s="24" t="s">
        <v>247</v>
      </c>
      <c r="BI86" s="24" t="s">
        <v>247</v>
      </c>
      <c r="BJ86" s="24" t="s">
        <v>247</v>
      </c>
      <c r="BK86" s="24" t="s">
        <v>247</v>
      </c>
      <c r="BL86" s="24" t="s">
        <v>247</v>
      </c>
      <c r="BM86" s="24" t="s">
        <v>247</v>
      </c>
      <c r="BN86" s="24" t="s">
        <v>247</v>
      </c>
      <c r="BO86" s="24" t="s">
        <v>247</v>
      </c>
      <c r="BP86" s="24" t="s">
        <v>247</v>
      </c>
      <c r="BQ86" s="24" t="s">
        <v>247</v>
      </c>
      <c r="BR86" s="24" t="s">
        <v>247</v>
      </c>
      <c r="BS86" s="24" t="s">
        <v>247</v>
      </c>
      <c r="BT86" s="24" t="s">
        <v>247</v>
      </c>
      <c r="BU86" s="24" t="s">
        <v>247</v>
      </c>
      <c r="BV86" s="24" t="s">
        <v>247</v>
      </c>
      <c r="BW86" s="24" t="s">
        <v>247</v>
      </c>
      <c r="BX86" s="24" t="s">
        <v>247</v>
      </c>
      <c r="BY86" s="24" t="s">
        <v>247</v>
      </c>
      <c r="BZ86" s="24" t="s">
        <v>247</v>
      </c>
      <c r="CA86" s="24" t="s">
        <v>247</v>
      </c>
      <c r="CB86" s="24" t="s">
        <v>247</v>
      </c>
      <c r="CC86" s="24" t="s">
        <v>247</v>
      </c>
      <c r="CD86" s="24" t="s">
        <v>247</v>
      </c>
      <c r="CE86" s="282">
        <v>-1405482</v>
      </c>
    </row>
    <row r="87" spans="1:84">
      <c r="A87" s="21" t="s">
        <v>286</v>
      </c>
      <c r="B87" s="16"/>
      <c r="C87" s="273">
        <v>0</v>
      </c>
      <c r="D87" s="273">
        <v>0</v>
      </c>
      <c r="E87" s="273">
        <v>375130</v>
      </c>
      <c r="F87" s="273">
        <v>0</v>
      </c>
      <c r="G87" s="273">
        <v>0</v>
      </c>
      <c r="H87" s="273">
        <v>0</v>
      </c>
      <c r="I87" s="273">
        <v>0</v>
      </c>
      <c r="J87" s="273">
        <v>0</v>
      </c>
      <c r="K87" s="273">
        <v>625217</v>
      </c>
      <c r="L87" s="273">
        <v>1891283</v>
      </c>
      <c r="M87" s="273">
        <v>0</v>
      </c>
      <c r="N87" s="273">
        <v>721261</v>
      </c>
      <c r="O87" s="273">
        <v>0</v>
      </c>
      <c r="P87" s="273">
        <v>0</v>
      </c>
      <c r="Q87" s="273">
        <v>0</v>
      </c>
      <c r="R87" s="273">
        <v>0</v>
      </c>
      <c r="S87" s="273">
        <v>304630</v>
      </c>
      <c r="T87" s="273">
        <v>0</v>
      </c>
      <c r="U87" s="273">
        <v>989731</v>
      </c>
      <c r="V87" s="273">
        <v>0</v>
      </c>
      <c r="W87" s="273">
        <v>38981</v>
      </c>
      <c r="X87" s="273">
        <v>147296</v>
      </c>
      <c r="Y87" s="273">
        <v>289735</v>
      </c>
      <c r="Z87" s="273">
        <v>0</v>
      </c>
      <c r="AA87" s="273">
        <v>0</v>
      </c>
      <c r="AB87" s="273">
        <v>1116063</v>
      </c>
      <c r="AC87" s="273">
        <v>569980</v>
      </c>
      <c r="AD87" s="273">
        <v>0</v>
      </c>
      <c r="AE87" s="273">
        <v>469556</v>
      </c>
      <c r="AF87" s="273">
        <v>0</v>
      </c>
      <c r="AG87" s="273">
        <v>262918</v>
      </c>
      <c r="AH87" s="273">
        <v>0</v>
      </c>
      <c r="AI87" s="273">
        <v>0</v>
      </c>
      <c r="AJ87" s="273">
        <v>258227</v>
      </c>
      <c r="AK87" s="273">
        <v>439460</v>
      </c>
      <c r="AL87" s="273">
        <v>29379</v>
      </c>
      <c r="AM87" s="273">
        <v>0</v>
      </c>
      <c r="AN87" s="273">
        <v>0</v>
      </c>
      <c r="AO87" s="273">
        <v>17215</v>
      </c>
      <c r="AP87" s="273">
        <v>0</v>
      </c>
      <c r="AQ87" s="273">
        <v>0</v>
      </c>
      <c r="AR87" s="273">
        <v>0</v>
      </c>
      <c r="AS87" s="273">
        <v>0</v>
      </c>
      <c r="AT87" s="273">
        <v>0</v>
      </c>
      <c r="AU87" s="273">
        <v>0</v>
      </c>
      <c r="AV87" s="273">
        <v>598329</v>
      </c>
      <c r="AW87" s="24" t="s">
        <v>247</v>
      </c>
      <c r="AX87" s="24" t="s">
        <v>247</v>
      </c>
      <c r="AY87" s="24" t="s">
        <v>247</v>
      </c>
      <c r="AZ87" s="24" t="s">
        <v>247</v>
      </c>
      <c r="BA87" s="24" t="s">
        <v>247</v>
      </c>
      <c r="BB87" s="24" t="s">
        <v>247</v>
      </c>
      <c r="BC87" s="24" t="s">
        <v>247</v>
      </c>
      <c r="BD87" s="24" t="s">
        <v>247</v>
      </c>
      <c r="BE87" s="24" t="s">
        <v>247</v>
      </c>
      <c r="BF87" s="24" t="s">
        <v>247</v>
      </c>
      <c r="BG87" s="24" t="s">
        <v>247</v>
      </c>
      <c r="BH87" s="24" t="s">
        <v>247</v>
      </c>
      <c r="BI87" s="24" t="s">
        <v>247</v>
      </c>
      <c r="BJ87" s="24" t="s">
        <v>247</v>
      </c>
      <c r="BK87" s="24" t="s">
        <v>247</v>
      </c>
      <c r="BL87" s="24" t="s">
        <v>247</v>
      </c>
      <c r="BM87" s="24" t="s">
        <v>247</v>
      </c>
      <c r="BN87" s="24" t="s">
        <v>247</v>
      </c>
      <c r="BO87" s="24" t="s">
        <v>247</v>
      </c>
      <c r="BP87" s="24" t="s">
        <v>247</v>
      </c>
      <c r="BQ87" s="24" t="s">
        <v>247</v>
      </c>
      <c r="BR87" s="24" t="s">
        <v>247</v>
      </c>
      <c r="BS87" s="24" t="s">
        <v>247</v>
      </c>
      <c r="BT87" s="24" t="s">
        <v>247</v>
      </c>
      <c r="BU87" s="24" t="s">
        <v>247</v>
      </c>
      <c r="BV87" s="24" t="s">
        <v>247</v>
      </c>
      <c r="BW87" s="24" t="s">
        <v>247</v>
      </c>
      <c r="BX87" s="24" t="s">
        <v>247</v>
      </c>
      <c r="BY87" s="24" t="s">
        <v>247</v>
      </c>
      <c r="BZ87" s="24" t="s">
        <v>247</v>
      </c>
      <c r="CA87" s="24" t="s">
        <v>247</v>
      </c>
      <c r="CB87" s="24" t="s">
        <v>247</v>
      </c>
      <c r="CC87" s="24" t="s">
        <v>247</v>
      </c>
      <c r="CD87" s="24" t="s">
        <v>247</v>
      </c>
      <c r="CE87" s="25">
        <v>9144391</v>
      </c>
    </row>
    <row r="88" spans="1:84">
      <c r="A88" s="21" t="s">
        <v>287</v>
      </c>
      <c r="B88" s="16"/>
      <c r="C88" s="273">
        <v>0</v>
      </c>
      <c r="D88" s="273">
        <v>0</v>
      </c>
      <c r="E88" s="273">
        <v>-801</v>
      </c>
      <c r="F88" s="273">
        <v>0</v>
      </c>
      <c r="G88" s="273">
        <v>0</v>
      </c>
      <c r="H88" s="273">
        <v>0</v>
      </c>
      <c r="I88" s="273">
        <v>0</v>
      </c>
      <c r="J88" s="273">
        <v>0</v>
      </c>
      <c r="K88" s="273">
        <v>-1335</v>
      </c>
      <c r="L88" s="273">
        <v>-4037</v>
      </c>
      <c r="M88" s="273">
        <v>0</v>
      </c>
      <c r="N88" s="273">
        <v>2312</v>
      </c>
      <c r="O88" s="273">
        <v>0</v>
      </c>
      <c r="P88" s="273">
        <v>0</v>
      </c>
      <c r="Q88" s="273">
        <v>0</v>
      </c>
      <c r="R88" s="273">
        <v>0</v>
      </c>
      <c r="S88" s="273">
        <v>274622</v>
      </c>
      <c r="T88" s="273">
        <v>0</v>
      </c>
      <c r="U88" s="273">
        <v>3878245</v>
      </c>
      <c r="V88" s="273">
        <v>0</v>
      </c>
      <c r="W88" s="273">
        <v>494723</v>
      </c>
      <c r="X88" s="273">
        <v>1869338</v>
      </c>
      <c r="Y88" s="273">
        <v>3677048</v>
      </c>
      <c r="Z88" s="273">
        <v>0</v>
      </c>
      <c r="AA88" s="273">
        <v>0</v>
      </c>
      <c r="AB88" s="273">
        <v>1956290</v>
      </c>
      <c r="AC88" s="273">
        <v>261048</v>
      </c>
      <c r="AD88" s="273">
        <v>0</v>
      </c>
      <c r="AE88" s="273">
        <v>5944434</v>
      </c>
      <c r="AF88" s="273">
        <v>0</v>
      </c>
      <c r="AG88" s="273">
        <v>5688837</v>
      </c>
      <c r="AH88" s="273">
        <v>0</v>
      </c>
      <c r="AI88" s="273">
        <v>0</v>
      </c>
      <c r="AJ88" s="273">
        <v>5453150</v>
      </c>
      <c r="AK88" s="273">
        <v>1507397</v>
      </c>
      <c r="AL88" s="273">
        <v>292770</v>
      </c>
      <c r="AM88" s="273">
        <v>0</v>
      </c>
      <c r="AN88" s="273">
        <v>0</v>
      </c>
      <c r="AO88" s="273">
        <v>50752</v>
      </c>
      <c r="AP88" s="273">
        <v>0</v>
      </c>
      <c r="AQ88" s="273">
        <v>0</v>
      </c>
      <c r="AR88" s="273">
        <v>0</v>
      </c>
      <c r="AS88" s="273">
        <v>0</v>
      </c>
      <c r="AT88" s="273">
        <v>0</v>
      </c>
      <c r="AU88" s="273">
        <v>0</v>
      </c>
      <c r="AV88" s="273">
        <v>2973188</v>
      </c>
      <c r="AW88" s="24" t="s">
        <v>247</v>
      </c>
      <c r="AX88" s="24" t="s">
        <v>247</v>
      </c>
      <c r="AY88" s="24" t="s">
        <v>247</v>
      </c>
      <c r="AZ88" s="24" t="s">
        <v>247</v>
      </c>
      <c r="BA88" s="24" t="s">
        <v>247</v>
      </c>
      <c r="BB88" s="24" t="s">
        <v>247</v>
      </c>
      <c r="BC88" s="24" t="s">
        <v>247</v>
      </c>
      <c r="BD88" s="24" t="s">
        <v>247</v>
      </c>
      <c r="BE88" s="24" t="s">
        <v>247</v>
      </c>
      <c r="BF88" s="24" t="s">
        <v>247</v>
      </c>
      <c r="BG88" s="24" t="s">
        <v>247</v>
      </c>
      <c r="BH88" s="24" t="s">
        <v>247</v>
      </c>
      <c r="BI88" s="24" t="s">
        <v>247</v>
      </c>
      <c r="BJ88" s="24" t="s">
        <v>247</v>
      </c>
      <c r="BK88" s="24" t="s">
        <v>247</v>
      </c>
      <c r="BL88" s="24" t="s">
        <v>247</v>
      </c>
      <c r="BM88" s="24" t="s">
        <v>247</v>
      </c>
      <c r="BN88" s="24" t="s">
        <v>247</v>
      </c>
      <c r="BO88" s="24" t="s">
        <v>247</v>
      </c>
      <c r="BP88" s="24" t="s">
        <v>247</v>
      </c>
      <c r="BQ88" s="24" t="s">
        <v>247</v>
      </c>
      <c r="BR88" s="24" t="s">
        <v>247</v>
      </c>
      <c r="BS88" s="24" t="s">
        <v>247</v>
      </c>
      <c r="BT88" s="24" t="s">
        <v>247</v>
      </c>
      <c r="BU88" s="24" t="s">
        <v>247</v>
      </c>
      <c r="BV88" s="24" t="s">
        <v>247</v>
      </c>
      <c r="BW88" s="24" t="s">
        <v>247</v>
      </c>
      <c r="BX88" s="24" t="s">
        <v>247</v>
      </c>
      <c r="BY88" s="24" t="s">
        <v>247</v>
      </c>
      <c r="BZ88" s="24" t="s">
        <v>247</v>
      </c>
      <c r="CA88" s="24" t="s">
        <v>247</v>
      </c>
      <c r="CB88" s="24" t="s">
        <v>247</v>
      </c>
      <c r="CC88" s="24" t="s">
        <v>247</v>
      </c>
      <c r="CD88" s="24" t="s">
        <v>247</v>
      </c>
      <c r="CE88" s="25">
        <v>34317981</v>
      </c>
    </row>
    <row r="89" spans="1:84">
      <c r="A89" s="21" t="s">
        <v>288</v>
      </c>
      <c r="B89" s="16"/>
      <c r="C89" s="25">
        <v>0</v>
      </c>
      <c r="D89" s="25">
        <v>0</v>
      </c>
      <c r="E89" s="25">
        <v>374329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623882</v>
      </c>
      <c r="L89" s="25">
        <v>1887246</v>
      </c>
      <c r="M89" s="25">
        <v>0</v>
      </c>
      <c r="N89" s="25">
        <v>723573</v>
      </c>
      <c r="O89" s="25">
        <v>0</v>
      </c>
      <c r="P89" s="25">
        <v>0</v>
      </c>
      <c r="Q89" s="25">
        <v>0</v>
      </c>
      <c r="R89" s="25">
        <v>0</v>
      </c>
      <c r="S89" s="25">
        <v>579252</v>
      </c>
      <c r="T89" s="25">
        <v>0</v>
      </c>
      <c r="U89" s="25">
        <v>4867976</v>
      </c>
      <c r="V89" s="25">
        <v>0</v>
      </c>
      <c r="W89" s="25">
        <v>533704</v>
      </c>
      <c r="X89" s="25">
        <v>2016634</v>
      </c>
      <c r="Y89" s="25">
        <v>3966783</v>
      </c>
      <c r="Z89" s="25">
        <v>0</v>
      </c>
      <c r="AA89" s="25">
        <v>0</v>
      </c>
      <c r="AB89" s="25">
        <v>3072353</v>
      </c>
      <c r="AC89" s="25">
        <v>831028</v>
      </c>
      <c r="AD89" s="25">
        <v>0</v>
      </c>
      <c r="AE89" s="25">
        <v>6413990</v>
      </c>
      <c r="AF89" s="25">
        <v>0</v>
      </c>
      <c r="AG89" s="25">
        <v>5951755</v>
      </c>
      <c r="AH89" s="25">
        <v>0</v>
      </c>
      <c r="AI89" s="25">
        <v>0</v>
      </c>
      <c r="AJ89" s="25">
        <v>5711377</v>
      </c>
      <c r="AK89" s="25">
        <v>1946857</v>
      </c>
      <c r="AL89" s="25">
        <v>322149</v>
      </c>
      <c r="AM89" s="25">
        <v>0</v>
      </c>
      <c r="AN89" s="25">
        <v>0</v>
      </c>
      <c r="AO89" s="25">
        <v>67967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3571517</v>
      </c>
      <c r="AW89" s="24" t="s">
        <v>247</v>
      </c>
      <c r="AX89" s="24" t="s">
        <v>247</v>
      </c>
      <c r="AY89" s="24" t="s">
        <v>247</v>
      </c>
      <c r="AZ89" s="24" t="s">
        <v>247</v>
      </c>
      <c r="BA89" s="24" t="s">
        <v>247</v>
      </c>
      <c r="BB89" s="24" t="s">
        <v>247</v>
      </c>
      <c r="BC89" s="24" t="s">
        <v>247</v>
      </c>
      <c r="BD89" s="24" t="s">
        <v>247</v>
      </c>
      <c r="BE89" s="24" t="s">
        <v>247</v>
      </c>
      <c r="BF89" s="24" t="s">
        <v>247</v>
      </c>
      <c r="BG89" s="24" t="s">
        <v>247</v>
      </c>
      <c r="BH89" s="24" t="s">
        <v>247</v>
      </c>
      <c r="BI89" s="24" t="s">
        <v>247</v>
      </c>
      <c r="BJ89" s="24" t="s">
        <v>247</v>
      </c>
      <c r="BK89" s="24" t="s">
        <v>247</v>
      </c>
      <c r="BL89" s="24" t="s">
        <v>247</v>
      </c>
      <c r="BM89" s="24" t="s">
        <v>247</v>
      </c>
      <c r="BN89" s="24" t="s">
        <v>247</v>
      </c>
      <c r="BO89" s="24" t="s">
        <v>247</v>
      </c>
      <c r="BP89" s="24" t="s">
        <v>247</v>
      </c>
      <c r="BQ89" s="24" t="s">
        <v>247</v>
      </c>
      <c r="BR89" s="24" t="s">
        <v>247</v>
      </c>
      <c r="BS89" s="24" t="s">
        <v>247</v>
      </c>
      <c r="BT89" s="24" t="s">
        <v>247</v>
      </c>
      <c r="BU89" s="24" t="s">
        <v>247</v>
      </c>
      <c r="BV89" s="24" t="s">
        <v>247</v>
      </c>
      <c r="BW89" s="24" t="s">
        <v>247</v>
      </c>
      <c r="BX89" s="24" t="s">
        <v>247</v>
      </c>
      <c r="BY89" s="24" t="s">
        <v>247</v>
      </c>
      <c r="BZ89" s="24" t="s">
        <v>247</v>
      </c>
      <c r="CA89" s="24" t="s">
        <v>247</v>
      </c>
      <c r="CB89" s="24" t="s">
        <v>247</v>
      </c>
      <c r="CC89" s="24" t="s">
        <v>247</v>
      </c>
      <c r="CD89" s="24" t="s">
        <v>247</v>
      </c>
      <c r="CE89" s="25">
        <v>43462372</v>
      </c>
    </row>
    <row r="90" spans="1:84">
      <c r="A90" s="31" t="s">
        <v>289</v>
      </c>
      <c r="B90" s="25"/>
      <c r="C90" s="273">
        <v>0</v>
      </c>
      <c r="D90" s="273">
        <v>0</v>
      </c>
      <c r="E90" s="330">
        <v>1263</v>
      </c>
      <c r="F90" s="273">
        <v>0</v>
      </c>
      <c r="G90" s="273">
        <v>0</v>
      </c>
      <c r="H90" s="273">
        <v>0</v>
      </c>
      <c r="I90" s="273">
        <v>0</v>
      </c>
      <c r="J90" s="273">
        <v>0</v>
      </c>
      <c r="K90" s="273">
        <v>270</v>
      </c>
      <c r="L90" s="330">
        <v>6366</v>
      </c>
      <c r="M90" s="273">
        <v>0</v>
      </c>
      <c r="N90" s="273">
        <v>4182</v>
      </c>
      <c r="O90" s="273">
        <v>0</v>
      </c>
      <c r="P90" s="273">
        <v>0</v>
      </c>
      <c r="Q90" s="273">
        <v>0</v>
      </c>
      <c r="R90" s="273">
        <v>0</v>
      </c>
      <c r="S90" s="273">
        <v>0</v>
      </c>
      <c r="T90" s="273">
        <v>0</v>
      </c>
      <c r="U90" s="273">
        <v>994</v>
      </c>
      <c r="V90" s="273">
        <v>0</v>
      </c>
      <c r="W90" s="273">
        <v>123</v>
      </c>
      <c r="X90" s="273">
        <v>466</v>
      </c>
      <c r="Y90" s="273">
        <v>916</v>
      </c>
      <c r="Z90" s="273">
        <v>0</v>
      </c>
      <c r="AA90" s="273">
        <v>0</v>
      </c>
      <c r="AB90" s="273">
        <v>385</v>
      </c>
      <c r="AC90" s="273">
        <v>429</v>
      </c>
      <c r="AD90" s="273">
        <v>0</v>
      </c>
      <c r="AE90" s="273">
        <v>4796</v>
      </c>
      <c r="AF90" s="273">
        <v>0</v>
      </c>
      <c r="AG90" s="273">
        <v>1588</v>
      </c>
      <c r="AH90" s="273">
        <v>0</v>
      </c>
      <c r="AI90" s="273">
        <v>0</v>
      </c>
      <c r="AJ90" s="273">
        <v>5188</v>
      </c>
      <c r="AK90" s="273">
        <v>181</v>
      </c>
      <c r="AL90" s="273">
        <v>127</v>
      </c>
      <c r="AM90" s="273">
        <v>0</v>
      </c>
      <c r="AN90" s="273">
        <v>0</v>
      </c>
      <c r="AO90" s="273">
        <v>118</v>
      </c>
      <c r="AP90" s="273">
        <v>0</v>
      </c>
      <c r="AQ90" s="273">
        <v>0</v>
      </c>
      <c r="AR90" s="273">
        <v>0</v>
      </c>
      <c r="AS90" s="273">
        <v>0</v>
      </c>
      <c r="AT90" s="273">
        <v>0</v>
      </c>
      <c r="AU90" s="273">
        <v>0</v>
      </c>
      <c r="AV90" s="273">
        <v>1091</v>
      </c>
      <c r="AW90" s="273">
        <v>0</v>
      </c>
      <c r="AX90" s="273">
        <v>0</v>
      </c>
      <c r="AY90" s="273">
        <v>2067</v>
      </c>
      <c r="AZ90" s="273">
        <v>0</v>
      </c>
      <c r="BA90" s="273">
        <v>1170</v>
      </c>
      <c r="BB90" s="273">
        <v>353</v>
      </c>
      <c r="BC90" s="273">
        <v>0</v>
      </c>
      <c r="BD90" s="273">
        <v>0</v>
      </c>
      <c r="BE90" s="273">
        <v>19087</v>
      </c>
      <c r="BF90" s="273">
        <v>3960</v>
      </c>
      <c r="BG90" s="273">
        <v>0</v>
      </c>
      <c r="BH90" s="273">
        <v>321</v>
      </c>
      <c r="BI90" s="273">
        <v>0</v>
      </c>
      <c r="BJ90" s="273">
        <v>334</v>
      </c>
      <c r="BK90" s="273">
        <v>0</v>
      </c>
      <c r="BL90" s="273">
        <v>0</v>
      </c>
      <c r="BM90" s="273">
        <v>0</v>
      </c>
      <c r="BN90" s="273">
        <v>4775</v>
      </c>
      <c r="BO90" s="273">
        <v>0</v>
      </c>
      <c r="BP90" s="273">
        <v>0</v>
      </c>
      <c r="BQ90" s="273">
        <v>0</v>
      </c>
      <c r="BR90" s="273">
        <v>0</v>
      </c>
      <c r="BS90" s="273">
        <v>0</v>
      </c>
      <c r="BT90" s="273">
        <v>0</v>
      </c>
      <c r="BU90" s="273">
        <v>0</v>
      </c>
      <c r="BV90" s="273">
        <v>1983</v>
      </c>
      <c r="BW90" s="273">
        <v>0</v>
      </c>
      <c r="BX90" s="273">
        <v>0</v>
      </c>
      <c r="BY90" s="273">
        <v>209</v>
      </c>
      <c r="BZ90" s="273">
        <v>0</v>
      </c>
      <c r="CA90" s="273">
        <v>0</v>
      </c>
      <c r="CB90" s="273">
        <v>0</v>
      </c>
      <c r="CC90" s="273">
        <v>0</v>
      </c>
      <c r="CD90" s="224" t="s">
        <v>247</v>
      </c>
      <c r="CE90" s="25">
        <v>62742</v>
      </c>
      <c r="CF90" s="25">
        <v>0</v>
      </c>
    </row>
    <row r="91" spans="1:84">
      <c r="A91" s="21" t="s">
        <v>290</v>
      </c>
      <c r="B91" s="16"/>
      <c r="C91" s="273">
        <v>0</v>
      </c>
      <c r="D91" s="273">
        <v>0</v>
      </c>
      <c r="E91" s="330">
        <v>1375</v>
      </c>
      <c r="F91" s="273">
        <v>0</v>
      </c>
      <c r="G91" s="273">
        <v>0</v>
      </c>
      <c r="H91" s="273">
        <v>0</v>
      </c>
      <c r="I91" s="273">
        <v>0</v>
      </c>
      <c r="J91" s="273">
        <v>0</v>
      </c>
      <c r="K91" s="273">
        <v>0</v>
      </c>
      <c r="L91" s="330">
        <v>6934</v>
      </c>
      <c r="M91" s="273">
        <v>0</v>
      </c>
      <c r="N91" s="273">
        <v>2352</v>
      </c>
      <c r="O91" s="273">
        <v>0</v>
      </c>
      <c r="P91" s="273">
        <v>0</v>
      </c>
      <c r="Q91" s="273">
        <v>0</v>
      </c>
      <c r="R91" s="273">
        <v>0</v>
      </c>
      <c r="S91" s="273">
        <v>0</v>
      </c>
      <c r="T91" s="273">
        <v>0</v>
      </c>
      <c r="U91" s="273">
        <v>0</v>
      </c>
      <c r="V91" s="273">
        <v>0</v>
      </c>
      <c r="W91" s="273">
        <v>0</v>
      </c>
      <c r="X91" s="273">
        <v>0</v>
      </c>
      <c r="Y91" s="273">
        <v>0</v>
      </c>
      <c r="Z91" s="273">
        <v>0</v>
      </c>
      <c r="AA91" s="273">
        <v>0</v>
      </c>
      <c r="AB91" s="273">
        <v>0</v>
      </c>
      <c r="AC91" s="273">
        <v>0</v>
      </c>
      <c r="AD91" s="273">
        <v>0</v>
      </c>
      <c r="AE91" s="273">
        <v>0</v>
      </c>
      <c r="AF91" s="273">
        <v>0</v>
      </c>
      <c r="AG91" s="273">
        <v>0</v>
      </c>
      <c r="AH91" s="273">
        <v>0</v>
      </c>
      <c r="AI91" s="273">
        <v>0</v>
      </c>
      <c r="AJ91" s="273">
        <v>0</v>
      </c>
      <c r="AK91" s="273">
        <v>0</v>
      </c>
      <c r="AL91" s="273">
        <v>0</v>
      </c>
      <c r="AM91" s="273">
        <v>0</v>
      </c>
      <c r="AN91" s="273">
        <v>0</v>
      </c>
      <c r="AO91" s="273">
        <v>128</v>
      </c>
      <c r="AP91" s="273">
        <v>0</v>
      </c>
      <c r="AQ91" s="273">
        <v>0</v>
      </c>
      <c r="AR91" s="273">
        <v>0</v>
      </c>
      <c r="AS91" s="273">
        <v>0</v>
      </c>
      <c r="AT91" s="273">
        <v>0</v>
      </c>
      <c r="AU91" s="273">
        <v>0</v>
      </c>
      <c r="AV91" s="273">
        <v>0</v>
      </c>
      <c r="AW91" s="273">
        <v>0</v>
      </c>
      <c r="AX91" s="264" t="s">
        <v>247</v>
      </c>
      <c r="AY91" s="264" t="s">
        <v>247</v>
      </c>
      <c r="AZ91" s="273">
        <v>12068</v>
      </c>
      <c r="BA91" s="273">
        <v>0</v>
      </c>
      <c r="BB91" s="273">
        <v>0</v>
      </c>
      <c r="BC91" s="273">
        <v>0</v>
      </c>
      <c r="BD91" s="24" t="s">
        <v>247</v>
      </c>
      <c r="BE91" s="24" t="s">
        <v>247</v>
      </c>
      <c r="BF91" s="273">
        <v>0</v>
      </c>
      <c r="BG91" s="24" t="s">
        <v>247</v>
      </c>
      <c r="BH91" s="273">
        <v>0</v>
      </c>
      <c r="BI91" s="273">
        <v>0</v>
      </c>
      <c r="BJ91" s="24" t="s">
        <v>247</v>
      </c>
      <c r="BK91" s="273">
        <v>0</v>
      </c>
      <c r="BL91" s="273">
        <v>0</v>
      </c>
      <c r="BM91" s="273">
        <v>0</v>
      </c>
      <c r="BN91" s="24" t="s">
        <v>247</v>
      </c>
      <c r="BO91" s="24" t="s">
        <v>247</v>
      </c>
      <c r="BP91" s="24" t="s">
        <v>247</v>
      </c>
      <c r="BQ91" s="24" t="s">
        <v>247</v>
      </c>
      <c r="BR91" s="273">
        <v>0</v>
      </c>
      <c r="BS91" s="273">
        <v>0</v>
      </c>
      <c r="BT91" s="273">
        <v>0</v>
      </c>
      <c r="BU91" s="273">
        <v>0</v>
      </c>
      <c r="BV91" s="273">
        <v>0</v>
      </c>
      <c r="BW91" s="273">
        <v>0</v>
      </c>
      <c r="BX91" s="273">
        <v>0</v>
      </c>
      <c r="BY91" s="273">
        <v>30552</v>
      </c>
      <c r="BZ91" s="273">
        <v>0</v>
      </c>
      <c r="CA91" s="273">
        <v>0</v>
      </c>
      <c r="CB91" s="273">
        <v>0</v>
      </c>
      <c r="CC91" s="24" t="s">
        <v>247</v>
      </c>
      <c r="CD91" s="24" t="s">
        <v>247</v>
      </c>
      <c r="CE91" s="25">
        <v>53409</v>
      </c>
      <c r="CF91" s="25">
        <v>0</v>
      </c>
    </row>
    <row r="92" spans="1:84">
      <c r="A92" s="21" t="s">
        <v>291</v>
      </c>
      <c r="B92" s="16"/>
      <c r="C92" s="273">
        <v>0</v>
      </c>
      <c r="D92" s="273">
        <v>0</v>
      </c>
      <c r="E92" s="330">
        <v>463</v>
      </c>
      <c r="F92" s="273">
        <v>0</v>
      </c>
      <c r="G92" s="273">
        <v>0</v>
      </c>
      <c r="H92" s="273">
        <v>0</v>
      </c>
      <c r="I92" s="273">
        <v>0</v>
      </c>
      <c r="J92" s="273">
        <v>0</v>
      </c>
      <c r="K92" s="273">
        <v>99</v>
      </c>
      <c r="L92" s="330">
        <v>2334</v>
      </c>
      <c r="M92" s="273">
        <v>0</v>
      </c>
      <c r="N92" s="273">
        <v>1533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364</v>
      </c>
      <c r="V92" s="273">
        <v>0</v>
      </c>
      <c r="W92" s="273">
        <v>44</v>
      </c>
      <c r="X92" s="273">
        <v>171</v>
      </c>
      <c r="Y92" s="273">
        <v>336</v>
      </c>
      <c r="Z92" s="273">
        <v>0</v>
      </c>
      <c r="AA92" s="273">
        <v>0</v>
      </c>
      <c r="AB92" s="273">
        <v>141</v>
      </c>
      <c r="AC92" s="273">
        <v>157</v>
      </c>
      <c r="AD92" s="273">
        <v>0</v>
      </c>
      <c r="AE92" s="273">
        <v>1758</v>
      </c>
      <c r="AF92" s="273">
        <v>0</v>
      </c>
      <c r="AG92" s="273">
        <v>582</v>
      </c>
      <c r="AH92" s="273">
        <v>0</v>
      </c>
      <c r="AI92" s="273">
        <v>0</v>
      </c>
      <c r="AJ92" s="273">
        <v>1902</v>
      </c>
      <c r="AK92" s="273">
        <v>66</v>
      </c>
      <c r="AL92" s="273">
        <v>46</v>
      </c>
      <c r="AM92" s="273">
        <v>0</v>
      </c>
      <c r="AN92" s="273">
        <v>0</v>
      </c>
      <c r="AO92" s="273">
        <v>43</v>
      </c>
      <c r="AP92" s="273">
        <v>0</v>
      </c>
      <c r="AQ92" s="273">
        <v>0</v>
      </c>
      <c r="AR92" s="273">
        <v>0</v>
      </c>
      <c r="AS92" s="273">
        <v>0</v>
      </c>
      <c r="AT92" s="273">
        <v>0</v>
      </c>
      <c r="AU92" s="273">
        <v>0</v>
      </c>
      <c r="AV92" s="273">
        <v>400</v>
      </c>
      <c r="AW92" s="273">
        <v>0</v>
      </c>
      <c r="AX92" s="264" t="s">
        <v>247</v>
      </c>
      <c r="AY92" s="264" t="s">
        <v>247</v>
      </c>
      <c r="AZ92" s="24" t="s">
        <v>247</v>
      </c>
      <c r="BA92" s="273">
        <v>429</v>
      </c>
      <c r="BB92" s="273">
        <v>129</v>
      </c>
      <c r="BC92" s="273">
        <v>0</v>
      </c>
      <c r="BD92" s="24" t="s">
        <v>247</v>
      </c>
      <c r="BE92" s="24" t="s">
        <v>247</v>
      </c>
      <c r="BF92" s="24" t="s">
        <v>247</v>
      </c>
      <c r="BG92" s="24" t="s">
        <v>247</v>
      </c>
      <c r="BH92" s="273">
        <v>118</v>
      </c>
      <c r="BI92" s="273">
        <v>0</v>
      </c>
      <c r="BJ92" s="24" t="s">
        <v>247</v>
      </c>
      <c r="BK92" s="273">
        <v>0</v>
      </c>
      <c r="BL92" s="273">
        <v>0</v>
      </c>
      <c r="BM92" s="273">
        <v>0</v>
      </c>
      <c r="BN92" s="24" t="s">
        <v>247</v>
      </c>
      <c r="BO92" s="24" t="s">
        <v>247</v>
      </c>
      <c r="BP92" s="24" t="s">
        <v>247</v>
      </c>
      <c r="BQ92" s="24" t="s">
        <v>247</v>
      </c>
      <c r="BR92" s="24" t="s">
        <v>247</v>
      </c>
      <c r="BS92" s="273">
        <v>0</v>
      </c>
      <c r="BT92" s="273">
        <v>0</v>
      </c>
      <c r="BU92" s="273">
        <v>0</v>
      </c>
      <c r="BV92" s="273">
        <v>728</v>
      </c>
      <c r="BW92" s="273">
        <v>0</v>
      </c>
      <c r="BX92" s="273">
        <v>0</v>
      </c>
      <c r="BY92" s="273">
        <v>77</v>
      </c>
      <c r="BZ92" s="273">
        <v>0</v>
      </c>
      <c r="CA92" s="273">
        <v>0</v>
      </c>
      <c r="CB92" s="273">
        <v>0</v>
      </c>
      <c r="CC92" s="24" t="s">
        <v>247</v>
      </c>
      <c r="CD92" s="24" t="s">
        <v>247</v>
      </c>
      <c r="CE92" s="25">
        <v>11920</v>
      </c>
      <c r="CF92" s="16"/>
    </row>
    <row r="93" spans="1:84">
      <c r="A93" s="21" t="s">
        <v>292</v>
      </c>
      <c r="B93" s="16"/>
      <c r="C93" s="273">
        <v>0</v>
      </c>
      <c r="D93" s="273">
        <v>0</v>
      </c>
      <c r="E93" s="330">
        <v>5415</v>
      </c>
      <c r="F93" s="273">
        <v>0</v>
      </c>
      <c r="G93" s="273">
        <v>0</v>
      </c>
      <c r="H93" s="273">
        <v>0</v>
      </c>
      <c r="I93" s="273">
        <v>0</v>
      </c>
      <c r="J93" s="273">
        <v>0</v>
      </c>
      <c r="K93" s="273">
        <v>0</v>
      </c>
      <c r="L93" s="330">
        <v>27300</v>
      </c>
      <c r="M93" s="273">
        <v>0</v>
      </c>
      <c r="N93" s="273">
        <v>9766</v>
      </c>
      <c r="O93" s="273">
        <v>0</v>
      </c>
      <c r="P93" s="273">
        <v>0</v>
      </c>
      <c r="Q93" s="273">
        <v>0</v>
      </c>
      <c r="R93" s="273">
        <v>0</v>
      </c>
      <c r="S93" s="273">
        <v>0</v>
      </c>
      <c r="T93" s="273">
        <v>0</v>
      </c>
      <c r="U93" s="273">
        <v>0</v>
      </c>
      <c r="V93" s="273">
        <v>0</v>
      </c>
      <c r="W93" s="273">
        <v>390</v>
      </c>
      <c r="X93" s="273">
        <v>1474</v>
      </c>
      <c r="Y93" s="273">
        <v>2898</v>
      </c>
      <c r="Z93" s="273">
        <v>0</v>
      </c>
      <c r="AA93" s="273">
        <v>0</v>
      </c>
      <c r="AB93" s="273">
        <v>0</v>
      </c>
      <c r="AC93" s="273">
        <v>2</v>
      </c>
      <c r="AD93" s="273">
        <v>0</v>
      </c>
      <c r="AE93" s="273">
        <v>22860</v>
      </c>
      <c r="AF93" s="273">
        <v>0</v>
      </c>
      <c r="AG93" s="273">
        <v>2516</v>
      </c>
      <c r="AH93" s="273">
        <v>0</v>
      </c>
      <c r="AI93" s="273">
        <v>0</v>
      </c>
      <c r="AJ93" s="273">
        <v>4413</v>
      </c>
      <c r="AK93" s="273">
        <v>0</v>
      </c>
      <c r="AL93" s="273">
        <v>0</v>
      </c>
      <c r="AM93" s="273">
        <v>0</v>
      </c>
      <c r="AN93" s="273">
        <v>0</v>
      </c>
      <c r="AO93" s="273">
        <v>508</v>
      </c>
      <c r="AP93" s="273">
        <v>0</v>
      </c>
      <c r="AQ93" s="273">
        <v>0</v>
      </c>
      <c r="AR93" s="273">
        <v>0</v>
      </c>
      <c r="AS93" s="273">
        <v>0</v>
      </c>
      <c r="AT93" s="273">
        <v>0</v>
      </c>
      <c r="AU93" s="273">
        <v>0</v>
      </c>
      <c r="AV93" s="273">
        <v>0</v>
      </c>
      <c r="AW93" s="273">
        <v>0</v>
      </c>
      <c r="AX93" s="264" t="s">
        <v>247</v>
      </c>
      <c r="AY93" s="264" t="s">
        <v>247</v>
      </c>
      <c r="AZ93" s="24" t="s">
        <v>247</v>
      </c>
      <c r="BA93" s="24" t="s">
        <v>247</v>
      </c>
      <c r="BB93" s="273">
        <v>0</v>
      </c>
      <c r="BC93" s="273">
        <v>0</v>
      </c>
      <c r="BD93" s="24" t="s">
        <v>247</v>
      </c>
      <c r="BE93" s="24" t="s">
        <v>247</v>
      </c>
      <c r="BF93" s="24" t="s">
        <v>247</v>
      </c>
      <c r="BG93" s="24" t="s">
        <v>247</v>
      </c>
      <c r="BH93" s="273">
        <v>0</v>
      </c>
      <c r="BI93" s="273">
        <v>0</v>
      </c>
      <c r="BJ93" s="24" t="s">
        <v>247</v>
      </c>
      <c r="BK93" s="273">
        <v>0</v>
      </c>
      <c r="BL93" s="273">
        <v>0</v>
      </c>
      <c r="BM93" s="273">
        <v>0</v>
      </c>
      <c r="BN93" s="24" t="s">
        <v>247</v>
      </c>
      <c r="BO93" s="24" t="s">
        <v>247</v>
      </c>
      <c r="BP93" s="24" t="s">
        <v>247</v>
      </c>
      <c r="BQ93" s="24" t="s">
        <v>247</v>
      </c>
      <c r="BR93" s="24" t="s">
        <v>247</v>
      </c>
      <c r="BS93" s="273">
        <v>0</v>
      </c>
      <c r="BT93" s="273">
        <v>0</v>
      </c>
      <c r="BU93" s="273">
        <v>0</v>
      </c>
      <c r="BV93" s="273">
        <v>0</v>
      </c>
      <c r="BW93" s="273">
        <v>0</v>
      </c>
      <c r="BX93" s="273">
        <v>0</v>
      </c>
      <c r="BY93" s="273">
        <v>0</v>
      </c>
      <c r="BZ93" s="273">
        <v>0</v>
      </c>
      <c r="CA93" s="273">
        <v>0</v>
      </c>
      <c r="CB93" s="273">
        <v>0</v>
      </c>
      <c r="CC93" s="24" t="s">
        <v>247</v>
      </c>
      <c r="CD93" s="24" t="s">
        <v>247</v>
      </c>
      <c r="CE93" s="25">
        <v>77542</v>
      </c>
      <c r="CF93" s="25">
        <v>0</v>
      </c>
    </row>
    <row r="94" spans="1:84">
      <c r="A94" s="21" t="s">
        <v>293</v>
      </c>
      <c r="B94" s="16"/>
      <c r="C94" s="277">
        <v>0</v>
      </c>
      <c r="D94" s="277">
        <v>0</v>
      </c>
      <c r="E94" s="338">
        <v>3.22</v>
      </c>
      <c r="F94" s="277">
        <v>0</v>
      </c>
      <c r="G94" s="277">
        <v>0</v>
      </c>
      <c r="H94" s="277">
        <v>0</v>
      </c>
      <c r="I94" s="277">
        <v>0</v>
      </c>
      <c r="J94" s="277">
        <v>0</v>
      </c>
      <c r="K94" s="277">
        <v>3.16</v>
      </c>
      <c r="L94" s="339">
        <v>16.21</v>
      </c>
      <c r="M94" s="277">
        <v>0</v>
      </c>
      <c r="N94" s="277">
        <v>4.32</v>
      </c>
      <c r="O94" s="277">
        <v>0</v>
      </c>
      <c r="P94" s="333">
        <v>0</v>
      </c>
      <c r="Q94" s="333">
        <v>0</v>
      </c>
      <c r="R94" s="333">
        <v>0</v>
      </c>
      <c r="S94" s="278">
        <v>0</v>
      </c>
      <c r="T94" s="278">
        <v>0</v>
      </c>
      <c r="U94" s="334">
        <v>0</v>
      </c>
      <c r="V94" s="333">
        <v>0</v>
      </c>
      <c r="W94" s="333">
        <v>0</v>
      </c>
      <c r="X94" s="333">
        <v>0</v>
      </c>
      <c r="Y94" s="333">
        <v>0</v>
      </c>
      <c r="Z94" s="333">
        <v>0</v>
      </c>
      <c r="AA94" s="333">
        <v>0</v>
      </c>
      <c r="AB94" s="278">
        <v>0</v>
      </c>
      <c r="AC94" s="333">
        <v>0</v>
      </c>
      <c r="AD94" s="333">
        <v>0</v>
      </c>
      <c r="AE94" s="333">
        <v>0</v>
      </c>
      <c r="AF94" s="333">
        <v>0</v>
      </c>
      <c r="AG94" s="333">
        <v>0.32</v>
      </c>
      <c r="AH94" s="333">
        <v>0</v>
      </c>
      <c r="AI94" s="333">
        <v>0</v>
      </c>
      <c r="AJ94" s="333">
        <v>2.17</v>
      </c>
      <c r="AK94" s="333">
        <v>0</v>
      </c>
      <c r="AL94" s="333">
        <v>0</v>
      </c>
      <c r="AM94" s="333">
        <v>0</v>
      </c>
      <c r="AN94" s="333">
        <v>0</v>
      </c>
      <c r="AO94" s="333">
        <v>0.3</v>
      </c>
      <c r="AP94" s="333">
        <v>0</v>
      </c>
      <c r="AQ94" s="333">
        <v>0</v>
      </c>
      <c r="AR94" s="333">
        <v>0</v>
      </c>
      <c r="AS94" s="333">
        <v>0</v>
      </c>
      <c r="AT94" s="333">
        <v>0</v>
      </c>
      <c r="AU94" s="333">
        <v>0</v>
      </c>
      <c r="AV94" s="278">
        <v>2.33</v>
      </c>
      <c r="AW94" s="264" t="s">
        <v>247</v>
      </c>
      <c r="AX94" s="264" t="s">
        <v>247</v>
      </c>
      <c r="AY94" s="264" t="s">
        <v>247</v>
      </c>
      <c r="AZ94" s="24" t="s">
        <v>247</v>
      </c>
      <c r="BA94" s="24" t="s">
        <v>247</v>
      </c>
      <c r="BB94" s="24" t="s">
        <v>247</v>
      </c>
      <c r="BC94" s="24" t="s">
        <v>247</v>
      </c>
      <c r="BD94" s="24" t="s">
        <v>247</v>
      </c>
      <c r="BE94" s="24" t="s">
        <v>247</v>
      </c>
      <c r="BF94" s="24" t="s">
        <v>247</v>
      </c>
      <c r="BG94" s="24" t="s">
        <v>247</v>
      </c>
      <c r="BH94" s="24" t="s">
        <v>247</v>
      </c>
      <c r="BI94" s="24" t="s">
        <v>247</v>
      </c>
      <c r="BJ94" s="24" t="s">
        <v>247</v>
      </c>
      <c r="BK94" s="24" t="s">
        <v>247</v>
      </c>
      <c r="BL94" s="24" t="s">
        <v>247</v>
      </c>
      <c r="BM94" s="24" t="s">
        <v>247</v>
      </c>
      <c r="BN94" s="24" t="s">
        <v>247</v>
      </c>
      <c r="BO94" s="24" t="s">
        <v>247</v>
      </c>
      <c r="BP94" s="24" t="s">
        <v>247</v>
      </c>
      <c r="BQ94" s="24" t="s">
        <v>247</v>
      </c>
      <c r="BR94" s="24" t="s">
        <v>247</v>
      </c>
      <c r="BS94" s="24" t="s">
        <v>247</v>
      </c>
      <c r="BT94" s="24" t="s">
        <v>247</v>
      </c>
      <c r="BU94" s="265"/>
      <c r="BV94" s="265"/>
      <c r="BW94" s="265"/>
      <c r="BX94" s="265"/>
      <c r="BY94" s="265"/>
      <c r="BZ94" s="265"/>
      <c r="CA94" s="265"/>
      <c r="CB94" s="265"/>
      <c r="CC94" s="24" t="s">
        <v>247</v>
      </c>
      <c r="CD94" s="24" t="s">
        <v>247</v>
      </c>
      <c r="CE94" s="226">
        <v>32.030000000000008</v>
      </c>
      <c r="CF94" s="29"/>
    </row>
    <row r="95" spans="1:84">
      <c r="A95" s="30" t="s">
        <v>294</v>
      </c>
      <c r="B95" s="30"/>
      <c r="C95" s="30"/>
      <c r="D95" s="30"/>
      <c r="E95" s="30"/>
    </row>
    <row r="96" spans="1:84">
      <c r="A96" s="31" t="s">
        <v>295</v>
      </c>
      <c r="B96" s="32"/>
      <c r="C96" s="283" t="s">
        <v>1058</v>
      </c>
      <c r="D96" s="284" t="s">
        <v>297</v>
      </c>
      <c r="E96" s="285" t="s">
        <v>297</v>
      </c>
      <c r="F96" s="12"/>
    </row>
    <row r="97" spans="1:6">
      <c r="A97" s="25" t="s">
        <v>298</v>
      </c>
      <c r="B97" s="32" t="s">
        <v>299</v>
      </c>
      <c r="C97" s="286" t="s">
        <v>300</v>
      </c>
      <c r="D97" s="284" t="s">
        <v>297</v>
      </c>
      <c r="E97" s="285" t="s">
        <v>297</v>
      </c>
      <c r="F97" s="12"/>
    </row>
    <row r="98" spans="1:6">
      <c r="A98" s="25" t="s">
        <v>301</v>
      </c>
      <c r="B98" s="32" t="s">
        <v>299</v>
      </c>
      <c r="C98" s="287" t="s">
        <v>302</v>
      </c>
      <c r="D98" s="284" t="s">
        <v>297</v>
      </c>
      <c r="E98" s="285" t="s">
        <v>297</v>
      </c>
      <c r="F98" s="12"/>
    </row>
    <row r="99" spans="1:6">
      <c r="A99" s="25" t="s">
        <v>303</v>
      </c>
      <c r="B99" s="32" t="s">
        <v>299</v>
      </c>
      <c r="C99" s="287" t="s">
        <v>304</v>
      </c>
      <c r="D99" s="284" t="s">
        <v>297</v>
      </c>
      <c r="E99" s="285" t="s">
        <v>297</v>
      </c>
      <c r="F99" s="12"/>
    </row>
    <row r="100" spans="1:6">
      <c r="A100" s="25" t="s">
        <v>305</v>
      </c>
      <c r="B100" s="32" t="s">
        <v>299</v>
      </c>
      <c r="C100" s="287" t="s">
        <v>306</v>
      </c>
      <c r="D100" s="284" t="s">
        <v>297</v>
      </c>
      <c r="E100" s="285" t="s">
        <v>297</v>
      </c>
      <c r="F100" s="12"/>
    </row>
    <row r="101" spans="1:6">
      <c r="A101" s="25" t="s">
        <v>307</v>
      </c>
      <c r="B101" s="32" t="s">
        <v>299</v>
      </c>
      <c r="C101" s="287" t="s">
        <v>308</v>
      </c>
      <c r="D101" s="284" t="s">
        <v>297</v>
      </c>
      <c r="E101" s="285" t="s">
        <v>297</v>
      </c>
      <c r="F101" s="12"/>
    </row>
    <row r="102" spans="1:6">
      <c r="A102" s="25" t="s">
        <v>309</v>
      </c>
      <c r="B102" s="32" t="s">
        <v>299</v>
      </c>
      <c r="C102" s="289">
        <v>99328</v>
      </c>
      <c r="D102" s="284" t="s">
        <v>297</v>
      </c>
      <c r="E102" s="285" t="s">
        <v>297</v>
      </c>
      <c r="F102" s="12"/>
    </row>
    <row r="103" spans="1:6">
      <c r="A103" s="25" t="s">
        <v>310</v>
      </c>
      <c r="B103" s="32" t="s">
        <v>299</v>
      </c>
      <c r="C103" s="287" t="s">
        <v>311</v>
      </c>
      <c r="D103" s="284" t="s">
        <v>297</v>
      </c>
      <c r="E103" s="285" t="s">
        <v>297</v>
      </c>
      <c r="F103" s="12"/>
    </row>
    <row r="104" spans="1:6">
      <c r="A104" s="25" t="s">
        <v>312</v>
      </c>
      <c r="B104" s="32" t="s">
        <v>299</v>
      </c>
      <c r="C104" s="290" t="s">
        <v>1059</v>
      </c>
      <c r="D104" s="284" t="s">
        <v>297</v>
      </c>
      <c r="E104" s="285" t="s">
        <v>297</v>
      </c>
      <c r="F104" s="12"/>
    </row>
    <row r="105" spans="1:6">
      <c r="A105" s="25" t="s">
        <v>313</v>
      </c>
      <c r="B105" s="32" t="s">
        <v>299</v>
      </c>
      <c r="C105" s="290" t="s">
        <v>1060</v>
      </c>
      <c r="D105" s="284" t="s">
        <v>297</v>
      </c>
      <c r="E105" s="285" t="s">
        <v>297</v>
      </c>
      <c r="F105" s="12"/>
    </row>
    <row r="106" spans="1:6">
      <c r="A106" s="25" t="s">
        <v>314</v>
      </c>
      <c r="B106" s="32" t="s">
        <v>299</v>
      </c>
      <c r="C106" s="287" t="s">
        <v>1061</v>
      </c>
      <c r="D106" s="284" t="s">
        <v>297</v>
      </c>
      <c r="E106" s="285" t="s">
        <v>297</v>
      </c>
      <c r="F106" s="12"/>
    </row>
    <row r="107" spans="1:6">
      <c r="A107" s="25" t="s">
        <v>315</v>
      </c>
      <c r="B107" s="32" t="s">
        <v>299</v>
      </c>
      <c r="C107" s="291" t="s">
        <v>316</v>
      </c>
      <c r="D107" s="284" t="s">
        <v>297</v>
      </c>
      <c r="E107" s="285" t="s">
        <v>297</v>
      </c>
      <c r="F107" s="12"/>
    </row>
    <row r="108" spans="1:6">
      <c r="A108" s="25" t="s">
        <v>317</v>
      </c>
      <c r="B108" s="32" t="s">
        <v>299</v>
      </c>
      <c r="C108" s="291" t="s">
        <v>318</v>
      </c>
      <c r="D108" s="284" t="s">
        <v>297</v>
      </c>
      <c r="E108" s="285" t="s">
        <v>297</v>
      </c>
      <c r="F108" s="12"/>
    </row>
    <row r="109" spans="1:6">
      <c r="A109" s="33" t="s">
        <v>319</v>
      </c>
      <c r="B109" s="32" t="s">
        <v>299</v>
      </c>
      <c r="C109" s="287" t="s">
        <v>1062</v>
      </c>
      <c r="D109" s="284" t="s">
        <v>297</v>
      </c>
      <c r="E109" s="285" t="s">
        <v>297</v>
      </c>
      <c r="F109" s="12"/>
    </row>
    <row r="110" spans="1:6">
      <c r="A110" s="33" t="s">
        <v>320</v>
      </c>
      <c r="B110" s="32" t="s">
        <v>299</v>
      </c>
      <c r="C110" s="340" t="s">
        <v>1063</v>
      </c>
      <c r="D110" s="284" t="s">
        <v>297</v>
      </c>
      <c r="E110" s="285" t="s">
        <v>297</v>
      </c>
      <c r="F110" s="12"/>
    </row>
    <row r="111" spans="1:6">
      <c r="A111" s="30" t="s">
        <v>321</v>
      </c>
      <c r="B111" s="30"/>
      <c r="C111" s="30"/>
      <c r="D111" s="30"/>
      <c r="E111" s="30"/>
    </row>
    <row r="112" spans="1:6">
      <c r="A112" s="34" t="s">
        <v>322</v>
      </c>
      <c r="B112" s="34"/>
      <c r="C112" s="34"/>
      <c r="D112" s="34"/>
      <c r="E112" s="34"/>
    </row>
    <row r="113" spans="1:5">
      <c r="A113" s="16" t="s">
        <v>307</v>
      </c>
      <c r="B113" s="35" t="s">
        <v>299</v>
      </c>
      <c r="C113" s="292">
        <v>0</v>
      </c>
      <c r="D113" s="16"/>
      <c r="E113" s="16"/>
    </row>
    <row r="114" spans="1:5">
      <c r="A114" s="16" t="s">
        <v>310</v>
      </c>
      <c r="B114" s="35" t="s">
        <v>299</v>
      </c>
      <c r="C114" s="292">
        <v>0</v>
      </c>
      <c r="D114" s="16"/>
      <c r="E114" s="16"/>
    </row>
    <row r="115" spans="1:5">
      <c r="A115" s="16" t="s">
        <v>323</v>
      </c>
      <c r="B115" s="35" t="s">
        <v>299</v>
      </c>
      <c r="C115" s="292">
        <v>1</v>
      </c>
      <c r="D115" s="16"/>
      <c r="E115" s="16"/>
    </row>
    <row r="116" spans="1:5">
      <c r="A116" s="34" t="s">
        <v>324</v>
      </c>
      <c r="B116" s="34"/>
      <c r="C116" s="34"/>
      <c r="D116" s="34"/>
      <c r="E116" s="34"/>
    </row>
    <row r="117" spans="1:5">
      <c r="A117" s="16" t="s">
        <v>325</v>
      </c>
      <c r="B117" s="35" t="s">
        <v>299</v>
      </c>
      <c r="C117" s="292">
        <v>0</v>
      </c>
      <c r="D117" s="16"/>
      <c r="E117" s="16"/>
    </row>
    <row r="118" spans="1:5">
      <c r="A118" s="16" t="s">
        <v>158</v>
      </c>
      <c r="B118" s="35" t="s">
        <v>299</v>
      </c>
      <c r="C118" s="293">
        <v>0</v>
      </c>
      <c r="D118" s="16"/>
      <c r="E118" s="16"/>
    </row>
    <row r="119" spans="1:5">
      <c r="A119" s="34" t="s">
        <v>326</v>
      </c>
      <c r="B119" s="34"/>
      <c r="C119" s="34"/>
      <c r="D119" s="34"/>
      <c r="E119" s="34"/>
    </row>
    <row r="120" spans="1:5">
      <c r="A120" s="16" t="s">
        <v>327</v>
      </c>
      <c r="B120" s="35" t="s">
        <v>299</v>
      </c>
      <c r="C120" s="292">
        <v>0</v>
      </c>
      <c r="D120" s="16"/>
      <c r="E120" s="16"/>
    </row>
    <row r="121" spans="1:5">
      <c r="A121" s="16" t="s">
        <v>328</v>
      </c>
      <c r="B121" s="35" t="s">
        <v>299</v>
      </c>
      <c r="C121" s="292">
        <v>0</v>
      </c>
      <c r="D121" s="16"/>
      <c r="E121" s="16"/>
    </row>
    <row r="122" spans="1:5">
      <c r="A122" s="16" t="s">
        <v>329</v>
      </c>
      <c r="B122" s="35" t="s">
        <v>299</v>
      </c>
      <c r="C122" s="292">
        <v>0</v>
      </c>
      <c r="D122" s="16"/>
      <c r="E122" s="16"/>
    </row>
    <row r="123" spans="1:5">
      <c r="A123" s="16"/>
      <c r="B123" s="35"/>
      <c r="C123" s="36"/>
      <c r="D123" s="16"/>
      <c r="E123" s="16"/>
    </row>
    <row r="124" spans="1:5">
      <c r="A124" s="37" t="s">
        <v>330</v>
      </c>
      <c r="B124" s="30"/>
      <c r="C124" s="30"/>
      <c r="D124" s="30"/>
      <c r="E124" s="30"/>
    </row>
    <row r="125" spans="1:5">
      <c r="A125" s="16"/>
      <c r="B125" s="35"/>
      <c r="C125" s="36"/>
      <c r="D125" s="16"/>
      <c r="E125" s="16"/>
    </row>
    <row r="126" spans="1:5">
      <c r="A126" s="21" t="s">
        <v>331</v>
      </c>
      <c r="B126" s="16"/>
      <c r="C126" s="17" t="s">
        <v>332</v>
      </c>
      <c r="D126" s="18" t="s">
        <v>241</v>
      </c>
      <c r="E126" s="16"/>
    </row>
    <row r="127" spans="1:5">
      <c r="A127" s="16" t="s">
        <v>333</v>
      </c>
      <c r="B127" s="35" t="s">
        <v>299</v>
      </c>
      <c r="C127" s="292">
        <v>163</v>
      </c>
      <c r="D127" s="295">
        <v>480</v>
      </c>
      <c r="E127" s="16"/>
    </row>
    <row r="128" spans="1:5">
      <c r="A128" s="16" t="s">
        <v>334</v>
      </c>
      <c r="B128" s="35" t="s">
        <v>299</v>
      </c>
      <c r="C128" s="292">
        <v>107</v>
      </c>
      <c r="D128" s="295">
        <v>3220</v>
      </c>
      <c r="E128" s="16"/>
    </row>
    <row r="129" spans="1:5">
      <c r="A129" s="16" t="s">
        <v>335</v>
      </c>
      <c r="B129" s="35" t="s">
        <v>299</v>
      </c>
      <c r="C129" s="292">
        <v>0</v>
      </c>
      <c r="D129" s="295">
        <v>0</v>
      </c>
      <c r="E129" s="16"/>
    </row>
    <row r="130" spans="1:5">
      <c r="A130" s="16" t="s">
        <v>336</v>
      </c>
      <c r="B130" s="35" t="s">
        <v>299</v>
      </c>
      <c r="C130" s="292">
        <v>0</v>
      </c>
      <c r="D130" s="295">
        <v>0</v>
      </c>
      <c r="E130" s="16"/>
    </row>
    <row r="131" spans="1:5">
      <c r="A131" s="21" t="s">
        <v>337</v>
      </c>
      <c r="B131" s="16"/>
      <c r="C131" s="17" t="s">
        <v>193</v>
      </c>
      <c r="D131" s="16"/>
      <c r="E131" s="16"/>
    </row>
    <row r="132" spans="1:5">
      <c r="A132" s="16" t="s">
        <v>338</v>
      </c>
      <c r="B132" s="35" t="s">
        <v>299</v>
      </c>
      <c r="C132" s="292">
        <v>0</v>
      </c>
      <c r="D132" s="16"/>
      <c r="E132" s="16"/>
    </row>
    <row r="133" spans="1:5">
      <c r="A133" s="16" t="s">
        <v>339</v>
      </c>
      <c r="B133" s="35" t="s">
        <v>299</v>
      </c>
      <c r="C133" s="292">
        <v>0</v>
      </c>
      <c r="D133" s="16"/>
      <c r="E133" s="16"/>
    </row>
    <row r="134" spans="1:5">
      <c r="A134" s="16" t="s">
        <v>340</v>
      </c>
      <c r="B134" s="35" t="s">
        <v>299</v>
      </c>
      <c r="C134" s="292">
        <v>25</v>
      </c>
      <c r="D134" s="16"/>
      <c r="E134" s="16"/>
    </row>
    <row r="135" spans="1:5">
      <c r="A135" s="16" t="s">
        <v>341</v>
      </c>
      <c r="B135" s="35" t="s">
        <v>299</v>
      </c>
      <c r="C135" s="292">
        <v>0</v>
      </c>
      <c r="D135" s="16"/>
      <c r="E135" s="16"/>
    </row>
    <row r="136" spans="1:5">
      <c r="A136" s="16" t="s">
        <v>342</v>
      </c>
      <c r="B136" s="35" t="s">
        <v>299</v>
      </c>
      <c r="C136" s="292">
        <v>0</v>
      </c>
      <c r="D136" s="16"/>
      <c r="E136" s="16"/>
    </row>
    <row r="137" spans="1:5">
      <c r="A137" s="16" t="s">
        <v>343</v>
      </c>
      <c r="B137" s="35" t="s">
        <v>299</v>
      </c>
      <c r="C137" s="292">
        <v>0</v>
      </c>
      <c r="D137" s="16"/>
      <c r="E137" s="16"/>
    </row>
    <row r="138" spans="1:5">
      <c r="A138" s="16" t="s">
        <v>122</v>
      </c>
      <c r="B138" s="35" t="s">
        <v>299</v>
      </c>
      <c r="C138" s="292">
        <v>0</v>
      </c>
      <c r="D138" s="16"/>
      <c r="E138" s="16"/>
    </row>
    <row r="139" spans="1:5">
      <c r="A139" s="16" t="s">
        <v>344</v>
      </c>
      <c r="B139" s="35" t="s">
        <v>299</v>
      </c>
      <c r="C139" s="292">
        <v>23</v>
      </c>
      <c r="D139" s="16"/>
      <c r="E139" s="16"/>
    </row>
    <row r="140" spans="1:5">
      <c r="A140" s="16" t="s">
        <v>345</v>
      </c>
      <c r="B140" s="35"/>
      <c r="C140" s="292">
        <v>0</v>
      </c>
      <c r="D140" s="16"/>
      <c r="E140" s="16"/>
    </row>
    <row r="141" spans="1:5">
      <c r="A141" s="16" t="s">
        <v>335</v>
      </c>
      <c r="B141" s="35" t="s">
        <v>299</v>
      </c>
      <c r="C141" s="292">
        <v>0</v>
      </c>
      <c r="D141" s="16"/>
      <c r="E141" s="16"/>
    </row>
    <row r="142" spans="1:5">
      <c r="A142" s="16" t="s">
        <v>346</v>
      </c>
      <c r="B142" s="35" t="s">
        <v>299</v>
      </c>
      <c r="C142" s="292">
        <v>0</v>
      </c>
      <c r="D142" s="16"/>
      <c r="E142" s="16"/>
    </row>
    <row r="143" spans="1:5">
      <c r="A143" s="16" t="s">
        <v>347</v>
      </c>
      <c r="B143" s="16"/>
      <c r="C143" s="22"/>
      <c r="D143" s="16"/>
      <c r="E143" s="25">
        <v>48</v>
      </c>
    </row>
    <row r="144" spans="1:5">
      <c r="A144" s="16" t="s">
        <v>348</v>
      </c>
      <c r="B144" s="35" t="s">
        <v>299</v>
      </c>
      <c r="C144" s="292">
        <v>48</v>
      </c>
      <c r="D144" s="16"/>
      <c r="E144" s="16"/>
    </row>
    <row r="145" spans="1:6">
      <c r="A145" s="16" t="s">
        <v>349</v>
      </c>
      <c r="B145" s="35" t="s">
        <v>299</v>
      </c>
      <c r="C145" s="292">
        <v>0</v>
      </c>
      <c r="D145" s="16"/>
      <c r="E145" s="16"/>
    </row>
    <row r="146" spans="1:6">
      <c r="A146" s="16"/>
      <c r="B146" s="16"/>
      <c r="C146" s="22"/>
      <c r="D146" s="16"/>
      <c r="E146" s="16"/>
    </row>
    <row r="147" spans="1:6">
      <c r="A147" s="16" t="s">
        <v>350</v>
      </c>
      <c r="B147" s="35" t="s">
        <v>299</v>
      </c>
      <c r="C147" s="292">
        <v>0</v>
      </c>
      <c r="D147" s="16"/>
      <c r="E147" s="16"/>
    </row>
    <row r="148" spans="1:6">
      <c r="A148" s="16"/>
      <c r="B148" s="16"/>
      <c r="C148" s="22"/>
      <c r="D148" s="16"/>
      <c r="E148" s="16"/>
    </row>
    <row r="149" spans="1:6">
      <c r="A149" s="16"/>
      <c r="B149" s="16"/>
      <c r="C149" s="22"/>
      <c r="D149" s="16"/>
      <c r="E149" s="16"/>
    </row>
    <row r="150" spans="1:6">
      <c r="A150" s="16"/>
      <c r="B150" s="16"/>
      <c r="C150" s="22"/>
      <c r="D150" s="16"/>
      <c r="E150" s="16"/>
    </row>
    <row r="151" spans="1:6">
      <c r="A151" s="16"/>
      <c r="B151" s="16"/>
      <c r="C151" s="22"/>
      <c r="D151" s="16"/>
      <c r="E151" s="16"/>
    </row>
    <row r="152" spans="1:6">
      <c r="A152" s="30" t="s">
        <v>351</v>
      </c>
      <c r="B152" s="37"/>
      <c r="C152" s="37"/>
      <c r="D152" s="37"/>
      <c r="E152" s="37"/>
    </row>
    <row r="153" spans="1:6">
      <c r="A153" s="38" t="s">
        <v>352</v>
      </c>
      <c r="B153" s="39" t="s">
        <v>353</v>
      </c>
      <c r="C153" s="40" t="s">
        <v>354</v>
      </c>
      <c r="D153" s="39" t="s">
        <v>158</v>
      </c>
      <c r="E153" s="39" t="s">
        <v>229</v>
      </c>
    </row>
    <row r="154" spans="1:6">
      <c r="A154" s="16" t="s">
        <v>332</v>
      </c>
      <c r="B154" s="295">
        <v>91</v>
      </c>
      <c r="C154" s="295">
        <v>18</v>
      </c>
      <c r="D154" s="295">
        <v>54</v>
      </c>
      <c r="E154" s="25">
        <v>163</v>
      </c>
    </row>
    <row r="155" spans="1:6">
      <c r="A155" s="16" t="s">
        <v>241</v>
      </c>
      <c r="B155" s="295">
        <v>268</v>
      </c>
      <c r="C155" s="295">
        <v>54</v>
      </c>
      <c r="D155" s="295">
        <v>158</v>
      </c>
      <c r="E155" s="25">
        <v>480</v>
      </c>
    </row>
    <row r="156" spans="1:6">
      <c r="A156" s="16" t="s">
        <v>355</v>
      </c>
      <c r="B156" s="295">
        <v>46113</v>
      </c>
      <c r="C156" s="295">
        <v>17051</v>
      </c>
      <c r="D156" s="295">
        <v>28698</v>
      </c>
      <c r="E156" s="25">
        <v>91862</v>
      </c>
    </row>
    <row r="157" spans="1:6">
      <c r="A157" s="16" t="s">
        <v>286</v>
      </c>
      <c r="B157" s="295">
        <v>3183556</v>
      </c>
      <c r="C157" s="295">
        <v>1177180</v>
      </c>
      <c r="D157" s="295">
        <v>3868091</v>
      </c>
      <c r="E157" s="25">
        <v>8228827</v>
      </c>
      <c r="F157" s="14"/>
    </row>
    <row r="158" spans="1:6">
      <c r="A158" s="16" t="s">
        <v>287</v>
      </c>
      <c r="B158" s="295">
        <v>18174345</v>
      </c>
      <c r="C158" s="295">
        <v>6720302</v>
      </c>
      <c r="D158" s="295">
        <v>9423636</v>
      </c>
      <c r="E158" s="25">
        <v>34318283</v>
      </c>
      <c r="F158" s="14"/>
    </row>
    <row r="159" spans="1:6">
      <c r="A159" s="38" t="s">
        <v>356</v>
      </c>
      <c r="B159" s="39" t="s">
        <v>353</v>
      </c>
      <c r="C159" s="40" t="s">
        <v>354</v>
      </c>
      <c r="D159" s="39" t="s">
        <v>158</v>
      </c>
      <c r="E159" s="39" t="s">
        <v>229</v>
      </c>
    </row>
    <row r="160" spans="1:6">
      <c r="A160" s="16" t="s">
        <v>332</v>
      </c>
      <c r="B160" s="295">
        <v>30</v>
      </c>
      <c r="C160" s="295">
        <v>36</v>
      </c>
      <c r="D160" s="295">
        <v>41</v>
      </c>
      <c r="E160" s="25">
        <v>107</v>
      </c>
    </row>
    <row r="161" spans="1:5">
      <c r="A161" s="16" t="s">
        <v>241</v>
      </c>
      <c r="B161" s="295">
        <v>907</v>
      </c>
      <c r="C161" s="295">
        <v>1084</v>
      </c>
      <c r="D161" s="295">
        <v>1229</v>
      </c>
      <c r="E161" s="25">
        <v>3220</v>
      </c>
    </row>
    <row r="162" spans="1:5">
      <c r="A162" s="16" t="s">
        <v>355</v>
      </c>
      <c r="B162" s="295">
        <v>0</v>
      </c>
      <c r="C162" s="295">
        <v>0</v>
      </c>
      <c r="D162" s="295">
        <v>0</v>
      </c>
      <c r="E162" s="25">
        <v>0</v>
      </c>
    </row>
    <row r="163" spans="1:5">
      <c r="A163" s="16" t="s">
        <v>286</v>
      </c>
      <c r="B163" s="295">
        <v>1233490</v>
      </c>
      <c r="C163" s="295">
        <v>456106</v>
      </c>
      <c r="D163" s="295">
        <v>767642</v>
      </c>
      <c r="E163" s="25">
        <v>2457238</v>
      </c>
    </row>
    <row r="164" spans="1:5">
      <c r="A164" s="16" t="s">
        <v>287</v>
      </c>
      <c r="B164" s="295">
        <v>0</v>
      </c>
      <c r="C164" s="295">
        <v>0</v>
      </c>
      <c r="D164" s="295">
        <v>0</v>
      </c>
      <c r="E164" s="25">
        <v>0</v>
      </c>
    </row>
    <row r="165" spans="1:5">
      <c r="A165" s="38" t="s">
        <v>357</v>
      </c>
      <c r="B165" s="39" t="s">
        <v>353</v>
      </c>
      <c r="C165" s="40" t="s">
        <v>354</v>
      </c>
      <c r="D165" s="39" t="s">
        <v>158</v>
      </c>
      <c r="E165" s="39" t="s">
        <v>229</v>
      </c>
    </row>
    <row r="166" spans="1:5">
      <c r="A166" s="16" t="s">
        <v>332</v>
      </c>
      <c r="B166" s="295">
        <v>0</v>
      </c>
      <c r="C166" s="295">
        <v>0</v>
      </c>
      <c r="D166" s="295">
        <v>0</v>
      </c>
      <c r="E166" s="25">
        <v>0</v>
      </c>
    </row>
    <row r="167" spans="1:5">
      <c r="A167" s="16" t="s">
        <v>241</v>
      </c>
      <c r="B167" s="295">
        <v>0</v>
      </c>
      <c r="C167" s="295">
        <v>0</v>
      </c>
      <c r="D167" s="295">
        <v>0</v>
      </c>
      <c r="E167" s="25">
        <v>0</v>
      </c>
    </row>
    <row r="168" spans="1:5">
      <c r="A168" s="16" t="s">
        <v>355</v>
      </c>
      <c r="B168" s="295">
        <v>0</v>
      </c>
      <c r="C168" s="295">
        <v>0</v>
      </c>
      <c r="D168" s="295">
        <v>0</v>
      </c>
      <c r="E168" s="25">
        <v>0</v>
      </c>
    </row>
    <row r="169" spans="1:5">
      <c r="A169" s="16" t="s">
        <v>286</v>
      </c>
      <c r="B169" s="295">
        <v>0</v>
      </c>
      <c r="C169" s="295">
        <v>0</v>
      </c>
      <c r="D169" s="295">
        <v>0</v>
      </c>
      <c r="E169" s="25">
        <v>0</v>
      </c>
    </row>
    <row r="170" spans="1:5">
      <c r="A170" s="16" t="s">
        <v>287</v>
      </c>
      <c r="B170" s="295">
        <v>0</v>
      </c>
      <c r="C170" s="295">
        <v>0</v>
      </c>
      <c r="D170" s="295">
        <v>0</v>
      </c>
      <c r="E170" s="25">
        <v>0</v>
      </c>
    </row>
    <row r="171" spans="1:5">
      <c r="A171" s="20"/>
      <c r="B171" s="20"/>
      <c r="C171" s="41"/>
      <c r="D171" s="42"/>
      <c r="E171" s="16"/>
    </row>
    <row r="172" spans="1:5">
      <c r="A172" s="38" t="s">
        <v>358</v>
      </c>
      <c r="B172" s="39" t="s">
        <v>359</v>
      </c>
      <c r="C172" s="40" t="s">
        <v>360</v>
      </c>
      <c r="D172" s="16"/>
      <c r="E172" s="16"/>
    </row>
    <row r="173" spans="1:5">
      <c r="A173" s="20" t="s">
        <v>361</v>
      </c>
      <c r="B173" s="272">
        <v>3064873</v>
      </c>
      <c r="C173" s="295">
        <v>1033222</v>
      </c>
      <c r="D173" s="16"/>
      <c r="E173" s="16"/>
    </row>
    <row r="174" spans="1:5">
      <c r="A174" s="20"/>
      <c r="B174" s="42"/>
      <c r="C174" s="41"/>
      <c r="D174" s="16"/>
      <c r="E174" s="16"/>
    </row>
    <row r="175" spans="1:5">
      <c r="A175" s="20"/>
      <c r="B175" s="20"/>
      <c r="C175" s="41"/>
      <c r="D175" s="42"/>
      <c r="E175" s="16"/>
    </row>
    <row r="176" spans="1:5">
      <c r="A176" s="20"/>
      <c r="B176" s="20"/>
      <c r="C176" s="41"/>
      <c r="D176" s="42"/>
      <c r="E176" s="16"/>
    </row>
    <row r="177" spans="1:5">
      <c r="A177" s="20"/>
      <c r="B177" s="20"/>
      <c r="C177" s="41"/>
      <c r="D177" s="42"/>
      <c r="E177" s="16"/>
    </row>
    <row r="178" spans="1:5">
      <c r="A178" s="20"/>
      <c r="B178" s="20"/>
      <c r="C178" s="41"/>
      <c r="D178" s="42"/>
      <c r="E178" s="16"/>
    </row>
    <row r="179" spans="1:5">
      <c r="A179" s="37" t="s">
        <v>362</v>
      </c>
      <c r="B179" s="30"/>
      <c r="C179" s="30"/>
      <c r="D179" s="30"/>
      <c r="E179" s="30"/>
    </row>
    <row r="180" spans="1:5">
      <c r="A180" s="34" t="s">
        <v>363</v>
      </c>
      <c r="B180" s="34"/>
      <c r="C180" s="34"/>
      <c r="D180" s="34"/>
      <c r="E180" s="34"/>
    </row>
    <row r="181" spans="1:5">
      <c r="A181" s="16" t="s">
        <v>364</v>
      </c>
      <c r="B181" s="35" t="s">
        <v>299</v>
      </c>
      <c r="C181" s="292">
        <v>1111233</v>
      </c>
      <c r="D181" s="16"/>
      <c r="E181" s="16"/>
    </row>
    <row r="182" spans="1:5">
      <c r="A182" s="16" t="s">
        <v>365</v>
      </c>
      <c r="B182" s="35" t="s">
        <v>299</v>
      </c>
      <c r="C182" s="292">
        <v>49345</v>
      </c>
      <c r="D182" s="16"/>
      <c r="E182" s="16"/>
    </row>
    <row r="183" spans="1:5">
      <c r="A183" s="20" t="s">
        <v>366</v>
      </c>
      <c r="B183" s="35" t="s">
        <v>299</v>
      </c>
      <c r="C183" s="292">
        <v>415103</v>
      </c>
      <c r="D183" s="16"/>
      <c r="E183" s="16"/>
    </row>
    <row r="184" spans="1:5">
      <c r="A184" s="16" t="s">
        <v>367</v>
      </c>
      <c r="B184" s="35" t="s">
        <v>299</v>
      </c>
      <c r="C184" s="292">
        <v>1911396</v>
      </c>
      <c r="D184" s="16"/>
      <c r="E184" s="16"/>
    </row>
    <row r="185" spans="1:5">
      <c r="A185" s="16" t="s">
        <v>368</v>
      </c>
      <c r="B185" s="35" t="s">
        <v>299</v>
      </c>
      <c r="C185" s="292">
        <v>0</v>
      </c>
      <c r="D185" s="16"/>
      <c r="E185" s="16"/>
    </row>
    <row r="186" spans="1:5">
      <c r="A186" s="16" t="s">
        <v>369</v>
      </c>
      <c r="B186" s="35" t="s">
        <v>299</v>
      </c>
      <c r="C186" s="292">
        <v>129826</v>
      </c>
      <c r="D186" s="16"/>
      <c r="E186" s="16"/>
    </row>
    <row r="187" spans="1:5">
      <c r="A187" s="16" t="s">
        <v>370</v>
      </c>
      <c r="B187" s="35" t="s">
        <v>299</v>
      </c>
      <c r="C187" s="292">
        <v>-17494</v>
      </c>
      <c r="D187" s="16"/>
      <c r="E187" s="16"/>
    </row>
    <row r="188" spans="1:5">
      <c r="A188" s="16" t="s">
        <v>370</v>
      </c>
      <c r="B188" s="35" t="s">
        <v>299</v>
      </c>
      <c r="C188" s="292">
        <v>0</v>
      </c>
      <c r="D188" s="16"/>
      <c r="E188" s="16"/>
    </row>
    <row r="189" spans="1:5">
      <c r="A189" s="16" t="s">
        <v>229</v>
      </c>
      <c r="B189" s="16"/>
      <c r="C189" s="22"/>
      <c r="D189" s="25">
        <v>3599409</v>
      </c>
      <c r="E189" s="16"/>
    </row>
    <row r="190" spans="1:5">
      <c r="A190" s="34" t="s">
        <v>371</v>
      </c>
      <c r="B190" s="34"/>
      <c r="C190" s="34"/>
      <c r="D190" s="34"/>
      <c r="E190" s="34"/>
    </row>
    <row r="191" spans="1:5">
      <c r="A191" s="16" t="s">
        <v>372</v>
      </c>
      <c r="B191" s="35" t="s">
        <v>299</v>
      </c>
      <c r="C191" s="292">
        <v>81744</v>
      </c>
      <c r="D191" s="16"/>
      <c r="E191" s="16"/>
    </row>
    <row r="192" spans="1:5">
      <c r="A192" s="16" t="s">
        <v>373</v>
      </c>
      <c r="B192" s="35" t="s">
        <v>299</v>
      </c>
      <c r="C192" s="292">
        <v>402498</v>
      </c>
      <c r="D192" s="16"/>
      <c r="E192" s="16"/>
    </row>
    <row r="193" spans="1:5">
      <c r="A193" s="16" t="s">
        <v>229</v>
      </c>
      <c r="B193" s="16"/>
      <c r="C193" s="22"/>
      <c r="D193" s="25">
        <v>484242</v>
      </c>
      <c r="E193" s="16"/>
    </row>
    <row r="194" spans="1:5">
      <c r="A194" s="34" t="s">
        <v>374</v>
      </c>
      <c r="B194" s="34"/>
      <c r="C194" s="34"/>
      <c r="D194" s="34"/>
      <c r="E194" s="34"/>
    </row>
    <row r="195" spans="1:5">
      <c r="A195" s="16" t="s">
        <v>375</v>
      </c>
      <c r="B195" s="35" t="s">
        <v>299</v>
      </c>
      <c r="C195" s="292">
        <v>140297</v>
      </c>
      <c r="D195" s="16"/>
      <c r="E195" s="16"/>
    </row>
    <row r="196" spans="1:5">
      <c r="A196" s="16" t="s">
        <v>376</v>
      </c>
      <c r="B196" s="35" t="s">
        <v>299</v>
      </c>
      <c r="C196" s="292">
        <v>66225</v>
      </c>
      <c r="D196" s="16"/>
      <c r="E196" s="16"/>
    </row>
    <row r="197" spans="1:5">
      <c r="A197" s="16" t="s">
        <v>229</v>
      </c>
      <c r="B197" s="16"/>
      <c r="C197" s="22"/>
      <c r="D197" s="25">
        <v>206522</v>
      </c>
      <c r="E197" s="16"/>
    </row>
    <row r="198" spans="1:5">
      <c r="A198" s="34" t="s">
        <v>377</v>
      </c>
      <c r="B198" s="34"/>
      <c r="C198" s="34"/>
      <c r="D198" s="34"/>
      <c r="E198" s="34"/>
    </row>
    <row r="199" spans="1:5">
      <c r="A199" s="16" t="s">
        <v>378</v>
      </c>
      <c r="B199" s="35" t="s">
        <v>299</v>
      </c>
      <c r="C199" s="292">
        <v>64173</v>
      </c>
      <c r="D199" s="16"/>
      <c r="E199" s="16"/>
    </row>
    <row r="200" spans="1:5">
      <c r="A200" s="16" t="s">
        <v>379</v>
      </c>
      <c r="B200" s="35" t="s">
        <v>299</v>
      </c>
      <c r="C200" s="292">
        <v>203481</v>
      </c>
      <c r="D200" s="16"/>
      <c r="E200" s="16"/>
    </row>
    <row r="201" spans="1:5">
      <c r="A201" s="16" t="s">
        <v>158</v>
      </c>
      <c r="B201" s="35" t="s">
        <v>299</v>
      </c>
      <c r="C201" s="292">
        <v>0</v>
      </c>
      <c r="D201" s="16"/>
      <c r="E201" s="16"/>
    </row>
    <row r="202" spans="1:5">
      <c r="A202" s="16" t="s">
        <v>229</v>
      </c>
      <c r="B202" s="16"/>
      <c r="C202" s="22"/>
      <c r="D202" s="25">
        <v>267654</v>
      </c>
      <c r="E202" s="16"/>
    </row>
    <row r="203" spans="1:5">
      <c r="A203" s="34" t="s">
        <v>380</v>
      </c>
      <c r="B203" s="34"/>
      <c r="C203" s="34"/>
      <c r="D203" s="34"/>
      <c r="E203" s="34"/>
    </row>
    <row r="204" spans="1:5">
      <c r="A204" s="16" t="s">
        <v>381</v>
      </c>
      <c r="B204" s="35" t="s">
        <v>299</v>
      </c>
      <c r="C204" s="292">
        <v>0</v>
      </c>
      <c r="D204" s="16"/>
      <c r="E204" s="16"/>
    </row>
    <row r="205" spans="1:5">
      <c r="A205" s="16" t="s">
        <v>382</v>
      </c>
      <c r="B205" s="35" t="s">
        <v>299</v>
      </c>
      <c r="C205" s="292">
        <v>1155804</v>
      </c>
      <c r="D205" s="16"/>
      <c r="E205" s="16"/>
    </row>
    <row r="206" spans="1:5">
      <c r="A206" s="16" t="s">
        <v>229</v>
      </c>
      <c r="B206" s="16"/>
      <c r="C206" s="22"/>
      <c r="D206" s="25">
        <v>1155804</v>
      </c>
      <c r="E206" s="16"/>
    </row>
    <row r="207" spans="1:5">
      <c r="A207" s="16"/>
      <c r="B207" s="16"/>
      <c r="C207" s="22"/>
      <c r="D207" s="16"/>
      <c r="E207" s="16"/>
    </row>
    <row r="208" spans="1:5">
      <c r="A208" s="30" t="s">
        <v>383</v>
      </c>
      <c r="B208" s="30"/>
      <c r="C208" s="30"/>
      <c r="D208" s="30"/>
      <c r="E208" s="30"/>
    </row>
    <row r="209" spans="1:5">
      <c r="A209" s="37" t="s">
        <v>384</v>
      </c>
      <c r="B209" s="30"/>
      <c r="C209" s="30"/>
      <c r="D209" s="30"/>
      <c r="E209" s="30"/>
    </row>
    <row r="210" spans="1:5">
      <c r="A210" s="21"/>
      <c r="B210" s="18" t="s">
        <v>385</v>
      </c>
      <c r="C210" s="17" t="s">
        <v>386</v>
      </c>
      <c r="D210" s="18" t="s">
        <v>387</v>
      </c>
      <c r="E210" s="18" t="s">
        <v>388</v>
      </c>
    </row>
    <row r="211" spans="1:5">
      <c r="A211" s="16" t="s">
        <v>389</v>
      </c>
      <c r="B211" s="295">
        <v>204226</v>
      </c>
      <c r="C211" s="292">
        <v>0</v>
      </c>
      <c r="D211" s="295">
        <v>0</v>
      </c>
      <c r="E211" s="25">
        <v>204226</v>
      </c>
    </row>
    <row r="212" spans="1:5">
      <c r="A212" s="16" t="s">
        <v>390</v>
      </c>
      <c r="B212" s="295">
        <v>618680</v>
      </c>
      <c r="C212" s="292">
        <v>2914</v>
      </c>
      <c r="D212" s="295">
        <v>0</v>
      </c>
      <c r="E212" s="25">
        <v>621594</v>
      </c>
    </row>
    <row r="213" spans="1:5">
      <c r="A213" s="16" t="s">
        <v>391</v>
      </c>
      <c r="B213" s="295">
        <v>19482597</v>
      </c>
      <c r="C213" s="292">
        <v>294074</v>
      </c>
      <c r="D213" s="295">
        <v>0</v>
      </c>
      <c r="E213" s="25">
        <v>19776671</v>
      </c>
    </row>
    <row r="214" spans="1:5">
      <c r="A214" s="16" t="s">
        <v>392</v>
      </c>
      <c r="B214" s="295">
        <v>0</v>
      </c>
      <c r="C214" s="292">
        <v>0</v>
      </c>
      <c r="D214" s="295">
        <v>0</v>
      </c>
      <c r="E214" s="25">
        <v>0</v>
      </c>
    </row>
    <row r="215" spans="1:5">
      <c r="A215" s="16" t="s">
        <v>393</v>
      </c>
      <c r="B215" s="295">
        <v>8245577</v>
      </c>
      <c r="C215" s="292">
        <v>433763</v>
      </c>
      <c r="D215" s="295">
        <v>0</v>
      </c>
      <c r="E215" s="25">
        <v>8679340</v>
      </c>
    </row>
    <row r="216" spans="1:5">
      <c r="A216" s="16" t="s">
        <v>394</v>
      </c>
      <c r="B216" s="295">
        <v>5132456</v>
      </c>
      <c r="C216" s="292">
        <v>343823</v>
      </c>
      <c r="D216" s="295">
        <v>0</v>
      </c>
      <c r="E216" s="25">
        <v>5476279</v>
      </c>
    </row>
    <row r="217" spans="1:5">
      <c r="A217" s="16" t="s">
        <v>395</v>
      </c>
      <c r="B217" s="295">
        <v>0</v>
      </c>
      <c r="C217" s="292">
        <v>0</v>
      </c>
      <c r="D217" s="295">
        <v>0</v>
      </c>
      <c r="E217" s="25">
        <v>0</v>
      </c>
    </row>
    <row r="218" spans="1:5">
      <c r="A218" s="16" t="s">
        <v>396</v>
      </c>
      <c r="B218" s="295">
        <v>0</v>
      </c>
      <c r="C218" s="292">
        <v>0</v>
      </c>
      <c r="D218" s="295">
        <v>0</v>
      </c>
      <c r="E218" s="25">
        <v>0</v>
      </c>
    </row>
    <row r="219" spans="1:5">
      <c r="A219" s="16" t="s">
        <v>397</v>
      </c>
      <c r="B219" s="295">
        <v>745367</v>
      </c>
      <c r="C219" s="292">
        <v>523282</v>
      </c>
      <c r="D219" s="295">
        <v>744416</v>
      </c>
      <c r="E219" s="25">
        <v>524233</v>
      </c>
    </row>
    <row r="220" spans="1:5">
      <c r="A220" s="16" t="s">
        <v>229</v>
      </c>
      <c r="B220" s="25">
        <v>34428903</v>
      </c>
      <c r="C220" s="225">
        <v>1597856</v>
      </c>
      <c r="D220" s="25">
        <v>744416</v>
      </c>
      <c r="E220" s="25">
        <v>35282343</v>
      </c>
    </row>
    <row r="221" spans="1:5">
      <c r="A221" s="16"/>
      <c r="B221" s="16"/>
      <c r="C221" s="22"/>
      <c r="D221" s="16"/>
      <c r="E221" s="16"/>
    </row>
    <row r="222" spans="1:5">
      <c r="A222" s="37" t="s">
        <v>398</v>
      </c>
      <c r="B222" s="37"/>
      <c r="C222" s="37"/>
      <c r="D222" s="37"/>
      <c r="E222" s="37"/>
    </row>
    <row r="223" spans="1:5">
      <c r="A223" s="21"/>
      <c r="B223" s="18" t="s">
        <v>385</v>
      </c>
      <c r="C223" s="17" t="s">
        <v>386</v>
      </c>
      <c r="D223" s="18" t="s">
        <v>387</v>
      </c>
      <c r="E223" s="18" t="s">
        <v>388</v>
      </c>
    </row>
    <row r="224" spans="1:5">
      <c r="A224" s="16" t="s">
        <v>389</v>
      </c>
      <c r="B224" s="42"/>
      <c r="C224" s="41"/>
      <c r="D224" s="42"/>
      <c r="E224" s="16"/>
    </row>
    <row r="225" spans="1:6">
      <c r="A225" s="16" t="s">
        <v>390</v>
      </c>
      <c r="B225" s="295">
        <v>409127</v>
      </c>
      <c r="C225" s="292">
        <v>38682</v>
      </c>
      <c r="D225" s="295">
        <v>0</v>
      </c>
      <c r="E225" s="25">
        <v>447809</v>
      </c>
    </row>
    <row r="226" spans="1:6">
      <c r="A226" s="16" t="s">
        <v>391</v>
      </c>
      <c r="B226" s="295">
        <v>6722560</v>
      </c>
      <c r="C226" s="292">
        <v>805265</v>
      </c>
      <c r="D226" s="295">
        <v>0</v>
      </c>
      <c r="E226" s="25">
        <v>7527825</v>
      </c>
    </row>
    <row r="227" spans="1:6">
      <c r="A227" s="16" t="s">
        <v>392</v>
      </c>
      <c r="B227" s="295">
        <v>0</v>
      </c>
      <c r="C227" s="292">
        <v>0</v>
      </c>
      <c r="D227" s="295">
        <v>0</v>
      </c>
      <c r="E227" s="25">
        <v>0</v>
      </c>
    </row>
    <row r="228" spans="1:6">
      <c r="A228" s="16" t="s">
        <v>393</v>
      </c>
      <c r="B228" s="295">
        <v>6374417</v>
      </c>
      <c r="C228" s="292">
        <v>187858</v>
      </c>
      <c r="D228" s="295">
        <v>0</v>
      </c>
      <c r="E228" s="25">
        <v>6562275</v>
      </c>
    </row>
    <row r="229" spans="1:6">
      <c r="A229" s="16" t="s">
        <v>394</v>
      </c>
      <c r="B229" s="295">
        <v>4234034</v>
      </c>
      <c r="C229" s="292">
        <v>301189</v>
      </c>
      <c r="D229" s="295">
        <v>0</v>
      </c>
      <c r="E229" s="25">
        <v>4535223</v>
      </c>
    </row>
    <row r="230" spans="1:6">
      <c r="A230" s="16" t="s">
        <v>395</v>
      </c>
      <c r="B230" s="295">
        <v>0</v>
      </c>
      <c r="C230" s="292">
        <v>0</v>
      </c>
      <c r="D230" s="295">
        <v>0</v>
      </c>
      <c r="E230" s="25">
        <v>0</v>
      </c>
    </row>
    <row r="231" spans="1:6">
      <c r="A231" s="16" t="s">
        <v>396</v>
      </c>
      <c r="B231" s="295">
        <v>0</v>
      </c>
      <c r="C231" s="292">
        <v>0</v>
      </c>
      <c r="D231" s="295">
        <v>0</v>
      </c>
      <c r="E231" s="25">
        <v>0</v>
      </c>
    </row>
    <row r="232" spans="1:6">
      <c r="A232" s="16" t="s">
        <v>397</v>
      </c>
      <c r="B232" s="295">
        <v>0</v>
      </c>
      <c r="C232" s="292">
        <v>0</v>
      </c>
      <c r="D232" s="295">
        <v>0</v>
      </c>
      <c r="E232" s="25">
        <v>0</v>
      </c>
    </row>
    <row r="233" spans="1:6">
      <c r="A233" s="16" t="s">
        <v>229</v>
      </c>
      <c r="B233" s="25">
        <v>17740138</v>
      </c>
      <c r="C233" s="225">
        <v>1332994</v>
      </c>
      <c r="D233" s="25">
        <v>0</v>
      </c>
      <c r="E233" s="25">
        <v>19073132</v>
      </c>
    </row>
    <row r="234" spans="1:6">
      <c r="A234" s="16"/>
      <c r="B234" s="16"/>
      <c r="C234" s="22"/>
      <c r="D234" s="16"/>
      <c r="E234" s="16"/>
      <c r="F234" s="11">
        <v>16209211</v>
      </c>
    </row>
    <row r="235" spans="1:6">
      <c r="A235" s="30" t="s">
        <v>399</v>
      </c>
      <c r="B235" s="30"/>
      <c r="C235" s="30"/>
      <c r="D235" s="30"/>
      <c r="E235" s="30"/>
    </row>
    <row r="236" spans="1:6">
      <c r="A236" s="30"/>
      <c r="B236" s="344" t="s">
        <v>400</v>
      </c>
      <c r="C236" s="344"/>
      <c r="D236" s="30"/>
      <c r="E236" s="30"/>
    </row>
    <row r="237" spans="1:6">
      <c r="A237" s="43" t="s">
        <v>400</v>
      </c>
      <c r="B237" s="30"/>
      <c r="C237" s="292">
        <v>641178</v>
      </c>
      <c r="D237" s="32">
        <v>641178</v>
      </c>
      <c r="E237" s="30"/>
    </row>
    <row r="238" spans="1:6">
      <c r="A238" s="34" t="s">
        <v>401</v>
      </c>
      <c r="B238" s="34"/>
      <c r="C238" s="34"/>
      <c r="D238" s="34"/>
      <c r="E238" s="34"/>
    </row>
    <row r="239" spans="1:6">
      <c r="A239" s="16" t="s">
        <v>402</v>
      </c>
      <c r="B239" s="35" t="s">
        <v>299</v>
      </c>
      <c r="C239" s="292">
        <v>5806210</v>
      </c>
      <c r="D239" s="16"/>
      <c r="E239" s="16"/>
    </row>
    <row r="240" spans="1:6">
      <c r="A240" s="16" t="s">
        <v>403</v>
      </c>
      <c r="B240" s="35" t="s">
        <v>299</v>
      </c>
      <c r="C240" s="292">
        <v>3788514</v>
      </c>
      <c r="D240" s="16"/>
      <c r="E240" s="16"/>
    </row>
    <row r="241" spans="1:5">
      <c r="A241" s="16" t="s">
        <v>404</v>
      </c>
      <c r="B241" s="35" t="s">
        <v>299</v>
      </c>
      <c r="C241" s="292">
        <v>0</v>
      </c>
      <c r="D241" s="16"/>
      <c r="E241" s="16"/>
    </row>
    <row r="242" spans="1:5">
      <c r="A242" s="16" t="s">
        <v>405</v>
      </c>
      <c r="B242" s="35" t="s">
        <v>299</v>
      </c>
      <c r="C242" s="292">
        <v>0</v>
      </c>
      <c r="D242" s="16"/>
      <c r="E242" s="16"/>
    </row>
    <row r="243" spans="1:5">
      <c r="A243" s="16" t="s">
        <v>406</v>
      </c>
      <c r="B243" s="35" t="s">
        <v>299</v>
      </c>
      <c r="C243" s="292">
        <v>0</v>
      </c>
      <c r="D243" s="16"/>
      <c r="E243" s="16"/>
    </row>
    <row r="244" spans="1:5">
      <c r="A244" s="16" t="s">
        <v>407</v>
      </c>
      <c r="B244" s="35" t="s">
        <v>299</v>
      </c>
      <c r="C244" s="292">
        <v>3827312</v>
      </c>
      <c r="D244" s="16"/>
      <c r="E244" s="16"/>
    </row>
    <row r="245" spans="1:5">
      <c r="A245" s="16" t="s">
        <v>408</v>
      </c>
      <c r="B245" s="16"/>
      <c r="C245" s="22"/>
      <c r="D245" s="25">
        <v>13422036</v>
      </c>
      <c r="E245" s="16"/>
    </row>
    <row r="246" spans="1:5">
      <c r="A246" s="34" t="s">
        <v>409</v>
      </c>
      <c r="B246" s="34"/>
      <c r="C246" s="34"/>
      <c r="D246" s="34"/>
      <c r="E246" s="34"/>
    </row>
    <row r="247" spans="1:5">
      <c r="A247" s="21" t="s">
        <v>410</v>
      </c>
      <c r="B247" s="35" t="s">
        <v>299</v>
      </c>
      <c r="C247" s="292">
        <v>47</v>
      </c>
      <c r="D247" s="16"/>
      <c r="E247" s="16"/>
    </row>
    <row r="248" spans="1:5">
      <c r="A248" s="21"/>
      <c r="B248" s="35"/>
      <c r="C248" s="22"/>
      <c r="D248" s="16"/>
      <c r="E248" s="16"/>
    </row>
    <row r="249" spans="1:5">
      <c r="A249" s="21" t="s">
        <v>411</v>
      </c>
      <c r="B249" s="35" t="s">
        <v>299</v>
      </c>
      <c r="C249" s="292">
        <v>113420</v>
      </c>
      <c r="D249" s="16"/>
      <c r="E249" s="16"/>
    </row>
    <row r="250" spans="1:5">
      <c r="A250" s="21" t="s">
        <v>412</v>
      </c>
      <c r="B250" s="35" t="s">
        <v>299</v>
      </c>
      <c r="C250" s="292">
        <v>0</v>
      </c>
      <c r="D250" s="16"/>
      <c r="E250" s="16"/>
    </row>
    <row r="251" spans="1:5">
      <c r="A251" s="16"/>
      <c r="B251" s="16"/>
      <c r="C251" s="22"/>
      <c r="D251" s="16"/>
      <c r="E251" s="16"/>
    </row>
    <row r="252" spans="1:5">
      <c r="A252" s="21" t="s">
        <v>413</v>
      </c>
      <c r="B252" s="16"/>
      <c r="C252" s="22"/>
      <c r="D252" s="25">
        <v>113420</v>
      </c>
      <c r="E252" s="16"/>
    </row>
    <row r="253" spans="1:5">
      <c r="A253" s="34" t="s">
        <v>414</v>
      </c>
      <c r="B253" s="34"/>
      <c r="C253" s="34"/>
      <c r="D253" s="34"/>
      <c r="E253" s="34"/>
    </row>
    <row r="254" spans="1:5">
      <c r="A254" s="16" t="s">
        <v>415</v>
      </c>
      <c r="B254" s="35" t="s">
        <v>299</v>
      </c>
      <c r="C254" s="292">
        <v>0</v>
      </c>
      <c r="D254" s="16"/>
      <c r="E254" s="16"/>
    </row>
    <row r="255" spans="1:5">
      <c r="A255" s="16" t="s">
        <v>414</v>
      </c>
      <c r="B255" s="35" t="s">
        <v>299</v>
      </c>
      <c r="C255" s="292">
        <v>0</v>
      </c>
      <c r="D255" s="16"/>
      <c r="E255" s="16"/>
    </row>
    <row r="256" spans="1:5">
      <c r="A256" s="16" t="s">
        <v>416</v>
      </c>
      <c r="B256" s="16"/>
      <c r="C256" s="22"/>
      <c r="D256" s="25">
        <v>0</v>
      </c>
      <c r="E256" s="16"/>
    </row>
    <row r="257" spans="1:5">
      <c r="A257" s="16"/>
      <c r="B257" s="16"/>
      <c r="C257" s="22"/>
      <c r="D257" s="16"/>
      <c r="E257" s="16"/>
    </row>
    <row r="258" spans="1:5">
      <c r="A258" s="16" t="s">
        <v>417</v>
      </c>
      <c r="B258" s="16"/>
      <c r="C258" s="22"/>
      <c r="D258" s="25">
        <v>14176634</v>
      </c>
      <c r="E258" s="16"/>
    </row>
    <row r="259" spans="1:5">
      <c r="A259" s="16"/>
      <c r="B259" s="16"/>
      <c r="C259" s="22"/>
      <c r="D259" s="16"/>
      <c r="E259" s="16"/>
    </row>
    <row r="260" spans="1:5">
      <c r="A260" s="16"/>
      <c r="B260" s="16"/>
      <c r="C260" s="22"/>
      <c r="D260" s="16"/>
      <c r="E260" s="16"/>
    </row>
    <row r="261" spans="1:5">
      <c r="A261" s="16"/>
      <c r="B261" s="16"/>
      <c r="C261" s="22"/>
      <c r="D261" s="16"/>
      <c r="E261" s="16"/>
    </row>
    <row r="262" spans="1:5">
      <c r="A262" s="16"/>
      <c r="B262" s="16"/>
      <c r="C262" s="22"/>
      <c r="D262" s="16"/>
      <c r="E262" s="16"/>
    </row>
    <row r="263" spans="1:5">
      <c r="A263" s="16"/>
      <c r="B263" s="16"/>
      <c r="C263" s="22"/>
      <c r="D263" s="16"/>
      <c r="E263" s="16"/>
    </row>
    <row r="264" spans="1:5">
      <c r="A264" s="30" t="s">
        <v>418</v>
      </c>
      <c r="B264" s="30"/>
      <c r="C264" s="30"/>
      <c r="D264" s="30"/>
      <c r="E264" s="30"/>
    </row>
    <row r="265" spans="1:5">
      <c r="A265" s="34" t="s">
        <v>419</v>
      </c>
      <c r="B265" s="34"/>
      <c r="C265" s="34"/>
      <c r="D265" s="34"/>
      <c r="E265" s="34"/>
    </row>
    <row r="266" spans="1:5">
      <c r="A266" s="16" t="s">
        <v>420</v>
      </c>
      <c r="B266" s="35" t="s">
        <v>299</v>
      </c>
      <c r="C266" s="292">
        <v>2601419</v>
      </c>
      <c r="D266" s="16"/>
      <c r="E266" s="16"/>
    </row>
    <row r="267" spans="1:5">
      <c r="A267" s="16" t="s">
        <v>421</v>
      </c>
      <c r="B267" s="35" t="s">
        <v>299</v>
      </c>
      <c r="C267" s="292">
        <v>0</v>
      </c>
      <c r="D267" s="16"/>
      <c r="E267" s="16"/>
    </row>
    <row r="268" spans="1:5">
      <c r="A268" s="16" t="s">
        <v>422</v>
      </c>
      <c r="B268" s="35" t="s">
        <v>299</v>
      </c>
      <c r="C268" s="292">
        <v>13156349</v>
      </c>
      <c r="D268" s="16"/>
      <c r="E268" s="16"/>
    </row>
    <row r="269" spans="1:5">
      <c r="A269" s="16" t="s">
        <v>423</v>
      </c>
      <c r="B269" s="35" t="s">
        <v>299</v>
      </c>
      <c r="C269" s="292">
        <v>4703843</v>
      </c>
      <c r="D269" s="16"/>
      <c r="E269" s="16"/>
    </row>
    <row r="270" spans="1:5">
      <c r="A270" s="16" t="s">
        <v>424</v>
      </c>
      <c r="B270" s="35" t="s">
        <v>299</v>
      </c>
      <c r="C270" s="292">
        <v>246090</v>
      </c>
      <c r="D270" s="16"/>
      <c r="E270" s="16"/>
    </row>
    <row r="271" spans="1:5">
      <c r="A271" s="16" t="s">
        <v>425</v>
      </c>
      <c r="B271" s="35" t="s">
        <v>299</v>
      </c>
      <c r="C271" s="292">
        <v>82019</v>
      </c>
      <c r="D271" s="16"/>
      <c r="E271" s="16"/>
    </row>
    <row r="272" spans="1:5">
      <c r="A272" s="16" t="s">
        <v>426</v>
      </c>
      <c r="B272" s="35" t="s">
        <v>299</v>
      </c>
      <c r="C272" s="292">
        <v>0</v>
      </c>
      <c r="D272" s="16"/>
      <c r="E272" s="16"/>
    </row>
    <row r="273" spans="1:5">
      <c r="A273" s="16" t="s">
        <v>427</v>
      </c>
      <c r="B273" s="35" t="s">
        <v>299</v>
      </c>
      <c r="C273" s="292">
        <v>298341</v>
      </c>
      <c r="D273" s="16"/>
      <c r="E273" s="16"/>
    </row>
    <row r="274" spans="1:5">
      <c r="A274" s="16" t="s">
        <v>428</v>
      </c>
      <c r="B274" s="35" t="s">
        <v>299</v>
      </c>
      <c r="C274" s="292">
        <v>222567</v>
      </c>
      <c r="D274" s="16"/>
      <c r="E274" s="16"/>
    </row>
    <row r="275" spans="1:5">
      <c r="A275" s="16" t="s">
        <v>429</v>
      </c>
      <c r="B275" s="35" t="s">
        <v>299</v>
      </c>
      <c r="C275" s="292">
        <v>0</v>
      </c>
      <c r="D275" s="16"/>
      <c r="E275" s="16"/>
    </row>
    <row r="276" spans="1:5">
      <c r="A276" s="16" t="s">
        <v>430</v>
      </c>
      <c r="B276" s="16"/>
      <c r="C276" s="22"/>
      <c r="D276" s="25">
        <v>11902942</v>
      </c>
      <c r="E276" s="16"/>
    </row>
    <row r="277" spans="1:5">
      <c r="A277" s="34" t="s">
        <v>431</v>
      </c>
      <c r="B277" s="34"/>
      <c r="C277" s="34"/>
      <c r="D277" s="34"/>
      <c r="E277" s="34"/>
    </row>
    <row r="278" spans="1:5">
      <c r="A278" s="16" t="s">
        <v>420</v>
      </c>
      <c r="B278" s="35" t="s">
        <v>299</v>
      </c>
      <c r="C278" s="292">
        <v>0</v>
      </c>
      <c r="D278" s="16"/>
      <c r="E278" s="16"/>
    </row>
    <row r="279" spans="1:5">
      <c r="A279" s="16" t="s">
        <v>421</v>
      </c>
      <c r="B279" s="35" t="s">
        <v>299</v>
      </c>
      <c r="C279" s="292">
        <v>0</v>
      </c>
      <c r="D279" s="16"/>
      <c r="E279" s="16"/>
    </row>
    <row r="280" spans="1:5">
      <c r="A280" s="16" t="s">
        <v>432</v>
      </c>
      <c r="B280" s="35" t="s">
        <v>299</v>
      </c>
      <c r="C280" s="292">
        <v>0</v>
      </c>
      <c r="D280" s="16"/>
      <c r="E280" s="16"/>
    </row>
    <row r="281" spans="1:5">
      <c r="A281" s="16" t="s">
        <v>433</v>
      </c>
      <c r="B281" s="16"/>
      <c r="C281" s="22"/>
      <c r="D281" s="25">
        <v>0</v>
      </c>
      <c r="E281" s="16"/>
    </row>
    <row r="282" spans="1:5">
      <c r="A282" s="34" t="s">
        <v>434</v>
      </c>
      <c r="B282" s="34"/>
      <c r="C282" s="34"/>
      <c r="D282" s="34"/>
      <c r="E282" s="34"/>
    </row>
    <row r="283" spans="1:5">
      <c r="A283" s="16" t="s">
        <v>389</v>
      </c>
      <c r="B283" s="35" t="s">
        <v>299</v>
      </c>
      <c r="C283" s="292">
        <v>204226</v>
      </c>
      <c r="D283" s="16"/>
      <c r="E283" s="16"/>
    </row>
    <row r="284" spans="1:5">
      <c r="A284" s="16" t="s">
        <v>390</v>
      </c>
      <c r="B284" s="35" t="s">
        <v>299</v>
      </c>
      <c r="C284" s="292">
        <v>621594</v>
      </c>
      <c r="D284" s="16"/>
      <c r="E284" s="16"/>
    </row>
    <row r="285" spans="1:5">
      <c r="A285" s="16" t="s">
        <v>391</v>
      </c>
      <c r="B285" s="35" t="s">
        <v>299</v>
      </c>
      <c r="C285" s="292">
        <v>19776671</v>
      </c>
      <c r="D285" s="16"/>
      <c r="E285" s="16"/>
    </row>
    <row r="286" spans="1:5">
      <c r="A286" s="16" t="s">
        <v>435</v>
      </c>
      <c r="B286" s="35" t="s">
        <v>299</v>
      </c>
      <c r="C286" s="292">
        <v>0</v>
      </c>
      <c r="D286" s="16"/>
      <c r="E286" s="16"/>
    </row>
    <row r="287" spans="1:5">
      <c r="A287" s="16" t="s">
        <v>436</v>
      </c>
      <c r="B287" s="35" t="s">
        <v>299</v>
      </c>
      <c r="C287" s="292">
        <v>8679340</v>
      </c>
      <c r="D287" s="16"/>
      <c r="E287" s="16"/>
    </row>
    <row r="288" spans="1:5">
      <c r="A288" s="16" t="s">
        <v>437</v>
      </c>
      <c r="B288" s="35" t="s">
        <v>299</v>
      </c>
      <c r="C288" s="292">
        <v>5476279</v>
      </c>
      <c r="D288" s="16"/>
      <c r="E288" s="16"/>
    </row>
    <row r="289" spans="1:5">
      <c r="A289" s="16" t="s">
        <v>396</v>
      </c>
      <c r="B289" s="35" t="s">
        <v>299</v>
      </c>
      <c r="C289" s="292">
        <v>0</v>
      </c>
      <c r="D289" s="16"/>
      <c r="E289" s="16"/>
    </row>
    <row r="290" spans="1:5">
      <c r="A290" s="16" t="s">
        <v>397</v>
      </c>
      <c r="B290" s="35" t="s">
        <v>299</v>
      </c>
      <c r="C290" s="292">
        <v>524233</v>
      </c>
      <c r="D290" s="16"/>
      <c r="E290" s="16"/>
    </row>
    <row r="291" spans="1:5">
      <c r="A291" s="16" t="s">
        <v>438</v>
      </c>
      <c r="B291" s="16"/>
      <c r="C291" s="22"/>
      <c r="D291" s="25">
        <v>35282343</v>
      </c>
      <c r="E291" s="16"/>
    </row>
    <row r="292" spans="1:5">
      <c r="A292" s="16" t="s">
        <v>439</v>
      </c>
      <c r="B292" s="35" t="s">
        <v>299</v>
      </c>
      <c r="C292" s="292">
        <v>19073132</v>
      </c>
      <c r="D292" s="16"/>
      <c r="E292" s="16"/>
    </row>
    <row r="293" spans="1:5">
      <c r="A293" s="16" t="s">
        <v>440</v>
      </c>
      <c r="B293" s="16"/>
      <c r="C293" s="22"/>
      <c r="D293" s="25">
        <v>16209211</v>
      </c>
      <c r="E293" s="16"/>
    </row>
    <row r="294" spans="1:5">
      <c r="A294" s="34" t="s">
        <v>441</v>
      </c>
      <c r="B294" s="34"/>
      <c r="C294" s="34"/>
      <c r="D294" s="34"/>
      <c r="E294" s="34"/>
    </row>
    <row r="295" spans="1:5">
      <c r="A295" s="16" t="s">
        <v>442</v>
      </c>
      <c r="B295" s="35" t="s">
        <v>299</v>
      </c>
      <c r="C295" s="292">
        <v>0</v>
      </c>
      <c r="D295" s="16"/>
      <c r="E295" s="16"/>
    </row>
    <row r="296" spans="1:5">
      <c r="A296" s="16" t="s">
        <v>443</v>
      </c>
      <c r="B296" s="35" t="s">
        <v>299</v>
      </c>
      <c r="C296" s="292">
        <v>0</v>
      </c>
      <c r="D296" s="16"/>
      <c r="E296" s="16"/>
    </row>
    <row r="297" spans="1:5">
      <c r="A297" s="16" t="s">
        <v>444</v>
      </c>
      <c r="B297" s="35" t="s">
        <v>299</v>
      </c>
      <c r="C297" s="292">
        <v>0</v>
      </c>
      <c r="D297" s="16"/>
      <c r="E297" s="16"/>
    </row>
    <row r="298" spans="1:5">
      <c r="A298" s="16" t="s">
        <v>432</v>
      </c>
      <c r="B298" s="35" t="s">
        <v>299</v>
      </c>
      <c r="C298" s="292">
        <v>3013693</v>
      </c>
      <c r="D298" s="16"/>
      <c r="E298" s="16"/>
    </row>
    <row r="299" spans="1:5">
      <c r="A299" s="16" t="s">
        <v>445</v>
      </c>
      <c r="B299" s="16"/>
      <c r="C299" s="22"/>
      <c r="D299" s="25">
        <v>3013693</v>
      </c>
      <c r="E299" s="16"/>
    </row>
    <row r="300" spans="1:5">
      <c r="A300" s="16"/>
      <c r="B300" s="16"/>
      <c r="C300" s="22"/>
      <c r="D300" s="16"/>
      <c r="E300" s="16"/>
    </row>
    <row r="301" spans="1:5">
      <c r="A301" s="34" t="s">
        <v>446</v>
      </c>
      <c r="B301" s="34"/>
      <c r="C301" s="34"/>
      <c r="D301" s="34"/>
      <c r="E301" s="34"/>
    </row>
    <row r="302" spans="1:5">
      <c r="A302" s="16" t="s">
        <v>447</v>
      </c>
      <c r="B302" s="35" t="s">
        <v>299</v>
      </c>
      <c r="C302" s="292">
        <v>0</v>
      </c>
      <c r="D302" s="16"/>
      <c r="E302" s="16"/>
    </row>
    <row r="303" spans="1:5">
      <c r="A303" s="16" t="s">
        <v>448</v>
      </c>
      <c r="B303" s="35" t="s">
        <v>299</v>
      </c>
      <c r="C303" s="292">
        <v>0</v>
      </c>
      <c r="D303" s="16"/>
      <c r="E303" s="16"/>
    </row>
    <row r="304" spans="1:5">
      <c r="A304" s="16" t="s">
        <v>449</v>
      </c>
      <c r="B304" s="35" t="s">
        <v>299</v>
      </c>
      <c r="C304" s="292">
        <v>0</v>
      </c>
      <c r="D304" s="16"/>
      <c r="E304" s="16"/>
    </row>
    <row r="305" spans="1:6">
      <c r="A305" s="16" t="s">
        <v>450</v>
      </c>
      <c r="B305" s="35" t="s">
        <v>299</v>
      </c>
      <c r="C305" s="292">
        <v>0</v>
      </c>
      <c r="D305" s="16"/>
      <c r="E305" s="16"/>
    </row>
    <row r="306" spans="1:6">
      <c r="A306" s="16" t="s">
        <v>451</v>
      </c>
      <c r="B306" s="16"/>
      <c r="C306" s="22"/>
      <c r="D306" s="25">
        <v>0</v>
      </c>
      <c r="E306" s="16"/>
    </row>
    <row r="307" spans="1:6">
      <c r="A307" s="16"/>
      <c r="B307" s="16"/>
      <c r="C307" s="22"/>
      <c r="D307" s="16"/>
      <c r="E307" s="16"/>
    </row>
    <row r="308" spans="1:6">
      <c r="A308" s="16" t="s">
        <v>452</v>
      </c>
      <c r="B308" s="16"/>
      <c r="C308" s="22"/>
      <c r="D308" s="25">
        <v>31125846</v>
      </c>
      <c r="E308" s="16"/>
    </row>
    <row r="309" spans="1:6">
      <c r="A309" s="16"/>
      <c r="B309" s="16"/>
      <c r="C309" s="22"/>
      <c r="D309" s="16"/>
      <c r="E309" s="16"/>
      <c r="F309" s="11">
        <v>31125846</v>
      </c>
    </row>
    <row r="310" spans="1:6">
      <c r="A310" s="16"/>
      <c r="B310" s="16"/>
      <c r="C310" s="22"/>
      <c r="D310" s="16"/>
      <c r="E310" s="16"/>
    </row>
    <row r="311" spans="1:6">
      <c r="A311" s="16"/>
      <c r="B311" s="16"/>
      <c r="C311" s="22"/>
      <c r="D311" s="16"/>
      <c r="E311" s="16"/>
    </row>
    <row r="312" spans="1:6">
      <c r="A312" s="30" t="s">
        <v>453</v>
      </c>
      <c r="B312" s="30"/>
      <c r="C312" s="30"/>
      <c r="D312" s="30"/>
      <c r="E312" s="30"/>
    </row>
    <row r="313" spans="1:6">
      <c r="A313" s="34" t="s">
        <v>454</v>
      </c>
      <c r="B313" s="34"/>
      <c r="C313" s="34"/>
      <c r="D313" s="34"/>
      <c r="E313" s="34"/>
    </row>
    <row r="314" spans="1:6">
      <c r="A314" s="16" t="s">
        <v>455</v>
      </c>
      <c r="B314" s="35" t="s">
        <v>299</v>
      </c>
      <c r="C314" s="292">
        <v>0</v>
      </c>
      <c r="D314" s="16"/>
      <c r="E314" s="16"/>
    </row>
    <row r="315" spans="1:6">
      <c r="A315" s="16" t="s">
        <v>456</v>
      </c>
      <c r="B315" s="35" t="s">
        <v>299</v>
      </c>
      <c r="C315" s="292">
        <v>5568300</v>
      </c>
      <c r="D315" s="16"/>
      <c r="E315" s="16"/>
    </row>
    <row r="316" spans="1:6">
      <c r="A316" s="16" t="s">
        <v>457</v>
      </c>
      <c r="B316" s="35" t="s">
        <v>299</v>
      </c>
      <c r="C316" s="292">
        <v>1591077</v>
      </c>
      <c r="D316" s="16"/>
      <c r="E316" s="16"/>
    </row>
    <row r="317" spans="1:6">
      <c r="A317" s="16" t="s">
        <v>458</v>
      </c>
      <c r="B317" s="35" t="s">
        <v>299</v>
      </c>
      <c r="C317" s="292">
        <v>59160</v>
      </c>
      <c r="D317" s="16"/>
      <c r="E317" s="16"/>
    </row>
    <row r="318" spans="1:6">
      <c r="A318" s="16" t="s">
        <v>459</v>
      </c>
      <c r="B318" s="35" t="s">
        <v>299</v>
      </c>
      <c r="C318" s="292">
        <v>0</v>
      </c>
      <c r="D318" s="16"/>
      <c r="E318" s="16"/>
    </row>
    <row r="319" spans="1:6">
      <c r="A319" s="16" t="s">
        <v>460</v>
      </c>
      <c r="B319" s="35" t="s">
        <v>299</v>
      </c>
      <c r="C319" s="292">
        <v>316546</v>
      </c>
      <c r="D319" s="16"/>
      <c r="E319" s="16"/>
    </row>
    <row r="320" spans="1:6">
      <c r="A320" s="16" t="s">
        <v>461</v>
      </c>
      <c r="B320" s="35" t="s">
        <v>299</v>
      </c>
      <c r="C320" s="292">
        <v>0</v>
      </c>
      <c r="D320" s="16"/>
      <c r="E320" s="16"/>
    </row>
    <row r="321" spans="1:5">
      <c r="A321" s="16" t="s">
        <v>462</v>
      </c>
      <c r="B321" s="35" t="s">
        <v>299</v>
      </c>
      <c r="C321" s="292">
        <v>0</v>
      </c>
      <c r="D321" s="16"/>
      <c r="E321" s="16"/>
    </row>
    <row r="322" spans="1:5">
      <c r="A322" s="16" t="s">
        <v>463</v>
      </c>
      <c r="B322" s="35" t="s">
        <v>299</v>
      </c>
      <c r="C322" s="292">
        <v>1014</v>
      </c>
      <c r="D322" s="16"/>
      <c r="E322" s="16"/>
    </row>
    <row r="323" spans="1:5">
      <c r="A323" s="16" t="s">
        <v>464</v>
      </c>
      <c r="B323" s="35" t="s">
        <v>299</v>
      </c>
      <c r="C323" s="292">
        <v>756523</v>
      </c>
      <c r="D323" s="16"/>
      <c r="E323" s="16"/>
    </row>
    <row r="324" spans="1:5">
      <c r="A324" s="16" t="s">
        <v>465</v>
      </c>
      <c r="B324" s="16"/>
      <c r="C324" s="22"/>
      <c r="D324" s="25">
        <v>8292620</v>
      </c>
      <c r="E324" s="16"/>
    </row>
    <row r="325" spans="1:5">
      <c r="A325" s="34" t="s">
        <v>466</v>
      </c>
      <c r="B325" s="34"/>
      <c r="C325" s="34"/>
      <c r="D325" s="34"/>
      <c r="E325" s="34"/>
    </row>
    <row r="326" spans="1:5">
      <c r="A326" s="16" t="s">
        <v>467</v>
      </c>
      <c r="B326" s="35" t="s">
        <v>299</v>
      </c>
      <c r="C326" s="292">
        <v>0</v>
      </c>
      <c r="D326" s="16"/>
      <c r="E326" s="16"/>
    </row>
    <row r="327" spans="1:5">
      <c r="A327" s="16" t="s">
        <v>468</v>
      </c>
      <c r="B327" s="35" t="s">
        <v>299</v>
      </c>
      <c r="C327" s="292">
        <v>0</v>
      </c>
      <c r="D327" s="16"/>
      <c r="E327" s="16"/>
    </row>
    <row r="328" spans="1:5">
      <c r="A328" s="16" t="s">
        <v>469</v>
      </c>
      <c r="B328" s="35" t="s">
        <v>299</v>
      </c>
      <c r="C328" s="292">
        <v>3013693</v>
      </c>
      <c r="D328" s="16"/>
      <c r="E328" s="16"/>
    </row>
    <row r="329" spans="1:5">
      <c r="A329" s="16" t="s">
        <v>470</v>
      </c>
      <c r="B329" s="16"/>
      <c r="C329" s="22"/>
      <c r="D329" s="25">
        <v>3013693</v>
      </c>
      <c r="E329" s="16"/>
    </row>
    <row r="330" spans="1:5">
      <c r="A330" s="34" t="s">
        <v>471</v>
      </c>
      <c r="B330" s="34"/>
      <c r="C330" s="34"/>
      <c r="D330" s="34"/>
      <c r="E330" s="34"/>
    </row>
    <row r="331" spans="1:5">
      <c r="A331" s="16" t="s">
        <v>472</v>
      </c>
      <c r="B331" s="35" t="s">
        <v>299</v>
      </c>
      <c r="C331" s="292">
        <v>0</v>
      </c>
      <c r="D331" s="16"/>
      <c r="E331" s="16"/>
    </row>
    <row r="332" spans="1:5">
      <c r="A332" s="16" t="s">
        <v>473</v>
      </c>
      <c r="B332" s="35" t="s">
        <v>299</v>
      </c>
      <c r="C332" s="292">
        <v>0</v>
      </c>
      <c r="D332" s="16"/>
      <c r="E332" s="16"/>
    </row>
    <row r="333" spans="1:5">
      <c r="A333" s="16" t="s">
        <v>474</v>
      </c>
      <c r="B333" s="35" t="s">
        <v>299</v>
      </c>
      <c r="C333" s="292">
        <v>423439</v>
      </c>
      <c r="D333" s="16"/>
      <c r="E333" s="16"/>
    </row>
    <row r="334" spans="1:5">
      <c r="A334" s="21" t="s">
        <v>475</v>
      </c>
      <c r="B334" s="35" t="s">
        <v>299</v>
      </c>
      <c r="C334" s="292">
        <v>7763724</v>
      </c>
      <c r="D334" s="16"/>
      <c r="E334" s="16"/>
    </row>
    <row r="335" spans="1:5">
      <c r="A335" s="16" t="s">
        <v>476</v>
      </c>
      <c r="B335" s="35" t="s">
        <v>299</v>
      </c>
      <c r="C335" s="292">
        <v>6428976</v>
      </c>
      <c r="D335" s="16"/>
      <c r="E335" s="16"/>
    </row>
    <row r="336" spans="1:5">
      <c r="A336" s="21" t="s">
        <v>477</v>
      </c>
      <c r="B336" s="35" t="s">
        <v>299</v>
      </c>
      <c r="C336" s="292">
        <v>0</v>
      </c>
      <c r="D336" s="16"/>
      <c r="E336" s="16"/>
    </row>
    <row r="337" spans="1:5">
      <c r="A337" s="21" t="s">
        <v>478</v>
      </c>
      <c r="B337" s="35" t="s">
        <v>299</v>
      </c>
      <c r="C337" s="298">
        <v>0</v>
      </c>
      <c r="D337" s="16"/>
      <c r="E337" s="16"/>
    </row>
    <row r="338" spans="1:5">
      <c r="A338" s="16" t="s">
        <v>479</v>
      </c>
      <c r="B338" s="35" t="s">
        <v>299</v>
      </c>
      <c r="C338" s="292">
        <v>0</v>
      </c>
      <c r="D338" s="16"/>
      <c r="E338" s="16"/>
    </row>
    <row r="339" spans="1:5">
      <c r="A339" s="16" t="s">
        <v>229</v>
      </c>
      <c r="B339" s="16"/>
      <c r="C339" s="22"/>
      <c r="D339" s="25">
        <v>14616139</v>
      </c>
      <c r="E339" s="16"/>
    </row>
    <row r="340" spans="1:5">
      <c r="A340" s="16" t="s">
        <v>480</v>
      </c>
      <c r="B340" s="16"/>
      <c r="C340" s="22"/>
      <c r="D340" s="25">
        <v>756523</v>
      </c>
      <c r="E340" s="16"/>
    </row>
    <row r="341" spans="1:5">
      <c r="A341" s="16" t="s">
        <v>481</v>
      </c>
      <c r="B341" s="16"/>
      <c r="C341" s="22"/>
      <c r="D341" s="25">
        <v>13859616</v>
      </c>
      <c r="E341" s="16"/>
    </row>
    <row r="342" spans="1:5">
      <c r="A342" s="16"/>
      <c r="B342" s="16"/>
      <c r="C342" s="22"/>
      <c r="D342" s="16"/>
      <c r="E342" s="16"/>
    </row>
    <row r="343" spans="1:5">
      <c r="A343" s="16" t="s">
        <v>482</v>
      </c>
      <c r="B343" s="35" t="s">
        <v>299</v>
      </c>
      <c r="C343" s="297">
        <v>5147291</v>
      </c>
      <c r="D343" s="16"/>
      <c r="E343" s="16"/>
    </row>
    <row r="344" spans="1:5">
      <c r="A344" s="16"/>
      <c r="B344" s="35"/>
      <c r="C344" s="44"/>
      <c r="D344" s="16"/>
      <c r="E344" s="16"/>
    </row>
    <row r="345" spans="1:5">
      <c r="A345" s="16" t="s">
        <v>483</v>
      </c>
      <c r="B345" s="35" t="s">
        <v>299</v>
      </c>
      <c r="C345" s="293">
        <v>0</v>
      </c>
      <c r="D345" s="16"/>
      <c r="E345" s="16"/>
    </row>
    <row r="346" spans="1:5">
      <c r="A346" s="16" t="s">
        <v>484</v>
      </c>
      <c r="B346" s="35" t="s">
        <v>299</v>
      </c>
      <c r="C346" s="293">
        <v>0</v>
      </c>
      <c r="D346" s="16"/>
      <c r="E346" s="16"/>
    </row>
    <row r="347" spans="1:5">
      <c r="A347" s="16" t="s">
        <v>485</v>
      </c>
      <c r="B347" s="35" t="s">
        <v>299</v>
      </c>
      <c r="C347" s="293">
        <v>0</v>
      </c>
      <c r="D347" s="16"/>
      <c r="E347" s="16"/>
    </row>
    <row r="348" spans="1:5">
      <c r="A348" s="16" t="s">
        <v>486</v>
      </c>
      <c r="B348" s="35" t="s">
        <v>299</v>
      </c>
      <c r="C348" s="293">
        <v>0</v>
      </c>
      <c r="D348" s="16"/>
      <c r="E348" s="16"/>
    </row>
    <row r="349" spans="1:5">
      <c r="A349" s="16" t="s">
        <v>487</v>
      </c>
      <c r="B349" s="35" t="s">
        <v>299</v>
      </c>
      <c r="C349" s="293">
        <v>0</v>
      </c>
      <c r="D349" s="16"/>
      <c r="E349" s="16"/>
    </row>
    <row r="350" spans="1:5">
      <c r="A350" s="16" t="s">
        <v>488</v>
      </c>
      <c r="B350" s="16"/>
      <c r="C350" s="22"/>
      <c r="D350" s="25">
        <v>30313220</v>
      </c>
      <c r="E350" s="16"/>
    </row>
    <row r="351" spans="1:5">
      <c r="A351" s="16"/>
      <c r="B351" s="16"/>
      <c r="C351" s="22"/>
      <c r="D351" s="16"/>
      <c r="E351" s="16"/>
    </row>
    <row r="352" spans="1:5">
      <c r="A352" s="16" t="s">
        <v>489</v>
      </c>
      <c r="B352" s="16"/>
      <c r="C352" s="22"/>
      <c r="D352" s="25">
        <v>31125846</v>
      </c>
      <c r="E352" s="16"/>
    </row>
    <row r="353" spans="1:5">
      <c r="A353" s="16"/>
      <c r="B353" s="16"/>
      <c r="C353" s="22"/>
      <c r="D353" s="16"/>
      <c r="E353" s="16"/>
    </row>
    <row r="354" spans="1:5">
      <c r="A354" s="16"/>
      <c r="B354" s="16"/>
      <c r="C354" s="22"/>
      <c r="D354" s="16"/>
      <c r="E354" s="16"/>
    </row>
    <row r="355" spans="1:5">
      <c r="A355" s="16"/>
      <c r="B355" s="16"/>
      <c r="C355" s="22"/>
      <c r="D355" s="16"/>
      <c r="E355" s="16"/>
    </row>
    <row r="356" spans="1:5">
      <c r="A356" s="30" t="s">
        <v>490</v>
      </c>
      <c r="B356" s="30"/>
      <c r="C356" s="30"/>
      <c r="D356" s="30"/>
      <c r="E356" s="30"/>
    </row>
    <row r="357" spans="1:5">
      <c r="A357" s="34" t="s">
        <v>491</v>
      </c>
      <c r="B357" s="34"/>
      <c r="C357" s="34"/>
      <c r="D357" s="34"/>
      <c r="E357" s="34"/>
    </row>
    <row r="358" spans="1:5">
      <c r="A358" s="16" t="s">
        <v>492</v>
      </c>
      <c r="B358" s="35" t="s">
        <v>299</v>
      </c>
      <c r="C358" s="293">
        <v>10686064</v>
      </c>
      <c r="D358" s="16"/>
      <c r="E358" s="16"/>
    </row>
    <row r="359" spans="1:5">
      <c r="A359" s="16" t="s">
        <v>493</v>
      </c>
      <c r="B359" s="35" t="s">
        <v>299</v>
      </c>
      <c r="C359" s="293">
        <v>34318281</v>
      </c>
      <c r="D359" s="16"/>
      <c r="E359" s="16"/>
    </row>
    <row r="360" spans="1:5">
      <c r="A360" s="16" t="s">
        <v>494</v>
      </c>
      <c r="B360" s="16"/>
      <c r="C360" s="22"/>
      <c r="D360" s="25">
        <v>45004345</v>
      </c>
      <c r="E360" s="16"/>
    </row>
    <row r="361" spans="1:5">
      <c r="A361" s="34" t="s">
        <v>495</v>
      </c>
      <c r="B361" s="34"/>
      <c r="C361" s="34"/>
      <c r="D361" s="34"/>
      <c r="E361" s="34"/>
    </row>
    <row r="362" spans="1:5">
      <c r="A362" s="16" t="s">
        <v>400</v>
      </c>
      <c r="B362" s="34"/>
      <c r="C362" s="292">
        <v>641178</v>
      </c>
      <c r="D362" s="16"/>
      <c r="E362" s="34"/>
    </row>
    <row r="363" spans="1:5">
      <c r="A363" s="16" t="s">
        <v>496</v>
      </c>
      <c r="B363" s="35" t="s">
        <v>299</v>
      </c>
      <c r="C363" s="292">
        <v>13422036</v>
      </c>
      <c r="D363" s="16"/>
      <c r="E363" s="16"/>
    </row>
    <row r="364" spans="1:5">
      <c r="A364" s="16" t="s">
        <v>497</v>
      </c>
      <c r="B364" s="35" t="s">
        <v>299</v>
      </c>
      <c r="C364" s="292">
        <v>113420</v>
      </c>
      <c r="D364" s="16"/>
      <c r="E364" s="16"/>
    </row>
    <row r="365" spans="1:5">
      <c r="A365" s="16" t="s">
        <v>498</v>
      </c>
      <c r="B365" s="35" t="s">
        <v>299</v>
      </c>
      <c r="C365" s="292">
        <v>0</v>
      </c>
      <c r="D365" s="16"/>
      <c r="E365" s="16"/>
    </row>
    <row r="366" spans="1:5">
      <c r="A366" s="16" t="s">
        <v>417</v>
      </c>
      <c r="B366" s="16"/>
      <c r="C366" s="22"/>
      <c r="D366" s="25">
        <v>14176634</v>
      </c>
      <c r="E366" s="16"/>
    </row>
    <row r="367" spans="1:5">
      <c r="A367" s="16" t="s">
        <v>499</v>
      </c>
      <c r="B367" s="16"/>
      <c r="C367" s="22"/>
      <c r="D367" s="25">
        <v>30827711</v>
      </c>
      <c r="E367" s="16"/>
    </row>
    <row r="368" spans="1:5">
      <c r="A368" s="45" t="s">
        <v>500</v>
      </c>
      <c r="B368" s="34"/>
      <c r="C368" s="34"/>
      <c r="D368" s="34"/>
      <c r="E368" s="34"/>
    </row>
    <row r="369" spans="1:6">
      <c r="A369" s="25" t="s">
        <v>501</v>
      </c>
      <c r="B369" s="16"/>
      <c r="C369" s="16"/>
      <c r="D369" s="16"/>
      <c r="E369" s="16"/>
    </row>
    <row r="370" spans="1:6">
      <c r="A370" s="46" t="s">
        <v>502</v>
      </c>
      <c r="B370" s="32" t="s">
        <v>299</v>
      </c>
      <c r="C370" s="292">
        <v>1471</v>
      </c>
      <c r="D370" s="25">
        <v>0</v>
      </c>
      <c r="E370" s="25"/>
    </row>
    <row r="371" spans="1:6">
      <c r="A371" s="46" t="s">
        <v>503</v>
      </c>
      <c r="B371" s="32" t="s">
        <v>299</v>
      </c>
      <c r="C371" s="292">
        <v>782859</v>
      </c>
      <c r="D371" s="25">
        <v>0</v>
      </c>
      <c r="E371" s="25"/>
    </row>
    <row r="372" spans="1:6">
      <c r="A372" s="46" t="s">
        <v>504</v>
      </c>
      <c r="B372" s="32" t="s">
        <v>299</v>
      </c>
      <c r="C372" s="292">
        <v>0</v>
      </c>
      <c r="D372" s="25">
        <v>0</v>
      </c>
      <c r="E372" s="25"/>
    </row>
    <row r="373" spans="1:6">
      <c r="A373" s="46" t="s">
        <v>505</v>
      </c>
      <c r="B373" s="32" t="s">
        <v>299</v>
      </c>
      <c r="C373" s="292">
        <v>0</v>
      </c>
      <c r="D373" s="25">
        <v>0</v>
      </c>
      <c r="E373" s="25"/>
    </row>
    <row r="374" spans="1:6">
      <c r="A374" s="46" t="s">
        <v>506</v>
      </c>
      <c r="B374" s="32" t="s">
        <v>299</v>
      </c>
      <c r="C374" s="292">
        <v>0</v>
      </c>
      <c r="D374" s="25">
        <v>0</v>
      </c>
      <c r="E374" s="25"/>
    </row>
    <row r="375" spans="1:6">
      <c r="A375" s="46" t="s">
        <v>507</v>
      </c>
      <c r="B375" s="32" t="s">
        <v>299</v>
      </c>
      <c r="C375" s="292">
        <v>0</v>
      </c>
      <c r="D375" s="25">
        <v>0</v>
      </c>
      <c r="E375" s="25"/>
    </row>
    <row r="376" spans="1:6">
      <c r="A376" s="46" t="s">
        <v>508</v>
      </c>
      <c r="B376" s="32" t="s">
        <v>299</v>
      </c>
      <c r="C376" s="292">
        <v>0</v>
      </c>
      <c r="D376" s="25">
        <v>0</v>
      </c>
      <c r="E376" s="25"/>
    </row>
    <row r="377" spans="1:6">
      <c r="A377" s="46" t="s">
        <v>509</v>
      </c>
      <c r="B377" s="32" t="s">
        <v>299</v>
      </c>
      <c r="C377" s="292">
        <v>0</v>
      </c>
      <c r="D377" s="25">
        <v>0</v>
      </c>
      <c r="E377" s="25"/>
    </row>
    <row r="378" spans="1:6">
      <c r="A378" s="46" t="s">
        <v>510</v>
      </c>
      <c r="B378" s="32" t="s">
        <v>299</v>
      </c>
      <c r="C378" s="292">
        <v>8507</v>
      </c>
      <c r="D378" s="25">
        <v>0</v>
      </c>
      <c r="E378" s="25"/>
    </row>
    <row r="379" spans="1:6">
      <c r="A379" s="46" t="s">
        <v>511</v>
      </c>
      <c r="B379" s="32" t="s">
        <v>299</v>
      </c>
      <c r="C379" s="292">
        <v>267403</v>
      </c>
      <c r="D379" s="25">
        <v>0</v>
      </c>
      <c r="E379" s="25"/>
    </row>
    <row r="380" spans="1:6">
      <c r="A380" s="46" t="s">
        <v>512</v>
      </c>
      <c r="B380" s="32" t="s">
        <v>299</v>
      </c>
      <c r="C380" s="294">
        <v>211066</v>
      </c>
      <c r="D380" s="25">
        <v>0</v>
      </c>
      <c r="E380" s="204"/>
      <c r="F380" s="47"/>
    </row>
    <row r="381" spans="1:6">
      <c r="A381" s="48" t="s">
        <v>513</v>
      </c>
      <c r="B381" s="35"/>
      <c r="C381" s="35"/>
      <c r="D381" s="25">
        <v>1271306</v>
      </c>
      <c r="E381" s="25"/>
      <c r="F381" s="47"/>
    </row>
    <row r="382" spans="1:6">
      <c r="A382" s="43" t="s">
        <v>514</v>
      </c>
      <c r="B382" s="35" t="s">
        <v>299</v>
      </c>
      <c r="C382" s="292">
        <v>1405482</v>
      </c>
      <c r="D382" s="25">
        <v>0</v>
      </c>
      <c r="E382" s="16"/>
    </row>
    <row r="383" spans="1:6">
      <c r="A383" s="16" t="s">
        <v>515</v>
      </c>
      <c r="B383" s="16"/>
      <c r="C383" s="22"/>
      <c r="D383" s="25">
        <v>2676788</v>
      </c>
      <c r="E383" s="16"/>
    </row>
    <row r="384" spans="1:6">
      <c r="A384" s="16" t="s">
        <v>516</v>
      </c>
      <c r="B384" s="16"/>
      <c r="C384" s="22"/>
      <c r="D384" s="25">
        <v>33504499</v>
      </c>
      <c r="E384" s="16"/>
    </row>
    <row r="385" spans="1:5">
      <c r="A385" s="16"/>
      <c r="B385" s="16"/>
      <c r="C385" s="22"/>
      <c r="D385" s="16"/>
      <c r="E385" s="16"/>
    </row>
    <row r="386" spans="1:5">
      <c r="A386" s="16"/>
      <c r="B386" s="16"/>
      <c r="C386" s="22"/>
      <c r="D386" s="16"/>
      <c r="E386" s="16"/>
    </row>
    <row r="387" spans="1:5">
      <c r="A387" s="16"/>
      <c r="B387" s="16"/>
      <c r="C387" s="22"/>
      <c r="D387" s="16"/>
      <c r="E387" s="16"/>
    </row>
    <row r="388" spans="1:5">
      <c r="A388" s="34" t="s">
        <v>517</v>
      </c>
      <c r="B388" s="34"/>
      <c r="C388" s="34"/>
      <c r="D388" s="34"/>
      <c r="E388" s="34"/>
    </row>
    <row r="389" spans="1:5">
      <c r="A389" s="16" t="s">
        <v>518</v>
      </c>
      <c r="B389" s="35" t="s">
        <v>299</v>
      </c>
      <c r="C389" s="292">
        <v>16438660</v>
      </c>
      <c r="D389" s="16"/>
      <c r="E389" s="16"/>
    </row>
    <row r="390" spans="1:5">
      <c r="A390" s="16" t="s">
        <v>10</v>
      </c>
      <c r="B390" s="35" t="s">
        <v>299</v>
      </c>
      <c r="C390" s="292">
        <v>3599409</v>
      </c>
      <c r="D390" s="16"/>
      <c r="E390" s="16"/>
    </row>
    <row r="391" spans="1:5">
      <c r="A391" s="16" t="s">
        <v>263</v>
      </c>
      <c r="B391" s="35" t="s">
        <v>299</v>
      </c>
      <c r="C391" s="292">
        <v>2886529</v>
      </c>
      <c r="D391" s="16"/>
      <c r="E391" s="16"/>
    </row>
    <row r="392" spans="1:5">
      <c r="A392" s="16" t="s">
        <v>519</v>
      </c>
      <c r="B392" s="35" t="s">
        <v>299</v>
      </c>
      <c r="C392" s="292">
        <v>2363999</v>
      </c>
      <c r="D392" s="16"/>
      <c r="E392" s="16"/>
    </row>
    <row r="393" spans="1:5">
      <c r="A393" s="16" t="s">
        <v>520</v>
      </c>
      <c r="B393" s="35" t="s">
        <v>299</v>
      </c>
      <c r="C393" s="292">
        <v>547206</v>
      </c>
      <c r="D393" s="16"/>
      <c r="E393" s="16"/>
    </row>
    <row r="394" spans="1:5">
      <c r="A394" s="16" t="s">
        <v>521</v>
      </c>
      <c r="B394" s="35" t="s">
        <v>299</v>
      </c>
      <c r="C394" s="292">
        <v>7152928</v>
      </c>
      <c r="D394" s="16"/>
      <c r="E394" s="16"/>
    </row>
    <row r="395" spans="1:5">
      <c r="A395" s="16" t="s">
        <v>15</v>
      </c>
      <c r="B395" s="35" t="s">
        <v>299</v>
      </c>
      <c r="C395" s="292">
        <v>1332996</v>
      </c>
      <c r="D395" s="16"/>
      <c r="E395" s="16"/>
    </row>
    <row r="396" spans="1:5">
      <c r="A396" s="16" t="s">
        <v>522</v>
      </c>
      <c r="B396" s="35" t="s">
        <v>299</v>
      </c>
      <c r="C396" s="292">
        <v>484242</v>
      </c>
      <c r="D396" s="16"/>
      <c r="E396" s="16"/>
    </row>
    <row r="397" spans="1:5">
      <c r="A397" s="16" t="s">
        <v>523</v>
      </c>
      <c r="B397" s="35" t="s">
        <v>299</v>
      </c>
      <c r="C397" s="292">
        <v>206522</v>
      </c>
      <c r="D397" s="16"/>
      <c r="E397" s="16"/>
    </row>
    <row r="398" spans="1:5">
      <c r="A398" s="16" t="s">
        <v>524</v>
      </c>
      <c r="B398" s="35" t="s">
        <v>299</v>
      </c>
      <c r="C398" s="292">
        <v>267654</v>
      </c>
      <c r="D398" s="16"/>
      <c r="E398" s="16"/>
    </row>
    <row r="399" spans="1:5">
      <c r="A399" s="16" t="s">
        <v>525</v>
      </c>
      <c r="B399" s="35" t="s">
        <v>299</v>
      </c>
      <c r="C399" s="292">
        <v>1155804</v>
      </c>
      <c r="D399" s="16"/>
      <c r="E399" s="16"/>
    </row>
    <row r="400" spans="1:5">
      <c r="A400" s="25" t="s">
        <v>526</v>
      </c>
      <c r="B400" s="16"/>
      <c r="C400" s="16"/>
      <c r="D400" s="16"/>
      <c r="E400" s="16"/>
    </row>
    <row r="401" spans="1:9">
      <c r="A401" s="26" t="s">
        <v>269</v>
      </c>
      <c r="B401" s="32" t="s">
        <v>299</v>
      </c>
      <c r="C401" s="292">
        <v>0</v>
      </c>
      <c r="D401" s="25">
        <v>0</v>
      </c>
      <c r="E401" s="25"/>
    </row>
    <row r="402" spans="1:9">
      <c r="A402" s="26" t="s">
        <v>270</v>
      </c>
      <c r="B402" s="32" t="s">
        <v>299</v>
      </c>
      <c r="C402" s="292">
        <v>0</v>
      </c>
      <c r="D402" s="25">
        <v>0</v>
      </c>
      <c r="E402" s="25"/>
    </row>
    <row r="403" spans="1:9">
      <c r="A403" s="26" t="s">
        <v>527</v>
      </c>
      <c r="B403" s="32" t="s">
        <v>299</v>
      </c>
      <c r="C403" s="292">
        <v>2410</v>
      </c>
      <c r="D403" s="25">
        <v>0</v>
      </c>
      <c r="E403" s="25"/>
    </row>
    <row r="404" spans="1:9">
      <c r="A404" s="26" t="s">
        <v>272</v>
      </c>
      <c r="B404" s="32" t="s">
        <v>299</v>
      </c>
      <c r="C404" s="292">
        <v>0</v>
      </c>
      <c r="D404" s="25">
        <v>0</v>
      </c>
      <c r="E404" s="25"/>
    </row>
    <row r="405" spans="1:9">
      <c r="A405" s="26" t="s">
        <v>273</v>
      </c>
      <c r="B405" s="32" t="s">
        <v>299</v>
      </c>
      <c r="C405" s="292">
        <v>3599</v>
      </c>
      <c r="D405" s="25">
        <v>0</v>
      </c>
      <c r="E405" s="25"/>
    </row>
    <row r="406" spans="1:9">
      <c r="A406" s="26" t="s">
        <v>274</v>
      </c>
      <c r="B406" s="32" t="s">
        <v>299</v>
      </c>
      <c r="C406" s="292">
        <v>0</v>
      </c>
      <c r="D406" s="25">
        <v>0</v>
      </c>
      <c r="E406" s="25"/>
    </row>
    <row r="407" spans="1:9">
      <c r="A407" s="26" t="s">
        <v>275</v>
      </c>
      <c r="B407" s="32" t="s">
        <v>299</v>
      </c>
      <c r="C407" s="292">
        <v>0</v>
      </c>
      <c r="D407" s="25">
        <v>0</v>
      </c>
      <c r="E407" s="25"/>
    </row>
    <row r="408" spans="1:9">
      <c r="A408" s="26" t="s">
        <v>276</v>
      </c>
      <c r="B408" s="32" t="s">
        <v>299</v>
      </c>
      <c r="C408" s="292">
        <v>0</v>
      </c>
      <c r="D408" s="25">
        <v>0</v>
      </c>
      <c r="E408" s="25"/>
    </row>
    <row r="409" spans="1:9">
      <c r="A409" s="26" t="s">
        <v>277</v>
      </c>
      <c r="B409" s="32" t="s">
        <v>299</v>
      </c>
      <c r="C409" s="292">
        <v>0</v>
      </c>
      <c r="D409" s="25">
        <v>0</v>
      </c>
      <c r="E409" s="25"/>
    </row>
    <row r="410" spans="1:9">
      <c r="A410" s="26" t="s">
        <v>278</v>
      </c>
      <c r="B410" s="32" t="s">
        <v>299</v>
      </c>
      <c r="C410" s="292">
        <v>0</v>
      </c>
      <c r="D410" s="25">
        <v>0</v>
      </c>
      <c r="E410" s="25"/>
    </row>
    <row r="411" spans="1:9">
      <c r="A411" s="26" t="s">
        <v>279</v>
      </c>
      <c r="B411" s="32" t="s">
        <v>299</v>
      </c>
      <c r="C411" s="292">
        <v>200391</v>
      </c>
      <c r="D411" s="25">
        <v>0</v>
      </c>
      <c r="E411" s="25"/>
    </row>
    <row r="412" spans="1:9">
      <c r="A412" s="26" t="s">
        <v>280</v>
      </c>
      <c r="B412" s="32" t="s">
        <v>299</v>
      </c>
      <c r="C412" s="292">
        <v>0</v>
      </c>
      <c r="D412" s="25">
        <v>0</v>
      </c>
      <c r="E412" s="25"/>
    </row>
    <row r="413" spans="1:9">
      <c r="A413" s="26" t="s">
        <v>281</v>
      </c>
      <c r="B413" s="32" t="s">
        <v>299</v>
      </c>
      <c r="C413" s="292">
        <v>0</v>
      </c>
      <c r="D413" s="25">
        <v>0</v>
      </c>
      <c r="E413" s="25"/>
    </row>
    <row r="414" spans="1:9">
      <c r="A414" s="26" t="s">
        <v>282</v>
      </c>
      <c r="B414" s="32" t="s">
        <v>299</v>
      </c>
      <c r="C414" s="294">
        <v>468950</v>
      </c>
      <c r="D414" s="25">
        <v>0</v>
      </c>
      <c r="E414" s="204" t="s">
        <v>1064</v>
      </c>
      <c r="F414" s="47"/>
      <c r="G414" s="47"/>
      <c r="H414" s="47"/>
      <c r="I414" s="47"/>
    </row>
    <row r="415" spans="1:9">
      <c r="A415" s="49" t="s">
        <v>528</v>
      </c>
      <c r="B415" s="35"/>
      <c r="C415" s="35"/>
      <c r="D415" s="25">
        <v>675350</v>
      </c>
      <c r="E415" s="25"/>
      <c r="F415" s="47"/>
      <c r="G415" s="47"/>
      <c r="H415" s="47"/>
      <c r="I415" s="47"/>
    </row>
    <row r="416" spans="1:9">
      <c r="A416" s="25" t="s">
        <v>529</v>
      </c>
      <c r="B416" s="16"/>
      <c r="C416" s="22"/>
      <c r="D416" s="25">
        <v>37111299</v>
      </c>
      <c r="E416" s="25"/>
    </row>
    <row r="417" spans="1:13">
      <c r="A417" s="25" t="s">
        <v>530</v>
      </c>
      <c r="B417" s="16"/>
      <c r="C417" s="22"/>
      <c r="D417" s="25">
        <v>-3606800</v>
      </c>
      <c r="E417" s="25"/>
    </row>
    <row r="418" spans="1:13">
      <c r="A418" s="25" t="s">
        <v>531</v>
      </c>
      <c r="B418" s="16"/>
      <c r="C418" s="294">
        <v>29169</v>
      </c>
      <c r="D418" s="25">
        <v>0</v>
      </c>
      <c r="E418" s="25"/>
    </row>
    <row r="419" spans="1:13">
      <c r="A419" s="46" t="s">
        <v>532</v>
      </c>
      <c r="B419" s="35" t="s">
        <v>299</v>
      </c>
      <c r="C419" s="292">
        <v>0</v>
      </c>
      <c r="D419" s="25">
        <v>0</v>
      </c>
      <c r="E419" s="25"/>
    </row>
    <row r="420" spans="1:13">
      <c r="A420" s="48" t="s">
        <v>533</v>
      </c>
      <c r="B420" s="16"/>
      <c r="C420" s="16"/>
      <c r="D420" s="25">
        <v>29169</v>
      </c>
      <c r="E420" s="25"/>
      <c r="F420" s="11">
        <v>-1126635</v>
      </c>
    </row>
    <row r="421" spans="1:13">
      <c r="A421" s="25" t="s">
        <v>534</v>
      </c>
      <c r="B421" s="16"/>
      <c r="C421" s="22"/>
      <c r="D421" s="25">
        <v>-3577631</v>
      </c>
      <c r="E421" s="25"/>
      <c r="F421" s="50"/>
    </row>
    <row r="422" spans="1:13">
      <c r="A422" s="25" t="s">
        <v>535</v>
      </c>
      <c r="B422" s="35" t="s">
        <v>299</v>
      </c>
      <c r="C422" s="292">
        <v>0</v>
      </c>
      <c r="D422" s="25">
        <v>0</v>
      </c>
      <c r="E422" s="16"/>
    </row>
    <row r="423" spans="1:13">
      <c r="A423" s="16" t="s">
        <v>536</v>
      </c>
      <c r="B423" s="35" t="s">
        <v>299</v>
      </c>
      <c r="C423" s="292">
        <v>0</v>
      </c>
      <c r="D423" s="25">
        <v>0</v>
      </c>
      <c r="E423" s="16"/>
    </row>
    <row r="424" spans="1:13">
      <c r="A424" s="16" t="s">
        <v>537</v>
      </c>
      <c r="B424" s="16"/>
      <c r="C424" s="22"/>
      <c r="D424" s="25">
        <v>-3577631</v>
      </c>
      <c r="E424" s="16"/>
    </row>
    <row r="426" spans="1:13" ht="29.1" customHeight="1">
      <c r="A426" s="346" t="s">
        <v>538</v>
      </c>
      <c r="B426" s="346"/>
      <c r="C426" s="346"/>
      <c r="D426" s="346"/>
      <c r="E426" s="346"/>
    </row>
    <row r="427" spans="1:13">
      <c r="M427" s="51"/>
    </row>
    <row r="428" spans="1:13">
      <c r="M428" s="51"/>
    </row>
    <row r="429" spans="1:13">
      <c r="M429" s="51"/>
    </row>
    <row r="433" spans="2:7">
      <c r="B433" s="52"/>
      <c r="C433" s="52"/>
      <c r="D433" s="52"/>
      <c r="E433" s="52"/>
      <c r="F433" s="52"/>
      <c r="G433" s="52"/>
    </row>
    <row r="574" spans="2:83"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</row>
    <row r="578" spans="2:83"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</row>
    <row r="582" spans="2:83"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</row>
    <row r="612" spans="1:14" s="202" customFormat="1" ht="12.6" customHeight="1">
      <c r="A612" s="212"/>
      <c r="C612" s="210" t="s">
        <v>539</v>
      </c>
      <c r="D612" s="217">
        <f>CE90-(BE90+CD90)</f>
        <v>43655</v>
      </c>
      <c r="E612" s="219">
        <f>SUM(C624:D647)+SUM(C668:D713)</f>
        <v>33061409.395510245</v>
      </c>
      <c r="F612" s="219">
        <f>CE64-(AX64+BD64+BE64+BG64+BJ64+BN64+BP64+BQ64+CB64+CC64+CD64)</f>
        <v>2286937</v>
      </c>
      <c r="G612" s="217">
        <f>CE91-(AX91+AY91+BD91+BE91+BG91+BJ91+BN91+BP91+BQ91+CB91+CC91+CD91)</f>
        <v>53409</v>
      </c>
      <c r="H612" s="222">
        <f>CE60-(AX60+AY60+AZ60+BD60+BE60+BG60+BJ60+BN60+BO60+BP60+BQ60+BR60+CB60+CC60+CD60)</f>
        <v>196.97000000000003</v>
      </c>
      <c r="I612" s="217">
        <f>CE92-(AX92+AY92+AZ92+BD92+BE92+BF92+BG92+BJ92+BN92+BO92+BP92+BQ92+BR92+CB92+CC92+CD92)</f>
        <v>11920</v>
      </c>
      <c r="J612" s="217">
        <f>CE93-(AX93+AY93+AZ93+BA93+BD93+BE93+BF93+BG93+BJ93+BN93+BO93+BP93+BQ93+BR93+CB93+CC93+CD93)</f>
        <v>77542</v>
      </c>
      <c r="K612" s="217">
        <f>CE89-(AW89+AX89+AY89+AZ89+BA89+BB89+BC89+BD89+BE89+BF89+BG89+BH89+BI89+BJ89+BK89+BL89+BM89+BN89+BO89+BP89+BQ89+BR89+BS89+BT89+BU89+BV89+BW89+BX89+CB89+CC89+CD89)</f>
        <v>43462372</v>
      </c>
      <c r="L612" s="223">
        <f>CE94-(AW94+AX94+AY94+AZ94+BA94+BB94+BC94+BD94+BE94+BF94+BG94+BH94+BI94+BJ94+BK94+BL94+BM94+BN94+BO94+BP94+BQ94+BR94+BS94+BT94+BU94+BV94+BW94+BX94+BY94+BZ94+CA94+CB94+CC94+CD94)</f>
        <v>32.030000000000008</v>
      </c>
    </row>
    <row r="613" spans="1:14" s="202" customFormat="1" ht="12.6" customHeight="1">
      <c r="A613" s="212"/>
      <c r="C613" s="210" t="s">
        <v>540</v>
      </c>
      <c r="D613" s="218" t="s">
        <v>541</v>
      </c>
      <c r="E613" s="220" t="s">
        <v>542</v>
      </c>
      <c r="F613" s="221" t="s">
        <v>543</v>
      </c>
      <c r="G613" s="218" t="s">
        <v>544</v>
      </c>
      <c r="H613" s="221" t="s">
        <v>545</v>
      </c>
      <c r="I613" s="218" t="s">
        <v>546</v>
      </c>
      <c r="J613" s="218" t="s">
        <v>547</v>
      </c>
      <c r="K613" s="210" t="s">
        <v>548</v>
      </c>
      <c r="L613" s="211" t="s">
        <v>549</v>
      </c>
    </row>
    <row r="614" spans="1:14" s="202" customFormat="1" ht="12.6" customHeight="1">
      <c r="A614" s="212">
        <v>8430</v>
      </c>
      <c r="B614" s="211" t="s">
        <v>166</v>
      </c>
      <c r="C614" s="217">
        <f>BE85</f>
        <v>1260567</v>
      </c>
      <c r="D614" s="217"/>
      <c r="E614" s="219"/>
      <c r="F614" s="219"/>
      <c r="G614" s="217"/>
      <c r="H614" s="219"/>
      <c r="I614" s="217"/>
      <c r="J614" s="217"/>
      <c r="N614" s="213" t="s">
        <v>550</v>
      </c>
    </row>
    <row r="615" spans="1:14" s="202" customFormat="1" ht="12.6" customHeight="1">
      <c r="A615" s="212"/>
      <c r="B615" s="211" t="s">
        <v>551</v>
      </c>
      <c r="C615" s="217">
        <f>CD69-CD84</f>
        <v>1531034</v>
      </c>
      <c r="D615" s="217">
        <f>SUM(C614:C615)</f>
        <v>2791601</v>
      </c>
      <c r="E615" s="219"/>
      <c r="F615" s="219"/>
      <c r="G615" s="217"/>
      <c r="H615" s="219"/>
      <c r="I615" s="217"/>
      <c r="J615" s="217"/>
      <c r="N615" s="213" t="s">
        <v>552</v>
      </c>
    </row>
    <row r="616" spans="1:14" s="202" customFormat="1" ht="12.6" customHeight="1">
      <c r="A616" s="212">
        <v>8310</v>
      </c>
      <c r="B616" s="216" t="s">
        <v>553</v>
      </c>
      <c r="C616" s="217">
        <f>AX85</f>
        <v>0</v>
      </c>
      <c r="D616" s="217">
        <f>(D615/D612)*AX90</f>
        <v>0</v>
      </c>
      <c r="E616" s="219"/>
      <c r="F616" s="219"/>
      <c r="G616" s="217"/>
      <c r="H616" s="219"/>
      <c r="I616" s="217"/>
      <c r="J616" s="217"/>
      <c r="N616" s="213" t="s">
        <v>554</v>
      </c>
    </row>
    <row r="617" spans="1:14" s="202" customFormat="1" ht="12.6" customHeight="1">
      <c r="A617" s="212">
        <v>8510</v>
      </c>
      <c r="B617" s="216" t="s">
        <v>171</v>
      </c>
      <c r="C617" s="217">
        <f>BJ85</f>
        <v>630824</v>
      </c>
      <c r="D617" s="217">
        <f>(D615/D612)*BJ90</f>
        <v>21358.257564998279</v>
      </c>
      <c r="E617" s="219"/>
      <c r="F617" s="219"/>
      <c r="G617" s="217"/>
      <c r="H617" s="219"/>
      <c r="I617" s="217"/>
      <c r="J617" s="217"/>
      <c r="N617" s="213" t="s">
        <v>555</v>
      </c>
    </row>
    <row r="618" spans="1:14" s="202" customFormat="1" ht="12.6" customHeight="1">
      <c r="A618" s="212">
        <v>8470</v>
      </c>
      <c r="B618" s="216" t="s">
        <v>556</v>
      </c>
      <c r="C618" s="217">
        <f>BG85</f>
        <v>0</v>
      </c>
      <c r="D618" s="217">
        <f>(D615/D612)*BG90</f>
        <v>0</v>
      </c>
      <c r="E618" s="219"/>
      <c r="F618" s="219"/>
      <c r="G618" s="217"/>
      <c r="H618" s="219"/>
      <c r="I618" s="217"/>
      <c r="J618" s="217"/>
      <c r="N618" s="213" t="s">
        <v>557</v>
      </c>
    </row>
    <row r="619" spans="1:14" s="202" customFormat="1" ht="12.6" customHeight="1">
      <c r="A619" s="212">
        <v>8610</v>
      </c>
      <c r="B619" s="216" t="s">
        <v>558</v>
      </c>
      <c r="C619" s="217">
        <f>BN85</f>
        <v>2451948</v>
      </c>
      <c r="D619" s="217">
        <f>(D615/D612)*BN90</f>
        <v>305346.34692475089</v>
      </c>
      <c r="E619" s="219"/>
      <c r="F619" s="219"/>
      <c r="G619" s="217"/>
      <c r="H619" s="219"/>
      <c r="I619" s="217"/>
      <c r="J619" s="217"/>
      <c r="N619" s="213" t="s">
        <v>559</v>
      </c>
    </row>
    <row r="620" spans="1:14" s="202" customFormat="1" ht="12.6" customHeight="1">
      <c r="A620" s="212">
        <v>8790</v>
      </c>
      <c r="B620" s="216" t="s">
        <v>560</v>
      </c>
      <c r="C620" s="217">
        <f>CC85</f>
        <v>0</v>
      </c>
      <c r="D620" s="217">
        <f>(D615/D612)*CC90</f>
        <v>0</v>
      </c>
      <c r="E620" s="219"/>
      <c r="F620" s="219"/>
      <c r="G620" s="217"/>
      <c r="H620" s="219"/>
      <c r="I620" s="217"/>
      <c r="J620" s="217"/>
      <c r="N620" s="213" t="s">
        <v>561</v>
      </c>
    </row>
    <row r="621" spans="1:14" s="202" customFormat="1" ht="12.6" customHeight="1">
      <c r="A621" s="212">
        <v>8630</v>
      </c>
      <c r="B621" s="216" t="s">
        <v>562</v>
      </c>
      <c r="C621" s="217">
        <f>BP85</f>
        <v>151963</v>
      </c>
      <c r="D621" s="217">
        <f>(D615/D612)*BP90</f>
        <v>0</v>
      </c>
      <c r="E621" s="219"/>
      <c r="F621" s="219"/>
      <c r="G621" s="217"/>
      <c r="H621" s="219"/>
      <c r="I621" s="217"/>
      <c r="J621" s="217"/>
      <c r="N621" s="213" t="s">
        <v>563</v>
      </c>
    </row>
    <row r="622" spans="1:14" s="202" customFormat="1" ht="12.6" customHeight="1">
      <c r="A622" s="212">
        <v>8770</v>
      </c>
      <c r="B622" s="211" t="s">
        <v>564</v>
      </c>
      <c r="C622" s="217">
        <f>CB85</f>
        <v>0</v>
      </c>
      <c r="D622" s="217">
        <f>(D615/D612)*CB90</f>
        <v>0</v>
      </c>
      <c r="E622" s="219"/>
      <c r="F622" s="219"/>
      <c r="G622" s="217"/>
      <c r="H622" s="219"/>
      <c r="I622" s="217"/>
      <c r="J622" s="217"/>
      <c r="N622" s="213" t="s">
        <v>565</v>
      </c>
    </row>
    <row r="623" spans="1:14" s="202" customFormat="1" ht="12.6" customHeight="1">
      <c r="A623" s="212">
        <v>8640</v>
      </c>
      <c r="B623" s="216" t="s">
        <v>566</v>
      </c>
      <c r="C623" s="217">
        <f>BQ85</f>
        <v>0</v>
      </c>
      <c r="D623" s="217">
        <f>(D615/D612)*BQ90</f>
        <v>0</v>
      </c>
      <c r="E623" s="219">
        <f>SUM(C616:D623)</f>
        <v>3561439.6044897493</v>
      </c>
      <c r="F623" s="219"/>
      <c r="G623" s="217"/>
      <c r="H623" s="219"/>
      <c r="I623" s="217"/>
      <c r="J623" s="217"/>
      <c r="N623" s="213" t="s">
        <v>567</v>
      </c>
    </row>
    <row r="624" spans="1:14" s="202" customFormat="1" ht="12.6" customHeight="1">
      <c r="A624" s="212">
        <v>8420</v>
      </c>
      <c r="B624" s="216" t="s">
        <v>165</v>
      </c>
      <c r="C624" s="217">
        <f>BD85</f>
        <v>103514</v>
      </c>
      <c r="D624" s="217">
        <f>(D615/D612)*BD90</f>
        <v>0</v>
      </c>
      <c r="E624" s="219">
        <f>(E623/E612)*SUM(C624:D624)</f>
        <v>11150.730291286854</v>
      </c>
      <c r="F624" s="219">
        <f>SUM(C624:E624)</f>
        <v>114664.73029128686</v>
      </c>
      <c r="G624" s="217"/>
      <c r="H624" s="219"/>
      <c r="I624" s="217"/>
      <c r="J624" s="217"/>
      <c r="N624" s="213" t="s">
        <v>568</v>
      </c>
    </row>
    <row r="625" spans="1:14" s="202" customFormat="1" ht="12.6" customHeight="1">
      <c r="A625" s="212">
        <v>8320</v>
      </c>
      <c r="B625" s="216" t="s">
        <v>161</v>
      </c>
      <c r="C625" s="217">
        <f>AY85</f>
        <v>1240083</v>
      </c>
      <c r="D625" s="217">
        <f>(D615/D612)*AY90</f>
        <v>132178.19876302828</v>
      </c>
      <c r="E625" s="219">
        <f>(E623/E612)*SUM(C625:D625)</f>
        <v>147822.65699909683</v>
      </c>
      <c r="F625" s="219">
        <f>(F624/F612)*AY64</f>
        <v>20622.571101280279</v>
      </c>
      <c r="G625" s="217">
        <f>SUM(C625:F625)</f>
        <v>1540706.4268634054</v>
      </c>
      <c r="H625" s="219"/>
      <c r="I625" s="217"/>
      <c r="J625" s="217"/>
      <c r="N625" s="213" t="s">
        <v>569</v>
      </c>
    </row>
    <row r="626" spans="1:14" s="202" customFormat="1" ht="12.6" customHeight="1">
      <c r="A626" s="212">
        <v>8650</v>
      </c>
      <c r="B626" s="216" t="s">
        <v>178</v>
      </c>
      <c r="C626" s="217">
        <f>BR85</f>
        <v>0</v>
      </c>
      <c r="D626" s="217">
        <f>(D615/D612)*BR90</f>
        <v>0</v>
      </c>
      <c r="E626" s="219">
        <f>(E623/E612)*SUM(C626:D626)</f>
        <v>0</v>
      </c>
      <c r="F626" s="219">
        <f>(F624/F612)*BR64</f>
        <v>0</v>
      </c>
      <c r="G626" s="217">
        <f>(G625/G612)*BR91</f>
        <v>0</v>
      </c>
      <c r="H626" s="219"/>
      <c r="I626" s="217"/>
      <c r="J626" s="217"/>
      <c r="N626" s="213" t="s">
        <v>570</v>
      </c>
    </row>
    <row r="627" spans="1:14" s="202" customFormat="1" ht="12.6" customHeight="1">
      <c r="A627" s="212">
        <v>8620</v>
      </c>
      <c r="B627" s="211" t="s">
        <v>571</v>
      </c>
      <c r="C627" s="217">
        <f>BO85</f>
        <v>0</v>
      </c>
      <c r="D627" s="217">
        <f>(D615/D612)*BO90</f>
        <v>0</v>
      </c>
      <c r="E627" s="219">
        <f>(E623/E612)*SUM(C627:D627)</f>
        <v>0</v>
      </c>
      <c r="F627" s="219">
        <f>(F624/F612)*BO64</f>
        <v>0</v>
      </c>
      <c r="G627" s="217">
        <f>(G625/G612)*BO91</f>
        <v>0</v>
      </c>
      <c r="H627" s="219"/>
      <c r="I627" s="217"/>
      <c r="J627" s="217"/>
      <c r="N627" s="213" t="s">
        <v>572</v>
      </c>
    </row>
    <row r="628" spans="1:14" s="202" customFormat="1" ht="12.6" customHeight="1">
      <c r="A628" s="212">
        <v>8330</v>
      </c>
      <c r="B628" s="216" t="s">
        <v>162</v>
      </c>
      <c r="C628" s="217">
        <f>AZ85</f>
        <v>0</v>
      </c>
      <c r="D628" s="217">
        <f>(D615/D612)*AZ90</f>
        <v>0</v>
      </c>
      <c r="E628" s="219">
        <f>(E623/E612)*SUM(C628:D628)</f>
        <v>0</v>
      </c>
      <c r="F628" s="219">
        <f>(F624/F612)*AZ64</f>
        <v>0</v>
      </c>
      <c r="G628" s="217">
        <f>(G625/G612)*AZ91</f>
        <v>348129.43809821521</v>
      </c>
      <c r="H628" s="219">
        <f>SUM(C626:G628)</f>
        <v>348129.43809821521</v>
      </c>
      <c r="I628" s="217"/>
      <c r="J628" s="217"/>
      <c r="N628" s="213" t="s">
        <v>573</v>
      </c>
    </row>
    <row r="629" spans="1:14" s="202" customFormat="1" ht="12.6" customHeight="1">
      <c r="A629" s="212">
        <v>8460</v>
      </c>
      <c r="B629" s="216" t="s">
        <v>167</v>
      </c>
      <c r="C629" s="217">
        <f>BF85</f>
        <v>593224</v>
      </c>
      <c r="D629" s="217">
        <f>(D615/D612)*BF90</f>
        <v>253229.64059099759</v>
      </c>
      <c r="E629" s="219">
        <f>(E623/E612)*SUM(C629:D629)</f>
        <v>91181.639684565118</v>
      </c>
      <c r="F629" s="219">
        <f>(F624/F612)*BF64</f>
        <v>2456.3596643459941</v>
      </c>
      <c r="G629" s="217">
        <f>(G625/G612)*BF91</f>
        <v>0</v>
      </c>
      <c r="H629" s="219">
        <f>(H628/H612)*BF60</f>
        <v>17356.100330631431</v>
      </c>
      <c r="I629" s="217">
        <f>SUM(C629:H629)</f>
        <v>957447.74027054023</v>
      </c>
      <c r="J629" s="217"/>
      <c r="N629" s="213" t="s">
        <v>574</v>
      </c>
    </row>
    <row r="630" spans="1:14" s="202" customFormat="1" ht="12.6" customHeight="1">
      <c r="A630" s="212">
        <v>8350</v>
      </c>
      <c r="B630" s="216" t="s">
        <v>575</v>
      </c>
      <c r="C630" s="217">
        <f>BA85</f>
        <v>124799</v>
      </c>
      <c r="D630" s="217">
        <f>(D615/D612)*BA90</f>
        <v>74817.848356431103</v>
      </c>
      <c r="E630" s="219">
        <f>(E623/E612)*SUM(C630:D630)</f>
        <v>21503.116850080867</v>
      </c>
      <c r="F630" s="219">
        <f>(F624/F612)*BA64</f>
        <v>95.665208703071102</v>
      </c>
      <c r="G630" s="217">
        <f>(G625/G612)*BA91</f>
        <v>0</v>
      </c>
      <c r="H630" s="219">
        <f>(H628/H612)*BA60</f>
        <v>1413.9389271390169</v>
      </c>
      <c r="I630" s="217">
        <f>(I629/I612)*BA92</f>
        <v>34458.479914099138</v>
      </c>
      <c r="J630" s="217">
        <f>SUM(C630:I630)</f>
        <v>257088.04925645323</v>
      </c>
      <c r="N630" s="213" t="s">
        <v>576</v>
      </c>
    </row>
    <row r="631" spans="1:14" s="202" customFormat="1" ht="12.6" customHeight="1">
      <c r="A631" s="212">
        <v>8200</v>
      </c>
      <c r="B631" s="216" t="s">
        <v>577</v>
      </c>
      <c r="C631" s="217">
        <f>AW85</f>
        <v>0</v>
      </c>
      <c r="D631" s="217">
        <f>(D615/D612)*AW90</f>
        <v>0</v>
      </c>
      <c r="E631" s="219">
        <f>(E623/E612)*SUM(C631:D631)</f>
        <v>0</v>
      </c>
      <c r="F631" s="219">
        <f>(F624/F612)*AW64</f>
        <v>0</v>
      </c>
      <c r="G631" s="217">
        <f>(G625/G612)*AW91</f>
        <v>0</v>
      </c>
      <c r="H631" s="219">
        <f>(H628/H612)*AW60</f>
        <v>0</v>
      </c>
      <c r="I631" s="217">
        <f>(I629/I612)*AW92</f>
        <v>0</v>
      </c>
      <c r="J631" s="217">
        <f>(J630/J612)*AW93</f>
        <v>0</v>
      </c>
      <c r="N631" s="213" t="s">
        <v>578</v>
      </c>
    </row>
    <row r="632" spans="1:14" s="202" customFormat="1" ht="12.6" customHeight="1">
      <c r="A632" s="212">
        <v>8360</v>
      </c>
      <c r="B632" s="216" t="s">
        <v>579</v>
      </c>
      <c r="C632" s="217">
        <f>BB85</f>
        <v>40892</v>
      </c>
      <c r="D632" s="217">
        <f>(D615/D612)*BB90</f>
        <v>22573.248264803573</v>
      </c>
      <c r="E632" s="219">
        <f>(E623/E612)*SUM(C632:D632)</f>
        <v>6836.6005204164239</v>
      </c>
      <c r="F632" s="219">
        <f>(F624/F612)*BB64</f>
        <v>62.021940862525661</v>
      </c>
      <c r="G632" s="217">
        <f>(G625/G612)*BB91</f>
        <v>0</v>
      </c>
      <c r="H632" s="219">
        <f>(H628/H612)*BB60</f>
        <v>5178.5513206466494</v>
      </c>
      <c r="I632" s="217">
        <f>(I629/I612)*BB92</f>
        <v>10361.64081333051</v>
      </c>
      <c r="J632" s="217">
        <f>(J630/J612)*BB93</f>
        <v>0</v>
      </c>
      <c r="N632" s="213" t="s">
        <v>580</v>
      </c>
    </row>
    <row r="633" spans="1:14" s="202" customFormat="1" ht="12.6" customHeight="1">
      <c r="A633" s="212">
        <v>8370</v>
      </c>
      <c r="B633" s="216" t="s">
        <v>581</v>
      </c>
      <c r="C633" s="217">
        <f>BC85</f>
        <v>0</v>
      </c>
      <c r="D633" s="217">
        <f>(D615/D612)*BC90</f>
        <v>0</v>
      </c>
      <c r="E633" s="219">
        <f>(E623/E612)*SUM(C633:D633)</f>
        <v>0</v>
      </c>
      <c r="F633" s="219">
        <f>(F624/F612)*BC64</f>
        <v>0</v>
      </c>
      <c r="G633" s="217">
        <f>(G625/G612)*BC91</f>
        <v>0</v>
      </c>
      <c r="H633" s="219">
        <f>(H628/H612)*BC60</f>
        <v>0</v>
      </c>
      <c r="I633" s="217">
        <f>(I629/I612)*BC92</f>
        <v>0</v>
      </c>
      <c r="J633" s="217">
        <f>(J630/J612)*BC93</f>
        <v>0</v>
      </c>
      <c r="N633" s="213" t="s">
        <v>582</v>
      </c>
    </row>
    <row r="634" spans="1:14" s="202" customFormat="1" ht="12.6" customHeight="1">
      <c r="A634" s="212">
        <v>8490</v>
      </c>
      <c r="B634" s="216" t="s">
        <v>583</v>
      </c>
      <c r="C634" s="217">
        <f>BI85</f>
        <v>0</v>
      </c>
      <c r="D634" s="217">
        <f>(D615/D612)*BI90</f>
        <v>0</v>
      </c>
      <c r="E634" s="219">
        <f>(E623/E612)*SUM(C634:D634)</f>
        <v>0</v>
      </c>
      <c r="F634" s="219">
        <f>(F624/F612)*BI64</f>
        <v>0</v>
      </c>
      <c r="G634" s="217">
        <f>(G625/G612)*BI91</f>
        <v>0</v>
      </c>
      <c r="H634" s="219">
        <f>(H628/H612)*BI60</f>
        <v>0</v>
      </c>
      <c r="I634" s="217">
        <f>(I629/I612)*BI92</f>
        <v>0</v>
      </c>
      <c r="J634" s="217">
        <f>(J630/J612)*BI93</f>
        <v>0</v>
      </c>
      <c r="N634" s="213" t="s">
        <v>584</v>
      </c>
    </row>
    <row r="635" spans="1:14" s="202" customFormat="1" ht="12.6" customHeight="1">
      <c r="A635" s="212">
        <v>8530</v>
      </c>
      <c r="B635" s="216" t="s">
        <v>585</v>
      </c>
      <c r="C635" s="217">
        <f>BK85</f>
        <v>1461438</v>
      </c>
      <c r="D635" s="217">
        <f>(D615/D612)*BK90</f>
        <v>0</v>
      </c>
      <c r="E635" s="219">
        <f>(E623/E612)*SUM(C635:D635)</f>
        <v>157428.95623237125</v>
      </c>
      <c r="F635" s="219">
        <f>(F624/F612)*BK64</f>
        <v>153.67602970383277</v>
      </c>
      <c r="G635" s="217">
        <f>(G625/G612)*BK91</f>
        <v>0</v>
      </c>
      <c r="H635" s="219">
        <f>(H628/H612)*BK60</f>
        <v>23648.128556400057</v>
      </c>
      <c r="I635" s="217">
        <f>(I629/I612)*BK92</f>
        <v>0</v>
      </c>
      <c r="J635" s="217">
        <f>(J630/J612)*BK93</f>
        <v>0</v>
      </c>
      <c r="N635" s="213" t="s">
        <v>586</v>
      </c>
    </row>
    <row r="636" spans="1:14" s="202" customFormat="1" ht="12.6" customHeight="1">
      <c r="A636" s="212">
        <v>8480</v>
      </c>
      <c r="B636" s="216" t="s">
        <v>587</v>
      </c>
      <c r="C636" s="217">
        <f>BH85</f>
        <v>2987763</v>
      </c>
      <c r="D636" s="217">
        <f>(D615/D612)*BH90</f>
        <v>20526.948138815715</v>
      </c>
      <c r="E636" s="219">
        <f>(E623/E612)*SUM(C636:D636)</f>
        <v>324058.86981167045</v>
      </c>
      <c r="F636" s="219">
        <f>(F624/F612)*BH64</f>
        <v>12138.952315652899</v>
      </c>
      <c r="G636" s="217">
        <f>(G625/G612)*BH91</f>
        <v>0</v>
      </c>
      <c r="H636" s="219">
        <f>(H628/H612)*BH60</f>
        <v>17603.539642880762</v>
      </c>
      <c r="I636" s="217">
        <f>(I629/I612)*BH92</f>
        <v>9478.0900463023281</v>
      </c>
      <c r="J636" s="217">
        <f>(J630/J612)*BH93</f>
        <v>0</v>
      </c>
      <c r="N636" s="213" t="s">
        <v>588</v>
      </c>
    </row>
    <row r="637" spans="1:14" s="202" customFormat="1" ht="12.6" customHeight="1">
      <c r="A637" s="212">
        <v>8560</v>
      </c>
      <c r="B637" s="216" t="s">
        <v>173</v>
      </c>
      <c r="C637" s="217">
        <f>BL85</f>
        <v>237270</v>
      </c>
      <c r="D637" s="217">
        <f>(D615/D612)*BL90</f>
        <v>0</v>
      </c>
      <c r="E637" s="219">
        <f>(E623/E612)*SUM(C637:D637)</f>
        <v>25559.187899353055</v>
      </c>
      <c r="F637" s="219">
        <f>(F624/F612)*BL64</f>
        <v>115.41997402225874</v>
      </c>
      <c r="G637" s="217">
        <f>(G625/G612)*BL91</f>
        <v>0</v>
      </c>
      <c r="H637" s="219">
        <f>(H628/H612)*BL60</f>
        <v>7387.8308943013626</v>
      </c>
      <c r="I637" s="217">
        <f>(I629/I612)*BL92</f>
        <v>0</v>
      </c>
      <c r="J637" s="217">
        <f>(J630/J612)*BL93</f>
        <v>0</v>
      </c>
      <c r="N637" s="213" t="s">
        <v>589</v>
      </c>
    </row>
    <row r="638" spans="1:14" s="202" customFormat="1" ht="12.6" customHeight="1">
      <c r="A638" s="212">
        <v>8590</v>
      </c>
      <c r="B638" s="216" t="s">
        <v>590</v>
      </c>
      <c r="C638" s="217">
        <f>BM85</f>
        <v>0</v>
      </c>
      <c r="D638" s="217">
        <f>(D615/D612)*BM90</f>
        <v>0</v>
      </c>
      <c r="E638" s="219">
        <f>(E623/E612)*SUM(C638:D638)</f>
        <v>0</v>
      </c>
      <c r="F638" s="219">
        <f>(F624/F612)*BM64</f>
        <v>0</v>
      </c>
      <c r="G638" s="217">
        <f>(G625/G612)*BM91</f>
        <v>0</v>
      </c>
      <c r="H638" s="219">
        <f>(H628/H612)*BM60</f>
        <v>0</v>
      </c>
      <c r="I638" s="217">
        <f>(I629/I612)*BM92</f>
        <v>0</v>
      </c>
      <c r="J638" s="217">
        <f>(J630/J612)*BM93</f>
        <v>0</v>
      </c>
      <c r="N638" s="213" t="s">
        <v>591</v>
      </c>
    </row>
    <row r="639" spans="1:14" s="202" customFormat="1" ht="12.6" customHeight="1">
      <c r="A639" s="212">
        <v>8660</v>
      </c>
      <c r="B639" s="216" t="s">
        <v>592</v>
      </c>
      <c r="C639" s="217">
        <f>BS85</f>
        <v>0</v>
      </c>
      <c r="D639" s="217">
        <f>(D615/D612)*BS90</f>
        <v>0</v>
      </c>
      <c r="E639" s="219">
        <f>(E623/E612)*SUM(C639:D639)</f>
        <v>0</v>
      </c>
      <c r="F639" s="219">
        <f>(F624/F612)*BS64</f>
        <v>0</v>
      </c>
      <c r="G639" s="217">
        <f>(G625/G612)*BS91</f>
        <v>0</v>
      </c>
      <c r="H639" s="219">
        <f>(H628/H612)*BS60</f>
        <v>0</v>
      </c>
      <c r="I639" s="217">
        <f>(I629/I612)*BS92</f>
        <v>0</v>
      </c>
      <c r="J639" s="217">
        <f>(J630/J612)*BS93</f>
        <v>0</v>
      </c>
      <c r="N639" s="213" t="s">
        <v>593</v>
      </c>
    </row>
    <row r="640" spans="1:14" s="202" customFormat="1" ht="12.6" customHeight="1">
      <c r="A640" s="212">
        <v>8670</v>
      </c>
      <c r="B640" s="216" t="s">
        <v>594</v>
      </c>
      <c r="C640" s="217">
        <f>BT85</f>
        <v>0</v>
      </c>
      <c r="D640" s="217">
        <f>(D615/D612)*BT90</f>
        <v>0</v>
      </c>
      <c r="E640" s="219">
        <f>(E623/E612)*SUM(C640:D640)</f>
        <v>0</v>
      </c>
      <c r="F640" s="219">
        <f>(F624/F612)*BT64</f>
        <v>0</v>
      </c>
      <c r="G640" s="217">
        <f>(G625/G612)*BT91</f>
        <v>0</v>
      </c>
      <c r="H640" s="219">
        <f>(H628/H612)*BT60</f>
        <v>0</v>
      </c>
      <c r="I640" s="217">
        <f>(I629/I612)*BT92</f>
        <v>0</v>
      </c>
      <c r="J640" s="217">
        <f>(J630/J612)*BT93</f>
        <v>0</v>
      </c>
      <c r="N640" s="213" t="s">
        <v>595</v>
      </c>
    </row>
    <row r="641" spans="1:14" s="202" customFormat="1" ht="12.6" customHeight="1">
      <c r="A641" s="212">
        <v>8680</v>
      </c>
      <c r="B641" s="216" t="s">
        <v>596</v>
      </c>
      <c r="C641" s="217">
        <f>BU85</f>
        <v>0</v>
      </c>
      <c r="D641" s="217">
        <f>(D615/D612)*BU90</f>
        <v>0</v>
      </c>
      <c r="E641" s="219">
        <f>(E623/E612)*SUM(C641:D641)</f>
        <v>0</v>
      </c>
      <c r="F641" s="219">
        <f>(F624/F612)*BU64</f>
        <v>0</v>
      </c>
      <c r="G641" s="217">
        <f>(G625/G612)*BU91</f>
        <v>0</v>
      </c>
      <c r="H641" s="219">
        <f>(H628/H612)*BU60</f>
        <v>0</v>
      </c>
      <c r="I641" s="217">
        <f>(I629/I612)*BU92</f>
        <v>0</v>
      </c>
      <c r="J641" s="217">
        <f>(J630/J612)*BU93</f>
        <v>0</v>
      </c>
      <c r="N641" s="213" t="s">
        <v>597</v>
      </c>
    </row>
    <row r="642" spans="1:14" s="202" customFormat="1" ht="12.6" customHeight="1">
      <c r="A642" s="212">
        <v>8690</v>
      </c>
      <c r="B642" s="216" t="s">
        <v>598</v>
      </c>
      <c r="C642" s="217">
        <f>BV85</f>
        <v>198866</v>
      </c>
      <c r="D642" s="217">
        <f>(D615/D612)*BV90</f>
        <v>126806.66093231016</v>
      </c>
      <c r="E642" s="219">
        <f>(E623/E612)*SUM(C642:D642)</f>
        <v>35082.095226751007</v>
      </c>
      <c r="F642" s="219">
        <f>(F624/F612)*BV64</f>
        <v>54.952342106166633</v>
      </c>
      <c r="G642" s="217">
        <f>(G625/G612)*BV91</f>
        <v>0</v>
      </c>
      <c r="H642" s="219">
        <f>(H628/H612)*BV60</f>
        <v>5355.2936865390257</v>
      </c>
      <c r="I642" s="217">
        <f>(I629/I612)*BV92</f>
        <v>58474.996217865206</v>
      </c>
      <c r="J642" s="217">
        <f>(J630/J612)*BV93</f>
        <v>0</v>
      </c>
      <c r="N642" s="213" t="s">
        <v>599</v>
      </c>
    </row>
    <row r="643" spans="1:14" s="202" customFormat="1" ht="12.6" customHeight="1">
      <c r="A643" s="212">
        <v>8700</v>
      </c>
      <c r="B643" s="216" t="s">
        <v>600</v>
      </c>
      <c r="C643" s="217">
        <f>BW85</f>
        <v>0</v>
      </c>
      <c r="D643" s="217">
        <f>(D615/D612)*BW90</f>
        <v>0</v>
      </c>
      <c r="E643" s="219">
        <f>(E623/E612)*SUM(C643:D643)</f>
        <v>0</v>
      </c>
      <c r="F643" s="219">
        <f>(F624/F612)*BW64</f>
        <v>0</v>
      </c>
      <c r="G643" s="217">
        <f>(G625/G612)*BW91</f>
        <v>0</v>
      </c>
      <c r="H643" s="219">
        <f>(H628/H612)*BW60</f>
        <v>0</v>
      </c>
      <c r="I643" s="217">
        <f>(I629/I612)*BW92</f>
        <v>0</v>
      </c>
      <c r="J643" s="217">
        <f>(J630/J612)*BW93</f>
        <v>0</v>
      </c>
      <c r="N643" s="213" t="s">
        <v>601</v>
      </c>
    </row>
    <row r="644" spans="1:14" s="202" customFormat="1" ht="12.6" customHeight="1">
      <c r="A644" s="212">
        <v>8710</v>
      </c>
      <c r="B644" s="216" t="s">
        <v>602</v>
      </c>
      <c r="C644" s="217">
        <f>BX85</f>
        <v>0</v>
      </c>
      <c r="D644" s="217">
        <f>(D615/D612)*BX90</f>
        <v>0</v>
      </c>
      <c r="E644" s="219">
        <f>(E623/E612)*SUM(C644:D644)</f>
        <v>0</v>
      </c>
      <c r="F644" s="219">
        <f>(F624/F612)*BX64</f>
        <v>0</v>
      </c>
      <c r="G644" s="217">
        <f>(G625/G612)*BX91</f>
        <v>0</v>
      </c>
      <c r="H644" s="219">
        <f>(H628/H612)*BX60</f>
        <v>0</v>
      </c>
      <c r="I644" s="217">
        <f>(I629/I612)*BX92</f>
        <v>0</v>
      </c>
      <c r="J644" s="217">
        <f>(J630/J612)*BX93</f>
        <v>0</v>
      </c>
      <c r="K644" s="219">
        <f>SUM(C631:J644)</f>
        <v>5795114.6608071048</v>
      </c>
      <c r="L644" s="219"/>
      <c r="N644" s="213" t="s">
        <v>603</v>
      </c>
    </row>
    <row r="645" spans="1:14" s="202" customFormat="1" ht="12.6" customHeight="1">
      <c r="A645" s="212">
        <v>8720</v>
      </c>
      <c r="B645" s="216" t="s">
        <v>604</v>
      </c>
      <c r="C645" s="217">
        <f>BY85</f>
        <v>253056</v>
      </c>
      <c r="D645" s="217">
        <f>(D615/D612)*BY90</f>
        <v>13364.897697858205</v>
      </c>
      <c r="E645" s="219">
        <f>(E623/E612)*SUM(C645:D645)</f>
        <v>28699.37954471225</v>
      </c>
      <c r="F645" s="219">
        <f>(F624/F612)*BY64</f>
        <v>72.902103487560481</v>
      </c>
      <c r="G645" s="217">
        <f>(G625/G612)*BY91</f>
        <v>881343.27086316457</v>
      </c>
      <c r="H645" s="219">
        <f>(H628/H612)*BY60</f>
        <v>3906.0062862215336</v>
      </c>
      <c r="I645" s="217">
        <f>(I629/I612)*BY92</f>
        <v>6184.8553691972811</v>
      </c>
      <c r="J645" s="217">
        <f>(J630/J612)*BY93</f>
        <v>0</v>
      </c>
      <c r="K645" s="219">
        <v>0</v>
      </c>
      <c r="L645" s="219"/>
      <c r="N645" s="213" t="s">
        <v>605</v>
      </c>
    </row>
    <row r="646" spans="1:14" s="202" customFormat="1" ht="12.6" customHeight="1">
      <c r="A646" s="212">
        <v>8730</v>
      </c>
      <c r="B646" s="216" t="s">
        <v>606</v>
      </c>
      <c r="C646" s="217">
        <f>BZ85</f>
        <v>0</v>
      </c>
      <c r="D646" s="217">
        <f>(D615/D612)*BZ90</f>
        <v>0</v>
      </c>
      <c r="E646" s="219">
        <f>(E623/E612)*SUM(C646:D646)</f>
        <v>0</v>
      </c>
      <c r="F646" s="219">
        <f>(F624/F612)*BZ64</f>
        <v>0</v>
      </c>
      <c r="G646" s="217">
        <f>(G625/G612)*BZ91</f>
        <v>0</v>
      </c>
      <c r="H646" s="219">
        <f>(H628/H612)*BZ60</f>
        <v>0</v>
      </c>
      <c r="I646" s="217">
        <f>(I629/I612)*BZ92</f>
        <v>0</v>
      </c>
      <c r="J646" s="217">
        <f>(J630/J612)*BZ93</f>
        <v>0</v>
      </c>
      <c r="K646" s="219">
        <v>0</v>
      </c>
      <c r="L646" s="219"/>
      <c r="N646" s="213" t="s">
        <v>607</v>
      </c>
    </row>
    <row r="647" spans="1:14" s="202" customFormat="1" ht="12.6" customHeight="1">
      <c r="A647" s="212">
        <v>8740</v>
      </c>
      <c r="B647" s="216" t="s">
        <v>608</v>
      </c>
      <c r="C647" s="217">
        <f>CA85</f>
        <v>0</v>
      </c>
      <c r="D647" s="217">
        <f>(D615/D612)*CA90</f>
        <v>0</v>
      </c>
      <c r="E647" s="219">
        <f>(E623/E612)*SUM(C647:D647)</f>
        <v>0</v>
      </c>
      <c r="F647" s="219">
        <f>(F624/F612)*CA64</f>
        <v>0</v>
      </c>
      <c r="G647" s="217">
        <f>(G625/G612)*CA91</f>
        <v>0</v>
      </c>
      <c r="H647" s="219">
        <f>(H628/H612)*CA60</f>
        <v>0</v>
      </c>
      <c r="I647" s="217">
        <f>(I629/I612)*CA92</f>
        <v>0</v>
      </c>
      <c r="J647" s="217">
        <f>(J630/J612)*CA93</f>
        <v>0</v>
      </c>
      <c r="K647" s="219">
        <v>0</v>
      </c>
      <c r="L647" s="219">
        <f>SUM(C645:K647)</f>
        <v>1186627.3118646415</v>
      </c>
      <c r="N647" s="213" t="s">
        <v>609</v>
      </c>
    </row>
    <row r="648" spans="1:14" s="202" customFormat="1" ht="12.6" customHeight="1">
      <c r="A648" s="212"/>
      <c r="B648" s="212"/>
      <c r="C648" s="202">
        <f>SUM(C614:C647)</f>
        <v>13267241</v>
      </c>
      <c r="L648" s="215"/>
    </row>
    <row r="666" spans="1:14" s="202" customFormat="1" ht="12.6" customHeight="1">
      <c r="C666" s="210" t="s">
        <v>610</v>
      </c>
      <c r="M666" s="210" t="s">
        <v>611</v>
      </c>
    </row>
    <row r="667" spans="1:14" s="202" customFormat="1" ht="12.6" customHeight="1">
      <c r="C667" s="210" t="s">
        <v>540</v>
      </c>
      <c r="D667" s="210" t="s">
        <v>541</v>
      </c>
      <c r="E667" s="211" t="s">
        <v>542</v>
      </c>
      <c r="F667" s="210" t="s">
        <v>543</v>
      </c>
      <c r="G667" s="210" t="s">
        <v>544</v>
      </c>
      <c r="H667" s="210" t="s">
        <v>545</v>
      </c>
      <c r="I667" s="210" t="s">
        <v>546</v>
      </c>
      <c r="J667" s="210" t="s">
        <v>547</v>
      </c>
      <c r="K667" s="210" t="s">
        <v>548</v>
      </c>
      <c r="L667" s="211" t="s">
        <v>549</v>
      </c>
      <c r="M667" s="210" t="s">
        <v>612</v>
      </c>
    </row>
    <row r="668" spans="1:14" s="202" customFormat="1" ht="12.6" customHeight="1">
      <c r="A668" s="212">
        <v>6010</v>
      </c>
      <c r="B668" s="211" t="s">
        <v>338</v>
      </c>
      <c r="C668" s="217">
        <f>C85</f>
        <v>0</v>
      </c>
      <c r="D668" s="217">
        <f>(D615/D612)*C90</f>
        <v>0</v>
      </c>
      <c r="E668" s="219">
        <f>(E623/E612)*SUM(C668:D668)</f>
        <v>0</v>
      </c>
      <c r="F668" s="219">
        <f>(F624/F612)*C64</f>
        <v>0</v>
      </c>
      <c r="G668" s="217">
        <f>(G625/G612)*C91</f>
        <v>0</v>
      </c>
      <c r="H668" s="219">
        <f>(H628/H612)*C60</f>
        <v>0</v>
      </c>
      <c r="I668" s="217">
        <f>(I629/I612)*C92</f>
        <v>0</v>
      </c>
      <c r="J668" s="217">
        <f>(J630/J612)*C93</f>
        <v>0</v>
      </c>
      <c r="K668" s="217">
        <f>(K644/K612)*C89</f>
        <v>0</v>
      </c>
      <c r="L668" s="217">
        <f>(L647/L612)*C94</f>
        <v>0</v>
      </c>
      <c r="M668" s="202">
        <f t="shared" ref="M668:M713" si="0">ROUND(SUM(D668:L668),0)</f>
        <v>0</v>
      </c>
      <c r="N668" s="211" t="s">
        <v>613</v>
      </c>
    </row>
    <row r="669" spans="1:14" s="202" customFormat="1" ht="12.6" customHeight="1">
      <c r="A669" s="212">
        <v>6030</v>
      </c>
      <c r="B669" s="211" t="s">
        <v>339</v>
      </c>
      <c r="C669" s="217">
        <f>D85</f>
        <v>0</v>
      </c>
      <c r="D669" s="217">
        <f>(D615/D612)*D90</f>
        <v>0</v>
      </c>
      <c r="E669" s="219">
        <f>(E623/E612)*SUM(C669:D669)</f>
        <v>0</v>
      </c>
      <c r="F669" s="219">
        <f>(F624/F612)*D64</f>
        <v>0</v>
      </c>
      <c r="G669" s="217">
        <f>(G625/G612)*D91</f>
        <v>0</v>
      </c>
      <c r="H669" s="219">
        <f>(H628/H612)*D60</f>
        <v>0</v>
      </c>
      <c r="I669" s="217">
        <f>(I629/I612)*D92</f>
        <v>0</v>
      </c>
      <c r="J669" s="217">
        <f>(J630/J612)*D93</f>
        <v>0</v>
      </c>
      <c r="K669" s="217">
        <f>(K644/K612)*D89</f>
        <v>0</v>
      </c>
      <c r="L669" s="217">
        <f>(L647/L612)*D94</f>
        <v>0</v>
      </c>
      <c r="M669" s="202">
        <f t="shared" si="0"/>
        <v>0</v>
      </c>
      <c r="N669" s="211" t="s">
        <v>614</v>
      </c>
    </row>
    <row r="670" spans="1:14" s="202" customFormat="1" ht="12.6" customHeight="1">
      <c r="A670" s="212">
        <v>6070</v>
      </c>
      <c r="B670" s="211" t="s">
        <v>615</v>
      </c>
      <c r="C670" s="217">
        <f>E85</f>
        <v>997684</v>
      </c>
      <c r="D670" s="217">
        <f>(D615/D612)*E90</f>
        <v>80764.90809758332</v>
      </c>
      <c r="E670" s="219">
        <f>(E623/E612)*SUM(C670:D670)</f>
        <v>116172.62309570644</v>
      </c>
      <c r="F670" s="219">
        <f>(F624/F612)*E64</f>
        <v>1402.8390326536826</v>
      </c>
      <c r="G670" s="217">
        <f>(G625/G612)*E91</f>
        <v>39665.062759781729</v>
      </c>
      <c r="H670" s="219">
        <f>(H628/H612)*E60</f>
        <v>11382.208363469086</v>
      </c>
      <c r="I670" s="217">
        <f>(I629/I612)*E92</f>
        <v>37189.455012186248</v>
      </c>
      <c r="J670" s="217">
        <f>(J630/J612)*E93</f>
        <v>17953.261287092082</v>
      </c>
      <c r="K670" s="217">
        <f>(K644/K612)*E89</f>
        <v>49911.667864452094</v>
      </c>
      <c r="L670" s="217">
        <f>(L647/L612)*E94</f>
        <v>119292.53650340758</v>
      </c>
      <c r="M670" s="202">
        <f t="shared" si="0"/>
        <v>473735</v>
      </c>
      <c r="N670" s="211" t="s">
        <v>616</v>
      </c>
    </row>
    <row r="671" spans="1:14" s="202" customFormat="1" ht="12.6" customHeight="1">
      <c r="A671" s="212">
        <v>6100</v>
      </c>
      <c r="B671" s="211" t="s">
        <v>617</v>
      </c>
      <c r="C671" s="217">
        <f>F85</f>
        <v>0</v>
      </c>
      <c r="D671" s="217">
        <f>(D615/D612)*F90</f>
        <v>0</v>
      </c>
      <c r="E671" s="219">
        <f>(E623/E612)*SUM(C671:D671)</f>
        <v>0</v>
      </c>
      <c r="F671" s="219">
        <f>(F624/F612)*F64</f>
        <v>0</v>
      </c>
      <c r="G671" s="217">
        <f>(G625/G612)*F91</f>
        <v>0</v>
      </c>
      <c r="H671" s="219">
        <f>(H628/H612)*F60</f>
        <v>0</v>
      </c>
      <c r="I671" s="217">
        <f>(I629/I612)*F92</f>
        <v>0</v>
      </c>
      <c r="J671" s="217">
        <f>(J630/J612)*F93</f>
        <v>0</v>
      </c>
      <c r="K671" s="217">
        <f>(K644/K612)*F89</f>
        <v>0</v>
      </c>
      <c r="L671" s="217">
        <f>(L647/L612)*F94</f>
        <v>0</v>
      </c>
      <c r="M671" s="202">
        <f t="shared" si="0"/>
        <v>0</v>
      </c>
      <c r="N671" s="211" t="s">
        <v>618</v>
      </c>
    </row>
    <row r="672" spans="1:14" s="202" customFormat="1" ht="12.6" customHeight="1">
      <c r="A672" s="212">
        <v>6120</v>
      </c>
      <c r="B672" s="211" t="s">
        <v>619</v>
      </c>
      <c r="C672" s="217">
        <f>G85</f>
        <v>0</v>
      </c>
      <c r="D672" s="217">
        <f>(D615/D612)*G90</f>
        <v>0</v>
      </c>
      <c r="E672" s="219">
        <f>(E623/E612)*SUM(C672:D672)</f>
        <v>0</v>
      </c>
      <c r="F672" s="219">
        <f>(F624/F612)*G64</f>
        <v>0</v>
      </c>
      <c r="G672" s="217">
        <f>(G625/G612)*G91</f>
        <v>0</v>
      </c>
      <c r="H672" s="219">
        <f>(H628/H612)*G60</f>
        <v>0</v>
      </c>
      <c r="I672" s="217">
        <f>(I629/I612)*G92</f>
        <v>0</v>
      </c>
      <c r="J672" s="217">
        <f>(J630/J612)*G93</f>
        <v>0</v>
      </c>
      <c r="K672" s="217">
        <f>(K644/K612)*G89</f>
        <v>0</v>
      </c>
      <c r="L672" s="217">
        <f>(L647/L612)*G94</f>
        <v>0</v>
      </c>
      <c r="M672" s="202">
        <f t="shared" si="0"/>
        <v>0</v>
      </c>
      <c r="N672" s="211" t="s">
        <v>620</v>
      </c>
    </row>
    <row r="673" spans="1:14" s="202" customFormat="1" ht="12.6" customHeight="1">
      <c r="A673" s="212">
        <v>6140</v>
      </c>
      <c r="B673" s="211" t="s">
        <v>621</v>
      </c>
      <c r="C673" s="217">
        <f>H85</f>
        <v>0</v>
      </c>
      <c r="D673" s="217">
        <f>(D615/D612)*H90</f>
        <v>0</v>
      </c>
      <c r="E673" s="219">
        <f>(E623/E612)*SUM(C673:D673)</f>
        <v>0</v>
      </c>
      <c r="F673" s="219">
        <f>(F624/F612)*H64</f>
        <v>0</v>
      </c>
      <c r="G673" s="217">
        <f>(G625/G612)*H91</f>
        <v>0</v>
      </c>
      <c r="H673" s="219">
        <f>(H628/H612)*H60</f>
        <v>0</v>
      </c>
      <c r="I673" s="217">
        <f>(I629/I612)*H92</f>
        <v>0</v>
      </c>
      <c r="J673" s="217">
        <f>(J630/J612)*H93</f>
        <v>0</v>
      </c>
      <c r="K673" s="217">
        <f>(K644/K612)*H89</f>
        <v>0</v>
      </c>
      <c r="L673" s="217">
        <f>(L647/L612)*H94</f>
        <v>0</v>
      </c>
      <c r="M673" s="202">
        <f t="shared" si="0"/>
        <v>0</v>
      </c>
      <c r="N673" s="211" t="s">
        <v>622</v>
      </c>
    </row>
    <row r="674" spans="1:14" s="202" customFormat="1" ht="12.6" customHeight="1">
      <c r="A674" s="212">
        <v>6150</v>
      </c>
      <c r="B674" s="211" t="s">
        <v>623</v>
      </c>
      <c r="C674" s="217">
        <f>I85</f>
        <v>0</v>
      </c>
      <c r="D674" s="217">
        <f>(D615/D612)*I90</f>
        <v>0</v>
      </c>
      <c r="E674" s="219">
        <f>(E623/E612)*SUM(C674:D674)</f>
        <v>0</v>
      </c>
      <c r="F674" s="219">
        <f>(F624/F612)*I64</f>
        <v>0</v>
      </c>
      <c r="G674" s="217">
        <f>(G625/G612)*I91</f>
        <v>0</v>
      </c>
      <c r="H674" s="219">
        <f>(H628/H612)*I60</f>
        <v>0</v>
      </c>
      <c r="I674" s="217">
        <f>(I629/I612)*I92</f>
        <v>0</v>
      </c>
      <c r="J674" s="217">
        <f>(J630/J612)*I93</f>
        <v>0</v>
      </c>
      <c r="K674" s="217">
        <f>(K644/K612)*I89</f>
        <v>0</v>
      </c>
      <c r="L674" s="217">
        <f>(L647/L612)*I94</f>
        <v>0</v>
      </c>
      <c r="M674" s="202">
        <f t="shared" si="0"/>
        <v>0</v>
      </c>
      <c r="N674" s="211" t="s">
        <v>624</v>
      </c>
    </row>
    <row r="675" spans="1:14" s="202" customFormat="1" ht="12.6" customHeight="1">
      <c r="A675" s="212">
        <v>6170</v>
      </c>
      <c r="B675" s="211" t="s">
        <v>124</v>
      </c>
      <c r="C675" s="217">
        <f>J85</f>
        <v>0</v>
      </c>
      <c r="D675" s="217">
        <f>(D615/D612)*J90</f>
        <v>0</v>
      </c>
      <c r="E675" s="219">
        <f>(E623/E612)*SUM(C675:D675)</f>
        <v>0</v>
      </c>
      <c r="F675" s="219">
        <f>(F624/F612)*J64</f>
        <v>0</v>
      </c>
      <c r="G675" s="217">
        <f>(G625/G612)*J91</f>
        <v>0</v>
      </c>
      <c r="H675" s="219">
        <f>(H628/H612)*J60</f>
        <v>0</v>
      </c>
      <c r="I675" s="217">
        <f>(I629/I612)*J92</f>
        <v>0</v>
      </c>
      <c r="J675" s="217">
        <f>(J630/J612)*J93</f>
        <v>0</v>
      </c>
      <c r="K675" s="217">
        <f>(K644/K612)*J89</f>
        <v>0</v>
      </c>
      <c r="L675" s="217">
        <f>(L647/L612)*J94</f>
        <v>0</v>
      </c>
      <c r="M675" s="202">
        <f t="shared" si="0"/>
        <v>0</v>
      </c>
      <c r="N675" s="211" t="s">
        <v>625</v>
      </c>
    </row>
    <row r="676" spans="1:14" s="202" customFormat="1" ht="12.6" customHeight="1">
      <c r="A676" s="212">
        <v>6200</v>
      </c>
      <c r="B676" s="211" t="s">
        <v>344</v>
      </c>
      <c r="C676" s="217">
        <f>K85</f>
        <v>184863</v>
      </c>
      <c r="D676" s="217">
        <f>(D615/D612)*K90</f>
        <v>17265.657313022562</v>
      </c>
      <c r="E676" s="219">
        <f>(E623/E612)*SUM(C676:D676)</f>
        <v>21773.693817623323</v>
      </c>
      <c r="F676" s="219">
        <f>(F624/F612)*K64</f>
        <v>334.72795246420475</v>
      </c>
      <c r="G676" s="217">
        <f>(G625/G612)*K91</f>
        <v>0</v>
      </c>
      <c r="H676" s="219">
        <f>(H628/H612)*K60</f>
        <v>7564.5732601937398</v>
      </c>
      <c r="I676" s="217">
        <f>(I629/I612)*K92</f>
        <v>7951.9569032536474</v>
      </c>
      <c r="J676" s="217">
        <f>(J630/J612)*K93</f>
        <v>0</v>
      </c>
      <c r="K676" s="217">
        <f>(K644/K612)*K89</f>
        <v>83186.15755287488</v>
      </c>
      <c r="L676" s="217">
        <f>(L647/L612)*K94</f>
        <v>117069.69420831303</v>
      </c>
      <c r="M676" s="202">
        <f t="shared" si="0"/>
        <v>255146</v>
      </c>
      <c r="N676" s="211" t="s">
        <v>626</v>
      </c>
    </row>
    <row r="677" spans="1:14" s="202" customFormat="1" ht="12.6" customHeight="1">
      <c r="A677" s="212">
        <v>6210</v>
      </c>
      <c r="B677" s="211" t="s">
        <v>345</v>
      </c>
      <c r="C677" s="217">
        <f>L85</f>
        <v>5029962</v>
      </c>
      <c r="D677" s="217">
        <f>(D615/D612)*L90</f>
        <v>407085.83131370973</v>
      </c>
      <c r="E677" s="219">
        <f>(E623/E612)*SUM(C677:D677)</f>
        <v>585689.41348808166</v>
      </c>
      <c r="F677" s="219">
        <f>(F624/F612)*L64</f>
        <v>7072.5068182588075</v>
      </c>
      <c r="G677" s="217">
        <f>(G625/G612)*L91</f>
        <v>200027.30558278289</v>
      </c>
      <c r="H677" s="219">
        <f>(H628/H612)*L60</f>
        <v>57388.246205254844</v>
      </c>
      <c r="I677" s="217">
        <f>(I629/I612)*L92</f>
        <v>187473.40820397993</v>
      </c>
      <c r="J677" s="217">
        <f>(J630/J612)*L93</f>
        <v>90512.286821350659</v>
      </c>
      <c r="K677" s="217">
        <f>(K644/K612)*L89</f>
        <v>251638.51993972083</v>
      </c>
      <c r="L677" s="217">
        <f>(L647/L612)*L94</f>
        <v>600537.89339137787</v>
      </c>
      <c r="M677" s="202">
        <f t="shared" si="0"/>
        <v>2387425</v>
      </c>
      <c r="N677" s="211" t="s">
        <v>627</v>
      </c>
    </row>
    <row r="678" spans="1:14" s="202" customFormat="1" ht="12.6" customHeight="1">
      <c r="A678" s="212">
        <v>6330</v>
      </c>
      <c r="B678" s="211" t="s">
        <v>628</v>
      </c>
      <c r="C678" s="217">
        <f>M85</f>
        <v>0</v>
      </c>
      <c r="D678" s="217">
        <f>(D615/D612)*M90</f>
        <v>0</v>
      </c>
      <c r="E678" s="219">
        <f>(E623/E612)*SUM(C678:D678)</f>
        <v>0</v>
      </c>
      <c r="F678" s="219">
        <f>(F624/F612)*M64</f>
        <v>0</v>
      </c>
      <c r="G678" s="217">
        <f>(G625/G612)*M91</f>
        <v>0</v>
      </c>
      <c r="H678" s="219">
        <f>(H628/H612)*M60</f>
        <v>0</v>
      </c>
      <c r="I678" s="217">
        <f>(I629/I612)*M92</f>
        <v>0</v>
      </c>
      <c r="J678" s="217">
        <f>(J630/J612)*M93</f>
        <v>0</v>
      </c>
      <c r="K678" s="217">
        <f>(K644/K612)*M89</f>
        <v>0</v>
      </c>
      <c r="L678" s="217">
        <f>(L647/L612)*M94</f>
        <v>0</v>
      </c>
      <c r="M678" s="202">
        <f t="shared" si="0"/>
        <v>0</v>
      </c>
      <c r="N678" s="211" t="s">
        <v>629</v>
      </c>
    </row>
    <row r="679" spans="1:14" s="202" customFormat="1" ht="12.6" customHeight="1">
      <c r="A679" s="212">
        <v>6400</v>
      </c>
      <c r="B679" s="211" t="s">
        <v>630</v>
      </c>
      <c r="C679" s="217">
        <f>N85</f>
        <v>2788678</v>
      </c>
      <c r="D679" s="217">
        <f>(D615/D612)*N90</f>
        <v>267425.84771503834</v>
      </c>
      <c r="E679" s="219">
        <f>(E623/E612)*SUM(C679:D679)</f>
        <v>329209.47647694405</v>
      </c>
      <c r="F679" s="219">
        <f>(F624/F612)*N64</f>
        <v>3589.8018592839526</v>
      </c>
      <c r="G679" s="217">
        <f>(G625/G612)*N91</f>
        <v>67848.892808004821</v>
      </c>
      <c r="H679" s="219">
        <f>(H628/H612)*N60</f>
        <v>57918.473302931983</v>
      </c>
      <c r="I679" s="217">
        <f>(I629/I612)*N92</f>
        <v>123134.84780492769</v>
      </c>
      <c r="J679" s="217">
        <f>(J630/J612)*N93</f>
        <v>32378.864216018705</v>
      </c>
      <c r="K679" s="217">
        <f>(K644/K612)*N89</f>
        <v>96478.593033628698</v>
      </c>
      <c r="L679" s="217">
        <f>(L647/L612)*N94</f>
        <v>160044.64524680769</v>
      </c>
      <c r="M679" s="202">
        <f t="shared" si="0"/>
        <v>1138029</v>
      </c>
      <c r="N679" s="211" t="s">
        <v>631</v>
      </c>
    </row>
    <row r="680" spans="1:14" s="202" customFormat="1" ht="12.6" customHeight="1">
      <c r="A680" s="212">
        <v>7010</v>
      </c>
      <c r="B680" s="211" t="s">
        <v>632</v>
      </c>
      <c r="C680" s="217">
        <f>O85</f>
        <v>0</v>
      </c>
      <c r="D680" s="217">
        <f>(D615/D612)*O90</f>
        <v>0</v>
      </c>
      <c r="E680" s="219">
        <f>(E623/E612)*SUM(C680:D680)</f>
        <v>0</v>
      </c>
      <c r="F680" s="219">
        <f>(F624/F612)*O64</f>
        <v>0</v>
      </c>
      <c r="G680" s="217">
        <f>(G625/G612)*O91</f>
        <v>0</v>
      </c>
      <c r="H680" s="219">
        <f>(H628/H612)*O60</f>
        <v>0</v>
      </c>
      <c r="I680" s="217">
        <f>(I629/I612)*O92</f>
        <v>0</v>
      </c>
      <c r="J680" s="217">
        <f>(J630/J612)*O93</f>
        <v>0</v>
      </c>
      <c r="K680" s="217">
        <f>(K644/K612)*O89</f>
        <v>0</v>
      </c>
      <c r="L680" s="217">
        <f>(L647/L612)*O94</f>
        <v>0</v>
      </c>
      <c r="M680" s="202">
        <f t="shared" si="0"/>
        <v>0</v>
      </c>
      <c r="N680" s="211" t="s">
        <v>633</v>
      </c>
    </row>
    <row r="681" spans="1:14" s="202" customFormat="1" ht="12.6" customHeight="1">
      <c r="A681" s="212">
        <v>7020</v>
      </c>
      <c r="B681" s="211" t="s">
        <v>634</v>
      </c>
      <c r="C681" s="217">
        <f>P85</f>
        <v>0</v>
      </c>
      <c r="D681" s="217">
        <f>(D615/D612)*P90</f>
        <v>0</v>
      </c>
      <c r="E681" s="219">
        <f>(E623/E612)*SUM(C681:D681)</f>
        <v>0</v>
      </c>
      <c r="F681" s="219">
        <f>(F624/F612)*P64</f>
        <v>0</v>
      </c>
      <c r="G681" s="217">
        <f>(G625/G612)*P91</f>
        <v>0</v>
      </c>
      <c r="H681" s="219">
        <f>(H628/H612)*P60</f>
        <v>0</v>
      </c>
      <c r="I681" s="217">
        <f>(I629/I612)*P92</f>
        <v>0</v>
      </c>
      <c r="J681" s="217">
        <f>(J630/J612)*P93</f>
        <v>0</v>
      </c>
      <c r="K681" s="217">
        <f>(K644/K612)*P89</f>
        <v>0</v>
      </c>
      <c r="L681" s="217">
        <f>(L647/L612)*P94</f>
        <v>0</v>
      </c>
      <c r="M681" s="202">
        <f t="shared" si="0"/>
        <v>0</v>
      </c>
      <c r="N681" s="211" t="s">
        <v>635</v>
      </c>
    </row>
    <row r="682" spans="1:14" s="202" customFormat="1" ht="12.6" customHeight="1">
      <c r="A682" s="212">
        <v>7030</v>
      </c>
      <c r="B682" s="211" t="s">
        <v>636</v>
      </c>
      <c r="C682" s="217">
        <f>Q85</f>
        <v>0</v>
      </c>
      <c r="D682" s="217">
        <f>(D615/D612)*Q90</f>
        <v>0</v>
      </c>
      <c r="E682" s="219">
        <f>(E623/E612)*SUM(C682:D682)</f>
        <v>0</v>
      </c>
      <c r="F682" s="219">
        <f>(F624/F612)*Q64</f>
        <v>0</v>
      </c>
      <c r="G682" s="217">
        <f>(G625/G612)*Q91</f>
        <v>0</v>
      </c>
      <c r="H682" s="219">
        <f>(H628/H612)*Q60</f>
        <v>0</v>
      </c>
      <c r="I682" s="217">
        <f>(I629/I612)*Q92</f>
        <v>0</v>
      </c>
      <c r="J682" s="217">
        <f>(J630/J612)*Q93</f>
        <v>0</v>
      </c>
      <c r="K682" s="217">
        <f>(K644/K612)*Q89</f>
        <v>0</v>
      </c>
      <c r="L682" s="217">
        <f>(L647/L612)*Q94</f>
        <v>0</v>
      </c>
      <c r="M682" s="202">
        <f t="shared" si="0"/>
        <v>0</v>
      </c>
      <c r="N682" s="211" t="s">
        <v>637</v>
      </c>
    </row>
    <row r="683" spans="1:14" s="202" customFormat="1" ht="12.6" customHeight="1">
      <c r="A683" s="212">
        <v>7040</v>
      </c>
      <c r="B683" s="211" t="s">
        <v>132</v>
      </c>
      <c r="C683" s="217">
        <f>R85</f>
        <v>0</v>
      </c>
      <c r="D683" s="217">
        <f>(D615/D612)*R90</f>
        <v>0</v>
      </c>
      <c r="E683" s="219">
        <f>(E623/E612)*SUM(C683:D683)</f>
        <v>0</v>
      </c>
      <c r="F683" s="219">
        <f>(F624/F612)*R64</f>
        <v>0</v>
      </c>
      <c r="G683" s="217">
        <f>(G625/G612)*R91</f>
        <v>0</v>
      </c>
      <c r="H683" s="219">
        <f>(H628/H612)*R60</f>
        <v>0</v>
      </c>
      <c r="I683" s="217">
        <f>(I629/I612)*R92</f>
        <v>0</v>
      </c>
      <c r="J683" s="217">
        <f>(J630/J612)*R93</f>
        <v>0</v>
      </c>
      <c r="K683" s="217">
        <f>(K644/K612)*R89</f>
        <v>0</v>
      </c>
      <c r="L683" s="217">
        <f>(L647/L612)*R94</f>
        <v>0</v>
      </c>
      <c r="M683" s="202">
        <f t="shared" si="0"/>
        <v>0</v>
      </c>
      <c r="N683" s="211" t="s">
        <v>638</v>
      </c>
    </row>
    <row r="684" spans="1:14" s="202" customFormat="1" ht="12.6" customHeight="1">
      <c r="A684" s="212">
        <v>7050</v>
      </c>
      <c r="B684" s="211" t="s">
        <v>639</v>
      </c>
      <c r="C684" s="217">
        <f>S85</f>
        <v>243447</v>
      </c>
      <c r="D684" s="217">
        <f>(D615/D612)*S90</f>
        <v>0</v>
      </c>
      <c r="E684" s="219">
        <f>(E623/E612)*SUM(C684:D684)</f>
        <v>26224.586405924907</v>
      </c>
      <c r="F684" s="219">
        <f>(F624/F612)*S64</f>
        <v>12206.188712335719</v>
      </c>
      <c r="G684" s="217">
        <f>(G625/G612)*S91</f>
        <v>0</v>
      </c>
      <c r="H684" s="219">
        <f>(H628/H612)*S60</f>
        <v>0</v>
      </c>
      <c r="I684" s="217">
        <f>(I629/I612)*S92</f>
        <v>0</v>
      </c>
      <c r="J684" s="217">
        <f>(J630/J612)*S93</f>
        <v>0</v>
      </c>
      <c r="K684" s="217">
        <f>(K644/K612)*S89</f>
        <v>77235.355619841386</v>
      </c>
      <c r="L684" s="217">
        <f>(L647/L612)*S94</f>
        <v>0</v>
      </c>
      <c r="M684" s="202">
        <f t="shared" si="0"/>
        <v>115666</v>
      </c>
      <c r="N684" s="211" t="s">
        <v>640</v>
      </c>
    </row>
    <row r="685" spans="1:14" s="202" customFormat="1" ht="12.6" customHeight="1">
      <c r="A685" s="212">
        <v>7060</v>
      </c>
      <c r="B685" s="211" t="s">
        <v>641</v>
      </c>
      <c r="C685" s="217">
        <f>T85</f>
        <v>0</v>
      </c>
      <c r="D685" s="217">
        <f>(D615/D612)*T90</f>
        <v>0</v>
      </c>
      <c r="E685" s="219">
        <f>(E623/E612)*SUM(C685:D685)</f>
        <v>0</v>
      </c>
      <c r="F685" s="219">
        <f>(F624/F612)*T64</f>
        <v>0</v>
      </c>
      <c r="G685" s="217">
        <f>(G625/G612)*T91</f>
        <v>0</v>
      </c>
      <c r="H685" s="219">
        <f>(H628/H612)*T60</f>
        <v>0</v>
      </c>
      <c r="I685" s="217">
        <f>(I629/I612)*T92</f>
        <v>0</v>
      </c>
      <c r="J685" s="217">
        <f>(J630/J612)*T93</f>
        <v>0</v>
      </c>
      <c r="K685" s="217">
        <f>(K644/K612)*T89</f>
        <v>0</v>
      </c>
      <c r="L685" s="217">
        <f>(L647/L612)*T94</f>
        <v>0</v>
      </c>
      <c r="M685" s="202">
        <f t="shared" si="0"/>
        <v>0</v>
      </c>
      <c r="N685" s="211" t="s">
        <v>642</v>
      </c>
    </row>
    <row r="686" spans="1:14" s="202" customFormat="1" ht="12.6" customHeight="1">
      <c r="A686" s="212">
        <v>7070</v>
      </c>
      <c r="B686" s="211" t="s">
        <v>135</v>
      </c>
      <c r="C686" s="217">
        <f>U85</f>
        <v>1392211</v>
      </c>
      <c r="D686" s="217">
        <f>(D615/D612)*U90</f>
        <v>63563.197663497878</v>
      </c>
      <c r="E686" s="219">
        <f>(E623/E612)*SUM(C686:D686)</f>
        <v>156818.84038062661</v>
      </c>
      <c r="F686" s="219">
        <f>(F624/F612)*U64</f>
        <v>18769.784698133219</v>
      </c>
      <c r="G686" s="217">
        <f>(G625/G612)*U91</f>
        <v>0</v>
      </c>
      <c r="H686" s="219">
        <f>(H628/H612)*U60</f>
        <v>12195.22324657402</v>
      </c>
      <c r="I686" s="217">
        <f>(I629/I612)*U92</f>
        <v>29237.498108932603</v>
      </c>
      <c r="J686" s="217">
        <f>(J630/J612)*U93</f>
        <v>0</v>
      </c>
      <c r="K686" s="217">
        <f>(K644/K612)*U89</f>
        <v>649078.22072060686</v>
      </c>
      <c r="L686" s="217">
        <f>(L647/L612)*U94</f>
        <v>0</v>
      </c>
      <c r="M686" s="202">
        <f t="shared" si="0"/>
        <v>929663</v>
      </c>
      <c r="N686" s="211" t="s">
        <v>643</v>
      </c>
    </row>
    <row r="687" spans="1:14" s="202" customFormat="1" ht="12.6" customHeight="1">
      <c r="A687" s="212">
        <v>7110</v>
      </c>
      <c r="B687" s="211" t="s">
        <v>644</v>
      </c>
      <c r="C687" s="217">
        <f>V85</f>
        <v>0</v>
      </c>
      <c r="D687" s="217">
        <f>(D615/D612)*V90</f>
        <v>0</v>
      </c>
      <c r="E687" s="219">
        <f>(E623/E612)*SUM(C687:D687)</f>
        <v>0</v>
      </c>
      <c r="F687" s="219">
        <f>(F624/F612)*V64</f>
        <v>0</v>
      </c>
      <c r="G687" s="217">
        <f>(G625/G612)*V91</f>
        <v>0</v>
      </c>
      <c r="H687" s="219">
        <f>(H628/H612)*V60</f>
        <v>0</v>
      </c>
      <c r="I687" s="217">
        <f>(I629/I612)*V92</f>
        <v>0</v>
      </c>
      <c r="J687" s="217">
        <f>(J630/J612)*V93</f>
        <v>0</v>
      </c>
      <c r="K687" s="217">
        <f>(K644/K612)*V89</f>
        <v>0</v>
      </c>
      <c r="L687" s="217">
        <f>(L647/L612)*V94</f>
        <v>0</v>
      </c>
      <c r="M687" s="202">
        <f t="shared" si="0"/>
        <v>0</v>
      </c>
      <c r="N687" s="211" t="s">
        <v>645</v>
      </c>
    </row>
    <row r="688" spans="1:14" s="202" customFormat="1" ht="12.6" customHeight="1">
      <c r="A688" s="212">
        <v>7120</v>
      </c>
      <c r="B688" s="211" t="s">
        <v>646</v>
      </c>
      <c r="C688" s="217">
        <f>W85</f>
        <v>277436.28000000003</v>
      </c>
      <c r="D688" s="217">
        <f>(D615/D612)*W90</f>
        <v>7865.4661092658343</v>
      </c>
      <c r="E688" s="219">
        <f>(E623/E612)*SUM(C688:D688)</f>
        <v>30733.261418722319</v>
      </c>
      <c r="F688" s="219">
        <f>(F624/F612)*W64</f>
        <v>96.417293677151847</v>
      </c>
      <c r="G688" s="217">
        <f>(G625/G612)*W91</f>
        <v>0</v>
      </c>
      <c r="H688" s="219">
        <f>(H628/H612)*W60</f>
        <v>830.68911969417229</v>
      </c>
      <c r="I688" s="217">
        <f>(I629/I612)*W92</f>
        <v>3534.2030681127321</v>
      </c>
      <c r="J688" s="217">
        <f>(J630/J612)*W93</f>
        <v>1293.032668876438</v>
      </c>
      <c r="K688" s="217">
        <f>(K644/K612)*W89</f>
        <v>71162.150904497219</v>
      </c>
      <c r="L688" s="217">
        <f>(L647/L612)*W94</f>
        <v>0</v>
      </c>
      <c r="M688" s="202">
        <f t="shared" si="0"/>
        <v>115515</v>
      </c>
      <c r="N688" s="211" t="s">
        <v>647</v>
      </c>
    </row>
    <row r="689" spans="1:14" s="202" customFormat="1" ht="12.6" customHeight="1">
      <c r="A689" s="212">
        <v>7130</v>
      </c>
      <c r="B689" s="211" t="s">
        <v>648</v>
      </c>
      <c r="C689" s="217">
        <f>X85</f>
        <v>273426.42</v>
      </c>
      <c r="D689" s="217">
        <f>(D615/D612)*X90</f>
        <v>29799.245584698201</v>
      </c>
      <c r="E689" s="219">
        <f>(E623/E612)*SUM(C689:D689)</f>
        <v>32664.061038419077</v>
      </c>
      <c r="F689" s="219">
        <f>(F624/F612)*X64</f>
        <v>364.36010044298621</v>
      </c>
      <c r="G689" s="217">
        <f>(G625/G612)*X91</f>
        <v>0</v>
      </c>
      <c r="H689" s="219">
        <f>(H628/H612)*X60</f>
        <v>3128.3398762950746</v>
      </c>
      <c r="I689" s="217">
        <f>(I629/I612)*X92</f>
        <v>13735.198287438119</v>
      </c>
      <c r="J689" s="217">
        <f>(J630/J612)*X93</f>
        <v>4887.0003946765892</v>
      </c>
      <c r="K689" s="217">
        <f>(K644/K612)*X89</f>
        <v>268890.64542731526</v>
      </c>
      <c r="L689" s="217">
        <f>(L647/L612)*X94</f>
        <v>0</v>
      </c>
      <c r="M689" s="202">
        <f t="shared" si="0"/>
        <v>353469</v>
      </c>
      <c r="N689" s="211" t="s">
        <v>649</v>
      </c>
    </row>
    <row r="690" spans="1:14" s="202" customFormat="1" ht="12.6" customHeight="1">
      <c r="A690" s="212">
        <v>7140</v>
      </c>
      <c r="B690" s="211" t="s">
        <v>650</v>
      </c>
      <c r="C690" s="217">
        <f>Y85</f>
        <v>514989.3</v>
      </c>
      <c r="D690" s="217">
        <f>(D615/D612)*Y90</f>
        <v>58575.341106402469</v>
      </c>
      <c r="E690" s="219">
        <f>(E623/E612)*SUM(C690:D690)</f>
        <v>61785.503580155688</v>
      </c>
      <c r="F690" s="219">
        <f>(F624/F612)*Y64</f>
        <v>716.6868413006805</v>
      </c>
      <c r="G690" s="217">
        <f>(G625/G612)*Y91</f>
        <v>0</v>
      </c>
      <c r="H690" s="219">
        <f>(H628/H612)*Y60</f>
        <v>6150.6343330547234</v>
      </c>
      <c r="I690" s="217">
        <f>(I629/I612)*Y92</f>
        <v>26988.459792860864</v>
      </c>
      <c r="J690" s="217">
        <f>(J630/J612)*Y93</f>
        <v>9608.2273702664552</v>
      </c>
      <c r="K690" s="217">
        <f>(K644/K612)*Y89</f>
        <v>528916.42268259975</v>
      </c>
      <c r="L690" s="217">
        <f>(L647/L612)*Y94</f>
        <v>0</v>
      </c>
      <c r="M690" s="202">
        <f t="shared" si="0"/>
        <v>692741</v>
      </c>
      <c r="N690" s="211" t="s">
        <v>651</v>
      </c>
    </row>
    <row r="691" spans="1:14" s="202" customFormat="1" ht="12.6" customHeight="1">
      <c r="A691" s="212">
        <v>7150</v>
      </c>
      <c r="B691" s="211" t="s">
        <v>652</v>
      </c>
      <c r="C691" s="217">
        <f>Z85</f>
        <v>0</v>
      </c>
      <c r="D691" s="217">
        <f>(D615/D612)*Z90</f>
        <v>0</v>
      </c>
      <c r="E691" s="219">
        <f>(E623/E612)*SUM(C691:D691)</f>
        <v>0</v>
      </c>
      <c r="F691" s="219">
        <f>(F624/F612)*Z64</f>
        <v>0</v>
      </c>
      <c r="G691" s="217">
        <f>(G625/G612)*Z91</f>
        <v>0</v>
      </c>
      <c r="H691" s="219">
        <f>(H628/H612)*Z60</f>
        <v>0</v>
      </c>
      <c r="I691" s="217">
        <f>(I629/I612)*Z92</f>
        <v>0</v>
      </c>
      <c r="J691" s="217">
        <f>(J630/J612)*Z93</f>
        <v>0</v>
      </c>
      <c r="K691" s="217">
        <f>(K644/K612)*Z89</f>
        <v>0</v>
      </c>
      <c r="L691" s="217">
        <f>(L647/L612)*Z94</f>
        <v>0</v>
      </c>
      <c r="M691" s="202">
        <f t="shared" si="0"/>
        <v>0</v>
      </c>
      <c r="N691" s="211" t="s">
        <v>653</v>
      </c>
    </row>
    <row r="692" spans="1:14" s="202" customFormat="1" ht="12.6" customHeight="1">
      <c r="A692" s="212">
        <v>7160</v>
      </c>
      <c r="B692" s="211" t="s">
        <v>654</v>
      </c>
      <c r="C692" s="217">
        <f>AA85</f>
        <v>0</v>
      </c>
      <c r="D692" s="217">
        <f>(D615/D612)*AA90</f>
        <v>0</v>
      </c>
      <c r="E692" s="219">
        <f>(E623/E612)*SUM(C692:D692)</f>
        <v>0</v>
      </c>
      <c r="F692" s="219">
        <f>(F624/F612)*AA64</f>
        <v>0</v>
      </c>
      <c r="G692" s="217">
        <f>(G625/G612)*AA91</f>
        <v>0</v>
      </c>
      <c r="H692" s="219">
        <f>(H628/H612)*AA60</f>
        <v>0</v>
      </c>
      <c r="I692" s="217">
        <f>(I629/I612)*AA92</f>
        <v>0</v>
      </c>
      <c r="J692" s="217">
        <f>(J630/J612)*AA93</f>
        <v>0</v>
      </c>
      <c r="K692" s="217">
        <f>(K644/K612)*AA89</f>
        <v>0</v>
      </c>
      <c r="L692" s="217">
        <f>(L647/L612)*AA94</f>
        <v>0</v>
      </c>
      <c r="M692" s="202">
        <f t="shared" si="0"/>
        <v>0</v>
      </c>
      <c r="N692" s="211" t="s">
        <v>655</v>
      </c>
    </row>
    <row r="693" spans="1:14" s="202" customFormat="1" ht="12.6" customHeight="1">
      <c r="A693" s="212">
        <v>7170</v>
      </c>
      <c r="B693" s="211" t="s">
        <v>141</v>
      </c>
      <c r="C693" s="217">
        <f>AB85</f>
        <v>905183</v>
      </c>
      <c r="D693" s="217">
        <f>(D615/D612)*AB90</f>
        <v>24619.548390791431</v>
      </c>
      <c r="E693" s="219">
        <f>(E623/E612)*SUM(C693:D693)</f>
        <v>100160.14685218337</v>
      </c>
      <c r="F693" s="219">
        <f>(F624/F612)*AB64</f>
        <v>20261.419896726704</v>
      </c>
      <c r="G693" s="217">
        <f>(G625/G612)*AB91</f>
        <v>0</v>
      </c>
      <c r="H693" s="219">
        <f>(H628/H612)*AB60</f>
        <v>3570.1957910260176</v>
      </c>
      <c r="I693" s="217">
        <f>(I629/I612)*AB92</f>
        <v>11325.514377361256</v>
      </c>
      <c r="J693" s="217">
        <f>(J630/J612)*AB93</f>
        <v>0</v>
      </c>
      <c r="K693" s="217">
        <f>(K644/K612)*AB89</f>
        <v>409656.37847549346</v>
      </c>
      <c r="L693" s="217">
        <f>(L647/L612)*AB94</f>
        <v>0</v>
      </c>
      <c r="M693" s="202">
        <f t="shared" si="0"/>
        <v>569593</v>
      </c>
      <c r="N693" s="211" t="s">
        <v>656</v>
      </c>
    </row>
    <row r="694" spans="1:14" s="202" customFormat="1" ht="12.6" customHeight="1">
      <c r="A694" s="212">
        <v>7180</v>
      </c>
      <c r="B694" s="211" t="s">
        <v>657</v>
      </c>
      <c r="C694" s="217">
        <f>AC85</f>
        <v>306778</v>
      </c>
      <c r="D694" s="217">
        <f>(D615/D612)*AC90</f>
        <v>27433.211064024737</v>
      </c>
      <c r="E694" s="219">
        <f>(E623/E612)*SUM(C694:D694)</f>
        <v>36001.88452672377</v>
      </c>
      <c r="F694" s="219">
        <f>(F624/F612)*AC64</f>
        <v>1179.1188223637962</v>
      </c>
      <c r="G694" s="217">
        <f>(G625/G612)*AC91</f>
        <v>0</v>
      </c>
      <c r="H694" s="219">
        <f>(H628/H612)*AC60</f>
        <v>4895.7635352188454</v>
      </c>
      <c r="I694" s="217">
        <f>(I629/I612)*AC92</f>
        <v>12610.67912940225</v>
      </c>
      <c r="J694" s="217">
        <f>(J630/J612)*AC93</f>
        <v>6.6309367634689131</v>
      </c>
      <c r="K694" s="217">
        <f>(K644/K612)*AC89</f>
        <v>110806.25204582038</v>
      </c>
      <c r="L694" s="217">
        <f>(L647/L612)*AC94</f>
        <v>0</v>
      </c>
      <c r="M694" s="202">
        <f t="shared" si="0"/>
        <v>192934</v>
      </c>
      <c r="N694" s="211" t="s">
        <v>658</v>
      </c>
    </row>
    <row r="695" spans="1:14" s="202" customFormat="1" ht="12.6" customHeight="1">
      <c r="A695" s="212">
        <v>7190</v>
      </c>
      <c r="B695" s="211" t="s">
        <v>143</v>
      </c>
      <c r="C695" s="217">
        <f>AD85</f>
        <v>0</v>
      </c>
      <c r="D695" s="217">
        <f>(D615/D612)*AD90</f>
        <v>0</v>
      </c>
      <c r="E695" s="219">
        <f>(E623/E612)*SUM(C695:D695)</f>
        <v>0</v>
      </c>
      <c r="F695" s="219">
        <f>(F624/F612)*AD64</f>
        <v>0</v>
      </c>
      <c r="G695" s="217">
        <f>(G625/G612)*AD91</f>
        <v>0</v>
      </c>
      <c r="H695" s="219">
        <f>(H628/H612)*AD60</f>
        <v>0</v>
      </c>
      <c r="I695" s="217">
        <f>(I629/I612)*AD92</f>
        <v>0</v>
      </c>
      <c r="J695" s="217">
        <f>(J630/J612)*AD93</f>
        <v>0</v>
      </c>
      <c r="K695" s="217">
        <f>(K644/K612)*AD89</f>
        <v>0</v>
      </c>
      <c r="L695" s="217">
        <f>(L647/L612)*AD94</f>
        <v>0</v>
      </c>
      <c r="M695" s="202">
        <f t="shared" si="0"/>
        <v>0</v>
      </c>
      <c r="N695" s="211" t="s">
        <v>659</v>
      </c>
    </row>
    <row r="696" spans="1:14" s="202" customFormat="1" ht="12.6" customHeight="1">
      <c r="A696" s="212">
        <v>7200</v>
      </c>
      <c r="B696" s="211" t="s">
        <v>660</v>
      </c>
      <c r="C696" s="217">
        <f>AE85</f>
        <v>2057455</v>
      </c>
      <c r="D696" s="217">
        <f>(D615/D612)*AE90</f>
        <v>306689.23138243041</v>
      </c>
      <c r="E696" s="219">
        <f>(E623/E612)*SUM(C696:D696)</f>
        <v>254670.23488462571</v>
      </c>
      <c r="F696" s="219">
        <f>(F624/F612)*AE64</f>
        <v>1835.5887267397447</v>
      </c>
      <c r="G696" s="217">
        <f>(G625/G612)*AE91</f>
        <v>0</v>
      </c>
      <c r="H696" s="219">
        <f>(H628/H612)*AE60</f>
        <v>23418.363480739965</v>
      </c>
      <c r="I696" s="217">
        <f>(I629/I612)*AE92</f>
        <v>141207.47713050418</v>
      </c>
      <c r="J696" s="217">
        <f>(J630/J612)*AE93</f>
        <v>75791.607206449684</v>
      </c>
      <c r="K696" s="217">
        <f>(K644/K612)*AE89</f>
        <v>855218.10644090385</v>
      </c>
      <c r="L696" s="217">
        <f>(L647/L612)*AE94</f>
        <v>0</v>
      </c>
      <c r="M696" s="202">
        <f t="shared" si="0"/>
        <v>1658831</v>
      </c>
      <c r="N696" s="211" t="s">
        <v>661</v>
      </c>
    </row>
    <row r="697" spans="1:14" s="202" customFormat="1" ht="12.6" customHeight="1">
      <c r="A697" s="212">
        <v>7220</v>
      </c>
      <c r="B697" s="211" t="s">
        <v>662</v>
      </c>
      <c r="C697" s="217">
        <f>AF85</f>
        <v>0</v>
      </c>
      <c r="D697" s="217">
        <f>(D615/D612)*AF90</f>
        <v>0</v>
      </c>
      <c r="E697" s="219">
        <f>(E623/E612)*SUM(C697:D697)</f>
        <v>0</v>
      </c>
      <c r="F697" s="219">
        <f>(F624/F612)*AF64</f>
        <v>0</v>
      </c>
      <c r="G697" s="217">
        <f>(G625/G612)*AF91</f>
        <v>0</v>
      </c>
      <c r="H697" s="219">
        <f>(H628/H612)*AF60</f>
        <v>0</v>
      </c>
      <c r="I697" s="217">
        <f>(I629/I612)*AF92</f>
        <v>0</v>
      </c>
      <c r="J697" s="217">
        <f>(J630/J612)*AF93</f>
        <v>0</v>
      </c>
      <c r="K697" s="217">
        <f>(K644/K612)*AF89</f>
        <v>0</v>
      </c>
      <c r="L697" s="217">
        <f>(L647/L612)*AF94</f>
        <v>0</v>
      </c>
      <c r="M697" s="202">
        <f t="shared" si="0"/>
        <v>0</v>
      </c>
      <c r="N697" s="211" t="s">
        <v>663</v>
      </c>
    </row>
    <row r="698" spans="1:14" s="202" customFormat="1" ht="12.6" customHeight="1">
      <c r="A698" s="212">
        <v>7230</v>
      </c>
      <c r="B698" s="211" t="s">
        <v>664</v>
      </c>
      <c r="C698" s="217">
        <f>AG85</f>
        <v>1793377</v>
      </c>
      <c r="D698" s="217">
        <f>(D615/D612)*AG90</f>
        <v>101547.64375214752</v>
      </c>
      <c r="E698" s="219">
        <f>(E623/E612)*SUM(C698:D698)</f>
        <v>204124.98429964084</v>
      </c>
      <c r="F698" s="219">
        <f>(F624/F612)*AG64</f>
        <v>3245.5474971480585</v>
      </c>
      <c r="G698" s="217">
        <f>(G625/G612)*AG91</f>
        <v>0</v>
      </c>
      <c r="H698" s="219">
        <f>(H628/H612)*AG60</f>
        <v>2403.6961761363286</v>
      </c>
      <c r="I698" s="217">
        <f>(I629/I612)*AG92</f>
        <v>46747.867855491138</v>
      </c>
      <c r="J698" s="217">
        <f>(J630/J612)*AG93</f>
        <v>8341.7184484438931</v>
      </c>
      <c r="K698" s="217">
        <f>(K644/K612)*AG89</f>
        <v>793585.37214747479</v>
      </c>
      <c r="L698" s="217">
        <f>(L647/L612)*AG94</f>
        <v>11855.158907170939</v>
      </c>
      <c r="M698" s="202">
        <f t="shared" si="0"/>
        <v>1171852</v>
      </c>
      <c r="N698" s="211" t="s">
        <v>665</v>
      </c>
    </row>
    <row r="699" spans="1:14" s="202" customFormat="1" ht="12.6" customHeight="1">
      <c r="A699" s="212">
        <v>7240</v>
      </c>
      <c r="B699" s="211" t="s">
        <v>145</v>
      </c>
      <c r="C699" s="217">
        <f>AH85</f>
        <v>0</v>
      </c>
      <c r="D699" s="217">
        <f>(D615/D612)*AH90</f>
        <v>0</v>
      </c>
      <c r="E699" s="219">
        <f>(E623/E612)*SUM(C699:D699)</f>
        <v>0</v>
      </c>
      <c r="F699" s="219">
        <f>(F624/F612)*AH64</f>
        <v>0</v>
      </c>
      <c r="G699" s="217">
        <f>(G625/G612)*AH91</f>
        <v>0</v>
      </c>
      <c r="H699" s="219">
        <f>(H628/H612)*AH60</f>
        <v>0</v>
      </c>
      <c r="I699" s="217">
        <f>(I629/I612)*AH92</f>
        <v>0</v>
      </c>
      <c r="J699" s="217">
        <f>(J630/J612)*AH93</f>
        <v>0</v>
      </c>
      <c r="K699" s="217">
        <f>(K644/K612)*AH89</f>
        <v>0</v>
      </c>
      <c r="L699" s="217">
        <f>(L647/L612)*AH94</f>
        <v>0</v>
      </c>
      <c r="M699" s="202">
        <f t="shared" si="0"/>
        <v>0</v>
      </c>
      <c r="N699" s="211" t="s">
        <v>666</v>
      </c>
    </row>
    <row r="700" spans="1:14" s="202" customFormat="1" ht="12.6" customHeight="1">
      <c r="A700" s="212">
        <v>7250</v>
      </c>
      <c r="B700" s="211" t="s">
        <v>667</v>
      </c>
      <c r="C700" s="217">
        <f>AI85</f>
        <v>0</v>
      </c>
      <c r="D700" s="217">
        <f>(D615/D612)*AI90</f>
        <v>0</v>
      </c>
      <c r="E700" s="219">
        <f>(E623/E612)*SUM(C700:D700)</f>
        <v>0</v>
      </c>
      <c r="F700" s="219">
        <f>(F624/F612)*AI64</f>
        <v>0</v>
      </c>
      <c r="G700" s="217">
        <f>(G625/G612)*AI91</f>
        <v>0</v>
      </c>
      <c r="H700" s="219">
        <f>(H628/H612)*AI60</f>
        <v>0</v>
      </c>
      <c r="I700" s="217">
        <f>(I629/I612)*AI92</f>
        <v>0</v>
      </c>
      <c r="J700" s="217">
        <f>(J630/J612)*AI93</f>
        <v>0</v>
      </c>
      <c r="K700" s="217">
        <f>(K644/K612)*AI89</f>
        <v>0</v>
      </c>
      <c r="L700" s="217">
        <f>(L647/L612)*AI94</f>
        <v>0</v>
      </c>
      <c r="M700" s="202">
        <f t="shared" si="0"/>
        <v>0</v>
      </c>
      <c r="N700" s="211" t="s">
        <v>668</v>
      </c>
    </row>
    <row r="701" spans="1:14" s="202" customFormat="1" ht="12.6" customHeight="1">
      <c r="A701" s="212">
        <v>7260</v>
      </c>
      <c r="B701" s="211" t="s">
        <v>147</v>
      </c>
      <c r="C701" s="217">
        <f>AJ85</f>
        <v>4747477</v>
      </c>
      <c r="D701" s="217">
        <f>(D615/D612)*AJ90</f>
        <v>331756.40792578168</v>
      </c>
      <c r="E701" s="219">
        <f>(E623/E612)*SUM(C701:D701)</f>
        <v>547144.94482170697</v>
      </c>
      <c r="F701" s="219">
        <f>(F624/F612)*AJ64</f>
        <v>7044.7298132160913</v>
      </c>
      <c r="G701" s="217">
        <f>(G625/G612)*AJ91</f>
        <v>0</v>
      </c>
      <c r="H701" s="219">
        <f>(H628/H612)*AJ60</f>
        <v>59279.389520303273</v>
      </c>
      <c r="I701" s="217">
        <f>(I629/I612)*AJ92</f>
        <v>152773.95989887312</v>
      </c>
      <c r="J701" s="217">
        <f>(J630/J612)*AJ93</f>
        <v>14631.161968594157</v>
      </c>
      <c r="K701" s="217">
        <f>(K644/K612)*AJ89</f>
        <v>761534.24360033777</v>
      </c>
      <c r="L701" s="217">
        <f>(L647/L612)*AJ94</f>
        <v>80392.79633925292</v>
      </c>
      <c r="M701" s="202">
        <f t="shared" si="0"/>
        <v>1954558</v>
      </c>
      <c r="N701" s="211" t="s">
        <v>669</v>
      </c>
    </row>
    <row r="702" spans="1:14" s="202" customFormat="1" ht="12.6" customHeight="1">
      <c r="A702" s="212">
        <v>7310</v>
      </c>
      <c r="B702" s="211" t="s">
        <v>670</v>
      </c>
      <c r="C702" s="217">
        <f>AK85</f>
        <v>524467</v>
      </c>
      <c r="D702" s="217">
        <f>(D615/D612)*AK90</f>
        <v>11574.385087618828</v>
      </c>
      <c r="E702" s="219">
        <f>(E623/E612)*SUM(C702:D702)</f>
        <v>57743.425141332315</v>
      </c>
      <c r="F702" s="219">
        <f>(F624/F612)*AK64</f>
        <v>315.77541111736991</v>
      </c>
      <c r="G702" s="217">
        <f>(G625/G612)*AK91</f>
        <v>0</v>
      </c>
      <c r="H702" s="219">
        <f>(H628/H612)*AK60</f>
        <v>5266.9225035928375</v>
      </c>
      <c r="I702" s="217">
        <f>(I629/I612)*AK92</f>
        <v>5301.3046021690989</v>
      </c>
      <c r="J702" s="217">
        <f>(J630/J612)*AK93</f>
        <v>0</v>
      </c>
      <c r="K702" s="217">
        <f>(K644/K612)*AK89</f>
        <v>259586.83394442755</v>
      </c>
      <c r="L702" s="217">
        <f>(L647/L612)*AK94</f>
        <v>0</v>
      </c>
      <c r="M702" s="202">
        <f t="shared" si="0"/>
        <v>339789</v>
      </c>
      <c r="N702" s="211" t="s">
        <v>671</v>
      </c>
    </row>
    <row r="703" spans="1:14" s="202" customFormat="1" ht="12.6" customHeight="1">
      <c r="A703" s="212">
        <v>7320</v>
      </c>
      <c r="B703" s="211" t="s">
        <v>672</v>
      </c>
      <c r="C703" s="217">
        <f>AL85</f>
        <v>120585</v>
      </c>
      <c r="D703" s="217">
        <f>(D615/D612)*AL90</f>
        <v>8121.2536250143166</v>
      </c>
      <c r="E703" s="219">
        <f>(E623/E612)*SUM(C703:D703)</f>
        <v>13864.489064034775</v>
      </c>
      <c r="F703" s="219">
        <f>(F624/F612)*AL64</f>
        <v>31.286734921759102</v>
      </c>
      <c r="G703" s="217">
        <f>(G625/G612)*AL91</f>
        <v>0</v>
      </c>
      <c r="H703" s="219">
        <f>(H628/H612)*AL60</f>
        <v>0</v>
      </c>
      <c r="I703" s="217">
        <f>(I629/I612)*AL92</f>
        <v>3694.8486621178563</v>
      </c>
      <c r="J703" s="217">
        <f>(J630/J612)*AL93</f>
        <v>0</v>
      </c>
      <c r="K703" s="217">
        <f>(K644/K612)*AL89</f>
        <v>42954.176381913712</v>
      </c>
      <c r="L703" s="217">
        <f>(L647/L612)*AL94</f>
        <v>0</v>
      </c>
      <c r="M703" s="202">
        <f t="shared" si="0"/>
        <v>68666</v>
      </c>
      <c r="N703" s="211" t="s">
        <v>673</v>
      </c>
    </row>
    <row r="704" spans="1:14" s="202" customFormat="1" ht="12.6" customHeight="1">
      <c r="A704" s="212">
        <v>7330</v>
      </c>
      <c r="B704" s="211" t="s">
        <v>674</v>
      </c>
      <c r="C704" s="217">
        <f>AM85</f>
        <v>0</v>
      </c>
      <c r="D704" s="217">
        <f>(D615/D612)*AM90</f>
        <v>0</v>
      </c>
      <c r="E704" s="219">
        <f>(E623/E612)*SUM(C704:D704)</f>
        <v>0</v>
      </c>
      <c r="F704" s="219">
        <f>(F624/F612)*AM64</f>
        <v>0</v>
      </c>
      <c r="G704" s="217">
        <f>(G625/G612)*AM91</f>
        <v>0</v>
      </c>
      <c r="H704" s="219">
        <f>(H628/H612)*AM60</f>
        <v>0</v>
      </c>
      <c r="I704" s="217">
        <f>(I629/I612)*AM92</f>
        <v>0</v>
      </c>
      <c r="J704" s="217">
        <f>(J630/J612)*AM93</f>
        <v>0</v>
      </c>
      <c r="K704" s="217">
        <f>(K644/K612)*AM89</f>
        <v>0</v>
      </c>
      <c r="L704" s="217">
        <f>(L647/L612)*AM94</f>
        <v>0</v>
      </c>
      <c r="M704" s="202">
        <f t="shared" si="0"/>
        <v>0</v>
      </c>
      <c r="N704" s="211" t="s">
        <v>675</v>
      </c>
    </row>
    <row r="705" spans="1:14" s="202" customFormat="1" ht="12.6" customHeight="1">
      <c r="A705" s="212">
        <v>7340</v>
      </c>
      <c r="B705" s="211" t="s">
        <v>676</v>
      </c>
      <c r="C705" s="217">
        <f>AN85</f>
        <v>0</v>
      </c>
      <c r="D705" s="217">
        <f>(D615/D612)*AN90</f>
        <v>0</v>
      </c>
      <c r="E705" s="219">
        <f>(E623/E612)*SUM(C705:D705)</f>
        <v>0</v>
      </c>
      <c r="F705" s="219">
        <f>(F624/F612)*AN64</f>
        <v>0</v>
      </c>
      <c r="G705" s="217">
        <f>(G625/G612)*AN91</f>
        <v>0</v>
      </c>
      <c r="H705" s="219">
        <f>(H628/H612)*AN60</f>
        <v>0</v>
      </c>
      <c r="I705" s="217">
        <f>(I629/I612)*AN92</f>
        <v>0</v>
      </c>
      <c r="J705" s="217">
        <f>(J630/J612)*AN93</f>
        <v>0</v>
      </c>
      <c r="K705" s="217">
        <f>(K644/K612)*AN89</f>
        <v>0</v>
      </c>
      <c r="L705" s="217">
        <f>(L647/L612)*AN94</f>
        <v>0</v>
      </c>
      <c r="M705" s="202">
        <f t="shared" si="0"/>
        <v>0</v>
      </c>
      <c r="N705" s="211" t="s">
        <v>677</v>
      </c>
    </row>
    <row r="706" spans="1:14" s="202" customFormat="1" ht="12.6" customHeight="1">
      <c r="A706" s="212">
        <v>7350</v>
      </c>
      <c r="B706" s="211" t="s">
        <v>678</v>
      </c>
      <c r="C706" s="217">
        <f>AO85</f>
        <v>93528</v>
      </c>
      <c r="D706" s="217">
        <f>(D615/D612)*AO90</f>
        <v>7545.7317145802308</v>
      </c>
      <c r="E706" s="219">
        <f>(E623/E612)*SUM(C706:D706)</f>
        <v>10887.859824595424</v>
      </c>
      <c r="F706" s="219">
        <f>(F624/F612)*AO64</f>
        <v>131.51459246758674</v>
      </c>
      <c r="G706" s="217">
        <f>(G625/G612)*AO91</f>
        <v>3692.4567514560445</v>
      </c>
      <c r="H706" s="219">
        <f>(H628/H612)*AO60</f>
        <v>1060.4541953542625</v>
      </c>
      <c r="I706" s="217">
        <f>(I629/I612)*AO92</f>
        <v>3453.8802711101703</v>
      </c>
      <c r="J706" s="217">
        <f>(J630/J612)*AO93</f>
        <v>1684.257937921104</v>
      </c>
      <c r="K706" s="217">
        <f>(K644/K612)*AO89</f>
        <v>9062.4726637348849</v>
      </c>
      <c r="L706" s="217">
        <f>(L647/L612)*AO94</f>
        <v>11114.211475472754</v>
      </c>
      <c r="M706" s="202">
        <f t="shared" si="0"/>
        <v>48633</v>
      </c>
      <c r="N706" s="211" t="s">
        <v>679</v>
      </c>
    </row>
    <row r="707" spans="1:14" s="202" customFormat="1" ht="12.6" customHeight="1">
      <c r="A707" s="212">
        <v>7380</v>
      </c>
      <c r="B707" s="211" t="s">
        <v>680</v>
      </c>
      <c r="C707" s="217">
        <f>AP85</f>
        <v>0</v>
      </c>
      <c r="D707" s="217">
        <f>(D615/D612)*AP90</f>
        <v>0</v>
      </c>
      <c r="E707" s="219">
        <f>(E623/E612)*SUM(C707:D707)</f>
        <v>0</v>
      </c>
      <c r="F707" s="219">
        <f>(F624/F612)*AP64</f>
        <v>0</v>
      </c>
      <c r="G707" s="217">
        <f>(G625/G612)*AP91</f>
        <v>0</v>
      </c>
      <c r="H707" s="219">
        <f>(H628/H612)*AP60</f>
        <v>0</v>
      </c>
      <c r="I707" s="217">
        <f>(I629/I612)*AP92</f>
        <v>0</v>
      </c>
      <c r="J707" s="217">
        <f>(J630/J612)*AP93</f>
        <v>0</v>
      </c>
      <c r="K707" s="217">
        <f>(K644/K612)*AP89</f>
        <v>0</v>
      </c>
      <c r="L707" s="217">
        <f>(L647/L612)*AP94</f>
        <v>0</v>
      </c>
      <c r="M707" s="202">
        <f t="shared" si="0"/>
        <v>0</v>
      </c>
      <c r="N707" s="211" t="s">
        <v>681</v>
      </c>
    </row>
    <row r="708" spans="1:14" s="202" customFormat="1" ht="12.6" customHeight="1">
      <c r="A708" s="212">
        <v>7390</v>
      </c>
      <c r="B708" s="211" t="s">
        <v>682</v>
      </c>
      <c r="C708" s="217">
        <f>AQ85</f>
        <v>0</v>
      </c>
      <c r="D708" s="217">
        <f>(D615/D612)*AQ90</f>
        <v>0</v>
      </c>
      <c r="E708" s="219">
        <f>(E623/E612)*SUM(C708:D708)</f>
        <v>0</v>
      </c>
      <c r="F708" s="219">
        <f>(F624/F612)*AQ64</f>
        <v>0</v>
      </c>
      <c r="G708" s="217">
        <f>(G625/G612)*AQ91</f>
        <v>0</v>
      </c>
      <c r="H708" s="219">
        <f>(H628/H612)*AQ60</f>
        <v>0</v>
      </c>
      <c r="I708" s="217">
        <f>(I629/I612)*AQ92</f>
        <v>0</v>
      </c>
      <c r="J708" s="217">
        <f>(J630/J612)*AQ93</f>
        <v>0</v>
      </c>
      <c r="K708" s="217">
        <f>(K644/K612)*AQ89</f>
        <v>0</v>
      </c>
      <c r="L708" s="217">
        <f>(L647/L612)*AQ94</f>
        <v>0</v>
      </c>
      <c r="M708" s="202">
        <f t="shared" si="0"/>
        <v>0</v>
      </c>
      <c r="N708" s="211" t="s">
        <v>683</v>
      </c>
    </row>
    <row r="709" spans="1:14" s="202" customFormat="1" ht="12.6" customHeight="1">
      <c r="A709" s="212">
        <v>7400</v>
      </c>
      <c r="B709" s="211" t="s">
        <v>684</v>
      </c>
      <c r="C709" s="217">
        <f>AR85</f>
        <v>0</v>
      </c>
      <c r="D709" s="217">
        <f>(D615/D612)*AR90</f>
        <v>0</v>
      </c>
      <c r="E709" s="219">
        <f>(E623/E612)*SUM(C709:D709)</f>
        <v>0</v>
      </c>
      <c r="F709" s="219">
        <f>(F624/F612)*AR64</f>
        <v>0</v>
      </c>
      <c r="G709" s="217">
        <f>(G625/G612)*AR91</f>
        <v>0</v>
      </c>
      <c r="H709" s="219">
        <f>(H628/H612)*AR60</f>
        <v>0</v>
      </c>
      <c r="I709" s="217">
        <f>(I629/I612)*AR92</f>
        <v>0</v>
      </c>
      <c r="J709" s="217">
        <f>(J630/J612)*AR93</f>
        <v>0</v>
      </c>
      <c r="K709" s="217">
        <f>(K644/K612)*AR89</f>
        <v>0</v>
      </c>
      <c r="L709" s="217">
        <f>(L647/L612)*AR94</f>
        <v>0</v>
      </c>
      <c r="M709" s="202">
        <f t="shared" si="0"/>
        <v>0</v>
      </c>
      <c r="N709" s="211" t="s">
        <v>685</v>
      </c>
    </row>
    <row r="710" spans="1:14" s="202" customFormat="1" ht="12.6" customHeight="1">
      <c r="A710" s="212">
        <v>7410</v>
      </c>
      <c r="B710" s="211" t="s">
        <v>155</v>
      </c>
      <c r="C710" s="217">
        <f>AS85</f>
        <v>0</v>
      </c>
      <c r="D710" s="217">
        <f>(D615/D612)*AS90</f>
        <v>0</v>
      </c>
      <c r="E710" s="219">
        <f>(E623/E612)*SUM(C710:D710)</f>
        <v>0</v>
      </c>
      <c r="F710" s="219">
        <f>(F624/F612)*AS64</f>
        <v>0</v>
      </c>
      <c r="G710" s="217">
        <f>(G625/G612)*AS91</f>
        <v>0</v>
      </c>
      <c r="H710" s="219">
        <f>(H628/H612)*AS60</f>
        <v>0</v>
      </c>
      <c r="I710" s="217">
        <f>(I629/I612)*AS92</f>
        <v>0</v>
      </c>
      <c r="J710" s="217">
        <f>(J630/J612)*AS93</f>
        <v>0</v>
      </c>
      <c r="K710" s="217">
        <f>(K644/K612)*AS89</f>
        <v>0</v>
      </c>
      <c r="L710" s="217">
        <f>(L647/L612)*AS94</f>
        <v>0</v>
      </c>
      <c r="M710" s="202">
        <f t="shared" si="0"/>
        <v>0</v>
      </c>
      <c r="N710" s="211" t="s">
        <v>686</v>
      </c>
    </row>
    <row r="711" spans="1:14" s="202" customFormat="1" ht="12.6" customHeight="1">
      <c r="A711" s="212">
        <v>7420</v>
      </c>
      <c r="B711" s="211" t="s">
        <v>687</v>
      </c>
      <c r="C711" s="217">
        <f>AT85</f>
        <v>0</v>
      </c>
      <c r="D711" s="217">
        <f>(D615/D612)*AT90</f>
        <v>0</v>
      </c>
      <c r="E711" s="219">
        <f>(E623/E612)*SUM(C711:D711)</f>
        <v>0</v>
      </c>
      <c r="F711" s="219">
        <f>(F624/F612)*AT64</f>
        <v>0</v>
      </c>
      <c r="G711" s="217">
        <f>(G625/G612)*AT91</f>
        <v>0</v>
      </c>
      <c r="H711" s="219">
        <f>(H628/H612)*AT60</f>
        <v>0</v>
      </c>
      <c r="I711" s="217">
        <f>(I629/I612)*AT92</f>
        <v>0</v>
      </c>
      <c r="J711" s="217">
        <f>(J630/J612)*AT93</f>
        <v>0</v>
      </c>
      <c r="K711" s="217">
        <f>(K644/K612)*AT89</f>
        <v>0</v>
      </c>
      <c r="L711" s="217">
        <f>(L647/L612)*AT94</f>
        <v>0</v>
      </c>
      <c r="M711" s="202">
        <f t="shared" si="0"/>
        <v>0</v>
      </c>
      <c r="N711" s="211" t="s">
        <v>688</v>
      </c>
    </row>
    <row r="712" spans="1:14" s="202" customFormat="1" ht="12.6" customHeight="1">
      <c r="A712" s="212">
        <v>7430</v>
      </c>
      <c r="B712" s="211" t="s">
        <v>689</v>
      </c>
      <c r="C712" s="217">
        <f>AU85</f>
        <v>0</v>
      </c>
      <c r="D712" s="217">
        <f>(D615/D612)*AU90</f>
        <v>0</v>
      </c>
      <c r="E712" s="219">
        <f>(E623/E612)*SUM(C712:D712)</f>
        <v>0</v>
      </c>
      <c r="F712" s="219">
        <f>(F624/F612)*AU64</f>
        <v>0</v>
      </c>
      <c r="G712" s="217">
        <f>(G625/G612)*AU91</f>
        <v>0</v>
      </c>
      <c r="H712" s="219">
        <f>(H628/H612)*AU60</f>
        <v>0</v>
      </c>
      <c r="I712" s="217">
        <f>(I629/I612)*AU92</f>
        <v>0</v>
      </c>
      <c r="J712" s="217">
        <f>(J630/J612)*AU93</f>
        <v>0</v>
      </c>
      <c r="K712" s="217">
        <f>(K644/K612)*AU89</f>
        <v>0</v>
      </c>
      <c r="L712" s="217">
        <f>(L647/L612)*AU94</f>
        <v>0</v>
      </c>
      <c r="M712" s="202">
        <f t="shared" si="0"/>
        <v>0</v>
      </c>
      <c r="N712" s="211" t="s">
        <v>690</v>
      </c>
    </row>
    <row r="713" spans="1:14" s="202" customFormat="1" ht="12.6" customHeight="1">
      <c r="A713" s="212">
        <v>7490</v>
      </c>
      <c r="B713" s="211" t="s">
        <v>691</v>
      </c>
      <c r="C713" s="217">
        <f>AV85</f>
        <v>1104061</v>
      </c>
      <c r="D713" s="217">
        <f>(D615/D612)*AV90</f>
        <v>69766.044920398577</v>
      </c>
      <c r="E713" s="219">
        <f>(E623/E612)*SUM(C713:D713)</f>
        <v>126446.94231239856</v>
      </c>
      <c r="F713" s="219">
        <f>(F624/F612)*AV64</f>
        <v>293.91480787075619</v>
      </c>
      <c r="G713" s="217">
        <f>(G625/G612)*AV91</f>
        <v>0</v>
      </c>
      <c r="H713" s="219">
        <f>(H628/H612)*AV60</f>
        <v>9826.8755436161664</v>
      </c>
      <c r="I713" s="217">
        <f>(I629/I612)*AV92</f>
        <v>32129.118801024841</v>
      </c>
      <c r="J713" s="217">
        <f>(J630/J612)*AV93</f>
        <v>0</v>
      </c>
      <c r="K713" s="217">
        <f>(K644/K612)*AV89</f>
        <v>476213.09136146109</v>
      </c>
      <c r="L713" s="217">
        <f>(L647/L612)*AV94</f>
        <v>86320.3757928384</v>
      </c>
      <c r="M713" s="202">
        <f t="shared" si="0"/>
        <v>800996</v>
      </c>
      <c r="N713" s="213" t="s">
        <v>692</v>
      </c>
    </row>
    <row r="714" spans="1:14" s="202" customFormat="1" ht="12.6" customHeight="1"/>
    <row r="715" spans="1:14" s="202" customFormat="1" ht="12.6" customHeight="1">
      <c r="C715" s="214">
        <f>SUM(C614:C647)+SUM(C668:C713)</f>
        <v>36622849</v>
      </c>
      <c r="D715" s="202">
        <f>SUM(D616:D647)+SUM(D668:D713)</f>
        <v>2791600.9999999995</v>
      </c>
      <c r="E715" s="202">
        <f>SUM(E624:E647)+SUM(E668:E713)</f>
        <v>3561439.6044897502</v>
      </c>
      <c r="F715" s="202">
        <f>SUM(F625:F648)+SUM(F668:F713)</f>
        <v>114664.73029128688</v>
      </c>
      <c r="G715" s="202">
        <f>SUM(G626:G647)+SUM(G668:G713)</f>
        <v>1540706.4268634052</v>
      </c>
      <c r="H715" s="202">
        <f>SUM(H629:H647)+SUM(H668:H713)</f>
        <v>348129.43809821509</v>
      </c>
      <c r="I715" s="202">
        <f>SUM(I630:I647)+SUM(I668:I713)</f>
        <v>957447.74027054012</v>
      </c>
      <c r="J715" s="202">
        <f>SUM(J631:J647)+SUM(J668:J713)</f>
        <v>257088.04925645323</v>
      </c>
      <c r="K715" s="202">
        <f>SUM(K668:K713)</f>
        <v>5795114.6608071048</v>
      </c>
      <c r="L715" s="202">
        <f>SUM(L668:L713)</f>
        <v>1186627.311864641</v>
      </c>
      <c r="M715" s="202">
        <f>SUM(M668:M713)</f>
        <v>13267241</v>
      </c>
      <c r="N715" s="211" t="s">
        <v>693</v>
      </c>
    </row>
    <row r="716" spans="1:14" s="202" customFormat="1" ht="12.6" customHeight="1">
      <c r="C716" s="214">
        <f>CE85</f>
        <v>36622849</v>
      </c>
      <c r="D716" s="202">
        <f>D615</f>
        <v>2791601</v>
      </c>
      <c r="E716" s="202">
        <f>E623</f>
        <v>3561439.6044897493</v>
      </c>
      <c r="F716" s="202">
        <f>F624</f>
        <v>114664.73029128686</v>
      </c>
      <c r="G716" s="202">
        <f>G625</f>
        <v>1540706.4268634054</v>
      </c>
      <c r="H716" s="202">
        <f>H628</f>
        <v>348129.43809821521</v>
      </c>
      <c r="I716" s="202">
        <f>I629</f>
        <v>957447.74027054023</v>
      </c>
      <c r="J716" s="202">
        <f>J630</f>
        <v>257088.04925645323</v>
      </c>
      <c r="K716" s="202">
        <f>K644</f>
        <v>5795114.6608071048</v>
      </c>
      <c r="L716" s="202">
        <f>L647</f>
        <v>1186627.3118646415</v>
      </c>
      <c r="M716" s="202">
        <f>C648</f>
        <v>13267241</v>
      </c>
      <c r="N716" s="211" t="s">
        <v>694</v>
      </c>
    </row>
  </sheetData>
  <sheetProtection algorithmName="SHA-512" hashValue="fw+v2bUPeX64fLfNQ6v9v/D9yocBDkCcHUmAeaHDhU/BzpA4zWZUbTpeyqvTGzMliT9JiMAqx/Wxt5SKzZLxfA==" saltValue="4A2hmw4GnHAXE8O3Gt3sHg==" spinCount="100000" sheet="1" objects="1" scenarios="1"/>
  <mergeCells count="2">
    <mergeCell ref="A426:E426"/>
    <mergeCell ref="B236:C236"/>
  </mergeCells>
  <hyperlinks>
    <hyperlink ref="C30" r:id="rId1" xr:uid="{00000000-0004-0000-0B00-000000000000}"/>
    <hyperlink ref="F42" r:id="rId2" xr:uid="{00000000-0004-0000-0B00-000001000000}"/>
    <hyperlink ref="A43" r:id="rId3" xr:uid="{00000000-0004-0000-0B00-000002000000}"/>
    <hyperlink ref="A426" r:id="rId4" xr:uid="{00000000-0004-0000-0B00-000003000000}"/>
    <hyperlink ref="B426" r:id="rId5" display="mailto:doh.information@doh.wa.gov" xr:uid="{00000000-0004-0000-0B00-000004000000}"/>
    <hyperlink ref="C426" r:id="rId6" display="mailto:doh.information@doh.wa.gov" xr:uid="{00000000-0004-0000-0B00-000005000000}"/>
    <hyperlink ref="D426" r:id="rId7" display="mailto:doh.information@doh.wa.gov" xr:uid="{00000000-0004-0000-0B00-000006000000}"/>
    <hyperlink ref="E426" r:id="rId8" display="mailto:doh.information@doh.wa.gov" xr:uid="{00000000-0004-0000-0B00-000007000000}"/>
  </hyperlinks>
  <printOptions horizontalCentered="1" gridLines="1" gridLinesSet="0"/>
  <pageMargins left="0.25" right="0.25" top="0.5" bottom="0.5" header="0.5" footer="0.5"/>
  <pageSetup scale="95" orientation="portrait"/>
  <headerFooter alignWithMargins="0"/>
  <drawing r:id="rId9"/>
  <legacy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D76E7-F044-471D-8BB7-5B4FCB1D79FF}">
  <sheetPr codeName="Sheet13"/>
  <dimension ref="A1:N2"/>
  <sheetViews>
    <sheetView workbookViewId="0">
      <selection activeCell="A2" sqref="A2"/>
    </sheetView>
  </sheetViews>
  <sheetFormatPr defaultColWidth="9" defaultRowHeight="15"/>
  <cols>
    <col min="1" max="2" width="9" style="11" customWidth="1"/>
    <col min="3" max="3" width="38.77734375" style="11" bestFit="1" customWidth="1"/>
    <col min="4" max="10" width="9" style="11" customWidth="1"/>
    <col min="11" max="11" width="13.33203125" style="11" customWidth="1"/>
    <col min="12" max="12" width="12.109375" style="11" customWidth="1"/>
    <col min="13" max="17" width="9" style="11" customWidth="1"/>
    <col min="18" max="16384" width="9" style="11"/>
  </cols>
  <sheetData>
    <row r="1" spans="1:14">
      <c r="A1" s="14" t="s">
        <v>1065</v>
      </c>
      <c r="B1" s="11" t="s">
        <v>1066</v>
      </c>
      <c r="C1" s="11" t="s">
        <v>1067</v>
      </c>
      <c r="D1" s="11" t="s">
        <v>1068</v>
      </c>
      <c r="E1" s="11" t="s">
        <v>1069</v>
      </c>
      <c r="F1" s="11" t="s">
        <v>1070</v>
      </c>
      <c r="G1" s="11" t="s">
        <v>1071</v>
      </c>
      <c r="H1" s="11" t="s">
        <v>1072</v>
      </c>
      <c r="I1" s="11" t="s">
        <v>1073</v>
      </c>
      <c r="J1" s="11" t="s">
        <v>1074</v>
      </c>
      <c r="K1" s="11" t="s">
        <v>1075</v>
      </c>
      <c r="L1" s="11" t="s">
        <v>1076</v>
      </c>
      <c r="M1" s="11" t="s">
        <v>1077</v>
      </c>
      <c r="N1" s="11" t="s">
        <v>1078</v>
      </c>
    </row>
    <row r="2" spans="1:14">
      <c r="A2" s="11" t="str">
        <f>MONTH(data!C96) &amp; "-" &amp; DAY(data!C96)</f>
        <v>12-31</v>
      </c>
      <c r="B2" s="201" t="str">
        <f>RIGHT(data!C97, 3)</f>
        <v>141</v>
      </c>
      <c r="C2" s="11" t="str">
        <f>SUBSTITUTE(LEFT(data!C98,49),",","")</f>
        <v>Columbia County Public Hospital District No. 1</v>
      </c>
      <c r="D2" s="11" t="str">
        <f>LEFT(data!C99, 49)</f>
        <v>1012 South Third Street</v>
      </c>
      <c r="E2" s="11" t="str">
        <f>LEFT(data!C100, 100)</f>
        <v>Dayton</v>
      </c>
      <c r="F2" s="11" t="str">
        <f>LEFT(data!C101, 2)</f>
        <v>WA</v>
      </c>
      <c r="G2" s="11" t="str">
        <f>LEFT(data!C102, 100)</f>
        <v>99328</v>
      </c>
      <c r="H2" s="11" t="str">
        <f>LEFT(data!C103, 100)</f>
        <v>Columbia</v>
      </c>
      <c r="I2" s="11" t="str">
        <f>LEFT(data!C104, 49)</f>
        <v>Shane McGuire</v>
      </c>
      <c r="J2" s="11" t="str">
        <f>LEFT(data!C105, 49)</f>
        <v>Matt Minor</v>
      </c>
      <c r="K2" s="11" t="str">
        <f>LEFT(data!C107, 49)</f>
        <v>509.382.2531</v>
      </c>
      <c r="L2" s="11" t="str">
        <f>LEFT(data!C108, 49)</f>
        <v>509.382.3205</v>
      </c>
      <c r="M2" s="11" t="str">
        <f>LEFT(data!C109, 49)</f>
        <v>Jeannette Ring</v>
      </c>
      <c r="N2" s="11" t="str">
        <f>LEFT(data!C110, 49)</f>
        <v>jring@dza.cpa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1080A-02C3-4D98-8C2D-1F20C72DAEFE}">
  <sheetPr codeName="Sheet14"/>
  <dimension ref="A1:CF2"/>
  <sheetViews>
    <sheetView workbookViewId="0">
      <selection activeCell="D1" sqref="D1"/>
    </sheetView>
  </sheetViews>
  <sheetFormatPr defaultColWidth="8.6640625" defaultRowHeight="15.75"/>
  <cols>
    <col min="1" max="3" width="10.44140625" style="9" customWidth="1"/>
    <col min="4" max="4" width="10.5546875" style="9" bestFit="1" customWidth="1"/>
    <col min="5" max="5" width="9.6640625" style="9" bestFit="1" customWidth="1"/>
    <col min="6" max="6" width="9.5546875" style="9" bestFit="1" customWidth="1"/>
    <col min="7" max="7" width="10.5546875" style="9" bestFit="1" customWidth="1"/>
    <col min="8" max="8" width="8.6640625" style="9" bestFit="1" customWidth="1"/>
    <col min="9" max="9" width="10.5546875" style="9" bestFit="1" customWidth="1"/>
    <col min="10" max="10" width="9.6640625" style="9" bestFit="1" customWidth="1"/>
    <col min="11" max="11" width="10.5546875" style="9" bestFit="1" customWidth="1"/>
    <col min="12" max="12" width="9.5546875" style="9" bestFit="1" customWidth="1"/>
    <col min="13" max="13" width="26.44140625" style="9" bestFit="1" customWidth="1"/>
    <col min="14" max="14" width="21.109375" style="9" bestFit="1" customWidth="1"/>
    <col min="15" max="15" width="13" style="9" bestFit="1" customWidth="1"/>
    <col min="16" max="16" width="24.44140625" style="9" bestFit="1" customWidth="1"/>
    <col min="17" max="17" width="23.33203125" style="9" bestFit="1" customWidth="1"/>
    <col min="18" max="18" width="36.109375" style="9" bestFit="1" customWidth="1"/>
    <col min="19" max="19" width="19.44140625" style="9" bestFit="1" customWidth="1"/>
    <col min="20" max="20" width="9.77734375" style="9" bestFit="1" customWidth="1"/>
    <col min="21" max="22" width="10.5546875" style="9" bestFit="1" customWidth="1"/>
    <col min="23" max="24" width="9.5546875" style="9" bestFit="1" customWidth="1"/>
    <col min="25" max="25" width="10" style="9" bestFit="1" customWidth="1"/>
    <col min="26" max="27" width="11.5546875" style="9" bestFit="1" customWidth="1"/>
    <col min="28" max="28" width="10.5546875" style="9" bestFit="1" customWidth="1"/>
    <col min="29" max="29" width="11.5546875" style="9" bestFit="1" customWidth="1"/>
    <col min="30" max="30" width="10.5546875" style="9" bestFit="1" customWidth="1"/>
    <col min="31" max="31" width="9.33203125" style="9" bestFit="1" customWidth="1"/>
    <col min="32" max="32" width="9.5546875" style="9" bestFit="1" customWidth="1"/>
    <col min="33" max="33" width="8.21875" style="9" bestFit="1" customWidth="1"/>
    <col min="34" max="34" width="10.88671875" style="9" bestFit="1" customWidth="1"/>
    <col min="35" max="35" width="11.5546875" style="9" bestFit="1" customWidth="1"/>
    <col min="36" max="36" width="10.5546875" style="9" bestFit="1" customWidth="1"/>
    <col min="37" max="37" width="11.33203125" style="9" bestFit="1" customWidth="1"/>
    <col min="38" max="38" width="8.5546875" style="9" bestFit="1" customWidth="1"/>
    <col min="39" max="39" width="7.21875" style="9" bestFit="1" customWidth="1"/>
    <col min="40" max="40" width="9.77734375" style="9" bestFit="1" customWidth="1"/>
    <col min="41" max="41" width="9" style="9" bestFit="1" customWidth="1"/>
    <col min="42" max="42" width="7.21875" style="9" bestFit="1" customWidth="1"/>
    <col min="43" max="43" width="9.77734375" style="9" bestFit="1" customWidth="1"/>
    <col min="44" max="45" width="10.5546875" style="9" bestFit="1" customWidth="1"/>
    <col min="46" max="46" width="10" style="9" bestFit="1" customWidth="1"/>
    <col min="47" max="47" width="9.44140625" style="9" bestFit="1" customWidth="1"/>
    <col min="48" max="48" width="9.33203125" style="9" bestFit="1" customWidth="1"/>
    <col min="49" max="49" width="10.6640625" style="9" bestFit="1" customWidth="1"/>
    <col min="50" max="51" width="9.5546875" style="9" bestFit="1" customWidth="1"/>
    <col min="52" max="52" width="10.21875" style="9" bestFit="1" customWidth="1"/>
    <col min="53" max="54" width="11.5546875" style="9" bestFit="1" customWidth="1"/>
    <col min="55" max="55" width="10.88671875" style="9" bestFit="1" customWidth="1"/>
    <col min="56" max="57" width="10.5546875" style="9" bestFit="1" customWidth="1"/>
    <col min="58" max="58" width="9.5546875" style="9" bestFit="1" customWidth="1"/>
    <col min="59" max="59" width="9.88671875" style="9" bestFit="1" customWidth="1"/>
    <col min="60" max="60" width="9.6640625" style="9" bestFit="1" customWidth="1"/>
    <col min="61" max="61" width="11.109375" style="9" bestFit="1" customWidth="1"/>
    <col min="62" max="62" width="11.5546875" style="9" bestFit="1" customWidth="1"/>
    <col min="63" max="63" width="10.5546875" style="9" bestFit="1" customWidth="1"/>
    <col min="64" max="64" width="11.5546875" style="9" bestFit="1" customWidth="1"/>
    <col min="65" max="65" width="8.77734375" style="9" bestFit="1" customWidth="1"/>
    <col min="66" max="66" width="8.6640625" style="9" bestFit="1" customWidth="1"/>
    <col min="67" max="67" width="10" style="9" bestFit="1" customWidth="1"/>
    <col min="68" max="68" width="8.777343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88671875" style="9" bestFit="1" customWidth="1"/>
    <col min="73" max="73" width="10.21875" style="9" bestFit="1" customWidth="1"/>
    <col min="74" max="75" width="11.5546875" style="9" bestFit="1" customWidth="1"/>
    <col min="76" max="76" width="8.21875" style="9" bestFit="1" customWidth="1"/>
    <col min="77" max="77" width="9" style="9" bestFit="1" customWidth="1"/>
    <col min="78" max="78" width="10.5546875" style="9" bestFit="1" customWidth="1"/>
    <col min="79" max="79" width="11.5546875" style="9" bestFit="1" customWidth="1"/>
    <col min="80" max="80" width="10.109375" style="9" bestFit="1" customWidth="1"/>
    <col min="81" max="82" width="21.44140625" style="9" bestFit="1" customWidth="1"/>
    <col min="83" max="83" width="7.6640625" style="9" bestFit="1" customWidth="1"/>
    <col min="84" max="84" width="9.5546875" style="9" bestFit="1" customWidth="1"/>
    <col min="85" max="89" width="8.6640625" style="9" customWidth="1"/>
    <col min="90" max="16384" width="8.6640625" style="9"/>
  </cols>
  <sheetData>
    <row r="1" spans="1:84" s="10" customFormat="1" ht="12.6" customHeight="1">
      <c r="A1" s="12" t="s">
        <v>1079</v>
      </c>
      <c r="B1" s="12" t="s">
        <v>1080</v>
      </c>
      <c r="C1" s="12" t="s">
        <v>1081</v>
      </c>
      <c r="D1" s="12" t="s">
        <v>1082</v>
      </c>
      <c r="E1" s="12" t="s">
        <v>1083</v>
      </c>
      <c r="F1" s="12" t="s">
        <v>1084</v>
      </c>
      <c r="G1" s="12" t="s">
        <v>1085</v>
      </c>
      <c r="H1" s="12" t="s">
        <v>1086</v>
      </c>
      <c r="I1" s="12" t="s">
        <v>1087</v>
      </c>
      <c r="J1" s="12" t="s">
        <v>1088</v>
      </c>
      <c r="K1" s="12" t="s">
        <v>1089</v>
      </c>
      <c r="L1" s="12" t="s">
        <v>1090</v>
      </c>
      <c r="M1" s="12" t="s">
        <v>1091</v>
      </c>
      <c r="N1" s="12" t="s">
        <v>1092</v>
      </c>
      <c r="O1" s="12" t="s">
        <v>1093</v>
      </c>
      <c r="P1" s="12" t="s">
        <v>1094</v>
      </c>
      <c r="Q1" s="12" t="s">
        <v>1095</v>
      </c>
      <c r="R1" s="12" t="s">
        <v>1096</v>
      </c>
      <c r="S1" s="12" t="s">
        <v>1097</v>
      </c>
      <c r="T1" s="12" t="s">
        <v>1098</v>
      </c>
      <c r="U1" s="12" t="s">
        <v>1099</v>
      </c>
      <c r="V1" s="12" t="s">
        <v>1100</v>
      </c>
      <c r="W1" s="12" t="s">
        <v>1101</v>
      </c>
      <c r="X1" s="12" t="s">
        <v>1102</v>
      </c>
      <c r="Y1" s="12" t="s">
        <v>1103</v>
      </c>
      <c r="Z1" s="12" t="s">
        <v>1104</v>
      </c>
      <c r="AA1" s="12" t="s">
        <v>1105</v>
      </c>
      <c r="AB1" s="12" t="s">
        <v>1106</v>
      </c>
      <c r="AC1" s="12" t="s">
        <v>1107</v>
      </c>
      <c r="AD1" s="12" t="s">
        <v>1108</v>
      </c>
      <c r="AE1" s="12" t="s">
        <v>1109</v>
      </c>
      <c r="AF1" s="12" t="s">
        <v>1110</v>
      </c>
      <c r="AG1" s="12" t="s">
        <v>1111</v>
      </c>
      <c r="AH1" s="12" t="s">
        <v>1112</v>
      </c>
      <c r="AI1" s="12" t="s">
        <v>1113</v>
      </c>
      <c r="AJ1" s="12" t="s">
        <v>1114</v>
      </c>
      <c r="AK1" s="12" t="s">
        <v>1115</v>
      </c>
      <c r="AL1" s="12" t="s">
        <v>1116</v>
      </c>
      <c r="AM1" s="12" t="s">
        <v>1117</v>
      </c>
      <c r="AN1" s="12" t="s">
        <v>1118</v>
      </c>
      <c r="AO1" s="12" t="s">
        <v>1119</v>
      </c>
      <c r="AP1" s="12" t="s">
        <v>1120</v>
      </c>
      <c r="AQ1" s="12" t="s">
        <v>1121</v>
      </c>
      <c r="AR1" s="12" t="s">
        <v>1122</v>
      </c>
      <c r="AS1" s="12" t="s">
        <v>1123</v>
      </c>
      <c r="AT1" s="12" t="s">
        <v>1124</v>
      </c>
      <c r="AU1" s="12" t="s">
        <v>1125</v>
      </c>
      <c r="AV1" s="12" t="s">
        <v>1126</v>
      </c>
      <c r="AW1" s="12" t="s">
        <v>1127</v>
      </c>
      <c r="AX1" s="12" t="s">
        <v>1128</v>
      </c>
      <c r="AY1" s="12" t="s">
        <v>1129</v>
      </c>
      <c r="AZ1" s="12" t="s">
        <v>1130</v>
      </c>
      <c r="BA1" s="12" t="s">
        <v>1131</v>
      </c>
      <c r="BB1" s="12" t="s">
        <v>1132</v>
      </c>
      <c r="BC1" s="12" t="s">
        <v>1133</v>
      </c>
      <c r="BD1" s="12" t="s">
        <v>1134</v>
      </c>
      <c r="BE1" s="12" t="s">
        <v>1135</v>
      </c>
      <c r="BF1" s="12" t="s">
        <v>1136</v>
      </c>
      <c r="BG1" s="12" t="s">
        <v>1137</v>
      </c>
      <c r="BH1" s="12" t="s">
        <v>1138</v>
      </c>
      <c r="BI1" s="12" t="s">
        <v>1139</v>
      </c>
      <c r="BJ1" s="12" t="s">
        <v>1140</v>
      </c>
      <c r="BK1" s="12" t="s">
        <v>1141</v>
      </c>
      <c r="BL1" s="12" t="s">
        <v>1142</v>
      </c>
      <c r="BM1" s="12" t="s">
        <v>1143</v>
      </c>
      <c r="BN1" s="12" t="s">
        <v>1144</v>
      </c>
      <c r="BO1" s="12" t="s">
        <v>1145</v>
      </c>
      <c r="BP1" s="12" t="s">
        <v>1146</v>
      </c>
      <c r="BQ1" s="12" t="s">
        <v>1147</v>
      </c>
      <c r="BR1" s="12" t="s">
        <v>1148</v>
      </c>
      <c r="BS1" s="12" t="s">
        <v>1149</v>
      </c>
      <c r="BT1" s="12" t="s">
        <v>1150</v>
      </c>
      <c r="BU1" s="12" t="s">
        <v>1151</v>
      </c>
      <c r="BV1" s="12" t="s">
        <v>1152</v>
      </c>
      <c r="BW1" s="12" t="s">
        <v>1153</v>
      </c>
      <c r="BX1" s="12" t="s">
        <v>1154</v>
      </c>
      <c r="BY1" s="12" t="s">
        <v>1155</v>
      </c>
      <c r="BZ1" s="12" t="s">
        <v>1156</v>
      </c>
      <c r="CA1" s="12" t="s">
        <v>1157</v>
      </c>
      <c r="CB1" s="12" t="s">
        <v>1158</v>
      </c>
      <c r="CC1" s="12" t="s">
        <v>1159</v>
      </c>
      <c r="CD1" s="12" t="s">
        <v>1160</v>
      </c>
      <c r="CE1" s="12" t="s">
        <v>1161</v>
      </c>
      <c r="CF1" s="12" t="s">
        <v>1162</v>
      </c>
    </row>
    <row r="2" spans="1:84" s="169" customFormat="1" ht="12.6" customHeight="1">
      <c r="A2" s="12" t="str">
        <f>RIGHT(data!C97,3)</f>
        <v>141</v>
      </c>
      <c r="B2" s="200" t="str">
        <f>RIGHT(data!C96,4)</f>
        <v>2024</v>
      </c>
      <c r="C2" s="12" t="s">
        <v>1163</v>
      </c>
      <c r="D2" s="199">
        <f>ROUND(N(data!C181),0)</f>
        <v>1228396</v>
      </c>
      <c r="E2" s="199">
        <f>ROUND(N(data!C182),0)</f>
        <v>310270</v>
      </c>
      <c r="F2" s="199">
        <f>ROUND(N(data!C183),0)</f>
        <v>547199</v>
      </c>
      <c r="G2" s="199">
        <f>ROUND(N(data!C184),0)</f>
        <v>2058569</v>
      </c>
      <c r="H2" s="199">
        <f>ROUND(N(data!C185),0)</f>
        <v>0</v>
      </c>
      <c r="I2" s="199">
        <f>ROUND(N(data!C186),0)</f>
        <v>-7447</v>
      </c>
      <c r="J2" s="199">
        <f>ROUND(N(data!C187)+N(data!C188),0)</f>
        <v>8657</v>
      </c>
      <c r="K2" s="199">
        <f>ROUND(N(data!C191),0)</f>
        <v>86649</v>
      </c>
      <c r="L2" s="199">
        <f>ROUND(N(data!C192),0)</f>
        <v>172315</v>
      </c>
      <c r="M2" s="199">
        <f>ROUND(N(data!C195),0)</f>
        <v>190801</v>
      </c>
      <c r="N2" s="199">
        <f>ROUND(N(data!C196),0)</f>
        <v>87745</v>
      </c>
      <c r="O2" s="199">
        <f>ROUND(N(data!C199),0)</f>
        <v>54880</v>
      </c>
      <c r="P2" s="199">
        <f>ROUND(N(data!C200),0)</f>
        <v>268779</v>
      </c>
      <c r="Q2" s="199">
        <f>ROUND(N(data!C201),0)</f>
        <v>0</v>
      </c>
      <c r="R2" s="199">
        <f>ROUND(N(data!C204),0)</f>
        <v>0</v>
      </c>
      <c r="S2" s="199">
        <f>ROUND(N(data!C205),0)</f>
        <v>1402661</v>
      </c>
      <c r="T2" s="199">
        <f>ROUND(N(data!B211),0)</f>
        <v>204226</v>
      </c>
      <c r="U2" s="199">
        <f>ROUND(N(data!C211),0)</f>
        <v>0</v>
      </c>
      <c r="V2" s="199">
        <f>ROUND(N(data!D211),0)</f>
        <v>0</v>
      </c>
      <c r="W2" s="199">
        <f>ROUND(N(data!B212),0)</f>
        <v>621594</v>
      </c>
      <c r="X2" s="199">
        <f>ROUND(N(data!C212),0)</f>
        <v>38172</v>
      </c>
      <c r="Y2" s="199">
        <f>ROUND(N(data!D212),0)</f>
        <v>0</v>
      </c>
      <c r="Z2" s="199">
        <f>ROUND(N(data!B213),0)</f>
        <v>19776671</v>
      </c>
      <c r="AA2" s="199">
        <f>ROUND(N(data!C213),0)</f>
        <v>596603</v>
      </c>
      <c r="AB2" s="199">
        <f>ROUND(N(data!D213),0)</f>
        <v>0</v>
      </c>
      <c r="AC2" s="199">
        <f>ROUND(N(data!B214),0)</f>
        <v>0</v>
      </c>
      <c r="AD2" s="199">
        <f>ROUND(N(data!C214),0)</f>
        <v>0</v>
      </c>
      <c r="AE2" s="199">
        <f>ROUND(N(data!D214),0)</f>
        <v>0</v>
      </c>
      <c r="AF2" s="199">
        <f>ROUND(N(data!B215),0)</f>
        <v>8679340</v>
      </c>
      <c r="AG2" s="199">
        <f>ROUND(N(data!C215),0)</f>
        <v>60008</v>
      </c>
      <c r="AH2" s="199">
        <f>ROUND(N(data!D215),0)</f>
        <v>0</v>
      </c>
      <c r="AI2" s="199">
        <f>ROUND(N(data!B216),0)</f>
        <v>5476279</v>
      </c>
      <c r="AJ2" s="199">
        <f>ROUND(N(data!C216),0)</f>
        <v>1489755</v>
      </c>
      <c r="AK2" s="199">
        <f>ROUND(N(data!D216),0)</f>
        <v>0</v>
      </c>
      <c r="AL2" s="199">
        <f>ROUND(N(data!B217),0)</f>
        <v>0</v>
      </c>
      <c r="AM2" s="199">
        <f>ROUND(N(data!C217),0)</f>
        <v>0</v>
      </c>
      <c r="AN2" s="199">
        <f>ROUND(N(data!D217),0)</f>
        <v>0</v>
      </c>
      <c r="AO2" s="199">
        <f>ROUND(N(data!B218),0)</f>
        <v>0</v>
      </c>
      <c r="AP2" s="199">
        <f>ROUND(N(data!C218),0)</f>
        <v>0</v>
      </c>
      <c r="AQ2" s="199">
        <f>ROUND(N(data!D218),0)</f>
        <v>0</v>
      </c>
      <c r="AR2" s="199">
        <f>ROUND(N(data!B219),0)</f>
        <v>524233</v>
      </c>
      <c r="AS2" s="199">
        <f>ROUND(N(data!C219),0)</f>
        <v>65622</v>
      </c>
      <c r="AT2" s="199">
        <f>ROUND(N(data!D219),0)</f>
        <v>581996</v>
      </c>
      <c r="AU2" s="199">
        <v>0</v>
      </c>
      <c r="AV2" s="199">
        <v>0</v>
      </c>
      <c r="AW2" s="199">
        <v>0</v>
      </c>
      <c r="AX2" s="199">
        <f>ROUND(N(data!B225),0)</f>
        <v>447809</v>
      </c>
      <c r="AY2" s="199">
        <f>ROUND(N(data!C225),0)</f>
        <v>40564</v>
      </c>
      <c r="AZ2" s="199">
        <f>ROUND(N(data!D225),0)</f>
        <v>0</v>
      </c>
      <c r="BA2" s="199">
        <f>ROUND(N(data!B226),0)</f>
        <v>7527825</v>
      </c>
      <c r="BB2" s="199">
        <f>ROUND(N(data!C226),0)</f>
        <v>615263</v>
      </c>
      <c r="BC2" s="199">
        <f>ROUND(N(data!D226),0)</f>
        <v>0</v>
      </c>
      <c r="BD2" s="199">
        <f>ROUND(N(data!B227),0)</f>
        <v>0</v>
      </c>
      <c r="BE2" s="199">
        <f>ROUND(N(data!C227),0)</f>
        <v>0</v>
      </c>
      <c r="BF2" s="199">
        <f>ROUND(N(data!D227),0)</f>
        <v>0</v>
      </c>
      <c r="BG2" s="199">
        <f>ROUND(N(data!B228),0)</f>
        <v>6562275</v>
      </c>
      <c r="BH2" s="199">
        <f>ROUND(N(data!C228),0)</f>
        <v>190840</v>
      </c>
      <c r="BI2" s="199">
        <f>ROUND(N(data!D228),0)</f>
        <v>0</v>
      </c>
      <c r="BJ2" s="199">
        <f>ROUND(N(data!B229),0)</f>
        <v>4535223</v>
      </c>
      <c r="BK2" s="199">
        <f>ROUND(N(data!C229),0)</f>
        <v>662280</v>
      </c>
      <c r="BL2" s="199">
        <f>ROUND(N(data!D229),0)</f>
        <v>0</v>
      </c>
      <c r="BM2" s="199">
        <f>ROUND(N(data!B230),0)</f>
        <v>0</v>
      </c>
      <c r="BN2" s="199">
        <f>ROUND(N(data!C230),0)</f>
        <v>0</v>
      </c>
      <c r="BO2" s="199">
        <f>ROUND(N(data!D230),0)</f>
        <v>0</v>
      </c>
      <c r="BP2" s="199">
        <f>ROUND(N(data!B231),0)</f>
        <v>0</v>
      </c>
      <c r="BQ2" s="199">
        <f>ROUND(N(data!C231),0)</f>
        <v>0</v>
      </c>
      <c r="BR2" s="199">
        <f>ROUND(N(data!D231),0)</f>
        <v>0</v>
      </c>
      <c r="BS2" s="199">
        <f>ROUND(N(data!B232),0)</f>
        <v>0</v>
      </c>
      <c r="BT2" s="199">
        <f>ROUND(N(data!C232),0)</f>
        <v>0</v>
      </c>
      <c r="BU2" s="199">
        <f>ROUND(N(data!D232),0)</f>
        <v>0</v>
      </c>
      <c r="BV2" s="199">
        <f>ROUND(N(data!C239),0)</f>
        <v>8012520</v>
      </c>
      <c r="BW2" s="199">
        <f>ROUND(N(data!C240),0)</f>
        <v>427302</v>
      </c>
      <c r="BX2" s="199">
        <f>ROUND(N(data!C241),0)</f>
        <v>0</v>
      </c>
      <c r="BY2" s="199">
        <f>ROUND(N(data!C242),0)</f>
        <v>0</v>
      </c>
      <c r="BZ2" s="199">
        <f>ROUND(N(data!C243),0)</f>
        <v>0</v>
      </c>
      <c r="CA2" s="199">
        <f>ROUND(N(data!C244),0)</f>
        <v>7072467</v>
      </c>
      <c r="CB2" s="199">
        <f>ROUND(N(data!C247),0)</f>
        <v>84</v>
      </c>
      <c r="CC2" s="199">
        <f>ROUND(N(data!C249),0)</f>
        <v>238147</v>
      </c>
      <c r="CD2" s="199">
        <f>ROUND(N(data!C250),0)</f>
        <v>0</v>
      </c>
      <c r="CE2" s="199">
        <f>ROUND(N(data!C254)+N(data!C255),0)</f>
        <v>0</v>
      </c>
      <c r="CF2" s="199">
        <f>ROUND(N(data!D237),0)</f>
        <v>500661</v>
      </c>
    </row>
  </sheetData>
  <sheetProtection algorithmName="SHA-512" hashValue="/wXqygU8UQiVLiHpLEXx+maggcFGeVYucIPyqA3Ca0/rU9Bzfp2ZdEGaOvoE2YeqXTpo8mz3QqpUVWoMIRr4ig==" saltValue="TO9BQEUkfyeLlEQzLOK/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AB9B7-CFA4-47AF-817B-C014316CEDA8}">
  <sheetPr codeName="Sheet15"/>
  <dimension ref="A1:CI2"/>
  <sheetViews>
    <sheetView workbookViewId="0">
      <selection activeCell="N34" sqref="N34"/>
    </sheetView>
  </sheetViews>
  <sheetFormatPr defaultColWidth="8.6640625" defaultRowHeight="15.75"/>
  <cols>
    <col min="1" max="69" width="13.5546875" style="9" customWidth="1"/>
    <col min="70" max="70" width="32.77734375" style="9" bestFit="1" customWidth="1"/>
    <col min="71" max="71" width="33" style="9" bestFit="1" customWidth="1"/>
    <col min="72" max="76" width="8.6640625" style="9" customWidth="1"/>
    <col min="77" max="16384" width="8.6640625" style="9"/>
  </cols>
  <sheetData>
    <row r="1" spans="1:87" s="10" customFormat="1" ht="12.6" customHeight="1">
      <c r="A1" s="10" t="s">
        <v>1164</v>
      </c>
      <c r="B1" s="12" t="s">
        <v>1165</v>
      </c>
      <c r="C1" s="12" t="s">
        <v>1166</v>
      </c>
      <c r="D1" s="10" t="s">
        <v>1167</v>
      </c>
      <c r="E1" s="10" t="s">
        <v>1168</v>
      </c>
      <c r="F1" s="10" t="s">
        <v>1169</v>
      </c>
      <c r="G1" s="10" t="s">
        <v>1170</v>
      </c>
      <c r="H1" s="10" t="s">
        <v>1171</v>
      </c>
      <c r="I1" s="10" t="s">
        <v>1172</v>
      </c>
      <c r="J1" s="10" t="s">
        <v>1173</v>
      </c>
      <c r="K1" s="10" t="s">
        <v>1174</v>
      </c>
      <c r="L1" s="10" t="s">
        <v>1175</v>
      </c>
      <c r="M1" s="10" t="s">
        <v>1176</v>
      </c>
      <c r="N1" s="10" t="s">
        <v>1177</v>
      </c>
      <c r="O1" s="10" t="s">
        <v>1178</v>
      </c>
      <c r="P1" s="10" t="s">
        <v>1179</v>
      </c>
      <c r="Q1" s="10" t="s">
        <v>1180</v>
      </c>
      <c r="R1" s="10" t="s">
        <v>1181</v>
      </c>
      <c r="S1" s="10" t="s">
        <v>1182</v>
      </c>
      <c r="T1" s="10" t="s">
        <v>1183</v>
      </c>
      <c r="U1" s="10" t="s">
        <v>1184</v>
      </c>
      <c r="V1" s="10" t="s">
        <v>1185</v>
      </c>
      <c r="W1" s="10" t="s">
        <v>1186</v>
      </c>
      <c r="X1" s="10" t="s">
        <v>1187</v>
      </c>
      <c r="Y1" s="10" t="s">
        <v>1188</v>
      </c>
      <c r="Z1" s="10" t="s">
        <v>1189</v>
      </c>
      <c r="AA1" s="10" t="s">
        <v>1190</v>
      </c>
      <c r="AB1" s="10" t="s">
        <v>1191</v>
      </c>
      <c r="AC1" s="10" t="s">
        <v>1192</v>
      </c>
      <c r="AD1" s="10" t="s">
        <v>1193</v>
      </c>
      <c r="AE1" s="10" t="s">
        <v>1194</v>
      </c>
      <c r="AF1" s="10" t="s">
        <v>1195</v>
      </c>
      <c r="AG1" s="10" t="s">
        <v>1196</v>
      </c>
      <c r="AH1" s="10" t="s">
        <v>1197</v>
      </c>
      <c r="AI1" s="10" t="s">
        <v>1198</v>
      </c>
      <c r="AJ1" s="10" t="s">
        <v>1199</v>
      </c>
      <c r="AK1" s="10" t="s">
        <v>1200</v>
      </c>
      <c r="AL1" s="10" t="s">
        <v>1201</v>
      </c>
      <c r="AM1" s="10" t="s">
        <v>1202</v>
      </c>
      <c r="AN1" s="10" t="s">
        <v>1203</v>
      </c>
      <c r="AO1" s="10" t="s">
        <v>1204</v>
      </c>
      <c r="AP1" s="10" t="s">
        <v>1205</v>
      </c>
      <c r="AQ1" s="10" t="s">
        <v>1206</v>
      </c>
      <c r="AR1" s="10" t="s">
        <v>1207</v>
      </c>
      <c r="AS1" s="10" t="s">
        <v>1208</v>
      </c>
      <c r="AT1" s="10" t="s">
        <v>1209</v>
      </c>
      <c r="AU1" s="10" t="s">
        <v>1210</v>
      </c>
      <c r="AV1" s="10" t="s">
        <v>1211</v>
      </c>
      <c r="AW1" s="10" t="s">
        <v>1212</v>
      </c>
      <c r="AX1" s="10" t="s">
        <v>1213</v>
      </c>
      <c r="AY1" s="10" t="s">
        <v>1214</v>
      </c>
      <c r="AZ1" s="10" t="s">
        <v>1215</v>
      </c>
      <c r="BA1" s="10" t="s">
        <v>1216</v>
      </c>
      <c r="BB1" s="10" t="s">
        <v>1217</v>
      </c>
      <c r="BC1" s="10" t="s">
        <v>1218</v>
      </c>
      <c r="BD1" s="10" t="s">
        <v>1219</v>
      </c>
      <c r="BE1" s="10" t="s">
        <v>1220</v>
      </c>
      <c r="BF1" s="10" t="s">
        <v>1221</v>
      </c>
      <c r="BG1" s="10" t="s">
        <v>1222</v>
      </c>
      <c r="BH1" s="10" t="s">
        <v>1223</v>
      </c>
      <c r="BI1" s="10" t="s">
        <v>1224</v>
      </c>
      <c r="BJ1" s="10" t="s">
        <v>1225</v>
      </c>
      <c r="BK1" s="10" t="s">
        <v>1226</v>
      </c>
      <c r="BL1" s="10" t="s">
        <v>1227</v>
      </c>
      <c r="BM1" s="10" t="s">
        <v>1228</v>
      </c>
      <c r="BN1" s="10" t="s">
        <v>1229</v>
      </c>
      <c r="BO1" s="10" t="s">
        <v>1230</v>
      </c>
      <c r="BP1" s="10" t="s">
        <v>1231</v>
      </c>
      <c r="BQ1" s="10" t="s">
        <v>1232</v>
      </c>
      <c r="BR1" s="10" t="s">
        <v>1233</v>
      </c>
      <c r="BS1" s="10" t="s">
        <v>1234</v>
      </c>
    </row>
    <row r="2" spans="1:87" s="169" customFormat="1" ht="12.6" customHeight="1">
      <c r="A2" s="12" t="str">
        <f>RIGHT(data!C97,3)</f>
        <v>141</v>
      </c>
      <c r="B2" s="12" t="str">
        <f>RIGHT(data!C96,4)</f>
        <v>2024</v>
      </c>
      <c r="C2" s="12" t="s">
        <v>1163</v>
      </c>
      <c r="D2" s="198">
        <f>ROUND(N(data!C127),0)</f>
        <v>95</v>
      </c>
      <c r="E2" s="198">
        <f>ROUND(N(data!C128),0)</f>
        <v>105</v>
      </c>
      <c r="F2" s="198">
        <f>ROUND(N(data!C129),0)</f>
        <v>0</v>
      </c>
      <c r="G2" s="198">
        <f>ROUND(N(data!C130),0)</f>
        <v>0</v>
      </c>
      <c r="H2" s="198">
        <f>ROUND(N(data!D127),0)</f>
        <v>364</v>
      </c>
      <c r="I2" s="198">
        <f>ROUND(N(data!D128),0)</f>
        <v>2137</v>
      </c>
      <c r="J2" s="198">
        <f>ROUND(N(data!D129),0)</f>
        <v>0</v>
      </c>
      <c r="K2" s="198">
        <f>ROUND(N(data!D130),0)</f>
        <v>0</v>
      </c>
      <c r="L2" s="198">
        <f>ROUND(N(data!C132),0)</f>
        <v>0</v>
      </c>
      <c r="M2" s="198">
        <f>ROUND(N(data!C133),0)</f>
        <v>0</v>
      </c>
      <c r="N2" s="198">
        <f>ROUND(N(data!C134),0)</f>
        <v>25</v>
      </c>
      <c r="O2" s="198">
        <f>ROUND(N(data!C135),0)</f>
        <v>0</v>
      </c>
      <c r="P2" s="198">
        <f>ROUND(N(data!C136),0)</f>
        <v>0</v>
      </c>
      <c r="Q2" s="198">
        <f>ROUND(N(data!C137),0)</f>
        <v>0</v>
      </c>
      <c r="R2" s="198">
        <f>ROUND(N(data!C138),0)</f>
        <v>0</v>
      </c>
      <c r="S2" s="198">
        <f>ROUND(N(data!C139),0)</f>
        <v>0</v>
      </c>
      <c r="T2" s="198">
        <f>ROUND(N(data!C140),0)</f>
        <v>0</v>
      </c>
      <c r="U2" s="198">
        <f>ROUND(N(data!C141),0)</f>
        <v>0</v>
      </c>
      <c r="V2" s="198">
        <f>ROUND(N(data!C142),0)</f>
        <v>0</v>
      </c>
      <c r="W2" s="198">
        <f>ROUND(N(data!C144),0)</f>
        <v>25</v>
      </c>
      <c r="X2" s="198">
        <f>ROUND(N(data!C145),0)</f>
        <v>0</v>
      </c>
      <c r="Y2" s="198">
        <f>ROUND(N(data!B154),0)</f>
        <v>82</v>
      </c>
      <c r="Z2" s="198">
        <f>ROUND(N(data!B155),0)</f>
        <v>315</v>
      </c>
      <c r="AA2" s="198">
        <f>ROUND(N(data!B156),0)</f>
        <v>46424</v>
      </c>
      <c r="AB2" s="198">
        <f>ROUND(N(data!B157),0)</f>
        <v>4646678</v>
      </c>
      <c r="AC2" s="198">
        <f>ROUND(N(data!B158),0)</f>
        <v>19359925</v>
      </c>
      <c r="AD2" s="198">
        <f>ROUND(N(data!C154),0)</f>
        <v>11</v>
      </c>
      <c r="AE2" s="198">
        <f>ROUND(N(data!C155),0)</f>
        <v>41</v>
      </c>
      <c r="AF2" s="198">
        <f>ROUND(N(data!C156),0)</f>
        <v>17138</v>
      </c>
      <c r="AG2" s="198">
        <f>ROUND(N(data!C157),0)</f>
        <v>3985111</v>
      </c>
      <c r="AH2" s="198">
        <f>ROUND(N(data!C158),0)</f>
        <v>7147039</v>
      </c>
      <c r="AI2" s="198">
        <f>ROUND(N(data!D154),0)</f>
        <v>2</v>
      </c>
      <c r="AJ2" s="198">
        <f>ROUND(N(data!D155),0)</f>
        <v>8</v>
      </c>
      <c r="AK2" s="198">
        <f>ROUND(N(data!D156),0)</f>
        <v>24049</v>
      </c>
      <c r="AL2" s="198">
        <f>ROUND(N(data!D157),0)</f>
        <v>3793644</v>
      </c>
      <c r="AM2" s="198">
        <f>ROUND(N(data!D158),0)</f>
        <v>10020687</v>
      </c>
      <c r="AN2" s="198">
        <f>ROUND(N(data!B160),0)</f>
        <v>62</v>
      </c>
      <c r="AO2" s="198">
        <f>ROUND(N(data!B161),0)</f>
        <v>1256</v>
      </c>
      <c r="AP2" s="198">
        <f>ROUND(N(data!B162),0)</f>
        <v>0</v>
      </c>
      <c r="AQ2" s="198">
        <f>ROUND(N(data!B163),0)</f>
        <v>1000275</v>
      </c>
      <c r="AR2" s="198">
        <f>ROUND(N(data!B164),0)</f>
        <v>0</v>
      </c>
      <c r="AS2" s="198">
        <f>ROUND(N(data!C160),0)</f>
        <v>33</v>
      </c>
      <c r="AT2" s="198">
        <f>ROUND(N(data!C161),0)</f>
        <v>663</v>
      </c>
      <c r="AU2" s="198">
        <f>ROUND(N(data!C162),0)</f>
        <v>0</v>
      </c>
      <c r="AV2" s="198">
        <f>ROUND(N(data!C163),0)</f>
        <v>369268</v>
      </c>
      <c r="AW2" s="198">
        <f>ROUND(N(data!C164),0)</f>
        <v>0</v>
      </c>
      <c r="AX2" s="198">
        <f>ROUND(N(data!D160),0)</f>
        <v>10</v>
      </c>
      <c r="AY2" s="198">
        <f>ROUND(N(data!D161),0)</f>
        <v>218</v>
      </c>
      <c r="AZ2" s="198">
        <f>ROUND(N(data!D162),0)</f>
        <v>0</v>
      </c>
      <c r="BA2" s="198">
        <f>ROUND(N(data!D163),0)</f>
        <v>518172</v>
      </c>
      <c r="BB2" s="198">
        <f>ROUND(N(data!D164),0)</f>
        <v>0</v>
      </c>
      <c r="BC2" s="198">
        <f>ROUND(N(data!B166),0)</f>
        <v>0</v>
      </c>
      <c r="BD2" s="198">
        <f>ROUND(N(data!B167),0)</f>
        <v>0</v>
      </c>
      <c r="BE2" s="198">
        <f>ROUND(N(data!B168),0)</f>
        <v>0</v>
      </c>
      <c r="BF2" s="198">
        <f>ROUND(N(data!B169),0)</f>
        <v>0</v>
      </c>
      <c r="BG2" s="198">
        <f>ROUND(N(data!B170),0)</f>
        <v>0</v>
      </c>
      <c r="BH2" s="198">
        <f>ROUND(N(data!C166),0)</f>
        <v>0</v>
      </c>
      <c r="BI2" s="198">
        <f>ROUND(N(data!C167),0)</f>
        <v>0</v>
      </c>
      <c r="BJ2" s="198">
        <f>ROUND(N(data!C168),0)</f>
        <v>0</v>
      </c>
      <c r="BK2" s="198">
        <f>ROUND(N(data!C169),0)</f>
        <v>0</v>
      </c>
      <c r="BL2" s="198">
        <f>ROUND(N(data!C170),0)</f>
        <v>0</v>
      </c>
      <c r="BM2" s="198">
        <f>ROUND(N(data!D166),0)</f>
        <v>0</v>
      </c>
      <c r="BN2" s="198">
        <f>ROUND(N(data!D167),0)</f>
        <v>0</v>
      </c>
      <c r="BO2" s="198">
        <f>ROUND(N(data!D168),0)</f>
        <v>0</v>
      </c>
      <c r="BP2" s="198">
        <f>ROUND(N(data!D169),0)</f>
        <v>0</v>
      </c>
      <c r="BQ2" s="198">
        <f>ROUND(N(data!D170),0)</f>
        <v>0</v>
      </c>
      <c r="BR2" s="198">
        <f>ROUND(N(data!B173),0)</f>
        <v>3568957</v>
      </c>
      <c r="BS2" s="198">
        <f>ROUND(N(data!C173),0)</f>
        <v>926776</v>
      </c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8DBA0-310A-4D38-998B-50BCAEB89E7D}">
  <sheetPr codeName="Sheet16"/>
  <dimension ref="A1:DH2"/>
  <sheetViews>
    <sheetView workbookViewId="0">
      <selection activeCell="H14" sqref="H14"/>
    </sheetView>
  </sheetViews>
  <sheetFormatPr defaultColWidth="8.6640625" defaultRowHeight="15.75"/>
  <cols>
    <col min="1" max="1" width="13.44140625" style="9" bestFit="1" customWidth="1"/>
    <col min="2" max="2" width="5.21875" style="9" bestFit="1" customWidth="1"/>
    <col min="3" max="4" width="10.5546875" style="9" bestFit="1" customWidth="1"/>
    <col min="5" max="5" width="6.5546875" style="9" bestFit="1" customWidth="1"/>
    <col min="6" max="7" width="10.5546875" style="9" bestFit="1" customWidth="1"/>
    <col min="8" max="8" width="8.88671875" style="9" bestFit="1" customWidth="1"/>
    <col min="9" max="9" width="9.77734375" style="9" bestFit="1" customWidth="1"/>
    <col min="10" max="10" width="7.5546875" style="9" bestFit="1" customWidth="1"/>
    <col min="11" max="13" width="9.5546875" style="9" bestFit="1" customWidth="1"/>
    <col min="14" max="14" width="10.5546875" style="9" bestFit="1" customWidth="1"/>
    <col min="15" max="15" width="8.77734375" style="9" bestFit="1" customWidth="1"/>
    <col min="16" max="16" width="8.88671875" style="9" bestFit="1" customWidth="1"/>
    <col min="17" max="17" width="9.77734375" style="9" bestFit="1" customWidth="1"/>
    <col min="18" max="18" width="9.5546875" style="9" bestFit="1" customWidth="1"/>
    <col min="19" max="20" width="10.5546875" style="9" bestFit="1" customWidth="1"/>
    <col min="21" max="21" width="9.88671875" style="9" bestFit="1" customWidth="1"/>
    <col min="22" max="22" width="10.5546875" style="9" bestFit="1" customWidth="1"/>
    <col min="23" max="23" width="9.5546875" style="9" bestFit="1" customWidth="1"/>
    <col min="24" max="25" width="9.88671875" style="9" bestFit="1" customWidth="1"/>
    <col min="26" max="26" width="11.88671875" style="9" bestFit="1" customWidth="1"/>
    <col min="27" max="27" width="9.5546875" style="9" bestFit="1" customWidth="1"/>
    <col min="28" max="28" width="8.88671875" style="9" bestFit="1" customWidth="1"/>
    <col min="29" max="30" width="10.5546875" style="9" bestFit="1" customWidth="1"/>
    <col min="31" max="31" width="8.21875" style="9" bestFit="1" customWidth="1"/>
    <col min="32" max="32" width="8.77734375" style="9" bestFit="1" customWidth="1"/>
    <col min="33" max="33" width="10.5546875" style="9" bestFit="1" customWidth="1"/>
    <col min="34" max="34" width="8.21875" style="9" bestFit="1" customWidth="1"/>
    <col min="35" max="35" width="7.21875" style="9" bestFit="1" customWidth="1"/>
    <col min="36" max="37" width="9.5546875" style="9" bestFit="1" customWidth="1"/>
    <col min="38" max="38" width="8.6640625" style="9" bestFit="1" customWidth="1"/>
    <col min="39" max="39" width="10.5546875" style="9" bestFit="1" customWidth="1"/>
    <col min="40" max="40" width="9.5546875" style="9" bestFit="1" customWidth="1"/>
    <col min="41" max="41" width="7.5546875" style="9" bestFit="1" customWidth="1"/>
    <col min="42" max="42" width="6.5546875" style="9" bestFit="1" customWidth="1"/>
    <col min="43" max="44" width="9.5546875" style="9" bestFit="1" customWidth="1"/>
    <col min="45" max="45" width="6.77734375" style="9" bestFit="1" customWidth="1"/>
    <col min="46" max="46" width="7.77734375" style="9" bestFit="1" customWidth="1"/>
    <col min="47" max="47" width="10.5546875" style="9" bestFit="1" customWidth="1"/>
    <col min="48" max="48" width="8.44140625" style="9" bestFit="1" customWidth="1"/>
    <col min="49" max="49" width="8.5546875" style="9" bestFit="1" customWidth="1"/>
    <col min="50" max="50" width="8.21875" style="9" bestFit="1" customWidth="1"/>
    <col min="51" max="52" width="9.5546875" style="9" bestFit="1" customWidth="1"/>
    <col min="53" max="53" width="10.5546875" style="9" bestFit="1" customWidth="1"/>
    <col min="54" max="54" width="8.21875" style="9" bestFit="1" customWidth="1"/>
    <col min="55" max="57" width="10.5546875" style="9" bestFit="1" customWidth="1"/>
    <col min="58" max="59" width="7.5546875" style="9" bestFit="1" customWidth="1"/>
    <col min="60" max="60" width="8.5546875" style="9" bestFit="1" customWidth="1"/>
    <col min="61" max="61" width="7.5546875" style="9" bestFit="1" customWidth="1"/>
    <col min="62" max="62" width="7.44140625" style="9" bestFit="1" customWidth="1"/>
    <col min="63" max="63" width="11.88671875" style="9" customWidth="1"/>
    <col min="64" max="66" width="11.88671875" style="9" bestFit="1" customWidth="1"/>
    <col min="67" max="67" width="9.5546875" style="9" bestFit="1" customWidth="1"/>
    <col min="68" max="68" width="7.5546875" style="9" bestFit="1" customWidth="1"/>
    <col min="69" max="70" width="10.5546875" style="9" bestFit="1" customWidth="1"/>
    <col min="71" max="71" width="9.44140625" style="9" bestFit="1" customWidth="1"/>
    <col min="72" max="73" width="9.88671875" style="9" bestFit="1" customWidth="1"/>
    <col min="74" max="74" width="10.5546875" style="9" bestFit="1" customWidth="1"/>
    <col min="75" max="75" width="9.21875" style="9" bestFit="1" customWidth="1"/>
    <col min="76" max="76" width="9.88671875" style="9" bestFit="1" customWidth="1"/>
    <col min="77" max="77" width="10.21875" style="9" bestFit="1" customWidth="1"/>
    <col min="78" max="78" width="9.77734375" style="9" bestFit="1" customWidth="1"/>
    <col min="79" max="80" width="10.5546875" style="9" bestFit="1" customWidth="1"/>
    <col min="81" max="81" width="8.6640625" style="9" bestFit="1" customWidth="1"/>
    <col min="82" max="85" width="10.5546875" style="9" bestFit="1" customWidth="1"/>
    <col min="86" max="86" width="9" style="9" bestFit="1" customWidth="1"/>
    <col min="87" max="87" width="10.5546875" style="9" bestFit="1" customWidth="1"/>
    <col min="88" max="89" width="9.5546875" style="9" bestFit="1" customWidth="1"/>
    <col min="90" max="90" width="8.6640625" style="9" bestFit="1" customWidth="1"/>
    <col min="91" max="91" width="9" style="9" bestFit="1" customWidth="1"/>
    <col min="92" max="92" width="9.554687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88671875" style="9" bestFit="1" customWidth="1"/>
    <col min="98" max="98" width="6.5546875" style="9" bestFit="1" customWidth="1"/>
    <col min="99" max="100" width="7.44140625" style="9" bestFit="1" customWidth="1"/>
    <col min="101" max="101" width="6.88671875" style="9" bestFit="1" customWidth="1"/>
    <col min="102" max="106" width="7.44140625" style="9" bestFit="1" customWidth="1"/>
    <col min="107" max="108" width="7.5546875" style="9" bestFit="1" customWidth="1"/>
    <col min="109" max="109" width="10.5546875" style="11" bestFit="1" customWidth="1"/>
    <col min="110" max="110" width="11.44140625" style="9" bestFit="1" customWidth="1"/>
    <col min="111" max="111" width="7.44140625" style="9" bestFit="1" customWidth="1"/>
    <col min="112" max="112" width="6.44140625" style="9" customWidth="1"/>
    <col min="113" max="117" width="8.6640625" style="9" customWidth="1"/>
    <col min="118" max="16384" width="8.6640625" style="9"/>
  </cols>
  <sheetData>
    <row r="1" spans="1:112" s="10" customFormat="1" ht="12.75" customHeight="1">
      <c r="A1" s="10" t="s">
        <v>1235</v>
      </c>
      <c r="B1" s="12" t="s">
        <v>1236</v>
      </c>
      <c r="C1" s="12" t="s">
        <v>1237</v>
      </c>
      <c r="D1" s="10" t="s">
        <v>1238</v>
      </c>
      <c r="E1" s="10" t="s">
        <v>1239</v>
      </c>
      <c r="F1" s="10" t="s">
        <v>1240</v>
      </c>
      <c r="G1" s="10" t="s">
        <v>1241</v>
      </c>
      <c r="H1" s="10" t="s">
        <v>1242</v>
      </c>
      <c r="I1" s="10" t="s">
        <v>1243</v>
      </c>
      <c r="J1" s="10" t="s">
        <v>1244</v>
      </c>
      <c r="K1" s="10" t="s">
        <v>1245</v>
      </c>
      <c r="L1" s="10" t="s">
        <v>1246</v>
      </c>
      <c r="M1" s="10" t="s">
        <v>1247</v>
      </c>
      <c r="N1" s="10" t="s">
        <v>1248</v>
      </c>
      <c r="O1" s="10" t="s">
        <v>1249</v>
      </c>
      <c r="P1" s="10" t="s">
        <v>1250</v>
      </c>
      <c r="Q1" s="10" t="s">
        <v>1251</v>
      </c>
      <c r="R1" s="10" t="s">
        <v>1252</v>
      </c>
      <c r="S1" s="10" t="s">
        <v>1253</v>
      </c>
      <c r="T1" s="10" t="s">
        <v>1254</v>
      </c>
      <c r="U1" s="10" t="s">
        <v>1255</v>
      </c>
      <c r="V1" s="10" t="s">
        <v>1256</v>
      </c>
      <c r="W1" s="10" t="s">
        <v>1257</v>
      </c>
      <c r="X1" s="10" t="s">
        <v>1258</v>
      </c>
      <c r="Y1" s="10" t="s">
        <v>1259</v>
      </c>
      <c r="Z1" s="10" t="s">
        <v>1260</v>
      </c>
      <c r="AA1" s="10" t="s">
        <v>1261</v>
      </c>
      <c r="AB1" s="10" t="s">
        <v>1262</v>
      </c>
      <c r="AC1" s="10" t="s">
        <v>1263</v>
      </c>
      <c r="AD1" s="10" t="s">
        <v>1264</v>
      </c>
      <c r="AE1" s="10" t="s">
        <v>1265</v>
      </c>
      <c r="AF1" s="10" t="s">
        <v>1266</v>
      </c>
      <c r="AG1" s="10" t="s">
        <v>1267</v>
      </c>
      <c r="AH1" s="10" t="s">
        <v>1268</v>
      </c>
      <c r="AI1" s="10" t="s">
        <v>1269</v>
      </c>
      <c r="AJ1" s="10" t="s">
        <v>1270</v>
      </c>
      <c r="AK1" s="10" t="s">
        <v>1271</v>
      </c>
      <c r="AL1" s="10" t="s">
        <v>1272</v>
      </c>
      <c r="AM1" s="10" t="s">
        <v>1273</v>
      </c>
      <c r="AN1" s="10" t="s">
        <v>1274</v>
      </c>
      <c r="AO1" s="10" t="s">
        <v>1275</v>
      </c>
      <c r="AP1" s="10" t="s">
        <v>1276</v>
      </c>
      <c r="AQ1" s="10" t="s">
        <v>1277</v>
      </c>
      <c r="AR1" s="10" t="s">
        <v>1278</v>
      </c>
      <c r="AS1" s="10" t="s">
        <v>1279</v>
      </c>
      <c r="AT1" s="10" t="s">
        <v>1280</v>
      </c>
      <c r="AU1" s="10" t="s">
        <v>1281</v>
      </c>
      <c r="AV1" s="10" t="s">
        <v>1282</v>
      </c>
      <c r="AW1" s="10" t="s">
        <v>1283</v>
      </c>
      <c r="AX1" s="10" t="s">
        <v>1284</v>
      </c>
      <c r="AY1" s="10" t="s">
        <v>1285</v>
      </c>
      <c r="AZ1" s="10" t="s">
        <v>1286</v>
      </c>
      <c r="BA1" s="10" t="s">
        <v>1287</v>
      </c>
      <c r="BB1" s="10" t="s">
        <v>1288</v>
      </c>
      <c r="BC1" s="10" t="s">
        <v>1289</v>
      </c>
      <c r="BD1" s="10" t="s">
        <v>1290</v>
      </c>
      <c r="BE1" s="10" t="s">
        <v>1291</v>
      </c>
      <c r="BF1" s="10" t="s">
        <v>1292</v>
      </c>
      <c r="BG1" s="10" t="s">
        <v>1293</v>
      </c>
      <c r="BH1" s="10" t="s">
        <v>1294</v>
      </c>
      <c r="BI1" s="10" t="s">
        <v>1295</v>
      </c>
      <c r="BJ1" s="10" t="s">
        <v>1296</v>
      </c>
      <c r="BK1" s="10" t="s">
        <v>1297</v>
      </c>
      <c r="BL1" s="10" t="s">
        <v>1298</v>
      </c>
      <c r="BM1" s="10" t="s">
        <v>1299</v>
      </c>
      <c r="BN1" s="10" t="s">
        <v>1300</v>
      </c>
      <c r="BO1" s="10" t="s">
        <v>1301</v>
      </c>
      <c r="BP1" s="10" t="s">
        <v>1302</v>
      </c>
      <c r="BQ1" s="10" t="s">
        <v>1303</v>
      </c>
      <c r="BR1" s="10" t="s">
        <v>1304</v>
      </c>
      <c r="BS1" s="10" t="s">
        <v>1305</v>
      </c>
      <c r="BT1" s="10" t="s">
        <v>1306</v>
      </c>
      <c r="BU1" s="10" t="s">
        <v>1307</v>
      </c>
      <c r="BV1" s="10" t="s">
        <v>1308</v>
      </c>
      <c r="BW1" s="10" t="s">
        <v>1309</v>
      </c>
      <c r="BX1" s="10" t="s">
        <v>1310</v>
      </c>
      <c r="BY1" s="10" t="s">
        <v>1311</v>
      </c>
      <c r="BZ1" s="10" t="s">
        <v>1312</v>
      </c>
      <c r="CA1" s="10" t="s">
        <v>1313</v>
      </c>
      <c r="CB1" s="10" t="s">
        <v>1314</v>
      </c>
      <c r="CC1" s="10" t="s">
        <v>1315</v>
      </c>
      <c r="CD1" s="10" t="s">
        <v>1316</v>
      </c>
      <c r="CE1" s="10" t="s">
        <v>1317</v>
      </c>
      <c r="CF1" s="10" t="s">
        <v>1318</v>
      </c>
      <c r="CG1" s="10" t="s">
        <v>1319</v>
      </c>
      <c r="CH1" s="10" t="s">
        <v>1320</v>
      </c>
      <c r="CI1" s="10" t="s">
        <v>1321</v>
      </c>
      <c r="CJ1" s="10" t="s">
        <v>1322</v>
      </c>
      <c r="CK1" s="10" t="s">
        <v>1323</v>
      </c>
      <c r="CL1" s="10" t="s">
        <v>1324</v>
      </c>
      <c r="CM1" s="10" t="s">
        <v>1325</v>
      </c>
      <c r="CN1" s="10" t="s">
        <v>1326</v>
      </c>
      <c r="CO1" s="10" t="s">
        <v>1327</v>
      </c>
      <c r="CP1" s="10" t="s">
        <v>1328</v>
      </c>
      <c r="CQ1" s="197" t="s">
        <v>1329</v>
      </c>
      <c r="CR1" s="197" t="s">
        <v>1330</v>
      </c>
      <c r="CS1" s="197" t="s">
        <v>1331</v>
      </c>
      <c r="CT1" s="197" t="s">
        <v>1332</v>
      </c>
      <c r="CU1" s="197" t="s">
        <v>1333</v>
      </c>
      <c r="CV1" s="197" t="s">
        <v>1334</v>
      </c>
      <c r="CW1" s="197" t="s">
        <v>1335</v>
      </c>
      <c r="CX1" s="197" t="s">
        <v>1336</v>
      </c>
      <c r="CY1" s="197" t="s">
        <v>1337</v>
      </c>
      <c r="CZ1" s="197" t="s">
        <v>1338</v>
      </c>
      <c r="DA1" s="197" t="s">
        <v>1339</v>
      </c>
      <c r="DB1" s="197" t="s">
        <v>1340</v>
      </c>
      <c r="DC1" s="197" t="s">
        <v>1341</v>
      </c>
      <c r="DD1" s="197" t="s">
        <v>1342</v>
      </c>
      <c r="DE1" s="10" t="s">
        <v>1343</v>
      </c>
      <c r="DF1" s="10" t="s">
        <v>1344</v>
      </c>
      <c r="DG1" s="10" t="s">
        <v>1345</v>
      </c>
      <c r="DH1" s="10" t="s">
        <v>1346</v>
      </c>
    </row>
    <row r="2" spans="1:112" s="169" customFormat="1" ht="12.6" customHeight="1">
      <c r="A2" s="199" t="str">
        <f>RIGHT(data!C97,3)</f>
        <v>141</v>
      </c>
      <c r="B2" s="200" t="str">
        <f>RIGHT(data!C96,4)</f>
        <v>2024</v>
      </c>
      <c r="C2" s="12" t="s">
        <v>1163</v>
      </c>
      <c r="D2" s="198">
        <f>ROUND(N(data!C266),0)</f>
        <v>3288772</v>
      </c>
      <c r="E2" s="198">
        <f>ROUND(N(data!C267),0)</f>
        <v>0</v>
      </c>
      <c r="F2" s="198">
        <f>ROUND(N(data!C268),0)</f>
        <v>8571722</v>
      </c>
      <c r="G2" s="198">
        <f>ROUND(N(data!C269),0)</f>
        <v>3174110</v>
      </c>
      <c r="H2" s="198">
        <f>ROUND(N(data!C270),0)</f>
        <v>0</v>
      </c>
      <c r="I2" s="198">
        <f>ROUND(N(data!C271),0)</f>
        <v>503461</v>
      </c>
      <c r="J2" s="198">
        <f>ROUND(N(data!C272),0)</f>
        <v>0</v>
      </c>
      <c r="K2" s="198">
        <f>ROUND(N(data!C273),0)</f>
        <v>350251</v>
      </c>
      <c r="L2" s="198">
        <f>ROUND(N(data!C274),0)</f>
        <v>182056</v>
      </c>
      <c r="M2" s="198">
        <f>ROUND(N(data!C275),0)</f>
        <v>0</v>
      </c>
      <c r="N2" s="198">
        <f>ROUND(N(data!C278),0)</f>
        <v>0</v>
      </c>
      <c r="O2" s="198">
        <f>ROUND(N(data!C279),0)</f>
        <v>0</v>
      </c>
      <c r="P2" s="198">
        <f>ROUND(N(data!C280),0)</f>
        <v>0</v>
      </c>
      <c r="Q2" s="198">
        <f>ROUND(N(data!C283),0)</f>
        <v>204226</v>
      </c>
      <c r="R2" s="198">
        <f>ROUND(N(data!C284),0)</f>
        <v>659766</v>
      </c>
      <c r="S2" s="198">
        <f>ROUND(N(data!C285),0)</f>
        <v>20373274</v>
      </c>
      <c r="T2" s="198">
        <f>ROUND(N(data!C286),0)</f>
        <v>0</v>
      </c>
      <c r="U2" s="198">
        <f>ROUND(N(data!C287),0)</f>
        <v>8739348</v>
      </c>
      <c r="V2" s="198">
        <f>ROUND(N(data!C288),0)</f>
        <v>6966034</v>
      </c>
      <c r="W2" s="198">
        <f>ROUND(N(data!C289),0)</f>
        <v>0</v>
      </c>
      <c r="X2" s="198">
        <f>ROUND(N(data!C290),0)</f>
        <v>7859</v>
      </c>
      <c r="Y2" s="198">
        <f>ROUND(N(data!C291),0)</f>
        <v>0</v>
      </c>
      <c r="Z2" s="198">
        <f>ROUND(N(data!C292),0)</f>
        <v>20582079</v>
      </c>
      <c r="AA2" s="198">
        <f>ROUND(N(data!C295),0)</f>
        <v>0</v>
      </c>
      <c r="AB2" s="198">
        <f>ROUND(N(data!C296),0)</f>
        <v>0</v>
      </c>
      <c r="AC2" s="198">
        <f>ROUND(N(data!C297),0)</f>
        <v>0</v>
      </c>
      <c r="AD2" s="198">
        <f>ROUND(N(data!C298),0)</f>
        <v>3013693</v>
      </c>
      <c r="AE2" s="198">
        <f>ROUND(N(data!C302),0)</f>
        <v>0</v>
      </c>
      <c r="AF2" s="198">
        <f>ROUND(N(data!C303),0)</f>
        <v>0</v>
      </c>
      <c r="AG2" s="198">
        <f>ROUND(N(data!C304),0)</f>
        <v>0</v>
      </c>
      <c r="AH2" s="198">
        <f>ROUND(N(data!C305),0)</f>
        <v>0</v>
      </c>
      <c r="AI2" s="198">
        <f>ROUND(N(data!C314),0)</f>
        <v>0</v>
      </c>
      <c r="AJ2" s="198">
        <f>ROUND(N(data!C315),0)</f>
        <v>3830234</v>
      </c>
      <c r="AK2" s="198">
        <f>ROUND(N(data!C316),0)</f>
        <v>1829792</v>
      </c>
      <c r="AL2" s="198">
        <f>ROUND(N(data!C317),0)</f>
        <v>22882</v>
      </c>
      <c r="AM2" s="198">
        <f>ROUND(N(data!C318),0)</f>
        <v>0</v>
      </c>
      <c r="AN2" s="198">
        <f>ROUND(N(data!C319),0)</f>
        <v>820339</v>
      </c>
      <c r="AO2" s="198">
        <f>ROUND(N(data!C320),0)</f>
        <v>0</v>
      </c>
      <c r="AP2" s="198">
        <f>ROUND(N(data!C321),0)</f>
        <v>0</v>
      </c>
      <c r="AQ2" s="198">
        <f>ROUND(N(data!C322),0)</f>
        <v>0</v>
      </c>
      <c r="AR2" s="198">
        <f>ROUND(N(data!C323),0)</f>
        <v>571337</v>
      </c>
      <c r="AS2" s="198">
        <f>ROUND(N(data!C326),0)</f>
        <v>0</v>
      </c>
      <c r="AT2" s="198">
        <f>ROUND(N(data!C327),0)</f>
        <v>0</v>
      </c>
      <c r="AU2" s="198">
        <f>ROUND(N(data!C328),0)</f>
        <v>3013693</v>
      </c>
      <c r="AV2" s="198">
        <f>ROUND(N(data!C331),0)</f>
        <v>0</v>
      </c>
      <c r="AW2" s="198">
        <f>ROUND(N(data!C332),0)</f>
        <v>0</v>
      </c>
      <c r="AX2" s="198">
        <f>ROUND(N(data!C333),0)</f>
        <v>0</v>
      </c>
      <c r="AY2" s="198">
        <f>ROUND(N(data!C334),0)</f>
        <v>8579879</v>
      </c>
      <c r="AZ2" s="198">
        <f>ROUND(N(data!C335),0)</f>
        <v>5684375</v>
      </c>
      <c r="BA2" s="198">
        <f>ROUND(N(data!C336),0)</f>
        <v>0</v>
      </c>
      <c r="BB2" s="198">
        <f>ROUND(N(data!C337),0)</f>
        <v>0</v>
      </c>
      <c r="BC2" s="198">
        <f>ROUND(N(data!C338),0)</f>
        <v>0</v>
      </c>
      <c r="BD2" s="198">
        <f>ROUND(N(data!C339),0)</f>
        <v>0</v>
      </c>
      <c r="BE2" s="198">
        <f>ROUND(N(data!C343),0)</f>
        <v>3447354</v>
      </c>
      <c r="BF2" s="198">
        <f>ROUND(N(data!C345),0)</f>
        <v>0</v>
      </c>
      <c r="BG2" s="198">
        <f>ROUND(N(data!C346),0)</f>
        <v>0</v>
      </c>
      <c r="BH2" s="198">
        <f>ROUND(N(data!C347),0)</f>
        <v>0</v>
      </c>
      <c r="BI2" s="198">
        <f>ROUND(N(data!C348),0)</f>
        <v>0</v>
      </c>
      <c r="BJ2" s="198">
        <f>ROUND(N(data!C349),0)</f>
        <v>0</v>
      </c>
      <c r="BK2" s="198">
        <f>ROUND(N(data!CE60),2)</f>
        <v>304.38</v>
      </c>
      <c r="BL2" s="198">
        <f>ROUND(N(data!C358),0)</f>
        <v>14313148</v>
      </c>
      <c r="BM2" s="198">
        <f>ROUND(N(data!C359),0)</f>
        <v>36527651</v>
      </c>
      <c r="BN2" s="198">
        <f>ROUND(N(data!C363),0)</f>
        <v>15512289</v>
      </c>
      <c r="BO2" s="198">
        <f>ROUND(N(data!C364),0)</f>
        <v>238147</v>
      </c>
      <c r="BP2" s="198">
        <f>ROUND(N(data!C365),0)</f>
        <v>0</v>
      </c>
      <c r="BQ2" s="198">
        <f>ROUND(N(data!D381),0)</f>
        <v>2574338</v>
      </c>
      <c r="BR2" s="198">
        <f>ROUND(N(data!C370),0)</f>
        <v>0</v>
      </c>
      <c r="BS2" s="198">
        <f>ROUND(N(data!C371),0)</f>
        <v>1672194</v>
      </c>
      <c r="BT2" s="198">
        <f>ROUND(N(data!C372),0)</f>
        <v>0</v>
      </c>
      <c r="BU2" s="198">
        <f>ROUND(N(data!C373),0)</f>
        <v>0</v>
      </c>
      <c r="BV2" s="198">
        <f>ROUND(N(data!C374),0)</f>
        <v>0</v>
      </c>
      <c r="BW2" s="198">
        <f>ROUND(N(data!C375),0)</f>
        <v>0</v>
      </c>
      <c r="BX2" s="198">
        <f>ROUND(N(data!C376),0)</f>
        <v>0</v>
      </c>
      <c r="BY2" s="198">
        <f>ROUND(N(data!C377),0)</f>
        <v>0</v>
      </c>
      <c r="BZ2" s="198">
        <f>ROUND(N(data!C378),0)</f>
        <v>33600</v>
      </c>
      <c r="CA2" s="198">
        <f>ROUND(N(data!C379),0)</f>
        <v>324458</v>
      </c>
      <c r="CB2" s="198">
        <f>ROUND(N(data!C380),0)</f>
        <v>544086</v>
      </c>
      <c r="CC2" s="198">
        <f>ROUND(N(data!C382),0)</f>
        <v>1410587</v>
      </c>
      <c r="CD2" s="198">
        <f>ROUND(N(data!C389),0)</f>
        <v>18241100</v>
      </c>
      <c r="CE2" s="198">
        <f>ROUND(N(data!C390),0)</f>
        <v>4145644</v>
      </c>
      <c r="CF2" s="198">
        <f>ROUND(N(data!C391),0)</f>
        <v>2381801</v>
      </c>
      <c r="CG2" s="198">
        <f>ROUND(N(data!C392),0)</f>
        <v>2810758</v>
      </c>
      <c r="CH2" s="198">
        <f>ROUND(N(data!C393),0)</f>
        <v>609411</v>
      </c>
      <c r="CI2" s="198">
        <f>ROUND(N(data!C394),0)</f>
        <v>5552956</v>
      </c>
      <c r="CJ2" s="198">
        <f>ROUND(N(data!C395),0)</f>
        <v>1471682</v>
      </c>
      <c r="CK2" s="198">
        <f>ROUND(N(data!C396),0)</f>
        <v>258964</v>
      </c>
      <c r="CL2" s="198">
        <f>ROUND(N(data!C397),0)</f>
        <v>278546</v>
      </c>
      <c r="CM2" s="198">
        <f>ROUND(N(data!C398),0)</f>
        <v>323659</v>
      </c>
      <c r="CN2" s="198">
        <f>ROUND(N(data!C399),0)</f>
        <v>1402661</v>
      </c>
      <c r="CO2" s="198">
        <f>ROUND(N(data!C362),0)</f>
        <v>500661</v>
      </c>
      <c r="CP2" s="198">
        <f>ROUND(N(data!D415),0)</f>
        <v>517865</v>
      </c>
      <c r="CQ2" s="52">
        <f>ROUND(N(data!C401),0)</f>
        <v>0</v>
      </c>
      <c r="CR2" s="52">
        <f>ROUND(N(data!C402),0)</f>
        <v>0</v>
      </c>
      <c r="CS2" s="52">
        <f>ROUND(N(data!C403),0)</f>
        <v>32108</v>
      </c>
      <c r="CT2" s="52">
        <f>ROUND(N(data!C404),0)</f>
        <v>0</v>
      </c>
      <c r="CU2" s="52">
        <f>ROUND(N(data!C405),0)</f>
        <v>297</v>
      </c>
      <c r="CV2" s="52">
        <f>ROUND(N(data!C406),0)</f>
        <v>0</v>
      </c>
      <c r="CW2" s="52">
        <f>ROUND(N(data!C407),0)</f>
        <v>0</v>
      </c>
      <c r="CX2" s="52">
        <f>ROUND(N(data!C408),0)</f>
        <v>0</v>
      </c>
      <c r="CY2" s="52">
        <f>ROUND(N(data!C409),0)</f>
        <v>0</v>
      </c>
      <c r="CZ2" s="52">
        <f>ROUND(N(data!C410),0)</f>
        <v>0</v>
      </c>
      <c r="DA2" s="52">
        <f>ROUND(N(data!C411),0)</f>
        <v>141811</v>
      </c>
      <c r="DB2" s="52">
        <f>ROUND(N(data!C412),0)</f>
        <v>0</v>
      </c>
      <c r="DC2" s="52">
        <f>ROUND(N(data!C413),0)</f>
        <v>0</v>
      </c>
      <c r="DD2" s="52">
        <f>ROUND(N(data!C414),0)</f>
        <v>343649</v>
      </c>
      <c r="DE2" s="52">
        <f>ROUND(N(data!C419),0)</f>
        <v>0</v>
      </c>
      <c r="DF2" s="198">
        <f>ROUND(N(data!D420),0)</f>
        <v>26392</v>
      </c>
      <c r="DG2" s="198">
        <f>ROUND(N(data!C422),0)</f>
        <v>0</v>
      </c>
      <c r="DH2" s="198">
        <f>ROUND(N(data!C423),0)</f>
        <v>0</v>
      </c>
    </row>
  </sheetData>
  <sheetProtection algorithmName="SHA-512" hashValue="uGUlA9wK0zVAtN+dQBVObE3RIWZfC/K/as6pSz6rVu2uoGwQD7+JxgyzpuFAB1YeIVIe213zA1dlgoXRWxCcEw==" saltValue="di6TjYA/pZSaa9pqHiaNSQ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1697-4A54-420B-B14A-CDB874C21475}">
  <sheetPr codeName="Sheet17"/>
  <dimension ref="A1:CK80"/>
  <sheetViews>
    <sheetView workbookViewId="0">
      <selection activeCell="N34" sqref="N34"/>
    </sheetView>
  </sheetViews>
  <sheetFormatPr defaultColWidth="8.6640625" defaultRowHeight="15.75"/>
  <cols>
    <col min="1" max="1" width="12.6640625" style="9" bestFit="1" customWidth="1"/>
    <col min="2" max="2" width="5.21875" style="9" bestFit="1" customWidth="1"/>
    <col min="3" max="3" width="13.88671875" style="9" bestFit="1" customWidth="1"/>
    <col min="4" max="4" width="10.5546875" style="9" bestFit="1" customWidth="1"/>
    <col min="5" max="37" width="12.5546875" style="9" customWidth="1"/>
    <col min="38" max="42" width="8.6640625" style="9" customWidth="1"/>
    <col min="43" max="16384" width="8.6640625" style="9"/>
  </cols>
  <sheetData>
    <row r="1" spans="1:89" s="10" customFormat="1" ht="12.6" customHeight="1">
      <c r="A1" s="10" t="s">
        <v>1347</v>
      </c>
      <c r="B1" s="12" t="s">
        <v>1348</v>
      </c>
      <c r="C1" s="10" t="s">
        <v>1349</v>
      </c>
      <c r="D1" s="12" t="s">
        <v>1350</v>
      </c>
      <c r="E1" s="10" t="s">
        <v>1351</v>
      </c>
      <c r="F1" s="10" t="s">
        <v>1352</v>
      </c>
      <c r="G1" s="10" t="s">
        <v>1353</v>
      </c>
      <c r="H1" s="10" t="s">
        <v>1354</v>
      </c>
      <c r="I1" s="10" t="s">
        <v>1355</v>
      </c>
      <c r="J1" s="10" t="s">
        <v>1356</v>
      </c>
      <c r="K1" s="10" t="s">
        <v>1357</v>
      </c>
      <c r="L1" s="10" t="s">
        <v>1358</v>
      </c>
      <c r="M1" s="10" t="s">
        <v>1359</v>
      </c>
      <c r="N1" s="10" t="s">
        <v>1360</v>
      </c>
      <c r="O1" s="10" t="s">
        <v>1361</v>
      </c>
      <c r="P1" s="10" t="s">
        <v>1329</v>
      </c>
      <c r="Q1" s="10" t="s">
        <v>1330</v>
      </c>
      <c r="R1" s="10" t="s">
        <v>1331</v>
      </c>
      <c r="S1" s="10" t="s">
        <v>1332</v>
      </c>
      <c r="T1" s="10" t="s">
        <v>1333</v>
      </c>
      <c r="U1" s="10" t="s">
        <v>1334</v>
      </c>
      <c r="V1" s="10" t="s">
        <v>1335</v>
      </c>
      <c r="W1" s="10" t="s">
        <v>1336</v>
      </c>
      <c r="X1" s="10" t="s">
        <v>1337</v>
      </c>
      <c r="Y1" s="10" t="s">
        <v>1338</v>
      </c>
      <c r="Z1" s="10" t="s">
        <v>1339</v>
      </c>
      <c r="AA1" s="10" t="s">
        <v>1340</v>
      </c>
      <c r="AB1" s="10" t="s">
        <v>1341</v>
      </c>
      <c r="AC1" s="10" t="s">
        <v>1342</v>
      </c>
      <c r="AD1" s="10" t="s">
        <v>1362</v>
      </c>
      <c r="AE1" s="10" t="s">
        <v>1363</v>
      </c>
      <c r="AF1" s="10" t="s">
        <v>1364</v>
      </c>
      <c r="AG1" s="10" t="s">
        <v>1365</v>
      </c>
      <c r="AH1" s="10" t="s">
        <v>1366</v>
      </c>
      <c r="AI1" s="10" t="s">
        <v>1367</v>
      </c>
      <c r="AJ1" s="10" t="s">
        <v>1368</v>
      </c>
      <c r="AK1" s="10" t="s">
        <v>1369</v>
      </c>
      <c r="AM1" s="14"/>
      <c r="AN1" s="14"/>
      <c r="AO1" s="14"/>
      <c r="AP1" s="14"/>
    </row>
    <row r="2" spans="1:89" s="169" customFormat="1" ht="12.6" customHeight="1">
      <c r="A2" s="12" t="str">
        <f>RIGHT(data!$C$97,3)</f>
        <v>141</v>
      </c>
      <c r="B2" s="200" t="str">
        <f>RIGHT(data!$C$96,4)</f>
        <v>2024</v>
      </c>
      <c r="C2" s="12" t="str">
        <f>data!C$55</f>
        <v>6010</v>
      </c>
      <c r="D2" s="12" t="s">
        <v>1163</v>
      </c>
      <c r="E2" s="198">
        <f>ROUND(N(data!C59), 0)</f>
        <v>0</v>
      </c>
      <c r="F2" s="271">
        <f>ROUND(N(data!C60), 2)</f>
        <v>0</v>
      </c>
      <c r="G2" s="198">
        <f>ROUND(N(data!C61), 0)</f>
        <v>0</v>
      </c>
      <c r="H2" s="198">
        <f>ROUND(N(data!C62), 0)</f>
        <v>0</v>
      </c>
      <c r="I2" s="198">
        <f>ROUND(N(data!C63), 0)</f>
        <v>0</v>
      </c>
      <c r="J2" s="198">
        <f>ROUND(N(data!C64), 0)</f>
        <v>0</v>
      </c>
      <c r="K2" s="198">
        <f>ROUND(N(data!C65), 0)</f>
        <v>0</v>
      </c>
      <c r="L2" s="198">
        <f>ROUND(N(data!C66), 0)</f>
        <v>0</v>
      </c>
      <c r="M2" s="198">
        <f>ROUND(N(data!C67), 0)</f>
        <v>0</v>
      </c>
      <c r="N2" s="198">
        <f>ROUND(N(data!C68), 0)</f>
        <v>0</v>
      </c>
      <c r="O2" s="198">
        <f>ROUND(N(data!C69), 0)</f>
        <v>0</v>
      </c>
      <c r="P2" s="198">
        <f>ROUND(N(data!C70), 0)</f>
        <v>0</v>
      </c>
      <c r="Q2" s="198">
        <f>ROUND(N(data!C71), 0)</f>
        <v>0</v>
      </c>
      <c r="R2" s="198">
        <f>ROUND(N(data!C72), 0)</f>
        <v>0</v>
      </c>
      <c r="S2" s="198">
        <f>ROUND(N(data!C73), 0)</f>
        <v>0</v>
      </c>
      <c r="T2" s="198">
        <f>ROUND(N(data!C74), 0)</f>
        <v>0</v>
      </c>
      <c r="U2" s="198">
        <f>ROUND(N(data!C75), 0)</f>
        <v>0</v>
      </c>
      <c r="V2" s="198">
        <f>ROUND(N(data!C76), 0)</f>
        <v>0</v>
      </c>
      <c r="W2" s="198">
        <f>ROUND(N(data!C77), 0)</f>
        <v>0</v>
      </c>
      <c r="X2" s="198">
        <f>ROUND(N(data!C78), 0)</f>
        <v>0</v>
      </c>
      <c r="Y2" s="198">
        <f>ROUND(N(data!C79), 0)</f>
        <v>0</v>
      </c>
      <c r="Z2" s="198">
        <f>ROUND(N(data!C80), 0)</f>
        <v>0</v>
      </c>
      <c r="AA2" s="198">
        <f>ROUND(N(data!C81), 0)</f>
        <v>0</v>
      </c>
      <c r="AB2" s="198">
        <f>ROUND(N(data!C82), 0)</f>
        <v>0</v>
      </c>
      <c r="AC2" s="198">
        <f>ROUND(N(data!C83), 0)</f>
        <v>0</v>
      </c>
      <c r="AD2" s="198">
        <f>ROUND(N(data!C84), 0)</f>
        <v>0</v>
      </c>
      <c r="AE2" s="198">
        <f>ROUND(N(data!C89), 0)</f>
        <v>0</v>
      </c>
      <c r="AF2" s="198">
        <f>ROUND(N(data!C87), 0)</f>
        <v>0</v>
      </c>
      <c r="AG2" s="198">
        <f>ROUND(N(data!C90), 0)</f>
        <v>0</v>
      </c>
      <c r="AH2" s="198">
        <f>ROUND(N(data!C91), 0)</f>
        <v>0</v>
      </c>
      <c r="AI2" s="198">
        <f>ROUND(N(data!C92), 0)</f>
        <v>0</v>
      </c>
      <c r="AJ2" s="198">
        <f>ROUND(N(data!C93), 0)</f>
        <v>0</v>
      </c>
      <c r="AK2" s="271">
        <f>ROUND(N(data!C94), 2)</f>
        <v>0</v>
      </c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</row>
    <row r="3" spans="1:89" s="11" customFormat="1" ht="12.6" customHeight="1">
      <c r="A3" s="12" t="str">
        <f>RIGHT(data!$C$97,3)</f>
        <v>141</v>
      </c>
      <c r="B3" s="200" t="str">
        <f>RIGHT(data!$C$96,4)</f>
        <v>2024</v>
      </c>
      <c r="C3" s="12" t="str">
        <f>data!D$55</f>
        <v>6030</v>
      </c>
      <c r="D3" s="12" t="s">
        <v>1163</v>
      </c>
      <c r="E3" s="198">
        <f>ROUND(N(data!D59), 0)</f>
        <v>0</v>
      </c>
      <c r="F3" s="271">
        <f>ROUND(N(data!D60), 2)</f>
        <v>0</v>
      </c>
      <c r="G3" s="198">
        <f>ROUND(N(data!D61), 0)</f>
        <v>0</v>
      </c>
      <c r="H3" s="198">
        <f>ROUND(N(data!D62), 0)</f>
        <v>0</v>
      </c>
      <c r="I3" s="198">
        <f>ROUND(N(data!D63), 0)</f>
        <v>0</v>
      </c>
      <c r="J3" s="198">
        <f>ROUND(N(data!D64), 0)</f>
        <v>0</v>
      </c>
      <c r="K3" s="198">
        <f>ROUND(N(data!D65), 0)</f>
        <v>0</v>
      </c>
      <c r="L3" s="198">
        <f>ROUND(N(data!D66), 0)</f>
        <v>0</v>
      </c>
      <c r="M3" s="198">
        <f>ROUND(N(data!D67), 0)</f>
        <v>0</v>
      </c>
      <c r="N3" s="198">
        <f>ROUND(N(data!D68), 0)</f>
        <v>0</v>
      </c>
      <c r="O3" s="198">
        <f>ROUND(N(data!D69), 0)</f>
        <v>0</v>
      </c>
      <c r="P3" s="198">
        <f>ROUND(N(data!D70), 0)</f>
        <v>0</v>
      </c>
      <c r="Q3" s="198">
        <f>ROUND(N(data!D71), 0)</f>
        <v>0</v>
      </c>
      <c r="R3" s="198">
        <f>ROUND(N(data!D72), 0)</f>
        <v>0</v>
      </c>
      <c r="S3" s="198">
        <f>ROUND(N(data!D73), 0)</f>
        <v>0</v>
      </c>
      <c r="T3" s="198">
        <f>ROUND(N(data!D74), 0)</f>
        <v>0</v>
      </c>
      <c r="U3" s="198">
        <f>ROUND(N(data!D75), 0)</f>
        <v>0</v>
      </c>
      <c r="V3" s="198">
        <f>ROUND(N(data!D76), 0)</f>
        <v>0</v>
      </c>
      <c r="W3" s="198">
        <f>ROUND(N(data!D77), 0)</f>
        <v>0</v>
      </c>
      <c r="X3" s="198">
        <f>ROUND(N(data!D78), 0)</f>
        <v>0</v>
      </c>
      <c r="Y3" s="198">
        <f>ROUND(N(data!D79), 0)</f>
        <v>0</v>
      </c>
      <c r="Z3" s="198">
        <f>ROUND(N(data!D80), 0)</f>
        <v>0</v>
      </c>
      <c r="AA3" s="198">
        <f>ROUND(N(data!D81), 0)</f>
        <v>0</v>
      </c>
      <c r="AB3" s="198">
        <f>ROUND(N(data!D82), 0)</f>
        <v>0</v>
      </c>
      <c r="AC3" s="198">
        <f>ROUND(N(data!D83), 0)</f>
        <v>0</v>
      </c>
      <c r="AD3" s="198">
        <f>ROUND(N(data!D84), 0)</f>
        <v>0</v>
      </c>
      <c r="AE3" s="198">
        <f>ROUND(N(data!D89), 0)</f>
        <v>0</v>
      </c>
      <c r="AF3" s="198">
        <f>ROUND(N(data!D87), 0)</f>
        <v>0</v>
      </c>
      <c r="AG3" s="198">
        <f>ROUND(N(data!D90), 0)</f>
        <v>0</v>
      </c>
      <c r="AH3" s="198">
        <f>ROUND(N(data!D91), 0)</f>
        <v>0</v>
      </c>
      <c r="AI3" s="198">
        <f>ROUND(N(data!D92), 0)</f>
        <v>0</v>
      </c>
      <c r="AJ3" s="198">
        <f>ROUND(N(data!D93), 0)</f>
        <v>0</v>
      </c>
      <c r="AK3" s="271">
        <f>ROUND(N(data!D94), 2)</f>
        <v>0</v>
      </c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</row>
    <row r="4" spans="1:89" s="11" customFormat="1" ht="12.6" customHeight="1">
      <c r="A4" s="12" t="str">
        <f>RIGHT(data!$C$97,3)</f>
        <v>141</v>
      </c>
      <c r="B4" s="200" t="str">
        <f>RIGHT(data!$C$96,4)</f>
        <v>2024</v>
      </c>
      <c r="C4" s="12" t="str">
        <f>data!E$55</f>
        <v>6070</v>
      </c>
      <c r="D4" s="12" t="s">
        <v>1163</v>
      </c>
      <c r="E4" s="198">
        <f>ROUND(N(data!E59), 0)</f>
        <v>364</v>
      </c>
      <c r="F4" s="271">
        <f>ROUND(N(data!E60), 2)</f>
        <v>7.92</v>
      </c>
      <c r="G4" s="198">
        <f>ROUND(N(data!E61), 0)</f>
        <v>413377</v>
      </c>
      <c r="H4" s="198">
        <f>ROUND(N(data!E62), 0)</f>
        <v>93948</v>
      </c>
      <c r="I4" s="198">
        <f>ROUND(N(data!E63), 0)</f>
        <v>93552</v>
      </c>
      <c r="J4" s="198">
        <f>ROUND(N(data!E64), 0)</f>
        <v>16511</v>
      </c>
      <c r="K4" s="198">
        <f>ROUND(N(data!E65), 0)</f>
        <v>847</v>
      </c>
      <c r="L4" s="198">
        <f>ROUND(N(data!E66), 0)</f>
        <v>96734</v>
      </c>
      <c r="M4" s="198">
        <f>ROUND(N(data!E67), 0)</f>
        <v>20167</v>
      </c>
      <c r="N4" s="198">
        <f>ROUND(N(data!E68), 0)</f>
        <v>2132</v>
      </c>
      <c r="O4" s="198">
        <f>ROUND(N(data!E69), 0)</f>
        <v>4232</v>
      </c>
      <c r="P4" s="198">
        <f>ROUND(N(data!E70), 0)</f>
        <v>0</v>
      </c>
      <c r="Q4" s="198">
        <f>ROUND(N(data!E71), 0)</f>
        <v>0</v>
      </c>
      <c r="R4" s="198">
        <f>ROUND(N(data!E72), 0)</f>
        <v>0</v>
      </c>
      <c r="S4" s="198">
        <f>ROUND(N(data!E73), 0)</f>
        <v>0</v>
      </c>
      <c r="T4" s="198">
        <f>ROUND(N(data!E74), 0)</f>
        <v>0</v>
      </c>
      <c r="U4" s="198">
        <f>ROUND(N(data!E75), 0)</f>
        <v>0</v>
      </c>
      <c r="V4" s="198">
        <f>ROUND(N(data!E76), 0)</f>
        <v>0</v>
      </c>
      <c r="W4" s="198">
        <f>ROUND(N(data!E77), 0)</f>
        <v>0</v>
      </c>
      <c r="X4" s="198">
        <f>ROUND(N(data!E78), 0)</f>
        <v>0</v>
      </c>
      <c r="Y4" s="198">
        <f>ROUND(N(data!E79), 0)</f>
        <v>0</v>
      </c>
      <c r="Z4" s="198">
        <f>ROUND(N(data!E80), 0)</f>
        <v>0</v>
      </c>
      <c r="AA4" s="198">
        <f>ROUND(N(data!E81), 0)</f>
        <v>0</v>
      </c>
      <c r="AB4" s="198">
        <f>ROUND(N(data!E82), 0)</f>
        <v>0</v>
      </c>
      <c r="AC4" s="198">
        <f>ROUND(N(data!E83), 0)</f>
        <v>4232</v>
      </c>
      <c r="AD4" s="198">
        <f>ROUND(N(data!E84), 0)</f>
        <v>0</v>
      </c>
      <c r="AE4" s="198">
        <f>ROUND(N(data!E89), 0)</f>
        <v>1280596</v>
      </c>
      <c r="AF4" s="198">
        <f>ROUND(N(data!E87), 0)</f>
        <v>1273344</v>
      </c>
      <c r="AG4" s="198">
        <f>ROUND(N(data!E90), 0)</f>
        <v>1076</v>
      </c>
      <c r="AH4" s="198">
        <f>ROUND(N(data!E91), 0)</f>
        <v>1092</v>
      </c>
      <c r="AI4" s="198">
        <f>ROUND(N(data!E92), 0)</f>
        <v>466</v>
      </c>
      <c r="AJ4" s="198">
        <f>ROUND(N(data!E93), 0)</f>
        <v>4583</v>
      </c>
      <c r="AK4" s="271">
        <f>ROUND(N(data!E94), 2)</f>
        <v>7.14</v>
      </c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</row>
    <row r="5" spans="1:89" s="11" customFormat="1" ht="12.6" customHeight="1">
      <c r="A5" s="12" t="str">
        <f>RIGHT(data!$C$97,3)</f>
        <v>141</v>
      </c>
      <c r="B5" s="200" t="str">
        <f>RIGHT(data!$C$96,4)</f>
        <v>2024</v>
      </c>
      <c r="C5" s="12" t="str">
        <f>data!F$55</f>
        <v>6100</v>
      </c>
      <c r="D5" s="12" t="s">
        <v>1163</v>
      </c>
      <c r="E5" s="198">
        <f>ROUND(N(data!F59), 0)</f>
        <v>0</v>
      </c>
      <c r="F5" s="271">
        <f>ROUND(N(data!F60), 2)</f>
        <v>0</v>
      </c>
      <c r="G5" s="198">
        <f>ROUND(N(data!F61), 0)</f>
        <v>0</v>
      </c>
      <c r="H5" s="198">
        <f>ROUND(N(data!F62), 0)</f>
        <v>0</v>
      </c>
      <c r="I5" s="198">
        <f>ROUND(N(data!F63), 0)</f>
        <v>0</v>
      </c>
      <c r="J5" s="198">
        <f>ROUND(N(data!F64), 0)</f>
        <v>0</v>
      </c>
      <c r="K5" s="198">
        <f>ROUND(N(data!F65), 0)</f>
        <v>0</v>
      </c>
      <c r="L5" s="198">
        <f>ROUND(N(data!F66), 0)</f>
        <v>0</v>
      </c>
      <c r="M5" s="198">
        <f>ROUND(N(data!F67), 0)</f>
        <v>0</v>
      </c>
      <c r="N5" s="198">
        <f>ROUND(N(data!F68), 0)</f>
        <v>0</v>
      </c>
      <c r="O5" s="198">
        <f>ROUND(N(data!F69), 0)</f>
        <v>0</v>
      </c>
      <c r="P5" s="198">
        <f>ROUND(N(data!F70), 0)</f>
        <v>0</v>
      </c>
      <c r="Q5" s="198">
        <f>ROUND(N(data!F71), 0)</f>
        <v>0</v>
      </c>
      <c r="R5" s="198">
        <f>ROUND(N(data!F72), 0)</f>
        <v>0</v>
      </c>
      <c r="S5" s="198">
        <f>ROUND(N(data!F73), 0)</f>
        <v>0</v>
      </c>
      <c r="T5" s="198">
        <f>ROUND(N(data!F74), 0)</f>
        <v>0</v>
      </c>
      <c r="U5" s="198">
        <f>ROUND(N(data!F75), 0)</f>
        <v>0</v>
      </c>
      <c r="V5" s="198">
        <f>ROUND(N(data!F76), 0)</f>
        <v>0</v>
      </c>
      <c r="W5" s="198">
        <f>ROUND(N(data!F77), 0)</f>
        <v>0</v>
      </c>
      <c r="X5" s="198">
        <f>ROUND(N(data!F78), 0)</f>
        <v>0</v>
      </c>
      <c r="Y5" s="198">
        <f>ROUND(N(data!F79), 0)</f>
        <v>0</v>
      </c>
      <c r="Z5" s="198">
        <f>ROUND(N(data!F80), 0)</f>
        <v>0</v>
      </c>
      <c r="AA5" s="198">
        <f>ROUND(N(data!F81), 0)</f>
        <v>0</v>
      </c>
      <c r="AB5" s="198">
        <f>ROUND(N(data!F82), 0)</f>
        <v>0</v>
      </c>
      <c r="AC5" s="198">
        <f>ROUND(N(data!F83), 0)</f>
        <v>0</v>
      </c>
      <c r="AD5" s="198">
        <f>ROUND(N(data!F84), 0)</f>
        <v>0</v>
      </c>
      <c r="AE5" s="198">
        <f>ROUND(N(data!F89), 0)</f>
        <v>0</v>
      </c>
      <c r="AF5" s="198">
        <f>ROUND(N(data!F87), 0)</f>
        <v>0</v>
      </c>
      <c r="AG5" s="198">
        <f>ROUND(N(data!F90), 0)</f>
        <v>0</v>
      </c>
      <c r="AH5" s="198">
        <f>ROUND(N(data!F91), 0)</f>
        <v>0</v>
      </c>
      <c r="AI5" s="198">
        <f>ROUND(N(data!F92), 0)</f>
        <v>0</v>
      </c>
      <c r="AJ5" s="198">
        <f>ROUND(N(data!F93), 0)</f>
        <v>0</v>
      </c>
      <c r="AK5" s="271">
        <f>ROUND(N(data!F94), 2)</f>
        <v>0</v>
      </c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</row>
    <row r="6" spans="1:89" s="11" customFormat="1" ht="12.6" customHeight="1">
      <c r="A6" s="12" t="str">
        <f>RIGHT(data!$C$97,3)</f>
        <v>141</v>
      </c>
      <c r="B6" s="200" t="str">
        <f>RIGHT(data!$C$96,4)</f>
        <v>2024</v>
      </c>
      <c r="C6" s="12" t="str">
        <f>data!G$55</f>
        <v>6120</v>
      </c>
      <c r="D6" s="12" t="s">
        <v>1163</v>
      </c>
      <c r="E6" s="198">
        <f>ROUND(N(data!G59), 0)</f>
        <v>0</v>
      </c>
      <c r="F6" s="271">
        <f>ROUND(N(data!G60), 2)</f>
        <v>0</v>
      </c>
      <c r="G6" s="198">
        <f>ROUND(N(data!G61), 0)</f>
        <v>0</v>
      </c>
      <c r="H6" s="198">
        <f>ROUND(N(data!G62), 0)</f>
        <v>0</v>
      </c>
      <c r="I6" s="198">
        <f>ROUND(N(data!G63), 0)</f>
        <v>0</v>
      </c>
      <c r="J6" s="198">
        <f>ROUND(N(data!G64), 0)</f>
        <v>0</v>
      </c>
      <c r="K6" s="198">
        <f>ROUND(N(data!G65), 0)</f>
        <v>0</v>
      </c>
      <c r="L6" s="198">
        <f>ROUND(N(data!G66), 0)</f>
        <v>0</v>
      </c>
      <c r="M6" s="198">
        <f>ROUND(N(data!G67), 0)</f>
        <v>0</v>
      </c>
      <c r="N6" s="198">
        <f>ROUND(N(data!G68), 0)</f>
        <v>0</v>
      </c>
      <c r="O6" s="198">
        <f>ROUND(N(data!G69), 0)</f>
        <v>0</v>
      </c>
      <c r="P6" s="198">
        <f>ROUND(N(data!G70), 0)</f>
        <v>0</v>
      </c>
      <c r="Q6" s="198">
        <f>ROUND(N(data!G71), 0)</f>
        <v>0</v>
      </c>
      <c r="R6" s="198">
        <f>ROUND(N(data!G72), 0)</f>
        <v>0</v>
      </c>
      <c r="S6" s="198">
        <f>ROUND(N(data!G73), 0)</f>
        <v>0</v>
      </c>
      <c r="T6" s="198">
        <f>ROUND(N(data!G74), 0)</f>
        <v>0</v>
      </c>
      <c r="U6" s="198">
        <f>ROUND(N(data!G75), 0)</f>
        <v>0</v>
      </c>
      <c r="V6" s="198">
        <f>ROUND(N(data!G76), 0)</f>
        <v>0</v>
      </c>
      <c r="W6" s="198">
        <f>ROUND(N(data!G77), 0)</f>
        <v>0</v>
      </c>
      <c r="X6" s="198">
        <f>ROUND(N(data!G78), 0)</f>
        <v>0</v>
      </c>
      <c r="Y6" s="198">
        <f>ROUND(N(data!G79), 0)</f>
        <v>0</v>
      </c>
      <c r="Z6" s="198">
        <f>ROUND(N(data!G80), 0)</f>
        <v>0</v>
      </c>
      <c r="AA6" s="198">
        <f>ROUND(N(data!G81), 0)</f>
        <v>0</v>
      </c>
      <c r="AB6" s="198">
        <f>ROUND(N(data!G82), 0)</f>
        <v>0</v>
      </c>
      <c r="AC6" s="198">
        <f>ROUND(N(data!G83), 0)</f>
        <v>0</v>
      </c>
      <c r="AD6" s="198">
        <f>ROUND(N(data!G84), 0)</f>
        <v>0</v>
      </c>
      <c r="AE6" s="198">
        <f>ROUND(N(data!G89), 0)</f>
        <v>0</v>
      </c>
      <c r="AF6" s="198">
        <f>ROUND(N(data!G87), 0)</f>
        <v>0</v>
      </c>
      <c r="AG6" s="198">
        <f>ROUND(N(data!G90), 0)</f>
        <v>0</v>
      </c>
      <c r="AH6" s="198">
        <f>ROUND(N(data!G91), 0)</f>
        <v>0</v>
      </c>
      <c r="AI6" s="198">
        <f>ROUND(N(data!G92), 0)</f>
        <v>0</v>
      </c>
      <c r="AJ6" s="198">
        <f>ROUND(N(data!G93), 0)</f>
        <v>0</v>
      </c>
      <c r="AK6" s="271">
        <f>ROUND(N(data!G94), 2)</f>
        <v>0</v>
      </c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</row>
    <row r="7" spans="1:89" s="11" customFormat="1" ht="12.6" customHeight="1">
      <c r="A7" s="12" t="str">
        <f>RIGHT(data!$C$97,3)</f>
        <v>141</v>
      </c>
      <c r="B7" s="200" t="str">
        <f>RIGHT(data!$C$96,4)</f>
        <v>2024</v>
      </c>
      <c r="C7" s="12" t="str">
        <f>data!H$55</f>
        <v>6140</v>
      </c>
      <c r="D7" s="12" t="s">
        <v>1163</v>
      </c>
      <c r="E7" s="198">
        <f>ROUND(N(data!H59), 0)</f>
        <v>0</v>
      </c>
      <c r="F7" s="271">
        <f>ROUND(N(data!H60), 2)</f>
        <v>0</v>
      </c>
      <c r="G7" s="198">
        <f>ROUND(N(data!H61), 0)</f>
        <v>0</v>
      </c>
      <c r="H7" s="198">
        <f>ROUND(N(data!H62), 0)</f>
        <v>0</v>
      </c>
      <c r="I7" s="198">
        <f>ROUND(N(data!H63), 0)</f>
        <v>0</v>
      </c>
      <c r="J7" s="198">
        <f>ROUND(N(data!H64), 0)</f>
        <v>0</v>
      </c>
      <c r="K7" s="198">
        <f>ROUND(N(data!H65), 0)</f>
        <v>0</v>
      </c>
      <c r="L7" s="198">
        <f>ROUND(N(data!H66), 0)</f>
        <v>0</v>
      </c>
      <c r="M7" s="198">
        <f>ROUND(N(data!H67), 0)</f>
        <v>0</v>
      </c>
      <c r="N7" s="198">
        <f>ROUND(N(data!H68), 0)</f>
        <v>0</v>
      </c>
      <c r="O7" s="198">
        <f>ROUND(N(data!H69), 0)</f>
        <v>0</v>
      </c>
      <c r="P7" s="198">
        <f>ROUND(N(data!H70), 0)</f>
        <v>0</v>
      </c>
      <c r="Q7" s="198">
        <f>ROUND(N(data!H71), 0)</f>
        <v>0</v>
      </c>
      <c r="R7" s="198">
        <f>ROUND(N(data!H72), 0)</f>
        <v>0</v>
      </c>
      <c r="S7" s="198">
        <f>ROUND(N(data!H73), 0)</f>
        <v>0</v>
      </c>
      <c r="T7" s="198">
        <f>ROUND(N(data!H74), 0)</f>
        <v>0</v>
      </c>
      <c r="U7" s="198">
        <f>ROUND(N(data!H75), 0)</f>
        <v>0</v>
      </c>
      <c r="V7" s="198">
        <f>ROUND(N(data!H76), 0)</f>
        <v>0</v>
      </c>
      <c r="W7" s="198">
        <f>ROUND(N(data!H77), 0)</f>
        <v>0</v>
      </c>
      <c r="X7" s="198">
        <f>ROUND(N(data!H78), 0)</f>
        <v>0</v>
      </c>
      <c r="Y7" s="198">
        <f>ROUND(N(data!H79), 0)</f>
        <v>0</v>
      </c>
      <c r="Z7" s="198">
        <f>ROUND(N(data!H80), 0)</f>
        <v>0</v>
      </c>
      <c r="AA7" s="198">
        <f>ROUND(N(data!H81), 0)</f>
        <v>0</v>
      </c>
      <c r="AB7" s="198">
        <f>ROUND(N(data!H82), 0)</f>
        <v>0</v>
      </c>
      <c r="AC7" s="198">
        <f>ROUND(N(data!H83), 0)</f>
        <v>0</v>
      </c>
      <c r="AD7" s="198">
        <f>ROUND(N(data!H84), 0)</f>
        <v>0</v>
      </c>
      <c r="AE7" s="198">
        <f>ROUND(N(data!H89), 0)</f>
        <v>0</v>
      </c>
      <c r="AF7" s="198">
        <f>ROUND(N(data!H87), 0)</f>
        <v>0</v>
      </c>
      <c r="AG7" s="198">
        <f>ROUND(N(data!H90), 0)</f>
        <v>0</v>
      </c>
      <c r="AH7" s="198">
        <f>ROUND(N(data!H91), 0)</f>
        <v>0</v>
      </c>
      <c r="AI7" s="198">
        <f>ROUND(N(data!H92), 0)</f>
        <v>0</v>
      </c>
      <c r="AJ7" s="198">
        <f>ROUND(N(data!H93), 0)</f>
        <v>0</v>
      </c>
      <c r="AK7" s="271">
        <f>ROUND(N(data!H94), 2)</f>
        <v>0</v>
      </c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</row>
    <row r="8" spans="1:89" s="11" customFormat="1" ht="12.6" customHeight="1">
      <c r="A8" s="12" t="str">
        <f>RIGHT(data!$C$97,3)</f>
        <v>141</v>
      </c>
      <c r="B8" s="200" t="str">
        <f>RIGHT(data!$C$96,4)</f>
        <v>2024</v>
      </c>
      <c r="C8" s="12" t="str">
        <f>data!I$55</f>
        <v>6150</v>
      </c>
      <c r="D8" s="12" t="s">
        <v>1163</v>
      </c>
      <c r="E8" s="198">
        <f>ROUND(N(data!I59), 0)</f>
        <v>0</v>
      </c>
      <c r="F8" s="271">
        <f>ROUND(N(data!I60), 2)</f>
        <v>0</v>
      </c>
      <c r="G8" s="198">
        <f>ROUND(N(data!I61), 0)</f>
        <v>0</v>
      </c>
      <c r="H8" s="198">
        <f>ROUND(N(data!I62), 0)</f>
        <v>0</v>
      </c>
      <c r="I8" s="198">
        <f>ROUND(N(data!I63), 0)</f>
        <v>0</v>
      </c>
      <c r="J8" s="198">
        <f>ROUND(N(data!I64), 0)</f>
        <v>0</v>
      </c>
      <c r="K8" s="198">
        <f>ROUND(N(data!I65), 0)</f>
        <v>0</v>
      </c>
      <c r="L8" s="198">
        <f>ROUND(N(data!I66), 0)</f>
        <v>0</v>
      </c>
      <c r="M8" s="198">
        <f>ROUND(N(data!I67), 0)</f>
        <v>0</v>
      </c>
      <c r="N8" s="198">
        <f>ROUND(N(data!I68), 0)</f>
        <v>0</v>
      </c>
      <c r="O8" s="198">
        <f>ROUND(N(data!I69), 0)</f>
        <v>0</v>
      </c>
      <c r="P8" s="198">
        <f>ROUND(N(data!I70), 0)</f>
        <v>0</v>
      </c>
      <c r="Q8" s="198">
        <f>ROUND(N(data!I71), 0)</f>
        <v>0</v>
      </c>
      <c r="R8" s="198">
        <f>ROUND(N(data!I72), 0)</f>
        <v>0</v>
      </c>
      <c r="S8" s="198">
        <f>ROUND(N(data!I73), 0)</f>
        <v>0</v>
      </c>
      <c r="T8" s="198">
        <f>ROUND(N(data!I74), 0)</f>
        <v>0</v>
      </c>
      <c r="U8" s="198">
        <f>ROUND(N(data!I75), 0)</f>
        <v>0</v>
      </c>
      <c r="V8" s="198">
        <f>ROUND(N(data!I76), 0)</f>
        <v>0</v>
      </c>
      <c r="W8" s="198">
        <f>ROUND(N(data!I77), 0)</f>
        <v>0</v>
      </c>
      <c r="X8" s="198">
        <f>ROUND(N(data!I78), 0)</f>
        <v>0</v>
      </c>
      <c r="Y8" s="198">
        <f>ROUND(N(data!I79), 0)</f>
        <v>0</v>
      </c>
      <c r="Z8" s="198">
        <f>ROUND(N(data!I80), 0)</f>
        <v>0</v>
      </c>
      <c r="AA8" s="198">
        <f>ROUND(N(data!I81), 0)</f>
        <v>0</v>
      </c>
      <c r="AB8" s="198">
        <f>ROUND(N(data!I82), 0)</f>
        <v>0</v>
      </c>
      <c r="AC8" s="198">
        <f>ROUND(N(data!I83), 0)</f>
        <v>0</v>
      </c>
      <c r="AD8" s="198">
        <f>ROUND(N(data!I84), 0)</f>
        <v>0</v>
      </c>
      <c r="AE8" s="198">
        <f>ROUND(N(data!I89), 0)</f>
        <v>0</v>
      </c>
      <c r="AF8" s="198">
        <f>ROUND(N(data!I87), 0)</f>
        <v>0</v>
      </c>
      <c r="AG8" s="198">
        <f>ROUND(N(data!I90), 0)</f>
        <v>0</v>
      </c>
      <c r="AH8" s="198">
        <f>ROUND(N(data!I91), 0)</f>
        <v>0</v>
      </c>
      <c r="AI8" s="198">
        <f>ROUND(N(data!I92), 0)</f>
        <v>0</v>
      </c>
      <c r="AJ8" s="198">
        <f>ROUND(N(data!I93), 0)</f>
        <v>0</v>
      </c>
      <c r="AK8" s="271">
        <f>ROUND(N(data!I94), 2)</f>
        <v>0</v>
      </c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</row>
    <row r="9" spans="1:89" s="11" customFormat="1" ht="12.6" customHeight="1">
      <c r="A9" s="12" t="str">
        <f>RIGHT(data!$C$97,3)</f>
        <v>141</v>
      </c>
      <c r="B9" s="200" t="str">
        <f>RIGHT(data!$C$96,4)</f>
        <v>2024</v>
      </c>
      <c r="C9" s="12" t="str">
        <f>data!J$55</f>
        <v>6170</v>
      </c>
      <c r="D9" s="12" t="s">
        <v>1163</v>
      </c>
      <c r="E9" s="198">
        <f>ROUND(N(data!J59), 0)</f>
        <v>0</v>
      </c>
      <c r="F9" s="271">
        <f>ROUND(N(data!J60), 2)</f>
        <v>0</v>
      </c>
      <c r="G9" s="198">
        <f>ROUND(N(data!J61), 0)</f>
        <v>0</v>
      </c>
      <c r="H9" s="198">
        <f>ROUND(N(data!J62), 0)</f>
        <v>0</v>
      </c>
      <c r="I9" s="198">
        <f>ROUND(N(data!J63), 0)</f>
        <v>0</v>
      </c>
      <c r="J9" s="198">
        <f>ROUND(N(data!J64), 0)</f>
        <v>0</v>
      </c>
      <c r="K9" s="198">
        <f>ROUND(N(data!J65), 0)</f>
        <v>0</v>
      </c>
      <c r="L9" s="198">
        <f>ROUND(N(data!J66), 0)</f>
        <v>0</v>
      </c>
      <c r="M9" s="198">
        <f>ROUND(N(data!J67), 0)</f>
        <v>0</v>
      </c>
      <c r="N9" s="198">
        <f>ROUND(N(data!J68), 0)</f>
        <v>0</v>
      </c>
      <c r="O9" s="198">
        <f>ROUND(N(data!J69), 0)</f>
        <v>0</v>
      </c>
      <c r="P9" s="198">
        <f>ROUND(N(data!J70), 0)</f>
        <v>0</v>
      </c>
      <c r="Q9" s="198">
        <f>ROUND(N(data!J71), 0)</f>
        <v>0</v>
      </c>
      <c r="R9" s="198">
        <f>ROUND(N(data!J72), 0)</f>
        <v>0</v>
      </c>
      <c r="S9" s="198">
        <f>ROUND(N(data!J73), 0)</f>
        <v>0</v>
      </c>
      <c r="T9" s="198">
        <f>ROUND(N(data!J74), 0)</f>
        <v>0</v>
      </c>
      <c r="U9" s="198">
        <f>ROUND(N(data!J75), 0)</f>
        <v>0</v>
      </c>
      <c r="V9" s="198">
        <f>ROUND(N(data!J76), 0)</f>
        <v>0</v>
      </c>
      <c r="W9" s="198">
        <f>ROUND(N(data!J77), 0)</f>
        <v>0</v>
      </c>
      <c r="X9" s="198">
        <f>ROUND(N(data!J78), 0)</f>
        <v>0</v>
      </c>
      <c r="Y9" s="198">
        <f>ROUND(N(data!J79), 0)</f>
        <v>0</v>
      </c>
      <c r="Z9" s="198">
        <f>ROUND(N(data!J80), 0)</f>
        <v>0</v>
      </c>
      <c r="AA9" s="198">
        <f>ROUND(N(data!J81), 0)</f>
        <v>0</v>
      </c>
      <c r="AB9" s="198">
        <f>ROUND(N(data!J82), 0)</f>
        <v>0</v>
      </c>
      <c r="AC9" s="198">
        <f>ROUND(N(data!J83), 0)</f>
        <v>0</v>
      </c>
      <c r="AD9" s="198">
        <f>ROUND(N(data!J84), 0)</f>
        <v>0</v>
      </c>
      <c r="AE9" s="198">
        <f>ROUND(N(data!J89), 0)</f>
        <v>0</v>
      </c>
      <c r="AF9" s="198">
        <f>ROUND(N(data!J87), 0)</f>
        <v>0</v>
      </c>
      <c r="AG9" s="198">
        <f>ROUND(N(data!J90), 0)</f>
        <v>0</v>
      </c>
      <c r="AH9" s="198">
        <f>ROUND(N(data!J91), 0)</f>
        <v>0</v>
      </c>
      <c r="AI9" s="198">
        <f>ROUND(N(data!J92), 0)</f>
        <v>0</v>
      </c>
      <c r="AJ9" s="198">
        <f>ROUND(N(data!J93), 0)</f>
        <v>0</v>
      </c>
      <c r="AK9" s="271">
        <f>ROUND(N(data!J94), 2)</f>
        <v>0</v>
      </c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</row>
    <row r="10" spans="1:89" s="11" customFormat="1" ht="12.6" customHeight="1">
      <c r="A10" s="12" t="str">
        <f>RIGHT(data!$C$97,3)</f>
        <v>141</v>
      </c>
      <c r="B10" s="200" t="str">
        <f>RIGHT(data!$C$96,4)</f>
        <v>2024</v>
      </c>
      <c r="C10" s="12" t="str">
        <f>data!K$55</f>
        <v>6200</v>
      </c>
      <c r="D10" s="12" t="s">
        <v>1163</v>
      </c>
      <c r="E10" s="198">
        <f>ROUND(N(data!K59), 0)</f>
        <v>0</v>
      </c>
      <c r="F10" s="271">
        <f>ROUND(N(data!K60), 2)</f>
        <v>0</v>
      </c>
      <c r="G10" s="198">
        <f>ROUND(N(data!K61), 0)</f>
        <v>0</v>
      </c>
      <c r="H10" s="198">
        <f>ROUND(N(data!K62), 0)</f>
        <v>0</v>
      </c>
      <c r="I10" s="198">
        <f>ROUND(N(data!K63), 0)</f>
        <v>0</v>
      </c>
      <c r="J10" s="198">
        <f>ROUND(N(data!K64), 0)</f>
        <v>0</v>
      </c>
      <c r="K10" s="198">
        <f>ROUND(N(data!K65), 0)</f>
        <v>0</v>
      </c>
      <c r="L10" s="198">
        <f>ROUND(N(data!K66), 0)</f>
        <v>0</v>
      </c>
      <c r="M10" s="198">
        <f>ROUND(N(data!K67), 0)</f>
        <v>0</v>
      </c>
      <c r="N10" s="198">
        <f>ROUND(N(data!K68), 0)</f>
        <v>0</v>
      </c>
      <c r="O10" s="198">
        <f>ROUND(N(data!K69), 0)</f>
        <v>0</v>
      </c>
      <c r="P10" s="198">
        <f>ROUND(N(data!K70), 0)</f>
        <v>0</v>
      </c>
      <c r="Q10" s="198">
        <f>ROUND(N(data!K71), 0)</f>
        <v>0</v>
      </c>
      <c r="R10" s="198">
        <f>ROUND(N(data!K72), 0)</f>
        <v>0</v>
      </c>
      <c r="S10" s="198">
        <f>ROUND(N(data!K73), 0)</f>
        <v>0</v>
      </c>
      <c r="T10" s="198">
        <f>ROUND(N(data!K74), 0)</f>
        <v>0</v>
      </c>
      <c r="U10" s="198">
        <f>ROUND(N(data!K75), 0)</f>
        <v>0</v>
      </c>
      <c r="V10" s="198">
        <f>ROUND(N(data!K76), 0)</f>
        <v>0</v>
      </c>
      <c r="W10" s="198">
        <f>ROUND(N(data!K77), 0)</f>
        <v>0</v>
      </c>
      <c r="X10" s="198">
        <f>ROUND(N(data!K78), 0)</f>
        <v>0</v>
      </c>
      <c r="Y10" s="198">
        <f>ROUND(N(data!K79), 0)</f>
        <v>0</v>
      </c>
      <c r="Z10" s="198">
        <f>ROUND(N(data!K80), 0)</f>
        <v>0</v>
      </c>
      <c r="AA10" s="198">
        <f>ROUND(N(data!K81), 0)</f>
        <v>0</v>
      </c>
      <c r="AB10" s="198">
        <f>ROUND(N(data!K82), 0)</f>
        <v>0</v>
      </c>
      <c r="AC10" s="198">
        <f>ROUND(N(data!K83), 0)</f>
        <v>0</v>
      </c>
      <c r="AD10" s="198">
        <f>ROUND(N(data!K84), 0)</f>
        <v>0</v>
      </c>
      <c r="AE10" s="198">
        <f>ROUND(N(data!K89), 0)</f>
        <v>0</v>
      </c>
      <c r="AF10" s="198">
        <f>ROUND(N(data!K87), 0)</f>
        <v>0</v>
      </c>
      <c r="AG10" s="198">
        <f>ROUND(N(data!K90), 0)</f>
        <v>0</v>
      </c>
      <c r="AH10" s="198">
        <f>ROUND(N(data!K91), 0)</f>
        <v>0</v>
      </c>
      <c r="AI10" s="198">
        <f>ROUND(N(data!K92), 0)</f>
        <v>0</v>
      </c>
      <c r="AJ10" s="198">
        <f>ROUND(N(data!K93), 0)</f>
        <v>0</v>
      </c>
      <c r="AK10" s="271">
        <f>ROUND(N(data!K94), 2)</f>
        <v>0</v>
      </c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</row>
    <row r="11" spans="1:89" s="11" customFormat="1" ht="12.6" customHeight="1">
      <c r="A11" s="12" t="str">
        <f>RIGHT(data!$C$97,3)</f>
        <v>141</v>
      </c>
      <c r="B11" s="200" t="str">
        <f>RIGHT(data!$C$96,4)</f>
        <v>2024</v>
      </c>
      <c r="C11" s="12" t="str">
        <f>data!L$55</f>
        <v>6210</v>
      </c>
      <c r="D11" s="12" t="s">
        <v>1163</v>
      </c>
      <c r="E11" s="198">
        <f>ROUND(N(data!L59), 0)</f>
        <v>2137</v>
      </c>
      <c r="F11" s="271">
        <f>ROUND(N(data!L60), 2)</f>
        <v>46.49</v>
      </c>
      <c r="G11" s="198">
        <f>ROUND(N(data!L61), 0)</f>
        <v>2426884</v>
      </c>
      <c r="H11" s="198">
        <f>ROUND(N(data!L62), 0)</f>
        <v>551556</v>
      </c>
      <c r="I11" s="198">
        <f>ROUND(N(data!L63), 0)</f>
        <v>549231</v>
      </c>
      <c r="J11" s="198">
        <f>ROUND(N(data!L64), 0)</f>
        <v>96933</v>
      </c>
      <c r="K11" s="198">
        <f>ROUND(N(data!L65), 0)</f>
        <v>4972</v>
      </c>
      <c r="L11" s="198">
        <f>ROUND(N(data!L66), 0)</f>
        <v>567915</v>
      </c>
      <c r="M11" s="198">
        <f>ROUND(N(data!L67), 0)</f>
        <v>118381</v>
      </c>
      <c r="N11" s="198">
        <f>ROUND(N(data!L68), 0)</f>
        <v>12515</v>
      </c>
      <c r="O11" s="198">
        <f>ROUND(N(data!L69), 0)</f>
        <v>24845</v>
      </c>
      <c r="P11" s="198">
        <f>ROUND(N(data!L70), 0)</f>
        <v>0</v>
      </c>
      <c r="Q11" s="198">
        <f>ROUND(N(data!L71), 0)</f>
        <v>0</v>
      </c>
      <c r="R11" s="198">
        <f>ROUND(N(data!L72), 0)</f>
        <v>0</v>
      </c>
      <c r="S11" s="198">
        <f>ROUND(N(data!L73), 0)</f>
        <v>0</v>
      </c>
      <c r="T11" s="198">
        <f>ROUND(N(data!L74), 0)</f>
        <v>0</v>
      </c>
      <c r="U11" s="198">
        <f>ROUND(N(data!L75), 0)</f>
        <v>0</v>
      </c>
      <c r="V11" s="198">
        <f>ROUND(N(data!L76), 0)</f>
        <v>0</v>
      </c>
      <c r="W11" s="198">
        <f>ROUND(N(data!L77), 0)</f>
        <v>0</v>
      </c>
      <c r="X11" s="198">
        <f>ROUND(N(data!L78), 0)</f>
        <v>0</v>
      </c>
      <c r="Y11" s="198">
        <f>ROUND(N(data!L79), 0)</f>
        <v>0</v>
      </c>
      <c r="Z11" s="198">
        <f>ROUND(N(data!L80), 0)</f>
        <v>0</v>
      </c>
      <c r="AA11" s="198">
        <f>ROUND(N(data!L81), 0)</f>
        <v>0</v>
      </c>
      <c r="AB11" s="198">
        <f>ROUND(N(data!L82), 0)</f>
        <v>0</v>
      </c>
      <c r="AC11" s="198">
        <f>ROUND(N(data!L83), 0)</f>
        <v>24845</v>
      </c>
      <c r="AD11" s="198">
        <f>ROUND(N(data!L84), 0)</f>
        <v>0</v>
      </c>
      <c r="AE11" s="198">
        <f>ROUND(N(data!L89), 0)</f>
        <v>1019027</v>
      </c>
      <c r="AF11" s="198">
        <f>ROUND(N(data!L87), 0)</f>
        <v>1013256</v>
      </c>
      <c r="AG11" s="198">
        <f>ROUND(N(data!L90), 0)</f>
        <v>6316</v>
      </c>
      <c r="AH11" s="198">
        <f>ROUND(N(data!L91), 0)</f>
        <v>6413</v>
      </c>
      <c r="AI11" s="198">
        <f>ROUND(N(data!L92), 0)</f>
        <v>2735</v>
      </c>
      <c r="AJ11" s="198">
        <f>ROUND(N(data!L93), 0)</f>
        <v>26904</v>
      </c>
      <c r="AK11" s="271">
        <f>ROUND(N(data!L94), 2)</f>
        <v>41.9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</row>
    <row r="12" spans="1:89" s="11" customFormat="1" ht="12.6" customHeight="1">
      <c r="A12" s="12" t="str">
        <f>RIGHT(data!$C$97,3)</f>
        <v>141</v>
      </c>
      <c r="B12" s="200" t="str">
        <f>RIGHT(data!$C$96,4)</f>
        <v>2024</v>
      </c>
      <c r="C12" s="12" t="str">
        <f>data!M$55</f>
        <v>6330</v>
      </c>
      <c r="D12" s="12" t="s">
        <v>1163</v>
      </c>
      <c r="E12" s="198">
        <f>ROUND(N(data!M59), 0)</f>
        <v>0</v>
      </c>
      <c r="F12" s="271">
        <f>ROUND(N(data!M60), 2)</f>
        <v>0</v>
      </c>
      <c r="G12" s="198">
        <f>ROUND(N(data!M61), 0)</f>
        <v>0</v>
      </c>
      <c r="H12" s="198">
        <f>ROUND(N(data!M62), 0)</f>
        <v>0</v>
      </c>
      <c r="I12" s="198">
        <f>ROUND(N(data!M63), 0)</f>
        <v>0</v>
      </c>
      <c r="J12" s="198">
        <f>ROUND(N(data!M64), 0)</f>
        <v>0</v>
      </c>
      <c r="K12" s="198">
        <f>ROUND(N(data!M65), 0)</f>
        <v>0</v>
      </c>
      <c r="L12" s="198">
        <f>ROUND(N(data!M66), 0)</f>
        <v>0</v>
      </c>
      <c r="M12" s="198">
        <f>ROUND(N(data!M67), 0)</f>
        <v>0</v>
      </c>
      <c r="N12" s="198">
        <f>ROUND(N(data!M68), 0)</f>
        <v>0</v>
      </c>
      <c r="O12" s="198">
        <f>ROUND(N(data!M69), 0)</f>
        <v>0</v>
      </c>
      <c r="P12" s="198">
        <f>ROUND(N(data!M70), 0)</f>
        <v>0</v>
      </c>
      <c r="Q12" s="198">
        <f>ROUND(N(data!M71), 0)</f>
        <v>0</v>
      </c>
      <c r="R12" s="198">
        <f>ROUND(N(data!M72), 0)</f>
        <v>0</v>
      </c>
      <c r="S12" s="198">
        <f>ROUND(N(data!M73), 0)</f>
        <v>0</v>
      </c>
      <c r="T12" s="198">
        <f>ROUND(N(data!M74), 0)</f>
        <v>0</v>
      </c>
      <c r="U12" s="198">
        <f>ROUND(N(data!M75), 0)</f>
        <v>0</v>
      </c>
      <c r="V12" s="198">
        <f>ROUND(N(data!M76), 0)</f>
        <v>0</v>
      </c>
      <c r="W12" s="198">
        <f>ROUND(N(data!M77), 0)</f>
        <v>0</v>
      </c>
      <c r="X12" s="198">
        <f>ROUND(N(data!M78), 0)</f>
        <v>0</v>
      </c>
      <c r="Y12" s="198">
        <f>ROUND(N(data!M79), 0)</f>
        <v>0</v>
      </c>
      <c r="Z12" s="198">
        <f>ROUND(N(data!M80), 0)</f>
        <v>0</v>
      </c>
      <c r="AA12" s="198">
        <f>ROUND(N(data!M81), 0)</f>
        <v>0</v>
      </c>
      <c r="AB12" s="198">
        <f>ROUND(N(data!M82), 0)</f>
        <v>0</v>
      </c>
      <c r="AC12" s="198">
        <f>ROUND(N(data!M83), 0)</f>
        <v>0</v>
      </c>
      <c r="AD12" s="198">
        <f>ROUND(N(data!M84), 0)</f>
        <v>0</v>
      </c>
      <c r="AE12" s="198">
        <f>ROUND(N(data!M89), 0)</f>
        <v>0</v>
      </c>
      <c r="AF12" s="198">
        <f>ROUND(N(data!M87), 0)</f>
        <v>0</v>
      </c>
      <c r="AG12" s="198">
        <f>ROUND(N(data!M90), 0)</f>
        <v>0</v>
      </c>
      <c r="AH12" s="198">
        <f>ROUND(N(data!M91), 0)</f>
        <v>0</v>
      </c>
      <c r="AI12" s="198">
        <f>ROUND(N(data!M92), 0)</f>
        <v>0</v>
      </c>
      <c r="AJ12" s="198">
        <f>ROUND(N(data!M93), 0)</f>
        <v>0</v>
      </c>
      <c r="AK12" s="271">
        <f>ROUND(N(data!M94), 2)</f>
        <v>0</v>
      </c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</row>
    <row r="13" spans="1:89" s="11" customFormat="1" ht="12.6" customHeight="1">
      <c r="A13" s="12" t="str">
        <f>RIGHT(data!$C$97,3)</f>
        <v>141</v>
      </c>
      <c r="B13" s="200" t="str">
        <f>RIGHT(data!$C$96,4)</f>
        <v>2024</v>
      </c>
      <c r="C13" s="12" t="str">
        <f>data!N$55</f>
        <v>6400</v>
      </c>
      <c r="D13" s="12" t="s">
        <v>1163</v>
      </c>
      <c r="E13" s="198">
        <f>ROUND(N(data!N59), 0)</f>
        <v>12624</v>
      </c>
      <c r="F13" s="271">
        <f>ROUND(N(data!N60), 2)</f>
        <v>68.69</v>
      </c>
      <c r="G13" s="198">
        <f>ROUND(N(data!N61), 0)</f>
        <v>2152579</v>
      </c>
      <c r="H13" s="198">
        <f>ROUND(N(data!N62), 0)</f>
        <v>489215</v>
      </c>
      <c r="I13" s="198">
        <f>ROUND(N(data!N63), 0)</f>
        <v>43690</v>
      </c>
      <c r="J13" s="198">
        <f>ROUND(N(data!N64), 0)</f>
        <v>43987</v>
      </c>
      <c r="K13" s="198">
        <f>ROUND(N(data!N65), 0)</f>
        <v>66992</v>
      </c>
      <c r="L13" s="198">
        <f>ROUND(N(data!N66), 0)</f>
        <v>91490</v>
      </c>
      <c r="M13" s="198">
        <f>ROUND(N(data!N67), 0)</f>
        <v>420012</v>
      </c>
      <c r="N13" s="198">
        <f>ROUND(N(data!N68), 0)</f>
        <v>3043</v>
      </c>
      <c r="O13" s="198">
        <f>ROUND(N(data!N69), 0)</f>
        <v>32747</v>
      </c>
      <c r="P13" s="198">
        <f>ROUND(N(data!N70), 0)</f>
        <v>0</v>
      </c>
      <c r="Q13" s="198">
        <f>ROUND(N(data!N71), 0)</f>
        <v>0</v>
      </c>
      <c r="R13" s="198">
        <f>ROUND(N(data!N72), 0)</f>
        <v>0</v>
      </c>
      <c r="S13" s="198">
        <f>ROUND(N(data!N73), 0)</f>
        <v>0</v>
      </c>
      <c r="T13" s="198">
        <f>ROUND(N(data!N74), 0)</f>
        <v>0</v>
      </c>
      <c r="U13" s="198">
        <f>ROUND(N(data!N75), 0)</f>
        <v>0</v>
      </c>
      <c r="V13" s="198">
        <f>ROUND(N(data!N76), 0)</f>
        <v>0</v>
      </c>
      <c r="W13" s="198">
        <f>ROUND(N(data!N77), 0)</f>
        <v>0</v>
      </c>
      <c r="X13" s="198">
        <f>ROUND(N(data!N78), 0)</f>
        <v>0</v>
      </c>
      <c r="Y13" s="198">
        <f>ROUND(N(data!N79), 0)</f>
        <v>0</v>
      </c>
      <c r="Z13" s="198">
        <f>ROUND(N(data!N80), 0)</f>
        <v>0</v>
      </c>
      <c r="AA13" s="198">
        <f>ROUND(N(data!N81), 0)</f>
        <v>0</v>
      </c>
      <c r="AB13" s="198">
        <f>ROUND(N(data!N82), 0)</f>
        <v>0</v>
      </c>
      <c r="AC13" s="198">
        <f>ROUND(N(data!N83), 0)</f>
        <v>32747</v>
      </c>
      <c r="AD13" s="198">
        <f>ROUND(N(data!N84), 0)</f>
        <v>26700</v>
      </c>
      <c r="AE13" s="198">
        <f>ROUND(N(data!N89), 0)</f>
        <v>3647863</v>
      </c>
      <c r="AF13" s="198">
        <f>ROUND(N(data!N87), 0)</f>
        <v>3647863</v>
      </c>
      <c r="AG13" s="198">
        <f>ROUND(N(data!N90), 0)</f>
        <v>4182</v>
      </c>
      <c r="AH13" s="198">
        <f>ROUND(N(data!N91), 0)</f>
        <v>42637</v>
      </c>
      <c r="AI13" s="198">
        <f>ROUND(N(data!N92), 0)</f>
        <v>1533</v>
      </c>
      <c r="AJ13" s="198">
        <f>ROUND(N(data!N93), 0)</f>
        <v>1332</v>
      </c>
      <c r="AK13" s="271">
        <f>ROUND(N(data!N94), 2)</f>
        <v>55.5</v>
      </c>
      <c r="AL13" s="53"/>
      <c r="AM13" s="53"/>
      <c r="AN13" s="53"/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</row>
    <row r="14" spans="1:89" s="11" customFormat="1" ht="12.6" customHeight="1">
      <c r="A14" s="12" t="str">
        <f>RIGHT(data!$C$97,3)</f>
        <v>141</v>
      </c>
      <c r="B14" s="200" t="str">
        <f>RIGHT(data!$C$96,4)</f>
        <v>2024</v>
      </c>
      <c r="C14" s="12" t="str">
        <f>data!O$55</f>
        <v>7010</v>
      </c>
      <c r="D14" s="12" t="s">
        <v>1163</v>
      </c>
      <c r="E14" s="198">
        <f>ROUND(N(data!O59), 0)</f>
        <v>0</v>
      </c>
      <c r="F14" s="271">
        <f>ROUND(N(data!O60), 2)</f>
        <v>0</v>
      </c>
      <c r="G14" s="198">
        <f>ROUND(N(data!O61), 0)</f>
        <v>0</v>
      </c>
      <c r="H14" s="198">
        <f>ROUND(N(data!O62), 0)</f>
        <v>0</v>
      </c>
      <c r="I14" s="198">
        <f>ROUND(N(data!O63), 0)</f>
        <v>0</v>
      </c>
      <c r="J14" s="198">
        <f>ROUND(N(data!O64), 0)</f>
        <v>0</v>
      </c>
      <c r="K14" s="198">
        <f>ROUND(N(data!O65), 0)</f>
        <v>0</v>
      </c>
      <c r="L14" s="198">
        <f>ROUND(N(data!O66), 0)</f>
        <v>0</v>
      </c>
      <c r="M14" s="198">
        <f>ROUND(N(data!O67), 0)</f>
        <v>0</v>
      </c>
      <c r="N14" s="198">
        <f>ROUND(N(data!O68), 0)</f>
        <v>0</v>
      </c>
      <c r="O14" s="198">
        <f>ROUND(N(data!O69), 0)</f>
        <v>0</v>
      </c>
      <c r="P14" s="198">
        <f>ROUND(N(data!O70), 0)</f>
        <v>0</v>
      </c>
      <c r="Q14" s="198">
        <f>ROUND(N(data!O71), 0)</f>
        <v>0</v>
      </c>
      <c r="R14" s="198">
        <f>ROUND(N(data!O72), 0)</f>
        <v>0</v>
      </c>
      <c r="S14" s="198">
        <f>ROUND(N(data!O73), 0)</f>
        <v>0</v>
      </c>
      <c r="T14" s="198">
        <f>ROUND(N(data!O74), 0)</f>
        <v>0</v>
      </c>
      <c r="U14" s="198">
        <f>ROUND(N(data!O75), 0)</f>
        <v>0</v>
      </c>
      <c r="V14" s="198">
        <f>ROUND(N(data!O76), 0)</f>
        <v>0</v>
      </c>
      <c r="W14" s="198">
        <f>ROUND(N(data!O77), 0)</f>
        <v>0</v>
      </c>
      <c r="X14" s="198">
        <f>ROUND(N(data!O78), 0)</f>
        <v>0</v>
      </c>
      <c r="Y14" s="198">
        <f>ROUND(N(data!O79), 0)</f>
        <v>0</v>
      </c>
      <c r="Z14" s="198">
        <f>ROUND(N(data!O80), 0)</f>
        <v>0</v>
      </c>
      <c r="AA14" s="198">
        <f>ROUND(N(data!O81), 0)</f>
        <v>0</v>
      </c>
      <c r="AB14" s="198">
        <f>ROUND(N(data!O82), 0)</f>
        <v>0</v>
      </c>
      <c r="AC14" s="198">
        <f>ROUND(N(data!O83), 0)</f>
        <v>0</v>
      </c>
      <c r="AD14" s="198">
        <f>ROUND(N(data!O84), 0)</f>
        <v>0</v>
      </c>
      <c r="AE14" s="198">
        <f>ROUND(N(data!O89), 0)</f>
        <v>0</v>
      </c>
      <c r="AF14" s="198">
        <f>ROUND(N(data!O87), 0)</f>
        <v>0</v>
      </c>
      <c r="AG14" s="198">
        <f>ROUND(N(data!O90), 0)</f>
        <v>0</v>
      </c>
      <c r="AH14" s="198">
        <f>ROUND(N(data!O91), 0)</f>
        <v>0</v>
      </c>
      <c r="AI14" s="198">
        <f>ROUND(N(data!O92), 0)</f>
        <v>0</v>
      </c>
      <c r="AJ14" s="198">
        <f>ROUND(N(data!O93), 0)</f>
        <v>0</v>
      </c>
      <c r="AK14" s="271">
        <f>ROUND(N(data!O94), 2)</f>
        <v>0</v>
      </c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</row>
    <row r="15" spans="1:89" s="11" customFormat="1" ht="12.6" customHeight="1">
      <c r="A15" s="12" t="str">
        <f>RIGHT(data!$C$97,3)</f>
        <v>141</v>
      </c>
      <c r="B15" s="200" t="str">
        <f>RIGHT(data!$C$96,4)</f>
        <v>2024</v>
      </c>
      <c r="C15" s="12" t="str">
        <f>data!P$55</f>
        <v>7020</v>
      </c>
      <c r="D15" s="12" t="s">
        <v>1163</v>
      </c>
      <c r="E15" s="198">
        <f>ROUND(N(data!P59), 0)</f>
        <v>0</v>
      </c>
      <c r="F15" s="271">
        <f>ROUND(N(data!P60), 2)</f>
        <v>0</v>
      </c>
      <c r="G15" s="198">
        <f>ROUND(N(data!P61), 0)</f>
        <v>0</v>
      </c>
      <c r="H15" s="198">
        <f>ROUND(N(data!P62), 0)</f>
        <v>0</v>
      </c>
      <c r="I15" s="198">
        <f>ROUND(N(data!P63), 0)</f>
        <v>0</v>
      </c>
      <c r="J15" s="198">
        <f>ROUND(N(data!P64), 0)</f>
        <v>0</v>
      </c>
      <c r="K15" s="198">
        <f>ROUND(N(data!P65), 0)</f>
        <v>0</v>
      </c>
      <c r="L15" s="198">
        <f>ROUND(N(data!P66), 0)</f>
        <v>0</v>
      </c>
      <c r="M15" s="198">
        <f>ROUND(N(data!P67), 0)</f>
        <v>0</v>
      </c>
      <c r="N15" s="198">
        <f>ROUND(N(data!P68), 0)</f>
        <v>0</v>
      </c>
      <c r="O15" s="198">
        <f>ROUND(N(data!P69), 0)</f>
        <v>0</v>
      </c>
      <c r="P15" s="198">
        <f>ROUND(N(data!P70), 0)</f>
        <v>0</v>
      </c>
      <c r="Q15" s="198">
        <f>ROUND(N(data!P71), 0)</f>
        <v>0</v>
      </c>
      <c r="R15" s="198">
        <f>ROUND(N(data!P72), 0)</f>
        <v>0</v>
      </c>
      <c r="S15" s="198">
        <f>ROUND(N(data!P73), 0)</f>
        <v>0</v>
      </c>
      <c r="T15" s="198">
        <f>ROUND(N(data!P74), 0)</f>
        <v>0</v>
      </c>
      <c r="U15" s="198">
        <f>ROUND(N(data!P75), 0)</f>
        <v>0</v>
      </c>
      <c r="V15" s="198">
        <f>ROUND(N(data!P76), 0)</f>
        <v>0</v>
      </c>
      <c r="W15" s="198">
        <f>ROUND(N(data!P77), 0)</f>
        <v>0</v>
      </c>
      <c r="X15" s="198">
        <f>ROUND(N(data!P78), 0)</f>
        <v>0</v>
      </c>
      <c r="Y15" s="198">
        <f>ROUND(N(data!P79), 0)</f>
        <v>0</v>
      </c>
      <c r="Z15" s="198">
        <f>ROUND(N(data!P80), 0)</f>
        <v>0</v>
      </c>
      <c r="AA15" s="198">
        <f>ROUND(N(data!P81), 0)</f>
        <v>0</v>
      </c>
      <c r="AB15" s="198">
        <f>ROUND(N(data!P82), 0)</f>
        <v>0</v>
      </c>
      <c r="AC15" s="198">
        <f>ROUND(N(data!P83), 0)</f>
        <v>0</v>
      </c>
      <c r="AD15" s="198">
        <f>ROUND(N(data!P84), 0)</f>
        <v>0</v>
      </c>
      <c r="AE15" s="198">
        <f>ROUND(N(data!P89), 0)</f>
        <v>0</v>
      </c>
      <c r="AF15" s="198">
        <f>ROUND(N(data!P87), 0)</f>
        <v>0</v>
      </c>
      <c r="AG15" s="198">
        <f>ROUND(N(data!P90), 0)</f>
        <v>0</v>
      </c>
      <c r="AH15" s="198">
        <f>ROUND(N(data!P91), 0)</f>
        <v>0</v>
      </c>
      <c r="AI15" s="198">
        <f>ROUND(N(data!P92), 0)</f>
        <v>0</v>
      </c>
      <c r="AJ15" s="198">
        <f>ROUND(N(data!P93), 0)</f>
        <v>0</v>
      </c>
      <c r="AK15" s="271">
        <f>ROUND(N(data!P94), 2)</f>
        <v>0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</row>
    <row r="16" spans="1:89" s="11" customFormat="1" ht="12.6" customHeight="1">
      <c r="A16" s="12" t="str">
        <f>RIGHT(data!$C$97,3)</f>
        <v>141</v>
      </c>
      <c r="B16" s="200" t="str">
        <f>RIGHT(data!$C$96,4)</f>
        <v>2024</v>
      </c>
      <c r="C16" s="12" t="str">
        <f>data!Q$55</f>
        <v>7030</v>
      </c>
      <c r="D16" s="12" t="s">
        <v>1163</v>
      </c>
      <c r="E16" s="198">
        <f>ROUND(N(data!Q59), 0)</f>
        <v>0</v>
      </c>
      <c r="F16" s="271">
        <f>ROUND(N(data!Q60), 2)</f>
        <v>0</v>
      </c>
      <c r="G16" s="198">
        <f>ROUND(N(data!Q61), 0)</f>
        <v>0</v>
      </c>
      <c r="H16" s="198">
        <f>ROUND(N(data!Q62), 0)</f>
        <v>0</v>
      </c>
      <c r="I16" s="198">
        <f>ROUND(N(data!Q63), 0)</f>
        <v>0</v>
      </c>
      <c r="J16" s="198">
        <f>ROUND(N(data!Q64), 0)</f>
        <v>0</v>
      </c>
      <c r="K16" s="198">
        <f>ROUND(N(data!Q65), 0)</f>
        <v>0</v>
      </c>
      <c r="L16" s="198">
        <f>ROUND(N(data!Q66), 0)</f>
        <v>0</v>
      </c>
      <c r="M16" s="198">
        <f>ROUND(N(data!Q67), 0)</f>
        <v>0</v>
      </c>
      <c r="N16" s="198">
        <f>ROUND(N(data!Q68), 0)</f>
        <v>0</v>
      </c>
      <c r="O16" s="198">
        <f>ROUND(N(data!Q69), 0)</f>
        <v>0</v>
      </c>
      <c r="P16" s="198">
        <f>ROUND(N(data!Q70), 0)</f>
        <v>0</v>
      </c>
      <c r="Q16" s="198">
        <f>ROUND(N(data!Q71), 0)</f>
        <v>0</v>
      </c>
      <c r="R16" s="198">
        <f>ROUND(N(data!Q72), 0)</f>
        <v>0</v>
      </c>
      <c r="S16" s="198">
        <f>ROUND(N(data!Q73), 0)</f>
        <v>0</v>
      </c>
      <c r="T16" s="198">
        <f>ROUND(N(data!Q74), 0)</f>
        <v>0</v>
      </c>
      <c r="U16" s="198">
        <f>ROUND(N(data!Q75), 0)</f>
        <v>0</v>
      </c>
      <c r="V16" s="198">
        <f>ROUND(N(data!Q76), 0)</f>
        <v>0</v>
      </c>
      <c r="W16" s="198">
        <f>ROUND(N(data!Q77), 0)</f>
        <v>0</v>
      </c>
      <c r="X16" s="198">
        <f>ROUND(N(data!Q78), 0)</f>
        <v>0</v>
      </c>
      <c r="Y16" s="198">
        <f>ROUND(N(data!Q79), 0)</f>
        <v>0</v>
      </c>
      <c r="Z16" s="198">
        <f>ROUND(N(data!Q80), 0)</f>
        <v>0</v>
      </c>
      <c r="AA16" s="198">
        <f>ROUND(N(data!Q81), 0)</f>
        <v>0</v>
      </c>
      <c r="AB16" s="198">
        <f>ROUND(N(data!Q82), 0)</f>
        <v>0</v>
      </c>
      <c r="AC16" s="198">
        <f>ROUND(N(data!Q83), 0)</f>
        <v>0</v>
      </c>
      <c r="AD16" s="198">
        <f>ROUND(N(data!Q84), 0)</f>
        <v>0</v>
      </c>
      <c r="AE16" s="198">
        <f>ROUND(N(data!Q89), 0)</f>
        <v>0</v>
      </c>
      <c r="AF16" s="198">
        <f>ROUND(N(data!Q87), 0)</f>
        <v>0</v>
      </c>
      <c r="AG16" s="198">
        <f>ROUND(N(data!Q90), 0)</f>
        <v>0</v>
      </c>
      <c r="AH16" s="198">
        <f>ROUND(N(data!Q91), 0)</f>
        <v>0</v>
      </c>
      <c r="AI16" s="198">
        <f>ROUND(N(data!Q92), 0)</f>
        <v>0</v>
      </c>
      <c r="AJ16" s="198">
        <f>ROUND(N(data!Q93), 0)</f>
        <v>0</v>
      </c>
      <c r="AK16" s="271">
        <f>ROUND(N(data!Q94), 2)</f>
        <v>0</v>
      </c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</row>
    <row r="17" spans="1:89" s="11" customFormat="1" ht="12.6" customHeight="1">
      <c r="A17" s="12" t="str">
        <f>RIGHT(data!$C$97,3)</f>
        <v>141</v>
      </c>
      <c r="B17" s="200" t="str">
        <f>RIGHT(data!$C$96,4)</f>
        <v>2024</v>
      </c>
      <c r="C17" s="12" t="str">
        <f>data!R$55</f>
        <v>7040</v>
      </c>
      <c r="D17" s="12" t="s">
        <v>1163</v>
      </c>
      <c r="E17" s="198">
        <f>ROUND(N(data!R59), 0)</f>
        <v>0</v>
      </c>
      <c r="F17" s="271">
        <f>ROUND(N(data!R60), 2)</f>
        <v>0</v>
      </c>
      <c r="G17" s="198">
        <f>ROUND(N(data!R61), 0)</f>
        <v>0</v>
      </c>
      <c r="H17" s="198">
        <f>ROUND(N(data!R62), 0)</f>
        <v>0</v>
      </c>
      <c r="I17" s="198">
        <f>ROUND(N(data!R63), 0)</f>
        <v>0</v>
      </c>
      <c r="J17" s="198">
        <f>ROUND(N(data!R64), 0)</f>
        <v>0</v>
      </c>
      <c r="K17" s="198">
        <f>ROUND(N(data!R65), 0)</f>
        <v>0</v>
      </c>
      <c r="L17" s="198">
        <f>ROUND(N(data!R66), 0)</f>
        <v>0</v>
      </c>
      <c r="M17" s="198">
        <f>ROUND(N(data!R67), 0)</f>
        <v>0</v>
      </c>
      <c r="N17" s="198">
        <f>ROUND(N(data!R68), 0)</f>
        <v>0</v>
      </c>
      <c r="O17" s="198">
        <f>ROUND(N(data!R69), 0)</f>
        <v>0</v>
      </c>
      <c r="P17" s="198">
        <f>ROUND(N(data!R70), 0)</f>
        <v>0</v>
      </c>
      <c r="Q17" s="198">
        <f>ROUND(N(data!R71), 0)</f>
        <v>0</v>
      </c>
      <c r="R17" s="198">
        <f>ROUND(N(data!R72), 0)</f>
        <v>0</v>
      </c>
      <c r="S17" s="198">
        <f>ROUND(N(data!R73), 0)</f>
        <v>0</v>
      </c>
      <c r="T17" s="198">
        <f>ROUND(N(data!R74), 0)</f>
        <v>0</v>
      </c>
      <c r="U17" s="198">
        <f>ROUND(N(data!R75), 0)</f>
        <v>0</v>
      </c>
      <c r="V17" s="198">
        <f>ROUND(N(data!R76), 0)</f>
        <v>0</v>
      </c>
      <c r="W17" s="198">
        <f>ROUND(N(data!R77), 0)</f>
        <v>0</v>
      </c>
      <c r="X17" s="198">
        <f>ROUND(N(data!R78), 0)</f>
        <v>0</v>
      </c>
      <c r="Y17" s="198">
        <f>ROUND(N(data!R79), 0)</f>
        <v>0</v>
      </c>
      <c r="Z17" s="198">
        <f>ROUND(N(data!R80), 0)</f>
        <v>0</v>
      </c>
      <c r="AA17" s="198">
        <f>ROUND(N(data!R81), 0)</f>
        <v>0</v>
      </c>
      <c r="AB17" s="198">
        <f>ROUND(N(data!R82), 0)</f>
        <v>0</v>
      </c>
      <c r="AC17" s="198">
        <f>ROUND(N(data!R83), 0)</f>
        <v>0</v>
      </c>
      <c r="AD17" s="198">
        <f>ROUND(N(data!R84), 0)</f>
        <v>0</v>
      </c>
      <c r="AE17" s="198">
        <f>ROUND(N(data!R89), 0)</f>
        <v>0</v>
      </c>
      <c r="AF17" s="198">
        <f>ROUND(N(data!R87), 0)</f>
        <v>0</v>
      </c>
      <c r="AG17" s="198">
        <f>ROUND(N(data!R90), 0)</f>
        <v>0</v>
      </c>
      <c r="AH17" s="198">
        <f>ROUND(N(data!R91), 0)</f>
        <v>0</v>
      </c>
      <c r="AI17" s="198">
        <f>ROUND(N(data!R92), 0)</f>
        <v>0</v>
      </c>
      <c r="AJ17" s="198">
        <f>ROUND(N(data!R93), 0)</f>
        <v>0</v>
      </c>
      <c r="AK17" s="271">
        <f>ROUND(N(data!R94), 2)</f>
        <v>0</v>
      </c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</row>
    <row r="18" spans="1:89" s="11" customFormat="1" ht="12.6" customHeight="1">
      <c r="A18" s="12" t="str">
        <f>RIGHT(data!$C$97,3)</f>
        <v>141</v>
      </c>
      <c r="B18" s="200" t="str">
        <f>RIGHT(data!$C$96,4)</f>
        <v>2024</v>
      </c>
      <c r="C18" s="12" t="str">
        <f>data!S$55</f>
        <v>7050</v>
      </c>
      <c r="D18" s="12" t="s">
        <v>1163</v>
      </c>
      <c r="E18" s="198">
        <f>ROUND(N(data!S59), 0)</f>
        <v>0</v>
      </c>
      <c r="F18" s="271">
        <f>ROUND(N(data!S60), 2)</f>
        <v>0</v>
      </c>
      <c r="G18" s="198">
        <f>ROUND(N(data!S61), 0)</f>
        <v>0</v>
      </c>
      <c r="H18" s="198">
        <f>ROUND(N(data!S62), 0)</f>
        <v>0</v>
      </c>
      <c r="I18" s="198">
        <f>ROUND(N(data!S63), 0)</f>
        <v>0</v>
      </c>
      <c r="J18" s="198">
        <f>ROUND(N(data!S64), 0)</f>
        <v>41</v>
      </c>
      <c r="K18" s="198">
        <f>ROUND(N(data!S65), 0)</f>
        <v>0</v>
      </c>
      <c r="L18" s="198">
        <f>ROUND(N(data!S66), 0)</f>
        <v>0</v>
      </c>
      <c r="M18" s="198">
        <f>ROUND(N(data!S67), 0)</f>
        <v>0</v>
      </c>
      <c r="N18" s="198">
        <f>ROUND(N(data!S68), 0)</f>
        <v>0</v>
      </c>
      <c r="O18" s="198">
        <f>ROUND(N(data!S69), 0)</f>
        <v>0</v>
      </c>
      <c r="P18" s="198">
        <f>ROUND(N(data!S70), 0)</f>
        <v>0</v>
      </c>
      <c r="Q18" s="198">
        <f>ROUND(N(data!S71), 0)</f>
        <v>0</v>
      </c>
      <c r="R18" s="198">
        <f>ROUND(N(data!S72), 0)</f>
        <v>0</v>
      </c>
      <c r="S18" s="198">
        <f>ROUND(N(data!S73), 0)</f>
        <v>0</v>
      </c>
      <c r="T18" s="198">
        <f>ROUND(N(data!S74), 0)</f>
        <v>0</v>
      </c>
      <c r="U18" s="198">
        <f>ROUND(N(data!S75), 0)</f>
        <v>0</v>
      </c>
      <c r="V18" s="198">
        <f>ROUND(N(data!S76), 0)</f>
        <v>0</v>
      </c>
      <c r="W18" s="198">
        <f>ROUND(N(data!S77), 0)</f>
        <v>0</v>
      </c>
      <c r="X18" s="198">
        <f>ROUND(N(data!S78), 0)</f>
        <v>0</v>
      </c>
      <c r="Y18" s="198">
        <f>ROUND(N(data!S79), 0)</f>
        <v>0</v>
      </c>
      <c r="Z18" s="198">
        <f>ROUND(N(data!S80), 0)</f>
        <v>0</v>
      </c>
      <c r="AA18" s="198">
        <f>ROUND(N(data!S81), 0)</f>
        <v>0</v>
      </c>
      <c r="AB18" s="198">
        <f>ROUND(N(data!S82), 0)</f>
        <v>0</v>
      </c>
      <c r="AC18" s="198">
        <f>ROUND(N(data!S83), 0)</f>
        <v>0</v>
      </c>
      <c r="AD18" s="198">
        <f>ROUND(N(data!S84), 0)</f>
        <v>0</v>
      </c>
      <c r="AE18" s="198">
        <f>ROUND(N(data!S89), 0)</f>
        <v>0</v>
      </c>
      <c r="AF18" s="198">
        <f>ROUND(N(data!S87), 0)</f>
        <v>0</v>
      </c>
      <c r="AG18" s="198">
        <f>ROUND(N(data!S90), 0)</f>
        <v>0</v>
      </c>
      <c r="AH18" s="198">
        <f>ROUND(N(data!S91), 0)</f>
        <v>0</v>
      </c>
      <c r="AI18" s="198">
        <f>ROUND(N(data!S92), 0)</f>
        <v>0</v>
      </c>
      <c r="AJ18" s="198">
        <f>ROUND(N(data!S93), 0)</f>
        <v>0</v>
      </c>
      <c r="AK18" s="271">
        <f>ROUND(N(data!S94), 2)</f>
        <v>0</v>
      </c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</row>
    <row r="19" spans="1:89" s="11" customFormat="1" ht="12.6" customHeight="1">
      <c r="A19" s="12" t="str">
        <f>RIGHT(data!$C$97,3)</f>
        <v>141</v>
      </c>
      <c r="B19" s="200" t="str">
        <f>RIGHT(data!$C$96,4)</f>
        <v>2024</v>
      </c>
      <c r="C19" s="12" t="str">
        <f>data!T$55</f>
        <v>7060</v>
      </c>
      <c r="D19" s="12" t="s">
        <v>1163</v>
      </c>
      <c r="E19" s="198">
        <f>ROUND(N(data!T59), 0)</f>
        <v>0</v>
      </c>
      <c r="F19" s="271">
        <f>ROUND(N(data!T60), 2)</f>
        <v>0</v>
      </c>
      <c r="G19" s="198">
        <f>ROUND(N(data!T61), 0)</f>
        <v>0</v>
      </c>
      <c r="H19" s="198">
        <f>ROUND(N(data!T62), 0)</f>
        <v>0</v>
      </c>
      <c r="I19" s="198">
        <f>ROUND(N(data!T63), 0)</f>
        <v>0</v>
      </c>
      <c r="J19" s="198">
        <f>ROUND(N(data!T64), 0)</f>
        <v>0</v>
      </c>
      <c r="K19" s="198">
        <f>ROUND(N(data!T65), 0)</f>
        <v>0</v>
      </c>
      <c r="L19" s="198">
        <f>ROUND(N(data!T66), 0)</f>
        <v>0</v>
      </c>
      <c r="M19" s="198">
        <f>ROUND(N(data!T67), 0)</f>
        <v>0</v>
      </c>
      <c r="N19" s="198">
        <f>ROUND(N(data!T68), 0)</f>
        <v>0</v>
      </c>
      <c r="O19" s="198">
        <f>ROUND(N(data!T69), 0)</f>
        <v>0</v>
      </c>
      <c r="P19" s="198">
        <f>ROUND(N(data!T70), 0)</f>
        <v>0</v>
      </c>
      <c r="Q19" s="198">
        <f>ROUND(N(data!T71), 0)</f>
        <v>0</v>
      </c>
      <c r="R19" s="198">
        <f>ROUND(N(data!T72), 0)</f>
        <v>0</v>
      </c>
      <c r="S19" s="198">
        <f>ROUND(N(data!T73), 0)</f>
        <v>0</v>
      </c>
      <c r="T19" s="198">
        <f>ROUND(N(data!T74), 0)</f>
        <v>0</v>
      </c>
      <c r="U19" s="198">
        <f>ROUND(N(data!T75), 0)</f>
        <v>0</v>
      </c>
      <c r="V19" s="198">
        <f>ROUND(N(data!T76), 0)</f>
        <v>0</v>
      </c>
      <c r="W19" s="198">
        <f>ROUND(N(data!T77), 0)</f>
        <v>0</v>
      </c>
      <c r="X19" s="198">
        <f>ROUND(N(data!T78), 0)</f>
        <v>0</v>
      </c>
      <c r="Y19" s="198">
        <f>ROUND(N(data!T79), 0)</f>
        <v>0</v>
      </c>
      <c r="Z19" s="198">
        <f>ROUND(N(data!T80), 0)</f>
        <v>0</v>
      </c>
      <c r="AA19" s="198">
        <f>ROUND(N(data!T81), 0)</f>
        <v>0</v>
      </c>
      <c r="AB19" s="198">
        <f>ROUND(N(data!T82), 0)</f>
        <v>0</v>
      </c>
      <c r="AC19" s="198">
        <f>ROUND(N(data!T83), 0)</f>
        <v>0</v>
      </c>
      <c r="AD19" s="198">
        <f>ROUND(N(data!T84), 0)</f>
        <v>0</v>
      </c>
      <c r="AE19" s="198">
        <f>ROUND(N(data!T89), 0)</f>
        <v>0</v>
      </c>
      <c r="AF19" s="198">
        <f>ROUND(N(data!T87), 0)</f>
        <v>0</v>
      </c>
      <c r="AG19" s="198">
        <f>ROUND(N(data!T90), 0)</f>
        <v>0</v>
      </c>
      <c r="AH19" s="198">
        <f>ROUND(N(data!T91), 0)</f>
        <v>0</v>
      </c>
      <c r="AI19" s="198">
        <f>ROUND(N(data!T92), 0)</f>
        <v>0</v>
      </c>
      <c r="AJ19" s="198">
        <f>ROUND(N(data!T93), 0)</f>
        <v>0</v>
      </c>
      <c r="AK19" s="271">
        <f>ROUND(N(data!T94), 2)</f>
        <v>0</v>
      </c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</row>
    <row r="20" spans="1:89" s="11" customFormat="1" ht="12.6" customHeight="1">
      <c r="A20" s="12" t="str">
        <f>RIGHT(data!$C$97,3)</f>
        <v>141</v>
      </c>
      <c r="B20" s="200" t="str">
        <f>RIGHT(data!$C$96,4)</f>
        <v>2024</v>
      </c>
      <c r="C20" s="12" t="str">
        <f>data!U$55</f>
        <v>7070</v>
      </c>
      <c r="D20" s="12" t="s">
        <v>1163</v>
      </c>
      <c r="E20" s="198">
        <f>ROUND(N(data!U59), 0)</f>
        <v>34436</v>
      </c>
      <c r="F20" s="271">
        <f>ROUND(N(data!U60), 2)</f>
        <v>10.119999999999999</v>
      </c>
      <c r="G20" s="198">
        <f>ROUND(N(data!U61), 0)</f>
        <v>603740</v>
      </c>
      <c r="H20" s="198">
        <f>ROUND(N(data!U62), 0)</f>
        <v>137212</v>
      </c>
      <c r="I20" s="198">
        <f>ROUND(N(data!U63), 0)</f>
        <v>3727</v>
      </c>
      <c r="J20" s="198">
        <f>ROUND(N(data!U64), 0)</f>
        <v>400276</v>
      </c>
      <c r="K20" s="198">
        <f>ROUND(N(data!U65), 0)</f>
        <v>0</v>
      </c>
      <c r="L20" s="198">
        <f>ROUND(N(data!U66), 0)</f>
        <v>201783</v>
      </c>
      <c r="M20" s="198">
        <f>ROUND(N(data!U67), 0)</f>
        <v>18631</v>
      </c>
      <c r="N20" s="198">
        <f>ROUND(N(data!U68), 0)</f>
        <v>11238</v>
      </c>
      <c r="O20" s="198">
        <f>ROUND(N(data!U69), 0)</f>
        <v>1309</v>
      </c>
      <c r="P20" s="198">
        <f>ROUND(N(data!U70), 0)</f>
        <v>0</v>
      </c>
      <c r="Q20" s="198">
        <f>ROUND(N(data!U71), 0)</f>
        <v>0</v>
      </c>
      <c r="R20" s="198">
        <f>ROUND(N(data!U72), 0)</f>
        <v>0</v>
      </c>
      <c r="S20" s="198">
        <f>ROUND(N(data!U73), 0)</f>
        <v>0</v>
      </c>
      <c r="T20" s="198">
        <f>ROUND(N(data!U74), 0)</f>
        <v>0</v>
      </c>
      <c r="U20" s="198">
        <f>ROUND(N(data!U75), 0)</f>
        <v>0</v>
      </c>
      <c r="V20" s="198">
        <f>ROUND(N(data!U76), 0)</f>
        <v>0</v>
      </c>
      <c r="W20" s="198">
        <f>ROUND(N(data!U77), 0)</f>
        <v>0</v>
      </c>
      <c r="X20" s="198">
        <f>ROUND(N(data!U78), 0)</f>
        <v>0</v>
      </c>
      <c r="Y20" s="198">
        <f>ROUND(N(data!U79), 0)</f>
        <v>0</v>
      </c>
      <c r="Z20" s="198">
        <f>ROUND(N(data!U80), 0)</f>
        <v>0</v>
      </c>
      <c r="AA20" s="198">
        <f>ROUND(N(data!U81), 0)</f>
        <v>0</v>
      </c>
      <c r="AB20" s="198">
        <f>ROUND(N(data!U82), 0)</f>
        <v>0</v>
      </c>
      <c r="AC20" s="198">
        <f>ROUND(N(data!U83), 0)</f>
        <v>1309</v>
      </c>
      <c r="AD20" s="198">
        <f>ROUND(N(data!U84), 0)</f>
        <v>0</v>
      </c>
      <c r="AE20" s="198">
        <f>ROUND(N(data!U89), 0)</f>
        <v>5049586</v>
      </c>
      <c r="AF20" s="198">
        <f>ROUND(N(data!U87), 0)</f>
        <v>907575</v>
      </c>
      <c r="AG20" s="198">
        <f>ROUND(N(data!U90), 0)</f>
        <v>994</v>
      </c>
      <c r="AH20" s="198">
        <f>ROUND(N(data!U91), 0)</f>
        <v>0</v>
      </c>
      <c r="AI20" s="198">
        <f>ROUND(N(data!U92), 0)</f>
        <v>430</v>
      </c>
      <c r="AJ20" s="198">
        <f>ROUND(N(data!U93), 0)</f>
        <v>0</v>
      </c>
      <c r="AK20" s="271">
        <f>ROUND(N(data!U94), 2)</f>
        <v>0</v>
      </c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</row>
    <row r="21" spans="1:89" s="11" customFormat="1" ht="12.6" customHeight="1">
      <c r="A21" s="12" t="str">
        <f>RIGHT(data!$C$97,3)</f>
        <v>141</v>
      </c>
      <c r="B21" s="200" t="str">
        <f>RIGHT(data!$C$96,4)</f>
        <v>2024</v>
      </c>
      <c r="C21" s="12" t="str">
        <f>data!V$55</f>
        <v>7110</v>
      </c>
      <c r="D21" s="12" t="s">
        <v>1163</v>
      </c>
      <c r="E21" s="198">
        <f>ROUND(N(data!V59), 0)</f>
        <v>0</v>
      </c>
      <c r="F21" s="271">
        <f>ROUND(N(data!V60), 2)</f>
        <v>0</v>
      </c>
      <c r="G21" s="198">
        <f>ROUND(N(data!V61), 0)</f>
        <v>0</v>
      </c>
      <c r="H21" s="198">
        <f>ROUND(N(data!V62), 0)</f>
        <v>0</v>
      </c>
      <c r="I21" s="198">
        <f>ROUND(N(data!V63), 0)</f>
        <v>0</v>
      </c>
      <c r="J21" s="198">
        <f>ROUND(N(data!V64), 0)</f>
        <v>0</v>
      </c>
      <c r="K21" s="198">
        <f>ROUND(N(data!V65), 0)</f>
        <v>0</v>
      </c>
      <c r="L21" s="198">
        <f>ROUND(N(data!V66), 0)</f>
        <v>0</v>
      </c>
      <c r="M21" s="198">
        <f>ROUND(N(data!V67), 0)</f>
        <v>0</v>
      </c>
      <c r="N21" s="198">
        <f>ROUND(N(data!V68), 0)</f>
        <v>0</v>
      </c>
      <c r="O21" s="198">
        <f>ROUND(N(data!V69), 0)</f>
        <v>0</v>
      </c>
      <c r="P21" s="198">
        <f>ROUND(N(data!V70), 0)</f>
        <v>0</v>
      </c>
      <c r="Q21" s="198">
        <f>ROUND(N(data!V71), 0)</f>
        <v>0</v>
      </c>
      <c r="R21" s="198">
        <f>ROUND(N(data!V72), 0)</f>
        <v>0</v>
      </c>
      <c r="S21" s="198">
        <f>ROUND(N(data!V73), 0)</f>
        <v>0</v>
      </c>
      <c r="T21" s="198">
        <f>ROUND(N(data!V74), 0)</f>
        <v>0</v>
      </c>
      <c r="U21" s="198">
        <f>ROUND(N(data!V75), 0)</f>
        <v>0</v>
      </c>
      <c r="V21" s="198">
        <f>ROUND(N(data!V76), 0)</f>
        <v>0</v>
      </c>
      <c r="W21" s="198">
        <f>ROUND(N(data!V77), 0)</f>
        <v>0</v>
      </c>
      <c r="X21" s="198">
        <f>ROUND(N(data!V78), 0)</f>
        <v>0</v>
      </c>
      <c r="Y21" s="198">
        <f>ROUND(N(data!V79), 0)</f>
        <v>0</v>
      </c>
      <c r="Z21" s="198">
        <f>ROUND(N(data!V80), 0)</f>
        <v>0</v>
      </c>
      <c r="AA21" s="198">
        <f>ROUND(N(data!V81), 0)</f>
        <v>0</v>
      </c>
      <c r="AB21" s="198">
        <f>ROUND(N(data!V82), 0)</f>
        <v>0</v>
      </c>
      <c r="AC21" s="198">
        <f>ROUND(N(data!V83), 0)</f>
        <v>0</v>
      </c>
      <c r="AD21" s="198">
        <f>ROUND(N(data!V84), 0)</f>
        <v>0</v>
      </c>
      <c r="AE21" s="198">
        <f>ROUND(N(data!V89), 0)</f>
        <v>0</v>
      </c>
      <c r="AF21" s="198">
        <f>ROUND(N(data!V87), 0)</f>
        <v>0</v>
      </c>
      <c r="AG21" s="198">
        <f>ROUND(N(data!V90), 0)</f>
        <v>0</v>
      </c>
      <c r="AH21" s="198">
        <f>ROUND(N(data!V91), 0)</f>
        <v>0</v>
      </c>
      <c r="AI21" s="198">
        <f>ROUND(N(data!V92), 0)</f>
        <v>0</v>
      </c>
      <c r="AJ21" s="198">
        <f>ROUND(N(data!V93), 0)</f>
        <v>0</v>
      </c>
      <c r="AK21" s="271">
        <f>ROUND(N(data!V94), 2)</f>
        <v>0</v>
      </c>
      <c r="AL21" s="53"/>
      <c r="AM21" s="53"/>
      <c r="AN21" s="53"/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</row>
    <row r="22" spans="1:89" s="11" customFormat="1" ht="12.6" customHeight="1">
      <c r="A22" s="12" t="str">
        <f>RIGHT(data!$C$97,3)</f>
        <v>141</v>
      </c>
      <c r="B22" s="200" t="str">
        <f>RIGHT(data!$C$96,4)</f>
        <v>2024</v>
      </c>
      <c r="C22" s="12" t="str">
        <f>data!W$55</f>
        <v>7120</v>
      </c>
      <c r="D22" s="12" t="s">
        <v>1163</v>
      </c>
      <c r="E22" s="198">
        <f>ROUND(N(data!W59), 0)</f>
        <v>297</v>
      </c>
      <c r="F22" s="271">
        <f>ROUND(N(data!W60), 2)</f>
        <v>0.55000000000000004</v>
      </c>
      <c r="G22" s="198">
        <f>ROUND(N(data!W61), 0)</f>
        <v>31317</v>
      </c>
      <c r="H22" s="198">
        <f>ROUND(N(data!W62), 0)</f>
        <v>7117</v>
      </c>
      <c r="I22" s="198">
        <f>ROUND(N(data!W63), 0)</f>
        <v>0</v>
      </c>
      <c r="J22" s="198">
        <f>ROUND(N(data!W64), 0)</f>
        <v>1015</v>
      </c>
      <c r="K22" s="198">
        <f>ROUND(N(data!W65), 0)</f>
        <v>27084</v>
      </c>
      <c r="L22" s="198">
        <f>ROUND(N(data!W66), 0)</f>
        <v>0</v>
      </c>
      <c r="M22" s="198">
        <f>ROUND(N(data!W67), 0)</f>
        <v>2043</v>
      </c>
      <c r="N22" s="198">
        <f>ROUND(N(data!W68), 0)</f>
        <v>891</v>
      </c>
      <c r="O22" s="198">
        <f>ROUND(N(data!W69), 0)</f>
        <v>0</v>
      </c>
      <c r="P22" s="198">
        <f>ROUND(N(data!W70), 0)</f>
        <v>0</v>
      </c>
      <c r="Q22" s="198">
        <f>ROUND(N(data!W71), 0)</f>
        <v>0</v>
      </c>
      <c r="R22" s="198">
        <f>ROUND(N(data!W72), 0)</f>
        <v>0</v>
      </c>
      <c r="S22" s="198">
        <f>ROUND(N(data!W73), 0)</f>
        <v>0</v>
      </c>
      <c r="T22" s="198">
        <f>ROUND(N(data!W74), 0)</f>
        <v>0</v>
      </c>
      <c r="U22" s="198">
        <f>ROUND(N(data!W75), 0)</f>
        <v>0</v>
      </c>
      <c r="V22" s="198">
        <f>ROUND(N(data!W76), 0)</f>
        <v>0</v>
      </c>
      <c r="W22" s="198">
        <f>ROUND(N(data!W77), 0)</f>
        <v>0</v>
      </c>
      <c r="X22" s="198">
        <f>ROUND(N(data!W78), 0)</f>
        <v>0</v>
      </c>
      <c r="Y22" s="198">
        <f>ROUND(N(data!W79), 0)</f>
        <v>0</v>
      </c>
      <c r="Z22" s="198">
        <f>ROUND(N(data!W80), 0)</f>
        <v>0</v>
      </c>
      <c r="AA22" s="198">
        <f>ROUND(N(data!W81), 0)</f>
        <v>0</v>
      </c>
      <c r="AB22" s="198">
        <f>ROUND(N(data!W82), 0)</f>
        <v>0</v>
      </c>
      <c r="AC22" s="198">
        <f>ROUND(N(data!W83), 0)</f>
        <v>0</v>
      </c>
      <c r="AD22" s="198">
        <f>ROUND(N(data!W84), 0)</f>
        <v>0</v>
      </c>
      <c r="AE22" s="198">
        <f>ROUND(N(data!W89), 0)</f>
        <v>622599</v>
      </c>
      <c r="AF22" s="198">
        <f>ROUND(N(data!W87), 0)</f>
        <v>61480</v>
      </c>
      <c r="AG22" s="198">
        <f>ROUND(N(data!W90), 0)</f>
        <v>109</v>
      </c>
      <c r="AH22" s="198">
        <f>ROUND(N(data!W91), 0)</f>
        <v>0</v>
      </c>
      <c r="AI22" s="198">
        <f>ROUND(N(data!W92), 0)</f>
        <v>47</v>
      </c>
      <c r="AJ22" s="198">
        <f>ROUND(N(data!W93), 0)</f>
        <v>524</v>
      </c>
      <c r="AK22" s="271">
        <f>ROUND(N(data!W94), 2)</f>
        <v>0</v>
      </c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</row>
    <row r="23" spans="1:89" s="11" customFormat="1" ht="12.6" customHeight="1">
      <c r="A23" s="12" t="str">
        <f>RIGHT(data!$C$97,3)</f>
        <v>141</v>
      </c>
      <c r="B23" s="200" t="str">
        <f>RIGHT(data!$C$96,4)</f>
        <v>2024</v>
      </c>
      <c r="C23" s="12" t="str">
        <f>data!X$55</f>
        <v>7130</v>
      </c>
      <c r="D23" s="12" t="s">
        <v>1163</v>
      </c>
      <c r="E23" s="198">
        <f>ROUND(N(data!X59), 0)</f>
        <v>1112</v>
      </c>
      <c r="F23" s="271">
        <f>ROUND(N(data!X60), 2)</f>
        <v>2.06</v>
      </c>
      <c r="G23" s="198">
        <f>ROUND(N(data!X61), 0)</f>
        <v>117251</v>
      </c>
      <c r="H23" s="198">
        <f>ROUND(N(data!X62), 0)</f>
        <v>26648</v>
      </c>
      <c r="I23" s="198">
        <f>ROUND(N(data!X63), 0)</f>
        <v>0</v>
      </c>
      <c r="J23" s="198">
        <f>ROUND(N(data!X64), 0)</f>
        <v>3800</v>
      </c>
      <c r="K23" s="198">
        <f>ROUND(N(data!X65), 0)</f>
        <v>0</v>
      </c>
      <c r="L23" s="198">
        <f>ROUND(N(data!X66), 0)</f>
        <v>147059</v>
      </c>
      <c r="M23" s="198">
        <f>ROUND(N(data!X67), 0)</f>
        <v>7647</v>
      </c>
      <c r="N23" s="198">
        <f>ROUND(N(data!X68), 0)</f>
        <v>0</v>
      </c>
      <c r="O23" s="198">
        <f>ROUND(N(data!X69), 0)</f>
        <v>0</v>
      </c>
      <c r="P23" s="198">
        <f>ROUND(N(data!X70), 0)</f>
        <v>0</v>
      </c>
      <c r="Q23" s="198">
        <f>ROUND(N(data!X71), 0)</f>
        <v>0</v>
      </c>
      <c r="R23" s="198">
        <f>ROUND(N(data!X72), 0)</f>
        <v>0</v>
      </c>
      <c r="S23" s="198">
        <f>ROUND(N(data!X73), 0)</f>
        <v>0</v>
      </c>
      <c r="T23" s="198">
        <f>ROUND(N(data!X74), 0)</f>
        <v>0</v>
      </c>
      <c r="U23" s="198">
        <f>ROUND(N(data!X75), 0)</f>
        <v>0</v>
      </c>
      <c r="V23" s="198">
        <f>ROUND(N(data!X76), 0)</f>
        <v>0</v>
      </c>
      <c r="W23" s="198">
        <f>ROUND(N(data!X77), 0)</f>
        <v>0</v>
      </c>
      <c r="X23" s="198">
        <f>ROUND(N(data!X78), 0)</f>
        <v>0</v>
      </c>
      <c r="Y23" s="198">
        <f>ROUND(N(data!X79), 0)</f>
        <v>0</v>
      </c>
      <c r="Z23" s="198">
        <f>ROUND(N(data!X80), 0)</f>
        <v>0</v>
      </c>
      <c r="AA23" s="198">
        <f>ROUND(N(data!X81), 0)</f>
        <v>0</v>
      </c>
      <c r="AB23" s="198">
        <f>ROUND(N(data!X82), 0)</f>
        <v>0</v>
      </c>
      <c r="AC23" s="198">
        <f>ROUND(N(data!X83), 0)</f>
        <v>0</v>
      </c>
      <c r="AD23" s="198">
        <f>ROUND(N(data!X84), 0)</f>
        <v>0</v>
      </c>
      <c r="AE23" s="198">
        <f>ROUND(N(data!X89), 0)</f>
        <v>2331081</v>
      </c>
      <c r="AF23" s="198">
        <f>ROUND(N(data!X87), 0)</f>
        <v>230188</v>
      </c>
      <c r="AG23" s="198">
        <f>ROUND(N(data!X90), 0)</f>
        <v>408</v>
      </c>
      <c r="AH23" s="198">
        <f>ROUND(N(data!X91), 0)</f>
        <v>0</v>
      </c>
      <c r="AI23" s="198">
        <f>ROUND(N(data!X92), 0)</f>
        <v>176</v>
      </c>
      <c r="AJ23" s="198">
        <f>ROUND(N(data!X93), 0)</f>
        <v>1960</v>
      </c>
      <c r="AK23" s="271">
        <f>ROUND(N(data!X94), 2)</f>
        <v>0</v>
      </c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</row>
    <row r="24" spans="1:89" s="11" customFormat="1" ht="12.6" customHeight="1">
      <c r="A24" s="12" t="str">
        <f>RIGHT(data!$C$97,3)</f>
        <v>141</v>
      </c>
      <c r="B24" s="200" t="str">
        <f>RIGHT(data!$C$96,4)</f>
        <v>2024</v>
      </c>
      <c r="C24" s="12" t="str">
        <f>data!Y$55</f>
        <v>7140</v>
      </c>
      <c r="D24" s="12" t="s">
        <v>1163</v>
      </c>
      <c r="E24" s="198">
        <f>ROUND(N(data!Y59), 0)</f>
        <v>2253</v>
      </c>
      <c r="F24" s="271">
        <f>ROUND(N(data!Y60), 2)</f>
        <v>4.18</v>
      </c>
      <c r="G24" s="198">
        <f>ROUND(N(data!Y61), 0)</f>
        <v>237560</v>
      </c>
      <c r="H24" s="198">
        <f>ROUND(N(data!Y62), 0)</f>
        <v>53990</v>
      </c>
      <c r="I24" s="198">
        <f>ROUND(N(data!Y63), 0)</f>
        <v>85433</v>
      </c>
      <c r="J24" s="198">
        <f>ROUND(N(data!Y64), 0)</f>
        <v>7700</v>
      </c>
      <c r="K24" s="198">
        <f>ROUND(N(data!Y65), 0)</f>
        <v>0</v>
      </c>
      <c r="L24" s="198">
        <f>ROUND(N(data!Y66), 0)</f>
        <v>198520</v>
      </c>
      <c r="M24" s="198">
        <f>ROUND(N(data!Y67), 0)</f>
        <v>15482</v>
      </c>
      <c r="N24" s="198">
        <f>ROUND(N(data!Y68), 0)</f>
        <v>209</v>
      </c>
      <c r="O24" s="198">
        <f>ROUND(N(data!Y69), 0)</f>
        <v>154</v>
      </c>
      <c r="P24" s="198">
        <f>ROUND(N(data!Y70), 0)</f>
        <v>0</v>
      </c>
      <c r="Q24" s="198">
        <f>ROUND(N(data!Y71), 0)</f>
        <v>0</v>
      </c>
      <c r="R24" s="198">
        <f>ROUND(N(data!Y72), 0)</f>
        <v>0</v>
      </c>
      <c r="S24" s="198">
        <f>ROUND(N(data!Y73), 0)</f>
        <v>0</v>
      </c>
      <c r="T24" s="198">
        <f>ROUND(N(data!Y74), 0)</f>
        <v>0</v>
      </c>
      <c r="U24" s="198">
        <f>ROUND(N(data!Y75), 0)</f>
        <v>0</v>
      </c>
      <c r="V24" s="198">
        <f>ROUND(N(data!Y76), 0)</f>
        <v>0</v>
      </c>
      <c r="W24" s="198">
        <f>ROUND(N(data!Y77), 0)</f>
        <v>0</v>
      </c>
      <c r="X24" s="198">
        <f>ROUND(N(data!Y78), 0)</f>
        <v>0</v>
      </c>
      <c r="Y24" s="198">
        <f>ROUND(N(data!Y79), 0)</f>
        <v>0</v>
      </c>
      <c r="Z24" s="198">
        <f>ROUND(N(data!Y80), 0)</f>
        <v>0</v>
      </c>
      <c r="AA24" s="198">
        <f>ROUND(N(data!Y81), 0)</f>
        <v>0</v>
      </c>
      <c r="AB24" s="198">
        <f>ROUND(N(data!Y82), 0)</f>
        <v>0</v>
      </c>
      <c r="AC24" s="198">
        <f>ROUND(N(data!Y83), 0)</f>
        <v>154</v>
      </c>
      <c r="AD24" s="198">
        <f>ROUND(N(data!Y84), 0)</f>
        <v>0</v>
      </c>
      <c r="AE24" s="198">
        <f>ROUND(N(data!Y89), 0)</f>
        <v>4722955</v>
      </c>
      <c r="AF24" s="198">
        <f>ROUND(N(data!Y87), 0)</f>
        <v>466380</v>
      </c>
      <c r="AG24" s="198">
        <f>ROUND(N(data!Y90), 0)</f>
        <v>826</v>
      </c>
      <c r="AH24" s="198">
        <f>ROUND(N(data!Y91), 0)</f>
        <v>0</v>
      </c>
      <c r="AI24" s="198">
        <f>ROUND(N(data!Y92), 0)</f>
        <v>357</v>
      </c>
      <c r="AJ24" s="198">
        <f>ROUND(N(data!Y93), 0)</f>
        <v>3971</v>
      </c>
      <c r="AK24" s="271">
        <f>ROUND(N(data!Y94), 2)</f>
        <v>0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</row>
    <row r="25" spans="1:89" s="11" customFormat="1" ht="12.6" customHeight="1">
      <c r="A25" s="12" t="str">
        <f>RIGHT(data!$C$97,3)</f>
        <v>141</v>
      </c>
      <c r="B25" s="200" t="str">
        <f>RIGHT(data!$C$96,4)</f>
        <v>2024</v>
      </c>
      <c r="C25" s="12" t="str">
        <f>data!Z$55</f>
        <v>7150</v>
      </c>
      <c r="D25" s="12" t="s">
        <v>1163</v>
      </c>
      <c r="E25" s="198">
        <f>ROUND(N(data!Z59), 0)</f>
        <v>0</v>
      </c>
      <c r="F25" s="271">
        <f>ROUND(N(data!Z60), 2)</f>
        <v>0</v>
      </c>
      <c r="G25" s="198">
        <f>ROUND(N(data!Z61), 0)</f>
        <v>0</v>
      </c>
      <c r="H25" s="198">
        <f>ROUND(N(data!Z62), 0)</f>
        <v>0</v>
      </c>
      <c r="I25" s="198">
        <f>ROUND(N(data!Z63), 0)</f>
        <v>0</v>
      </c>
      <c r="J25" s="198">
        <f>ROUND(N(data!Z64), 0)</f>
        <v>0</v>
      </c>
      <c r="K25" s="198">
        <f>ROUND(N(data!Z65), 0)</f>
        <v>0</v>
      </c>
      <c r="L25" s="198">
        <f>ROUND(N(data!Z66), 0)</f>
        <v>0</v>
      </c>
      <c r="M25" s="198">
        <f>ROUND(N(data!Z67), 0)</f>
        <v>0</v>
      </c>
      <c r="N25" s="198">
        <f>ROUND(N(data!Z68), 0)</f>
        <v>0</v>
      </c>
      <c r="O25" s="198">
        <f>ROUND(N(data!Z69), 0)</f>
        <v>0</v>
      </c>
      <c r="P25" s="198">
        <f>ROUND(N(data!Z70), 0)</f>
        <v>0</v>
      </c>
      <c r="Q25" s="198">
        <f>ROUND(N(data!Z71), 0)</f>
        <v>0</v>
      </c>
      <c r="R25" s="198">
        <f>ROUND(N(data!Z72), 0)</f>
        <v>0</v>
      </c>
      <c r="S25" s="198">
        <f>ROUND(N(data!Z73), 0)</f>
        <v>0</v>
      </c>
      <c r="T25" s="198">
        <f>ROUND(N(data!Z74), 0)</f>
        <v>0</v>
      </c>
      <c r="U25" s="198">
        <f>ROUND(N(data!Z75), 0)</f>
        <v>0</v>
      </c>
      <c r="V25" s="198">
        <f>ROUND(N(data!Z76), 0)</f>
        <v>0</v>
      </c>
      <c r="W25" s="198">
        <f>ROUND(N(data!Z77), 0)</f>
        <v>0</v>
      </c>
      <c r="X25" s="198">
        <f>ROUND(N(data!Z78), 0)</f>
        <v>0</v>
      </c>
      <c r="Y25" s="198">
        <f>ROUND(N(data!Z79), 0)</f>
        <v>0</v>
      </c>
      <c r="Z25" s="198">
        <f>ROUND(N(data!Z80), 0)</f>
        <v>0</v>
      </c>
      <c r="AA25" s="198">
        <f>ROUND(N(data!Z81), 0)</f>
        <v>0</v>
      </c>
      <c r="AB25" s="198">
        <f>ROUND(N(data!Z82), 0)</f>
        <v>0</v>
      </c>
      <c r="AC25" s="198">
        <f>ROUND(N(data!Z83), 0)</f>
        <v>0</v>
      </c>
      <c r="AD25" s="198">
        <f>ROUND(N(data!Z84), 0)</f>
        <v>0</v>
      </c>
      <c r="AE25" s="198">
        <f>ROUND(N(data!Z89), 0)</f>
        <v>0</v>
      </c>
      <c r="AF25" s="198">
        <f>ROUND(N(data!Z87), 0)</f>
        <v>0</v>
      </c>
      <c r="AG25" s="198">
        <f>ROUND(N(data!Z90), 0)</f>
        <v>0</v>
      </c>
      <c r="AH25" s="198">
        <f>ROUND(N(data!Z91), 0)</f>
        <v>0</v>
      </c>
      <c r="AI25" s="198">
        <f>ROUND(N(data!Z92), 0)</f>
        <v>0</v>
      </c>
      <c r="AJ25" s="198">
        <f>ROUND(N(data!Z93), 0)</f>
        <v>0</v>
      </c>
      <c r="AK25" s="271">
        <f>ROUND(N(data!Z94), 2)</f>
        <v>0</v>
      </c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</row>
    <row r="26" spans="1:89" s="11" customFormat="1" ht="12.6" customHeight="1">
      <c r="A26" s="12" t="str">
        <f>RIGHT(data!$C$97,3)</f>
        <v>141</v>
      </c>
      <c r="B26" s="200" t="str">
        <f>RIGHT(data!$C$96,4)</f>
        <v>2024</v>
      </c>
      <c r="C26" s="12" t="str">
        <f>data!AA$55</f>
        <v>7160</v>
      </c>
      <c r="D26" s="12" t="s">
        <v>1163</v>
      </c>
      <c r="E26" s="198">
        <f>ROUND(N(data!AA59), 0)</f>
        <v>0</v>
      </c>
      <c r="F26" s="271">
        <f>ROUND(N(data!AA60), 2)</f>
        <v>0</v>
      </c>
      <c r="G26" s="198">
        <f>ROUND(N(data!AA61), 0)</f>
        <v>0</v>
      </c>
      <c r="H26" s="198">
        <f>ROUND(N(data!AA62), 0)</f>
        <v>0</v>
      </c>
      <c r="I26" s="198">
        <f>ROUND(N(data!AA63), 0)</f>
        <v>0</v>
      </c>
      <c r="J26" s="198">
        <f>ROUND(N(data!AA64), 0)</f>
        <v>0</v>
      </c>
      <c r="K26" s="198">
        <f>ROUND(N(data!AA65), 0)</f>
        <v>0</v>
      </c>
      <c r="L26" s="198">
        <f>ROUND(N(data!AA66), 0)</f>
        <v>0</v>
      </c>
      <c r="M26" s="198">
        <f>ROUND(N(data!AA67), 0)</f>
        <v>0</v>
      </c>
      <c r="N26" s="198">
        <f>ROUND(N(data!AA68), 0)</f>
        <v>0</v>
      </c>
      <c r="O26" s="198">
        <f>ROUND(N(data!AA69), 0)</f>
        <v>0</v>
      </c>
      <c r="P26" s="198">
        <f>ROUND(N(data!AA70), 0)</f>
        <v>0</v>
      </c>
      <c r="Q26" s="198">
        <f>ROUND(N(data!AA71), 0)</f>
        <v>0</v>
      </c>
      <c r="R26" s="198">
        <f>ROUND(N(data!AA72), 0)</f>
        <v>0</v>
      </c>
      <c r="S26" s="198">
        <f>ROUND(N(data!AA73), 0)</f>
        <v>0</v>
      </c>
      <c r="T26" s="198">
        <f>ROUND(N(data!AA74), 0)</f>
        <v>0</v>
      </c>
      <c r="U26" s="198">
        <f>ROUND(N(data!AA75), 0)</f>
        <v>0</v>
      </c>
      <c r="V26" s="198">
        <f>ROUND(N(data!AA76), 0)</f>
        <v>0</v>
      </c>
      <c r="W26" s="198">
        <f>ROUND(N(data!AA77), 0)</f>
        <v>0</v>
      </c>
      <c r="X26" s="198">
        <f>ROUND(N(data!AA78), 0)</f>
        <v>0</v>
      </c>
      <c r="Y26" s="198">
        <f>ROUND(N(data!AA79), 0)</f>
        <v>0</v>
      </c>
      <c r="Z26" s="198">
        <f>ROUND(N(data!AA80), 0)</f>
        <v>0</v>
      </c>
      <c r="AA26" s="198">
        <f>ROUND(N(data!AA81), 0)</f>
        <v>0</v>
      </c>
      <c r="AB26" s="198">
        <f>ROUND(N(data!AA82), 0)</f>
        <v>0</v>
      </c>
      <c r="AC26" s="198">
        <f>ROUND(N(data!AA83), 0)</f>
        <v>0</v>
      </c>
      <c r="AD26" s="198">
        <f>ROUND(N(data!AA84), 0)</f>
        <v>0</v>
      </c>
      <c r="AE26" s="198">
        <f>ROUND(N(data!AA89), 0)</f>
        <v>0</v>
      </c>
      <c r="AF26" s="198">
        <f>ROUND(N(data!AA87), 0)</f>
        <v>0</v>
      </c>
      <c r="AG26" s="198">
        <f>ROUND(N(data!AA90), 0)</f>
        <v>0</v>
      </c>
      <c r="AH26" s="198">
        <f>ROUND(N(data!AA91), 0)</f>
        <v>0</v>
      </c>
      <c r="AI26" s="198">
        <f>ROUND(N(data!AA92), 0)</f>
        <v>0</v>
      </c>
      <c r="AJ26" s="198">
        <f>ROUND(N(data!AA93), 0)</f>
        <v>0</v>
      </c>
      <c r="AK26" s="271">
        <f>ROUND(N(data!AA94), 2)</f>
        <v>0</v>
      </c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</row>
    <row r="27" spans="1:89" s="11" customFormat="1" ht="12.6" customHeight="1">
      <c r="A27" s="12" t="str">
        <f>RIGHT(data!$C$97,3)</f>
        <v>141</v>
      </c>
      <c r="B27" s="200" t="str">
        <f>RIGHT(data!$C$96,4)</f>
        <v>2024</v>
      </c>
      <c r="C27" s="12" t="str">
        <f>data!AB$55</f>
        <v>7170</v>
      </c>
      <c r="D27" s="12" t="s">
        <v>1163</v>
      </c>
      <c r="E27" s="198">
        <f>ROUND(N(data!AB59), 0)</f>
        <v>0</v>
      </c>
      <c r="F27" s="271">
        <f>ROUND(N(data!AB60), 2)</f>
        <v>2</v>
      </c>
      <c r="G27" s="198">
        <f>ROUND(N(data!AB61), 0)</f>
        <v>246796</v>
      </c>
      <c r="H27" s="198">
        <f>ROUND(N(data!AB62), 0)</f>
        <v>56089</v>
      </c>
      <c r="I27" s="198">
        <f>ROUND(N(data!AB63), 0)</f>
        <v>113264</v>
      </c>
      <c r="J27" s="198">
        <f>ROUND(N(data!AB64), 0)</f>
        <v>933579</v>
      </c>
      <c r="K27" s="198">
        <f>ROUND(N(data!AB65), 0)</f>
        <v>0</v>
      </c>
      <c r="L27" s="198">
        <f>ROUND(N(data!AB66), 0)</f>
        <v>53810</v>
      </c>
      <c r="M27" s="198">
        <f>ROUND(N(data!AB67), 0)</f>
        <v>7216</v>
      </c>
      <c r="N27" s="198">
        <f>ROUND(N(data!AB68), 0)</f>
        <v>58931</v>
      </c>
      <c r="O27" s="198">
        <f>ROUND(N(data!AB69), 0)</f>
        <v>3380</v>
      </c>
      <c r="P27" s="198">
        <f>ROUND(N(data!AB70), 0)</f>
        <v>0</v>
      </c>
      <c r="Q27" s="198">
        <f>ROUND(N(data!AB71), 0)</f>
        <v>0</v>
      </c>
      <c r="R27" s="198">
        <f>ROUND(N(data!AB72), 0)</f>
        <v>0</v>
      </c>
      <c r="S27" s="198">
        <f>ROUND(N(data!AB73), 0)</f>
        <v>0</v>
      </c>
      <c r="T27" s="198">
        <f>ROUND(N(data!AB74), 0)</f>
        <v>0</v>
      </c>
      <c r="U27" s="198">
        <f>ROUND(N(data!AB75), 0)</f>
        <v>0</v>
      </c>
      <c r="V27" s="198">
        <f>ROUND(N(data!AB76), 0)</f>
        <v>0</v>
      </c>
      <c r="W27" s="198">
        <f>ROUND(N(data!AB77), 0)</f>
        <v>0</v>
      </c>
      <c r="X27" s="198">
        <f>ROUND(N(data!AB78), 0)</f>
        <v>0</v>
      </c>
      <c r="Y27" s="198">
        <f>ROUND(N(data!AB79), 0)</f>
        <v>0</v>
      </c>
      <c r="Z27" s="198">
        <f>ROUND(N(data!AB80), 0)</f>
        <v>0</v>
      </c>
      <c r="AA27" s="198">
        <f>ROUND(N(data!AB81), 0)</f>
        <v>0</v>
      </c>
      <c r="AB27" s="198">
        <f>ROUND(N(data!AB82), 0)</f>
        <v>0</v>
      </c>
      <c r="AC27" s="198">
        <f>ROUND(N(data!AB83), 0)</f>
        <v>3380</v>
      </c>
      <c r="AD27" s="198">
        <f>ROUND(N(data!AB84), 0)</f>
        <v>204574</v>
      </c>
      <c r="AE27" s="198">
        <f>ROUND(N(data!AB89), 0)</f>
        <v>3288012</v>
      </c>
      <c r="AF27" s="198">
        <f>ROUND(N(data!AB87), 0)</f>
        <v>933768</v>
      </c>
      <c r="AG27" s="198">
        <f>ROUND(N(data!AB90), 0)</f>
        <v>385</v>
      </c>
      <c r="AH27" s="198">
        <f>ROUND(N(data!AB91), 0)</f>
        <v>0</v>
      </c>
      <c r="AI27" s="198">
        <f>ROUND(N(data!AB92), 0)</f>
        <v>167</v>
      </c>
      <c r="AJ27" s="198">
        <f>ROUND(N(data!AB93), 0)</f>
        <v>0</v>
      </c>
      <c r="AK27" s="271">
        <f>ROUND(N(data!AB94), 2)</f>
        <v>0</v>
      </c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</row>
    <row r="28" spans="1:89" s="11" customFormat="1" ht="12.6" customHeight="1">
      <c r="A28" s="12" t="str">
        <f>RIGHT(data!$C$97,3)</f>
        <v>141</v>
      </c>
      <c r="B28" s="200" t="str">
        <f>RIGHT(data!$C$96,4)</f>
        <v>2024</v>
      </c>
      <c r="C28" s="12" t="str">
        <f>data!AC$55</f>
        <v>7180</v>
      </c>
      <c r="D28" s="12" t="s">
        <v>1163</v>
      </c>
      <c r="E28" s="198">
        <f>ROUND(N(data!AC59), 0)</f>
        <v>2133</v>
      </c>
      <c r="F28" s="271">
        <f>ROUND(N(data!AC60), 2)</f>
        <v>3.48</v>
      </c>
      <c r="G28" s="198">
        <f>ROUND(N(data!AC61), 0)</f>
        <v>231003</v>
      </c>
      <c r="H28" s="198">
        <f>ROUND(N(data!AC62), 0)</f>
        <v>52500</v>
      </c>
      <c r="I28" s="198">
        <f>ROUND(N(data!AC63), 0)</f>
        <v>0</v>
      </c>
      <c r="J28" s="198">
        <f>ROUND(N(data!AC64), 0)</f>
        <v>19565</v>
      </c>
      <c r="K28" s="198">
        <f>ROUND(N(data!AC65), 0)</f>
        <v>0</v>
      </c>
      <c r="L28" s="198">
        <f>ROUND(N(data!AC66), 0)</f>
        <v>5138</v>
      </c>
      <c r="M28" s="198">
        <f>ROUND(N(data!AC67), 0)</f>
        <v>24047</v>
      </c>
      <c r="N28" s="198">
        <f>ROUND(N(data!AC68), 0)</f>
        <v>0</v>
      </c>
      <c r="O28" s="198">
        <f>ROUND(N(data!AC69), 0)</f>
        <v>2624</v>
      </c>
      <c r="P28" s="198">
        <f>ROUND(N(data!AC70), 0)</f>
        <v>0</v>
      </c>
      <c r="Q28" s="198">
        <f>ROUND(N(data!AC71), 0)</f>
        <v>0</v>
      </c>
      <c r="R28" s="198">
        <f>ROUND(N(data!AC72), 0)</f>
        <v>0</v>
      </c>
      <c r="S28" s="198">
        <f>ROUND(N(data!AC73), 0)</f>
        <v>0</v>
      </c>
      <c r="T28" s="198">
        <f>ROUND(N(data!AC74), 0)</f>
        <v>0</v>
      </c>
      <c r="U28" s="198">
        <f>ROUND(N(data!AC75), 0)</f>
        <v>0</v>
      </c>
      <c r="V28" s="198">
        <f>ROUND(N(data!AC76), 0)</f>
        <v>0</v>
      </c>
      <c r="W28" s="198">
        <f>ROUND(N(data!AC77), 0)</f>
        <v>0</v>
      </c>
      <c r="X28" s="198">
        <f>ROUND(N(data!AC78), 0)</f>
        <v>0</v>
      </c>
      <c r="Y28" s="198">
        <f>ROUND(N(data!AC79), 0)</f>
        <v>0</v>
      </c>
      <c r="Z28" s="198">
        <f>ROUND(N(data!AC80), 0)</f>
        <v>0</v>
      </c>
      <c r="AA28" s="198">
        <f>ROUND(N(data!AC81), 0)</f>
        <v>0</v>
      </c>
      <c r="AB28" s="198">
        <f>ROUND(N(data!AC82), 0)</f>
        <v>0</v>
      </c>
      <c r="AC28" s="198">
        <f>ROUND(N(data!AC83), 0)</f>
        <v>2624</v>
      </c>
      <c r="AD28" s="198">
        <f>ROUND(N(data!AC84), 0)</f>
        <v>0</v>
      </c>
      <c r="AE28" s="198">
        <f>ROUND(N(data!AC89), 0)</f>
        <v>812686</v>
      </c>
      <c r="AF28" s="198">
        <f>ROUND(N(data!AC87), 0)</f>
        <v>518886</v>
      </c>
      <c r="AG28" s="198">
        <f>ROUND(N(data!AC90), 0)</f>
        <v>1283</v>
      </c>
      <c r="AH28" s="198">
        <f>ROUND(N(data!AC91), 0)</f>
        <v>0</v>
      </c>
      <c r="AI28" s="198">
        <f>ROUND(N(data!AC92), 0)</f>
        <v>556</v>
      </c>
      <c r="AJ28" s="198">
        <f>ROUND(N(data!AC93), 0)</f>
        <v>374</v>
      </c>
      <c r="AK28" s="271">
        <f>ROUND(N(data!AC94), 2)</f>
        <v>0</v>
      </c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</row>
    <row r="29" spans="1:89" s="11" customFormat="1" ht="12.6" customHeight="1">
      <c r="A29" s="12" t="str">
        <f>RIGHT(data!$C$97,3)</f>
        <v>141</v>
      </c>
      <c r="B29" s="200" t="str">
        <f>RIGHT(data!$C$96,4)</f>
        <v>2024</v>
      </c>
      <c r="C29" s="12" t="str">
        <f>data!AD$55</f>
        <v>7190</v>
      </c>
      <c r="D29" s="12" t="s">
        <v>1163</v>
      </c>
      <c r="E29" s="198">
        <f>ROUND(N(data!AD59), 0)</f>
        <v>0</v>
      </c>
      <c r="F29" s="271">
        <f>ROUND(N(data!AD60), 2)</f>
        <v>0</v>
      </c>
      <c r="G29" s="198">
        <f>ROUND(N(data!AD61), 0)</f>
        <v>0</v>
      </c>
      <c r="H29" s="198">
        <f>ROUND(N(data!AD62), 0)</f>
        <v>0</v>
      </c>
      <c r="I29" s="198">
        <f>ROUND(N(data!AD63), 0)</f>
        <v>0</v>
      </c>
      <c r="J29" s="198">
        <f>ROUND(N(data!AD64), 0)</f>
        <v>0</v>
      </c>
      <c r="K29" s="198">
        <f>ROUND(N(data!AD65), 0)</f>
        <v>0</v>
      </c>
      <c r="L29" s="198">
        <f>ROUND(N(data!AD66), 0)</f>
        <v>0</v>
      </c>
      <c r="M29" s="198">
        <f>ROUND(N(data!AD67), 0)</f>
        <v>0</v>
      </c>
      <c r="N29" s="198">
        <f>ROUND(N(data!AD68), 0)</f>
        <v>0</v>
      </c>
      <c r="O29" s="198">
        <f>ROUND(N(data!AD69), 0)</f>
        <v>0</v>
      </c>
      <c r="P29" s="198">
        <f>ROUND(N(data!AD70), 0)</f>
        <v>0</v>
      </c>
      <c r="Q29" s="198">
        <f>ROUND(N(data!AD71), 0)</f>
        <v>0</v>
      </c>
      <c r="R29" s="198">
        <f>ROUND(N(data!AD72), 0)</f>
        <v>0</v>
      </c>
      <c r="S29" s="198">
        <f>ROUND(N(data!AD73), 0)</f>
        <v>0</v>
      </c>
      <c r="T29" s="198">
        <f>ROUND(N(data!AD74), 0)</f>
        <v>0</v>
      </c>
      <c r="U29" s="198">
        <f>ROUND(N(data!AD75), 0)</f>
        <v>0</v>
      </c>
      <c r="V29" s="198">
        <f>ROUND(N(data!AD76), 0)</f>
        <v>0</v>
      </c>
      <c r="W29" s="198">
        <f>ROUND(N(data!AD77), 0)</f>
        <v>0</v>
      </c>
      <c r="X29" s="198">
        <f>ROUND(N(data!AD78), 0)</f>
        <v>0</v>
      </c>
      <c r="Y29" s="198">
        <f>ROUND(N(data!AD79), 0)</f>
        <v>0</v>
      </c>
      <c r="Z29" s="198">
        <f>ROUND(N(data!AD80), 0)</f>
        <v>0</v>
      </c>
      <c r="AA29" s="198">
        <f>ROUND(N(data!AD81), 0)</f>
        <v>0</v>
      </c>
      <c r="AB29" s="198">
        <f>ROUND(N(data!AD82), 0)</f>
        <v>0</v>
      </c>
      <c r="AC29" s="198">
        <f>ROUND(N(data!AD83), 0)</f>
        <v>0</v>
      </c>
      <c r="AD29" s="198">
        <f>ROUND(N(data!AD84), 0)</f>
        <v>0</v>
      </c>
      <c r="AE29" s="198">
        <f>ROUND(N(data!AD89), 0)</f>
        <v>0</v>
      </c>
      <c r="AF29" s="198">
        <f>ROUND(N(data!AD87), 0)</f>
        <v>0</v>
      </c>
      <c r="AG29" s="198">
        <f>ROUND(N(data!AD90), 0)</f>
        <v>0</v>
      </c>
      <c r="AH29" s="198">
        <f>ROUND(N(data!AD91), 0)</f>
        <v>0</v>
      </c>
      <c r="AI29" s="198">
        <f>ROUND(N(data!AD92), 0)</f>
        <v>0</v>
      </c>
      <c r="AJ29" s="198">
        <f>ROUND(N(data!AD93), 0)</f>
        <v>0</v>
      </c>
      <c r="AK29" s="271">
        <f>ROUND(N(data!AD94), 2)</f>
        <v>0</v>
      </c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</row>
    <row r="30" spans="1:89" s="11" customFormat="1" ht="12.6" customHeight="1">
      <c r="A30" s="12" t="str">
        <f>RIGHT(data!$C$97,3)</f>
        <v>141</v>
      </c>
      <c r="B30" s="200" t="str">
        <f>RIGHT(data!$C$96,4)</f>
        <v>2024</v>
      </c>
      <c r="C30" s="12" t="str">
        <f>data!AE$55</f>
        <v>7200</v>
      </c>
      <c r="D30" s="12" t="s">
        <v>1163</v>
      </c>
      <c r="E30" s="198">
        <f>ROUND(N(data!AE59), 0)</f>
        <v>40002</v>
      </c>
      <c r="F30" s="271">
        <f>ROUND(N(data!AE60), 2)</f>
        <v>15.25</v>
      </c>
      <c r="G30" s="198">
        <f>ROUND(N(data!AE61), 0)</f>
        <v>1115881</v>
      </c>
      <c r="H30" s="198">
        <f>ROUND(N(data!AE62), 0)</f>
        <v>253606</v>
      </c>
      <c r="I30" s="198">
        <f>ROUND(N(data!AE63), 0)</f>
        <v>0</v>
      </c>
      <c r="J30" s="198">
        <f>ROUND(N(data!AE64), 0)</f>
        <v>58010</v>
      </c>
      <c r="K30" s="198">
        <f>ROUND(N(data!AE65), 0)</f>
        <v>0</v>
      </c>
      <c r="L30" s="198">
        <f>ROUND(N(data!AE66), 0)</f>
        <v>734826</v>
      </c>
      <c r="M30" s="198">
        <f>ROUND(N(data!AE67), 0)</f>
        <v>89929</v>
      </c>
      <c r="N30" s="198">
        <f>ROUND(N(data!AE68), 0)</f>
        <v>3702</v>
      </c>
      <c r="O30" s="198">
        <f>ROUND(N(data!AE69), 0)</f>
        <v>16729</v>
      </c>
      <c r="P30" s="198">
        <f>ROUND(N(data!AE70), 0)</f>
        <v>0</v>
      </c>
      <c r="Q30" s="198">
        <f>ROUND(N(data!AE71), 0)</f>
        <v>0</v>
      </c>
      <c r="R30" s="198">
        <f>ROUND(N(data!AE72), 0)</f>
        <v>0</v>
      </c>
      <c r="S30" s="198">
        <f>ROUND(N(data!AE73), 0)</f>
        <v>0</v>
      </c>
      <c r="T30" s="198">
        <f>ROUND(N(data!AE74), 0)</f>
        <v>0</v>
      </c>
      <c r="U30" s="198">
        <f>ROUND(N(data!AE75), 0)</f>
        <v>0</v>
      </c>
      <c r="V30" s="198">
        <f>ROUND(N(data!AE76), 0)</f>
        <v>0</v>
      </c>
      <c r="W30" s="198">
        <f>ROUND(N(data!AE77), 0)</f>
        <v>0</v>
      </c>
      <c r="X30" s="198">
        <f>ROUND(N(data!AE78), 0)</f>
        <v>0</v>
      </c>
      <c r="Y30" s="198">
        <f>ROUND(N(data!AE79), 0)</f>
        <v>0</v>
      </c>
      <c r="Z30" s="198">
        <f>ROUND(N(data!AE80), 0)</f>
        <v>0</v>
      </c>
      <c r="AA30" s="198">
        <f>ROUND(N(data!AE81), 0)</f>
        <v>0</v>
      </c>
      <c r="AB30" s="198">
        <f>ROUND(N(data!AE82), 0)</f>
        <v>0</v>
      </c>
      <c r="AC30" s="198">
        <f>ROUND(N(data!AE83), 0)</f>
        <v>16729</v>
      </c>
      <c r="AD30" s="198">
        <f>ROUND(N(data!AE84), 0)</f>
        <v>14656</v>
      </c>
      <c r="AE30" s="198">
        <f>ROUND(N(data!AE89), 0)</f>
        <v>6260416</v>
      </c>
      <c r="AF30" s="198">
        <f>ROUND(N(data!AE87), 0)</f>
        <v>479987</v>
      </c>
      <c r="AG30" s="198">
        <f>ROUND(N(data!AE90), 0)</f>
        <v>4798</v>
      </c>
      <c r="AH30" s="198">
        <f>ROUND(N(data!AE91), 0)</f>
        <v>0</v>
      </c>
      <c r="AI30" s="198">
        <f>ROUND(N(data!AE92), 0)</f>
        <v>2078</v>
      </c>
      <c r="AJ30" s="198">
        <f>ROUND(N(data!AE93), 0)</f>
        <v>25249</v>
      </c>
      <c r="AK30" s="271">
        <f>ROUND(N(data!AE94), 2)</f>
        <v>0</v>
      </c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</row>
    <row r="31" spans="1:89" s="11" customFormat="1" ht="12.6" customHeight="1">
      <c r="A31" s="12" t="str">
        <f>RIGHT(data!$C$97,3)</f>
        <v>141</v>
      </c>
      <c r="B31" s="200" t="str">
        <f>RIGHT(data!$C$96,4)</f>
        <v>2024</v>
      </c>
      <c r="C31" s="12" t="str">
        <f>data!AF$55</f>
        <v>7220</v>
      </c>
      <c r="D31" s="12" t="s">
        <v>1163</v>
      </c>
      <c r="E31" s="198">
        <f>ROUND(N(data!AF59), 0)</f>
        <v>0</v>
      </c>
      <c r="F31" s="271">
        <f>ROUND(N(data!AF60), 2)</f>
        <v>0</v>
      </c>
      <c r="G31" s="198">
        <f>ROUND(N(data!AF61), 0)</f>
        <v>0</v>
      </c>
      <c r="H31" s="198">
        <f>ROUND(N(data!AF62), 0)</f>
        <v>0</v>
      </c>
      <c r="I31" s="198">
        <f>ROUND(N(data!AF63), 0)</f>
        <v>0</v>
      </c>
      <c r="J31" s="198">
        <f>ROUND(N(data!AF64), 0)</f>
        <v>0</v>
      </c>
      <c r="K31" s="198">
        <f>ROUND(N(data!AF65), 0)</f>
        <v>0</v>
      </c>
      <c r="L31" s="198">
        <f>ROUND(N(data!AF66), 0)</f>
        <v>0</v>
      </c>
      <c r="M31" s="198">
        <f>ROUND(N(data!AF67), 0)</f>
        <v>0</v>
      </c>
      <c r="N31" s="198">
        <f>ROUND(N(data!AF68), 0)</f>
        <v>0</v>
      </c>
      <c r="O31" s="198">
        <f>ROUND(N(data!AF69), 0)</f>
        <v>0</v>
      </c>
      <c r="P31" s="198">
        <f>ROUND(N(data!AF70), 0)</f>
        <v>0</v>
      </c>
      <c r="Q31" s="198">
        <f>ROUND(N(data!AF71), 0)</f>
        <v>0</v>
      </c>
      <c r="R31" s="198">
        <f>ROUND(N(data!AF72), 0)</f>
        <v>0</v>
      </c>
      <c r="S31" s="198">
        <f>ROUND(N(data!AF73), 0)</f>
        <v>0</v>
      </c>
      <c r="T31" s="198">
        <f>ROUND(N(data!AF74), 0)</f>
        <v>0</v>
      </c>
      <c r="U31" s="198">
        <f>ROUND(N(data!AF75), 0)</f>
        <v>0</v>
      </c>
      <c r="V31" s="198">
        <f>ROUND(N(data!AF76), 0)</f>
        <v>0</v>
      </c>
      <c r="W31" s="198">
        <f>ROUND(N(data!AF77), 0)</f>
        <v>0</v>
      </c>
      <c r="X31" s="198">
        <f>ROUND(N(data!AF78), 0)</f>
        <v>0</v>
      </c>
      <c r="Y31" s="198">
        <f>ROUND(N(data!AF79), 0)</f>
        <v>0</v>
      </c>
      <c r="Z31" s="198">
        <f>ROUND(N(data!AF80), 0)</f>
        <v>0</v>
      </c>
      <c r="AA31" s="198">
        <f>ROUND(N(data!AF81), 0)</f>
        <v>0</v>
      </c>
      <c r="AB31" s="198">
        <f>ROUND(N(data!AF82), 0)</f>
        <v>0</v>
      </c>
      <c r="AC31" s="198">
        <f>ROUND(N(data!AF83), 0)</f>
        <v>0</v>
      </c>
      <c r="AD31" s="198">
        <f>ROUND(N(data!AF84), 0)</f>
        <v>0</v>
      </c>
      <c r="AE31" s="198">
        <f>ROUND(N(data!AF89), 0)</f>
        <v>0</v>
      </c>
      <c r="AF31" s="198">
        <f>ROUND(N(data!AF87), 0)</f>
        <v>0</v>
      </c>
      <c r="AG31" s="198">
        <f>ROUND(N(data!AF90), 0)</f>
        <v>0</v>
      </c>
      <c r="AH31" s="198">
        <f>ROUND(N(data!AF91), 0)</f>
        <v>0</v>
      </c>
      <c r="AI31" s="198">
        <f>ROUND(N(data!AF92), 0)</f>
        <v>0</v>
      </c>
      <c r="AJ31" s="198">
        <f>ROUND(N(data!AF93), 0)</f>
        <v>0</v>
      </c>
      <c r="AK31" s="271">
        <f>ROUND(N(data!AF94), 2)</f>
        <v>0</v>
      </c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</row>
    <row r="32" spans="1:89" s="11" customFormat="1" ht="12.6" customHeight="1">
      <c r="A32" s="12" t="str">
        <f>RIGHT(data!$C$97,3)</f>
        <v>141</v>
      </c>
      <c r="B32" s="200" t="str">
        <f>RIGHT(data!$C$96,4)</f>
        <v>2024</v>
      </c>
      <c r="C32" s="12" t="str">
        <f>data!AG$55</f>
        <v>7230</v>
      </c>
      <c r="D32" s="12" t="s">
        <v>1163</v>
      </c>
      <c r="E32" s="198">
        <f>ROUND(N(data!AG59), 0)</f>
        <v>2299</v>
      </c>
      <c r="F32" s="271">
        <f>ROUND(N(data!AG60), 2)</f>
        <v>1.91</v>
      </c>
      <c r="G32" s="198">
        <f>ROUND(N(data!AG61), 0)</f>
        <v>583500</v>
      </c>
      <c r="H32" s="198">
        <f>ROUND(N(data!AG62), 0)</f>
        <v>132612</v>
      </c>
      <c r="I32" s="198">
        <f>ROUND(N(data!AG63), 0)</f>
        <v>682585</v>
      </c>
      <c r="J32" s="198">
        <f>ROUND(N(data!AG64), 0)</f>
        <v>56894</v>
      </c>
      <c r="K32" s="198">
        <f>ROUND(N(data!AG65), 0)</f>
        <v>0</v>
      </c>
      <c r="L32" s="198">
        <f>ROUND(N(data!AG66), 0)</f>
        <v>5750</v>
      </c>
      <c r="M32" s="198">
        <f>ROUND(N(data!AG67), 0)</f>
        <v>29764</v>
      </c>
      <c r="N32" s="198">
        <f>ROUND(N(data!AG68), 0)</f>
        <v>4800</v>
      </c>
      <c r="O32" s="198">
        <f>ROUND(N(data!AG69), 0)</f>
        <v>15313</v>
      </c>
      <c r="P32" s="198">
        <f>ROUND(N(data!AG70), 0)</f>
        <v>0</v>
      </c>
      <c r="Q32" s="198">
        <f>ROUND(N(data!AG71), 0)</f>
        <v>0</v>
      </c>
      <c r="R32" s="198">
        <f>ROUND(N(data!AG72), 0)</f>
        <v>0</v>
      </c>
      <c r="S32" s="198">
        <f>ROUND(N(data!AG73), 0)</f>
        <v>0</v>
      </c>
      <c r="T32" s="198">
        <f>ROUND(N(data!AG74), 0)</f>
        <v>0</v>
      </c>
      <c r="U32" s="198">
        <f>ROUND(N(data!AG75), 0)</f>
        <v>0</v>
      </c>
      <c r="V32" s="198">
        <f>ROUND(N(data!AG76), 0)</f>
        <v>0</v>
      </c>
      <c r="W32" s="198">
        <f>ROUND(N(data!AG77), 0)</f>
        <v>0</v>
      </c>
      <c r="X32" s="198">
        <f>ROUND(N(data!AG78), 0)</f>
        <v>0</v>
      </c>
      <c r="Y32" s="198">
        <f>ROUND(N(data!AG79), 0)</f>
        <v>0</v>
      </c>
      <c r="Z32" s="198">
        <f>ROUND(N(data!AG80), 0)</f>
        <v>0</v>
      </c>
      <c r="AA32" s="198">
        <f>ROUND(N(data!AG81), 0)</f>
        <v>0</v>
      </c>
      <c r="AB32" s="198">
        <f>ROUND(N(data!AG82), 0)</f>
        <v>0</v>
      </c>
      <c r="AC32" s="198">
        <f>ROUND(N(data!AG83), 0)</f>
        <v>15313</v>
      </c>
      <c r="AD32" s="198">
        <f>ROUND(N(data!AG84), 0)</f>
        <v>0</v>
      </c>
      <c r="AE32" s="198">
        <f>ROUND(N(data!AG89), 0)</f>
        <v>6592866</v>
      </c>
      <c r="AF32" s="198">
        <f>ROUND(N(data!AG87), 0)</f>
        <v>582986</v>
      </c>
      <c r="AG32" s="198">
        <f>ROUND(N(data!AG90), 0)</f>
        <v>1588</v>
      </c>
      <c r="AH32" s="198">
        <f>ROUND(N(data!AG91), 0)</f>
        <v>0</v>
      </c>
      <c r="AI32" s="198">
        <f>ROUND(N(data!AG92), 0)</f>
        <v>688</v>
      </c>
      <c r="AJ32" s="198">
        <f>ROUND(N(data!AG93), 0)</f>
        <v>4463</v>
      </c>
      <c r="AK32" s="271">
        <f>ROUND(N(data!AG94), 2)</f>
        <v>0.03</v>
      </c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</row>
    <row r="33" spans="1:89" s="11" customFormat="1" ht="12.6" customHeight="1">
      <c r="A33" s="12" t="str">
        <f>RIGHT(data!$C$97,3)</f>
        <v>141</v>
      </c>
      <c r="B33" s="200" t="str">
        <f>RIGHT(data!$C$96,4)</f>
        <v>2024</v>
      </c>
      <c r="C33" s="12" t="str">
        <f>data!AH$55</f>
        <v>7240</v>
      </c>
      <c r="D33" s="12" t="s">
        <v>1163</v>
      </c>
      <c r="E33" s="198">
        <f>ROUND(N(data!AH59), 0)</f>
        <v>0</v>
      </c>
      <c r="F33" s="271">
        <f>ROUND(N(data!AH60), 2)</f>
        <v>0</v>
      </c>
      <c r="G33" s="198">
        <f>ROUND(N(data!AH61), 0)</f>
        <v>0</v>
      </c>
      <c r="H33" s="198">
        <f>ROUND(N(data!AH62), 0)</f>
        <v>0</v>
      </c>
      <c r="I33" s="198">
        <f>ROUND(N(data!AH63), 0)</f>
        <v>0</v>
      </c>
      <c r="J33" s="198">
        <f>ROUND(N(data!AH64), 0)</f>
        <v>0</v>
      </c>
      <c r="K33" s="198">
        <f>ROUND(N(data!AH65), 0)</f>
        <v>0</v>
      </c>
      <c r="L33" s="198">
        <f>ROUND(N(data!AH66), 0)</f>
        <v>0</v>
      </c>
      <c r="M33" s="198">
        <f>ROUND(N(data!AH67), 0)</f>
        <v>0</v>
      </c>
      <c r="N33" s="198">
        <f>ROUND(N(data!AH68), 0)</f>
        <v>0</v>
      </c>
      <c r="O33" s="198">
        <f>ROUND(N(data!AH69), 0)</f>
        <v>0</v>
      </c>
      <c r="P33" s="198">
        <f>ROUND(N(data!AH70), 0)</f>
        <v>0</v>
      </c>
      <c r="Q33" s="198">
        <f>ROUND(N(data!AH71), 0)</f>
        <v>0</v>
      </c>
      <c r="R33" s="198">
        <f>ROUND(N(data!AH72), 0)</f>
        <v>0</v>
      </c>
      <c r="S33" s="198">
        <f>ROUND(N(data!AH73), 0)</f>
        <v>0</v>
      </c>
      <c r="T33" s="198">
        <f>ROUND(N(data!AH74), 0)</f>
        <v>0</v>
      </c>
      <c r="U33" s="198">
        <f>ROUND(N(data!AH75), 0)</f>
        <v>0</v>
      </c>
      <c r="V33" s="198">
        <f>ROUND(N(data!AH76), 0)</f>
        <v>0</v>
      </c>
      <c r="W33" s="198">
        <f>ROUND(N(data!AH77), 0)</f>
        <v>0</v>
      </c>
      <c r="X33" s="198">
        <f>ROUND(N(data!AH78), 0)</f>
        <v>0</v>
      </c>
      <c r="Y33" s="198">
        <f>ROUND(N(data!AH79), 0)</f>
        <v>0</v>
      </c>
      <c r="Z33" s="198">
        <f>ROUND(N(data!AH80), 0)</f>
        <v>0</v>
      </c>
      <c r="AA33" s="198">
        <f>ROUND(N(data!AH81), 0)</f>
        <v>0</v>
      </c>
      <c r="AB33" s="198">
        <f>ROUND(N(data!AH82), 0)</f>
        <v>0</v>
      </c>
      <c r="AC33" s="198">
        <f>ROUND(N(data!AH83), 0)</f>
        <v>0</v>
      </c>
      <c r="AD33" s="198">
        <f>ROUND(N(data!AH84), 0)</f>
        <v>0</v>
      </c>
      <c r="AE33" s="198">
        <f>ROUND(N(data!AH89), 0)</f>
        <v>0</v>
      </c>
      <c r="AF33" s="198">
        <f>ROUND(N(data!AH87), 0)</f>
        <v>0</v>
      </c>
      <c r="AG33" s="198">
        <f>ROUND(N(data!AH90), 0)</f>
        <v>0</v>
      </c>
      <c r="AH33" s="198">
        <f>ROUND(N(data!AH91), 0)</f>
        <v>0</v>
      </c>
      <c r="AI33" s="198">
        <f>ROUND(N(data!AH92), 0)</f>
        <v>0</v>
      </c>
      <c r="AJ33" s="198">
        <f>ROUND(N(data!AH93), 0)</f>
        <v>0</v>
      </c>
      <c r="AK33" s="271">
        <f>ROUND(N(data!AH94), 2)</f>
        <v>0</v>
      </c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</row>
    <row r="34" spans="1:89" s="11" customFormat="1" ht="12.6" customHeight="1">
      <c r="A34" s="12" t="str">
        <f>RIGHT(data!$C$97,3)</f>
        <v>141</v>
      </c>
      <c r="B34" s="200" t="str">
        <f>RIGHT(data!$C$96,4)</f>
        <v>2024</v>
      </c>
      <c r="C34" s="12" t="str">
        <f>data!AI$55</f>
        <v>7250</v>
      </c>
      <c r="D34" s="12" t="s">
        <v>1163</v>
      </c>
      <c r="E34" s="198">
        <f>ROUND(N(data!AI59), 0)</f>
        <v>0</v>
      </c>
      <c r="F34" s="271">
        <f>ROUND(N(data!AI60), 2)</f>
        <v>0</v>
      </c>
      <c r="G34" s="198">
        <f>ROUND(N(data!AI61), 0)</f>
        <v>0</v>
      </c>
      <c r="H34" s="198">
        <f>ROUND(N(data!AI62), 0)</f>
        <v>0</v>
      </c>
      <c r="I34" s="198">
        <f>ROUND(N(data!AI63), 0)</f>
        <v>0</v>
      </c>
      <c r="J34" s="198">
        <f>ROUND(N(data!AI64), 0)</f>
        <v>0</v>
      </c>
      <c r="K34" s="198">
        <f>ROUND(N(data!AI65), 0)</f>
        <v>0</v>
      </c>
      <c r="L34" s="198">
        <f>ROUND(N(data!AI66), 0)</f>
        <v>0</v>
      </c>
      <c r="M34" s="198">
        <f>ROUND(N(data!AI67), 0)</f>
        <v>0</v>
      </c>
      <c r="N34" s="198">
        <f>ROUND(N(data!AI68), 0)</f>
        <v>0</v>
      </c>
      <c r="O34" s="198">
        <f>ROUND(N(data!AI69), 0)</f>
        <v>0</v>
      </c>
      <c r="P34" s="198">
        <f>ROUND(N(data!AI70), 0)</f>
        <v>0</v>
      </c>
      <c r="Q34" s="198">
        <f>ROUND(N(data!AI71), 0)</f>
        <v>0</v>
      </c>
      <c r="R34" s="198">
        <f>ROUND(N(data!AI72), 0)</f>
        <v>0</v>
      </c>
      <c r="S34" s="198">
        <f>ROUND(N(data!AI73), 0)</f>
        <v>0</v>
      </c>
      <c r="T34" s="198">
        <f>ROUND(N(data!AI74), 0)</f>
        <v>0</v>
      </c>
      <c r="U34" s="198">
        <f>ROUND(N(data!AI75), 0)</f>
        <v>0</v>
      </c>
      <c r="V34" s="198">
        <f>ROUND(N(data!AI76), 0)</f>
        <v>0</v>
      </c>
      <c r="W34" s="198">
        <f>ROUND(N(data!AI77), 0)</f>
        <v>0</v>
      </c>
      <c r="X34" s="198">
        <f>ROUND(N(data!AI78), 0)</f>
        <v>0</v>
      </c>
      <c r="Y34" s="198">
        <f>ROUND(N(data!AI79), 0)</f>
        <v>0</v>
      </c>
      <c r="Z34" s="198">
        <f>ROUND(N(data!AI80), 0)</f>
        <v>0</v>
      </c>
      <c r="AA34" s="198">
        <f>ROUND(N(data!AI81), 0)</f>
        <v>0</v>
      </c>
      <c r="AB34" s="198">
        <f>ROUND(N(data!AI82), 0)</f>
        <v>0</v>
      </c>
      <c r="AC34" s="198">
        <f>ROUND(N(data!AI83), 0)</f>
        <v>0</v>
      </c>
      <c r="AD34" s="198">
        <f>ROUND(N(data!AI84), 0)</f>
        <v>0</v>
      </c>
      <c r="AE34" s="198">
        <f>ROUND(N(data!AI89), 0)</f>
        <v>0</v>
      </c>
      <c r="AF34" s="198">
        <f>ROUND(N(data!AI87), 0)</f>
        <v>0</v>
      </c>
      <c r="AG34" s="198">
        <f>ROUND(N(data!AI90), 0)</f>
        <v>0</v>
      </c>
      <c r="AH34" s="198">
        <f>ROUND(N(data!AI91), 0)</f>
        <v>0</v>
      </c>
      <c r="AI34" s="198">
        <f>ROUND(N(data!AI92), 0)</f>
        <v>0</v>
      </c>
      <c r="AJ34" s="198">
        <f>ROUND(N(data!AI93), 0)</f>
        <v>0</v>
      </c>
      <c r="AK34" s="271">
        <f>ROUND(N(data!AI94), 2)</f>
        <v>0</v>
      </c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</row>
    <row r="35" spans="1:89" s="11" customFormat="1" ht="12.6" customHeight="1">
      <c r="A35" s="12" t="str">
        <f>RIGHT(data!$C$97,3)</f>
        <v>141</v>
      </c>
      <c r="B35" s="200" t="str">
        <f>RIGHT(data!$C$96,4)</f>
        <v>2024</v>
      </c>
      <c r="C35" s="12" t="str">
        <f>data!AJ$55</f>
        <v>7260</v>
      </c>
      <c r="D35" s="12" t="s">
        <v>1163</v>
      </c>
      <c r="E35" s="198">
        <f>ROUND(N(data!AJ59), 0)</f>
        <v>15430</v>
      </c>
      <c r="F35" s="271">
        <f>ROUND(N(data!AJ60), 2)</f>
        <v>36.75</v>
      </c>
      <c r="G35" s="198">
        <f>ROUND(N(data!AJ61), 0)</f>
        <v>3478682</v>
      </c>
      <c r="H35" s="198">
        <f>ROUND(N(data!AJ62), 0)</f>
        <v>790598</v>
      </c>
      <c r="I35" s="198">
        <f>ROUND(N(data!AJ63), 0)</f>
        <v>253500</v>
      </c>
      <c r="J35" s="198">
        <f>ROUND(N(data!AJ64), 0)</f>
        <v>114094</v>
      </c>
      <c r="K35" s="198">
        <f>ROUND(N(data!AJ65), 0)</f>
        <v>5967</v>
      </c>
      <c r="L35" s="198">
        <f>ROUND(N(data!AJ66), 0)</f>
        <v>27976</v>
      </c>
      <c r="M35" s="198">
        <f>ROUND(N(data!AJ67), 0)</f>
        <v>97257</v>
      </c>
      <c r="N35" s="198">
        <f>ROUND(N(data!AJ68), 0)</f>
        <v>16777</v>
      </c>
      <c r="O35" s="198">
        <f>ROUND(N(data!AJ69), 0)</f>
        <v>69383</v>
      </c>
      <c r="P35" s="198">
        <f>ROUND(N(data!AJ70), 0)</f>
        <v>0</v>
      </c>
      <c r="Q35" s="198">
        <f>ROUND(N(data!AJ71), 0)</f>
        <v>0</v>
      </c>
      <c r="R35" s="198">
        <f>ROUND(N(data!AJ72), 0)</f>
        <v>0</v>
      </c>
      <c r="S35" s="198">
        <f>ROUND(N(data!AJ73), 0)</f>
        <v>0</v>
      </c>
      <c r="T35" s="198">
        <f>ROUND(N(data!AJ74), 0)</f>
        <v>0</v>
      </c>
      <c r="U35" s="198">
        <f>ROUND(N(data!AJ75), 0)</f>
        <v>0</v>
      </c>
      <c r="V35" s="198">
        <f>ROUND(N(data!AJ76), 0)</f>
        <v>0</v>
      </c>
      <c r="W35" s="198">
        <f>ROUND(N(data!AJ77), 0)</f>
        <v>0</v>
      </c>
      <c r="X35" s="198">
        <f>ROUND(N(data!AJ78), 0)</f>
        <v>0</v>
      </c>
      <c r="Y35" s="198">
        <f>ROUND(N(data!AJ79), 0)</f>
        <v>0</v>
      </c>
      <c r="Z35" s="198">
        <f>ROUND(N(data!AJ80), 0)</f>
        <v>0</v>
      </c>
      <c r="AA35" s="198">
        <f>ROUND(N(data!AJ81), 0)</f>
        <v>0</v>
      </c>
      <c r="AB35" s="198">
        <f>ROUND(N(data!AJ82), 0)</f>
        <v>0</v>
      </c>
      <c r="AC35" s="198">
        <f>ROUND(N(data!AJ83), 0)</f>
        <v>69383</v>
      </c>
      <c r="AD35" s="198">
        <f>ROUND(N(data!AJ84), 0)</f>
        <v>0</v>
      </c>
      <c r="AE35" s="198">
        <f>ROUND(N(data!AJ89), 0)</f>
        <v>6104219</v>
      </c>
      <c r="AF35" s="198">
        <f>ROUND(N(data!AJ87), 0)</f>
        <v>232808</v>
      </c>
      <c r="AG35" s="198">
        <f>ROUND(N(data!AJ90), 0)</f>
        <v>5189</v>
      </c>
      <c r="AH35" s="198">
        <f>ROUND(N(data!AJ91), 0)</f>
        <v>0</v>
      </c>
      <c r="AI35" s="198">
        <f>ROUND(N(data!AJ92), 0)</f>
        <v>2247</v>
      </c>
      <c r="AJ35" s="198">
        <f>ROUND(N(data!AJ93), 0)</f>
        <v>5259</v>
      </c>
      <c r="AK35" s="271">
        <f>ROUND(N(data!AJ94), 2)</f>
        <v>4.9000000000000004</v>
      </c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</row>
    <row r="36" spans="1:89" s="11" customFormat="1" ht="12.6" customHeight="1">
      <c r="A36" s="12" t="str">
        <f>RIGHT(data!$C$97,3)</f>
        <v>141</v>
      </c>
      <c r="B36" s="200" t="str">
        <f>RIGHT(data!$C$96,4)</f>
        <v>2024</v>
      </c>
      <c r="C36" s="12" t="str">
        <f>data!AK$55</f>
        <v>7310</v>
      </c>
      <c r="D36" s="12" t="s">
        <v>1163</v>
      </c>
      <c r="E36" s="198">
        <f>ROUND(N(data!AK59), 0)</f>
        <v>11569</v>
      </c>
      <c r="F36" s="271">
        <f>ROUND(N(data!AK60), 2)</f>
        <v>2.67</v>
      </c>
      <c r="G36" s="198">
        <f>ROUND(N(data!AK61), 0)</f>
        <v>301472</v>
      </c>
      <c r="H36" s="198">
        <f>ROUND(N(data!AK62), 0)</f>
        <v>68515</v>
      </c>
      <c r="I36" s="198">
        <f>ROUND(N(data!AK63), 0)</f>
        <v>0</v>
      </c>
      <c r="J36" s="198">
        <f>ROUND(N(data!AK64), 0)</f>
        <v>9059</v>
      </c>
      <c r="K36" s="198">
        <f>ROUND(N(data!AK65), 0)</f>
        <v>0</v>
      </c>
      <c r="L36" s="198">
        <f>ROUND(N(data!AK66), 0)</f>
        <v>252572</v>
      </c>
      <c r="M36" s="198">
        <f>ROUND(N(data!AK67), 0)</f>
        <v>3392</v>
      </c>
      <c r="N36" s="198">
        <f>ROUND(N(data!AK68), 0)</f>
        <v>0</v>
      </c>
      <c r="O36" s="198">
        <f>ROUND(N(data!AK69), 0)</f>
        <v>8950</v>
      </c>
      <c r="P36" s="198">
        <f>ROUND(N(data!AK70), 0)</f>
        <v>0</v>
      </c>
      <c r="Q36" s="198">
        <f>ROUND(N(data!AK71), 0)</f>
        <v>0</v>
      </c>
      <c r="R36" s="198">
        <f>ROUND(N(data!AK72), 0)</f>
        <v>0</v>
      </c>
      <c r="S36" s="198">
        <f>ROUND(N(data!AK73), 0)</f>
        <v>0</v>
      </c>
      <c r="T36" s="198">
        <f>ROUND(N(data!AK74), 0)</f>
        <v>0</v>
      </c>
      <c r="U36" s="198">
        <f>ROUND(N(data!AK75), 0)</f>
        <v>0</v>
      </c>
      <c r="V36" s="198">
        <f>ROUND(N(data!AK76), 0)</f>
        <v>0</v>
      </c>
      <c r="W36" s="198">
        <f>ROUND(N(data!AK77), 0)</f>
        <v>0</v>
      </c>
      <c r="X36" s="198">
        <f>ROUND(N(data!AK78), 0)</f>
        <v>0</v>
      </c>
      <c r="Y36" s="198">
        <f>ROUND(N(data!AK79), 0)</f>
        <v>0</v>
      </c>
      <c r="Z36" s="198">
        <f>ROUND(N(data!AK80), 0)</f>
        <v>0</v>
      </c>
      <c r="AA36" s="198">
        <f>ROUND(N(data!AK81), 0)</f>
        <v>0</v>
      </c>
      <c r="AB36" s="198">
        <f>ROUND(N(data!AK82), 0)</f>
        <v>0</v>
      </c>
      <c r="AC36" s="198">
        <f>ROUND(N(data!AK83), 0)</f>
        <v>8950</v>
      </c>
      <c r="AD36" s="198">
        <f>ROUND(N(data!AK84), 0)</f>
        <v>0</v>
      </c>
      <c r="AE36" s="198">
        <f>ROUND(N(data!AK89), 0)</f>
        <v>2041973</v>
      </c>
      <c r="AF36" s="198">
        <f>ROUND(N(data!AK87), 0)</f>
        <v>453413</v>
      </c>
      <c r="AG36" s="198">
        <f>ROUND(N(data!AK90), 0)</f>
        <v>181</v>
      </c>
      <c r="AH36" s="198">
        <f>ROUND(N(data!AK91), 0)</f>
        <v>0</v>
      </c>
      <c r="AI36" s="198">
        <f>ROUND(N(data!AK92), 0)</f>
        <v>78</v>
      </c>
      <c r="AJ36" s="198">
        <f>ROUND(N(data!AK93), 0)</f>
        <v>0</v>
      </c>
      <c r="AK36" s="271">
        <f>ROUND(N(data!AK94), 2)</f>
        <v>0</v>
      </c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</row>
    <row r="37" spans="1:89" s="11" customFormat="1" ht="12.6" customHeight="1">
      <c r="A37" s="12" t="str">
        <f>RIGHT(data!$C$97,3)</f>
        <v>141</v>
      </c>
      <c r="B37" s="200" t="str">
        <f>RIGHT(data!$C$96,4)</f>
        <v>2024</v>
      </c>
      <c r="C37" s="12" t="str">
        <f>data!AL$55</f>
        <v>7320</v>
      </c>
      <c r="D37" s="12" t="s">
        <v>1163</v>
      </c>
      <c r="E37" s="198">
        <f>ROUND(N(data!AL59), 0)</f>
        <v>754</v>
      </c>
      <c r="F37" s="271">
        <f>ROUND(N(data!AL60), 2)</f>
        <v>0.76</v>
      </c>
      <c r="G37" s="198">
        <f>ROUND(N(data!AL61), 0)</f>
        <v>110673</v>
      </c>
      <c r="H37" s="198">
        <f>ROUND(N(data!AL62), 0)</f>
        <v>25153</v>
      </c>
      <c r="I37" s="198">
        <f>ROUND(N(data!AL63), 0)</f>
        <v>0</v>
      </c>
      <c r="J37" s="198">
        <f>ROUND(N(data!AL64), 0)</f>
        <v>1745</v>
      </c>
      <c r="K37" s="198">
        <f>ROUND(N(data!AL65), 0)</f>
        <v>0</v>
      </c>
      <c r="L37" s="198">
        <f>ROUND(N(data!AL66), 0)</f>
        <v>21477</v>
      </c>
      <c r="M37" s="198">
        <f>ROUND(N(data!AL67), 0)</f>
        <v>2343</v>
      </c>
      <c r="N37" s="198">
        <f>ROUND(N(data!AL68), 0)</f>
        <v>0</v>
      </c>
      <c r="O37" s="198">
        <f>ROUND(N(data!AL69), 0)</f>
        <v>2041</v>
      </c>
      <c r="P37" s="198">
        <f>ROUND(N(data!AL70), 0)</f>
        <v>0</v>
      </c>
      <c r="Q37" s="198">
        <f>ROUND(N(data!AL71), 0)</f>
        <v>0</v>
      </c>
      <c r="R37" s="198">
        <f>ROUND(N(data!AL72), 0)</f>
        <v>0</v>
      </c>
      <c r="S37" s="198">
        <f>ROUND(N(data!AL73), 0)</f>
        <v>0</v>
      </c>
      <c r="T37" s="198">
        <f>ROUND(N(data!AL74), 0)</f>
        <v>0</v>
      </c>
      <c r="U37" s="198">
        <f>ROUND(N(data!AL75), 0)</f>
        <v>0</v>
      </c>
      <c r="V37" s="198">
        <f>ROUND(N(data!AL76), 0)</f>
        <v>0</v>
      </c>
      <c r="W37" s="198">
        <f>ROUND(N(data!AL77), 0)</f>
        <v>0</v>
      </c>
      <c r="X37" s="198">
        <f>ROUND(N(data!AL78), 0)</f>
        <v>0</v>
      </c>
      <c r="Y37" s="198">
        <f>ROUND(N(data!AL79), 0)</f>
        <v>0</v>
      </c>
      <c r="Z37" s="198">
        <f>ROUND(N(data!AL80), 0)</f>
        <v>0</v>
      </c>
      <c r="AA37" s="198">
        <f>ROUND(N(data!AL81), 0)</f>
        <v>0</v>
      </c>
      <c r="AB37" s="198">
        <f>ROUND(N(data!AL82), 0)</f>
        <v>0</v>
      </c>
      <c r="AC37" s="198">
        <f>ROUND(N(data!AL83), 0)</f>
        <v>2041</v>
      </c>
      <c r="AD37" s="198">
        <f>ROUND(N(data!AL84), 0)</f>
        <v>0</v>
      </c>
      <c r="AE37" s="198">
        <f>ROUND(N(data!AL89), 0)</f>
        <v>404030</v>
      </c>
      <c r="AF37" s="198">
        <f>ROUND(N(data!AL87), 0)</f>
        <v>51850</v>
      </c>
      <c r="AG37" s="198">
        <f>ROUND(N(data!AL90), 0)</f>
        <v>125</v>
      </c>
      <c r="AH37" s="198">
        <f>ROUND(N(data!AL91), 0)</f>
        <v>0</v>
      </c>
      <c r="AI37" s="198">
        <f>ROUND(N(data!AL92), 0)</f>
        <v>54</v>
      </c>
      <c r="AJ37" s="198">
        <f>ROUND(N(data!AL93), 0)</f>
        <v>0</v>
      </c>
      <c r="AK37" s="271">
        <f>ROUND(N(data!AL94), 2)</f>
        <v>0</v>
      </c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</row>
    <row r="38" spans="1:89" s="11" customFormat="1" ht="12.6" customHeight="1">
      <c r="A38" s="12" t="str">
        <f>RIGHT(data!$C$97,3)</f>
        <v>141</v>
      </c>
      <c r="B38" s="200" t="str">
        <f>RIGHT(data!$C$96,4)</f>
        <v>2024</v>
      </c>
      <c r="C38" s="12" t="str">
        <f>data!AM$55</f>
        <v>7330</v>
      </c>
      <c r="D38" s="12" t="s">
        <v>1163</v>
      </c>
      <c r="E38" s="198">
        <f>ROUND(N(data!AM59), 0)</f>
        <v>0</v>
      </c>
      <c r="F38" s="271">
        <f>ROUND(N(data!AM60), 2)</f>
        <v>0</v>
      </c>
      <c r="G38" s="198">
        <f>ROUND(N(data!AM61), 0)</f>
        <v>0</v>
      </c>
      <c r="H38" s="198">
        <f>ROUND(N(data!AM62), 0)</f>
        <v>0</v>
      </c>
      <c r="I38" s="198">
        <f>ROUND(N(data!AM63), 0)</f>
        <v>0</v>
      </c>
      <c r="J38" s="198">
        <f>ROUND(N(data!AM64), 0)</f>
        <v>0</v>
      </c>
      <c r="K38" s="198">
        <f>ROUND(N(data!AM65), 0)</f>
        <v>0</v>
      </c>
      <c r="L38" s="198">
        <f>ROUND(N(data!AM66), 0)</f>
        <v>0</v>
      </c>
      <c r="M38" s="198">
        <f>ROUND(N(data!AM67), 0)</f>
        <v>0</v>
      </c>
      <c r="N38" s="198">
        <f>ROUND(N(data!AM68), 0)</f>
        <v>0</v>
      </c>
      <c r="O38" s="198">
        <f>ROUND(N(data!AM69), 0)</f>
        <v>0</v>
      </c>
      <c r="P38" s="198">
        <f>ROUND(N(data!AM70), 0)</f>
        <v>0</v>
      </c>
      <c r="Q38" s="198">
        <f>ROUND(N(data!AM71), 0)</f>
        <v>0</v>
      </c>
      <c r="R38" s="198">
        <f>ROUND(N(data!AM72), 0)</f>
        <v>0</v>
      </c>
      <c r="S38" s="198">
        <f>ROUND(N(data!AM73), 0)</f>
        <v>0</v>
      </c>
      <c r="T38" s="198">
        <f>ROUND(N(data!AM74), 0)</f>
        <v>0</v>
      </c>
      <c r="U38" s="198">
        <f>ROUND(N(data!AM75), 0)</f>
        <v>0</v>
      </c>
      <c r="V38" s="198">
        <f>ROUND(N(data!AM76), 0)</f>
        <v>0</v>
      </c>
      <c r="W38" s="198">
        <f>ROUND(N(data!AM77), 0)</f>
        <v>0</v>
      </c>
      <c r="X38" s="198">
        <f>ROUND(N(data!AM78), 0)</f>
        <v>0</v>
      </c>
      <c r="Y38" s="198">
        <f>ROUND(N(data!AM79), 0)</f>
        <v>0</v>
      </c>
      <c r="Z38" s="198">
        <f>ROUND(N(data!AM80), 0)</f>
        <v>0</v>
      </c>
      <c r="AA38" s="198">
        <f>ROUND(N(data!AM81), 0)</f>
        <v>0</v>
      </c>
      <c r="AB38" s="198">
        <f>ROUND(N(data!AM82), 0)</f>
        <v>0</v>
      </c>
      <c r="AC38" s="198">
        <f>ROUND(N(data!AM83), 0)</f>
        <v>0</v>
      </c>
      <c r="AD38" s="198">
        <f>ROUND(N(data!AM84), 0)</f>
        <v>0</v>
      </c>
      <c r="AE38" s="198">
        <f>ROUND(N(data!AM89), 0)</f>
        <v>0</v>
      </c>
      <c r="AF38" s="198">
        <f>ROUND(N(data!AM87), 0)</f>
        <v>0</v>
      </c>
      <c r="AG38" s="198">
        <f>ROUND(N(data!AM90), 0)</f>
        <v>0</v>
      </c>
      <c r="AH38" s="198">
        <f>ROUND(N(data!AM91), 0)</f>
        <v>0</v>
      </c>
      <c r="AI38" s="198">
        <f>ROUND(N(data!AM92), 0)</f>
        <v>0</v>
      </c>
      <c r="AJ38" s="198">
        <f>ROUND(N(data!AM93), 0)</f>
        <v>0</v>
      </c>
      <c r="AK38" s="271">
        <f>ROUND(N(data!AM94), 2)</f>
        <v>0</v>
      </c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</row>
    <row r="39" spans="1:89" s="11" customFormat="1" ht="12.6" customHeight="1">
      <c r="A39" s="12" t="str">
        <f>RIGHT(data!$C$97,3)</f>
        <v>141</v>
      </c>
      <c r="B39" s="200" t="str">
        <f>RIGHT(data!$C$96,4)</f>
        <v>2024</v>
      </c>
      <c r="C39" s="12" t="str">
        <f>data!AN$55</f>
        <v>7340</v>
      </c>
      <c r="D39" s="12" t="s">
        <v>1163</v>
      </c>
      <c r="E39" s="198">
        <f>ROUND(N(data!AN59), 0)</f>
        <v>0</v>
      </c>
      <c r="F39" s="271">
        <f>ROUND(N(data!AN60), 2)</f>
        <v>0</v>
      </c>
      <c r="G39" s="198">
        <f>ROUND(N(data!AN61), 0)</f>
        <v>0</v>
      </c>
      <c r="H39" s="198">
        <f>ROUND(N(data!AN62), 0)</f>
        <v>0</v>
      </c>
      <c r="I39" s="198">
        <f>ROUND(N(data!AN63), 0)</f>
        <v>0</v>
      </c>
      <c r="J39" s="198">
        <f>ROUND(N(data!AN64), 0)</f>
        <v>0</v>
      </c>
      <c r="K39" s="198">
        <f>ROUND(N(data!AN65), 0)</f>
        <v>0</v>
      </c>
      <c r="L39" s="198">
        <f>ROUND(N(data!AN66), 0)</f>
        <v>0</v>
      </c>
      <c r="M39" s="198">
        <f>ROUND(N(data!AN67), 0)</f>
        <v>0</v>
      </c>
      <c r="N39" s="198">
        <f>ROUND(N(data!AN68), 0)</f>
        <v>0</v>
      </c>
      <c r="O39" s="198">
        <f>ROUND(N(data!AN69), 0)</f>
        <v>0</v>
      </c>
      <c r="P39" s="198">
        <f>ROUND(N(data!AN70), 0)</f>
        <v>0</v>
      </c>
      <c r="Q39" s="198">
        <f>ROUND(N(data!AN71), 0)</f>
        <v>0</v>
      </c>
      <c r="R39" s="198">
        <f>ROUND(N(data!AN72), 0)</f>
        <v>0</v>
      </c>
      <c r="S39" s="198">
        <f>ROUND(N(data!AN73), 0)</f>
        <v>0</v>
      </c>
      <c r="T39" s="198">
        <f>ROUND(N(data!AN74), 0)</f>
        <v>0</v>
      </c>
      <c r="U39" s="198">
        <f>ROUND(N(data!AN75), 0)</f>
        <v>0</v>
      </c>
      <c r="V39" s="198">
        <f>ROUND(N(data!AN76), 0)</f>
        <v>0</v>
      </c>
      <c r="W39" s="198">
        <f>ROUND(N(data!AN77), 0)</f>
        <v>0</v>
      </c>
      <c r="X39" s="198">
        <f>ROUND(N(data!AN78), 0)</f>
        <v>0</v>
      </c>
      <c r="Y39" s="198">
        <f>ROUND(N(data!AN79), 0)</f>
        <v>0</v>
      </c>
      <c r="Z39" s="198">
        <f>ROUND(N(data!AN80), 0)</f>
        <v>0</v>
      </c>
      <c r="AA39" s="198">
        <f>ROUND(N(data!AN81), 0)</f>
        <v>0</v>
      </c>
      <c r="AB39" s="198">
        <f>ROUND(N(data!AN82), 0)</f>
        <v>0</v>
      </c>
      <c r="AC39" s="198">
        <f>ROUND(N(data!AN83), 0)</f>
        <v>0</v>
      </c>
      <c r="AD39" s="198">
        <f>ROUND(N(data!AN84), 0)</f>
        <v>0</v>
      </c>
      <c r="AE39" s="198">
        <f>ROUND(N(data!AN89), 0)</f>
        <v>0</v>
      </c>
      <c r="AF39" s="198">
        <f>ROUND(N(data!AN87), 0)</f>
        <v>0</v>
      </c>
      <c r="AG39" s="198">
        <f>ROUND(N(data!AN90), 0)</f>
        <v>0</v>
      </c>
      <c r="AH39" s="198">
        <f>ROUND(N(data!AN91), 0)</f>
        <v>0</v>
      </c>
      <c r="AI39" s="198">
        <f>ROUND(N(data!AN92), 0)</f>
        <v>0</v>
      </c>
      <c r="AJ39" s="198">
        <f>ROUND(N(data!AN93), 0)</f>
        <v>0</v>
      </c>
      <c r="AK39" s="271">
        <f>ROUND(N(data!AN94), 2)</f>
        <v>0</v>
      </c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</row>
    <row r="40" spans="1:89" s="11" customFormat="1" ht="12.6" customHeight="1">
      <c r="A40" s="12" t="str">
        <f>RIGHT(data!$C$97,3)</f>
        <v>141</v>
      </c>
      <c r="B40" s="200" t="str">
        <f>RIGHT(data!$C$96,4)</f>
        <v>2024</v>
      </c>
      <c r="C40" s="12" t="str">
        <f>data!AO$55</f>
        <v>7350</v>
      </c>
      <c r="D40" s="12" t="s">
        <v>1163</v>
      </c>
      <c r="E40" s="198">
        <f>ROUND(N(data!AO59), 0)</f>
        <v>1704</v>
      </c>
      <c r="F40" s="271">
        <f>ROUND(N(data!AO60), 2)</f>
        <v>1.54</v>
      </c>
      <c r="G40" s="198">
        <f>ROUND(N(data!AO61), 0)</f>
        <v>80631</v>
      </c>
      <c r="H40" s="198">
        <f>ROUND(N(data!AO62), 0)</f>
        <v>18325</v>
      </c>
      <c r="I40" s="198">
        <f>ROUND(N(data!AO63), 0)</f>
        <v>18247</v>
      </c>
      <c r="J40" s="198">
        <f>ROUND(N(data!AO64), 0)</f>
        <v>3220</v>
      </c>
      <c r="K40" s="198">
        <f>ROUND(N(data!AO65), 0)</f>
        <v>165</v>
      </c>
      <c r="L40" s="198">
        <f>ROUND(N(data!AO66), 0)</f>
        <v>18869</v>
      </c>
      <c r="M40" s="198">
        <f>ROUND(N(data!AO67), 0)</f>
        <v>3936</v>
      </c>
      <c r="N40" s="198">
        <f>ROUND(N(data!AO68), 0)</f>
        <v>416</v>
      </c>
      <c r="O40" s="198">
        <f>ROUND(N(data!AO69), 0)</f>
        <v>825</v>
      </c>
      <c r="P40" s="198">
        <f>ROUND(N(data!AO70), 0)</f>
        <v>0</v>
      </c>
      <c r="Q40" s="198">
        <f>ROUND(N(data!AO71), 0)</f>
        <v>0</v>
      </c>
      <c r="R40" s="198">
        <f>ROUND(N(data!AO72), 0)</f>
        <v>0</v>
      </c>
      <c r="S40" s="198">
        <f>ROUND(N(data!AO73), 0)</f>
        <v>0</v>
      </c>
      <c r="T40" s="198">
        <f>ROUND(N(data!AO74), 0)</f>
        <v>0</v>
      </c>
      <c r="U40" s="198">
        <f>ROUND(N(data!AO75), 0)</f>
        <v>0</v>
      </c>
      <c r="V40" s="198">
        <f>ROUND(N(data!AO76), 0)</f>
        <v>0</v>
      </c>
      <c r="W40" s="198">
        <f>ROUND(N(data!AO77), 0)</f>
        <v>0</v>
      </c>
      <c r="X40" s="198">
        <f>ROUND(N(data!AO78), 0)</f>
        <v>0</v>
      </c>
      <c r="Y40" s="198">
        <f>ROUND(N(data!AO79), 0)</f>
        <v>0</v>
      </c>
      <c r="Z40" s="198">
        <f>ROUND(N(data!AO80), 0)</f>
        <v>0</v>
      </c>
      <c r="AA40" s="198">
        <f>ROUND(N(data!AO81), 0)</f>
        <v>0</v>
      </c>
      <c r="AB40" s="198">
        <f>ROUND(N(data!AO82), 0)</f>
        <v>0</v>
      </c>
      <c r="AC40" s="198">
        <f>ROUND(N(data!AO83), 0)</f>
        <v>825</v>
      </c>
      <c r="AD40" s="198">
        <f>ROUND(N(data!AO84), 0)</f>
        <v>0</v>
      </c>
      <c r="AE40" s="198">
        <f>ROUND(N(data!AO89), 0)</f>
        <v>1134066</v>
      </c>
      <c r="AF40" s="198">
        <f>ROUND(N(data!AO87), 0)</f>
        <v>1047033</v>
      </c>
      <c r="AG40" s="198">
        <f>ROUND(N(data!AO90), 0)</f>
        <v>210</v>
      </c>
      <c r="AH40" s="198">
        <f>ROUND(N(data!AO91), 0)</f>
        <v>213</v>
      </c>
      <c r="AI40" s="198">
        <f>ROUND(N(data!AO92), 0)</f>
        <v>91</v>
      </c>
      <c r="AJ40" s="198">
        <f>ROUND(N(data!AO93), 0)</f>
        <v>894</v>
      </c>
      <c r="AK40" s="271">
        <f>ROUND(N(data!AO94), 2)</f>
        <v>1.39</v>
      </c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</row>
    <row r="41" spans="1:89" s="11" customFormat="1" ht="12.6" customHeight="1">
      <c r="A41" s="12" t="str">
        <f>RIGHT(data!$C$97,3)</f>
        <v>141</v>
      </c>
      <c r="B41" s="200" t="str">
        <f>RIGHT(data!$C$96,4)</f>
        <v>2024</v>
      </c>
      <c r="C41" s="12" t="str">
        <f>data!AP$55</f>
        <v>7380</v>
      </c>
      <c r="D41" s="12" t="s">
        <v>1163</v>
      </c>
      <c r="E41" s="198">
        <f>ROUND(N(data!AP59), 0)</f>
        <v>0</v>
      </c>
      <c r="F41" s="271">
        <f>ROUND(N(data!AP60), 2)</f>
        <v>0</v>
      </c>
      <c r="G41" s="198">
        <f>ROUND(N(data!AP61), 0)</f>
        <v>0</v>
      </c>
      <c r="H41" s="198">
        <f>ROUND(N(data!AP62), 0)</f>
        <v>0</v>
      </c>
      <c r="I41" s="198">
        <f>ROUND(N(data!AP63), 0)</f>
        <v>0</v>
      </c>
      <c r="J41" s="198">
        <f>ROUND(N(data!AP64), 0)</f>
        <v>0</v>
      </c>
      <c r="K41" s="198">
        <f>ROUND(N(data!AP65), 0)</f>
        <v>0</v>
      </c>
      <c r="L41" s="198">
        <f>ROUND(N(data!AP66), 0)</f>
        <v>0</v>
      </c>
      <c r="M41" s="198">
        <f>ROUND(N(data!AP67), 0)</f>
        <v>0</v>
      </c>
      <c r="N41" s="198">
        <f>ROUND(N(data!AP68), 0)</f>
        <v>0</v>
      </c>
      <c r="O41" s="198">
        <f>ROUND(N(data!AP69), 0)</f>
        <v>0</v>
      </c>
      <c r="P41" s="198">
        <f>ROUND(N(data!AP70), 0)</f>
        <v>0</v>
      </c>
      <c r="Q41" s="198">
        <f>ROUND(N(data!AP71), 0)</f>
        <v>0</v>
      </c>
      <c r="R41" s="198">
        <f>ROUND(N(data!AP72), 0)</f>
        <v>0</v>
      </c>
      <c r="S41" s="198">
        <f>ROUND(N(data!AP73), 0)</f>
        <v>0</v>
      </c>
      <c r="T41" s="198">
        <f>ROUND(N(data!AP74), 0)</f>
        <v>0</v>
      </c>
      <c r="U41" s="198">
        <f>ROUND(N(data!AP75), 0)</f>
        <v>0</v>
      </c>
      <c r="V41" s="198">
        <f>ROUND(N(data!AP76), 0)</f>
        <v>0</v>
      </c>
      <c r="W41" s="198">
        <f>ROUND(N(data!AP77), 0)</f>
        <v>0</v>
      </c>
      <c r="X41" s="198">
        <f>ROUND(N(data!AP78), 0)</f>
        <v>0</v>
      </c>
      <c r="Y41" s="198">
        <f>ROUND(N(data!AP79), 0)</f>
        <v>0</v>
      </c>
      <c r="Z41" s="198">
        <f>ROUND(N(data!AP80), 0)</f>
        <v>0</v>
      </c>
      <c r="AA41" s="198">
        <f>ROUND(N(data!AP81), 0)</f>
        <v>0</v>
      </c>
      <c r="AB41" s="198">
        <f>ROUND(N(data!AP82), 0)</f>
        <v>0</v>
      </c>
      <c r="AC41" s="198">
        <f>ROUND(N(data!AP83), 0)</f>
        <v>0</v>
      </c>
      <c r="AD41" s="198">
        <f>ROUND(N(data!AP84), 0)</f>
        <v>0</v>
      </c>
      <c r="AE41" s="198">
        <f>ROUND(N(data!AP89), 0)</f>
        <v>0</v>
      </c>
      <c r="AF41" s="198">
        <f>ROUND(N(data!AP87), 0)</f>
        <v>0</v>
      </c>
      <c r="AG41" s="198">
        <f>ROUND(N(data!AP90), 0)</f>
        <v>0</v>
      </c>
      <c r="AH41" s="198">
        <f>ROUND(N(data!AP91), 0)</f>
        <v>0</v>
      </c>
      <c r="AI41" s="198">
        <f>ROUND(N(data!AP92), 0)</f>
        <v>0</v>
      </c>
      <c r="AJ41" s="198">
        <f>ROUND(N(data!AP93), 0)</f>
        <v>0</v>
      </c>
      <c r="AK41" s="271">
        <f>ROUND(N(data!AP94), 2)</f>
        <v>0</v>
      </c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</row>
    <row r="42" spans="1:89" s="11" customFormat="1" ht="12.6" customHeight="1">
      <c r="A42" s="12" t="str">
        <f>RIGHT(data!$C$97,3)</f>
        <v>141</v>
      </c>
      <c r="B42" s="200" t="str">
        <f>RIGHT(data!$C$96,4)</f>
        <v>2024</v>
      </c>
      <c r="C42" s="12" t="str">
        <f>data!AQ$55</f>
        <v>7390</v>
      </c>
      <c r="D42" s="12" t="s">
        <v>1163</v>
      </c>
      <c r="E42" s="198">
        <f>ROUND(N(data!AQ59), 0)</f>
        <v>0</v>
      </c>
      <c r="F42" s="271">
        <f>ROUND(N(data!AQ60), 2)</f>
        <v>0</v>
      </c>
      <c r="G42" s="198">
        <f>ROUND(N(data!AQ61), 0)</f>
        <v>0</v>
      </c>
      <c r="H42" s="198">
        <f>ROUND(N(data!AQ62), 0)</f>
        <v>0</v>
      </c>
      <c r="I42" s="198">
        <f>ROUND(N(data!AQ63), 0)</f>
        <v>0</v>
      </c>
      <c r="J42" s="198">
        <f>ROUND(N(data!AQ64), 0)</f>
        <v>0</v>
      </c>
      <c r="K42" s="198">
        <f>ROUND(N(data!AQ65), 0)</f>
        <v>0</v>
      </c>
      <c r="L42" s="198">
        <f>ROUND(N(data!AQ66), 0)</f>
        <v>0</v>
      </c>
      <c r="M42" s="198">
        <f>ROUND(N(data!AQ67), 0)</f>
        <v>0</v>
      </c>
      <c r="N42" s="198">
        <f>ROUND(N(data!AQ68), 0)</f>
        <v>0</v>
      </c>
      <c r="O42" s="198">
        <f>ROUND(N(data!AQ69), 0)</f>
        <v>0</v>
      </c>
      <c r="P42" s="198">
        <f>ROUND(N(data!AQ70), 0)</f>
        <v>0</v>
      </c>
      <c r="Q42" s="198">
        <f>ROUND(N(data!AQ71), 0)</f>
        <v>0</v>
      </c>
      <c r="R42" s="198">
        <f>ROUND(N(data!AQ72), 0)</f>
        <v>0</v>
      </c>
      <c r="S42" s="198">
        <f>ROUND(N(data!AQ73), 0)</f>
        <v>0</v>
      </c>
      <c r="T42" s="198">
        <f>ROUND(N(data!AQ74), 0)</f>
        <v>0</v>
      </c>
      <c r="U42" s="198">
        <f>ROUND(N(data!AQ75), 0)</f>
        <v>0</v>
      </c>
      <c r="V42" s="198">
        <f>ROUND(N(data!AQ76), 0)</f>
        <v>0</v>
      </c>
      <c r="W42" s="198">
        <f>ROUND(N(data!AQ77), 0)</f>
        <v>0</v>
      </c>
      <c r="X42" s="198">
        <f>ROUND(N(data!AQ78), 0)</f>
        <v>0</v>
      </c>
      <c r="Y42" s="198">
        <f>ROUND(N(data!AQ79), 0)</f>
        <v>0</v>
      </c>
      <c r="Z42" s="198">
        <f>ROUND(N(data!AQ80), 0)</f>
        <v>0</v>
      </c>
      <c r="AA42" s="198">
        <f>ROUND(N(data!AQ81), 0)</f>
        <v>0</v>
      </c>
      <c r="AB42" s="198">
        <f>ROUND(N(data!AQ82), 0)</f>
        <v>0</v>
      </c>
      <c r="AC42" s="198">
        <f>ROUND(N(data!AQ83), 0)</f>
        <v>0</v>
      </c>
      <c r="AD42" s="198">
        <f>ROUND(N(data!AQ84), 0)</f>
        <v>0</v>
      </c>
      <c r="AE42" s="198">
        <f>ROUND(N(data!AQ89), 0)</f>
        <v>0</v>
      </c>
      <c r="AF42" s="198">
        <f>ROUND(N(data!AQ87), 0)</f>
        <v>0</v>
      </c>
      <c r="AG42" s="198">
        <f>ROUND(N(data!AQ90), 0)</f>
        <v>0</v>
      </c>
      <c r="AH42" s="198">
        <f>ROUND(N(data!AQ91), 0)</f>
        <v>0</v>
      </c>
      <c r="AI42" s="198">
        <f>ROUND(N(data!AQ92), 0)</f>
        <v>0</v>
      </c>
      <c r="AJ42" s="198">
        <f>ROUND(N(data!AQ93), 0)</f>
        <v>0</v>
      </c>
      <c r="AK42" s="271">
        <f>ROUND(N(data!AQ94), 2)</f>
        <v>0</v>
      </c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</row>
    <row r="43" spans="1:89" s="11" customFormat="1" ht="12.6" customHeight="1">
      <c r="A43" s="12" t="str">
        <f>RIGHT(data!$C$97,3)</f>
        <v>141</v>
      </c>
      <c r="B43" s="200" t="str">
        <f>RIGHT(data!$C$96,4)</f>
        <v>2024</v>
      </c>
      <c r="C43" s="12" t="str">
        <f>data!AR$55</f>
        <v>7400</v>
      </c>
      <c r="D43" s="12" t="s">
        <v>1163</v>
      </c>
      <c r="E43" s="198">
        <f>ROUND(N(data!AR59), 0)</f>
        <v>0</v>
      </c>
      <c r="F43" s="271">
        <f>ROUND(N(data!AR60), 2)</f>
        <v>0</v>
      </c>
      <c r="G43" s="198">
        <f>ROUND(N(data!AR61), 0)</f>
        <v>0</v>
      </c>
      <c r="H43" s="198">
        <f>ROUND(N(data!AR62), 0)</f>
        <v>0</v>
      </c>
      <c r="I43" s="198">
        <f>ROUND(N(data!AR63), 0)</f>
        <v>0</v>
      </c>
      <c r="J43" s="198">
        <f>ROUND(N(data!AR64), 0)</f>
        <v>0</v>
      </c>
      <c r="K43" s="198">
        <f>ROUND(N(data!AR65), 0)</f>
        <v>0</v>
      </c>
      <c r="L43" s="198">
        <f>ROUND(N(data!AR66), 0)</f>
        <v>0</v>
      </c>
      <c r="M43" s="198">
        <f>ROUND(N(data!AR67), 0)</f>
        <v>0</v>
      </c>
      <c r="N43" s="198">
        <f>ROUND(N(data!AR68), 0)</f>
        <v>0</v>
      </c>
      <c r="O43" s="198">
        <f>ROUND(N(data!AR69), 0)</f>
        <v>0</v>
      </c>
      <c r="P43" s="198">
        <f>ROUND(N(data!AR70), 0)</f>
        <v>0</v>
      </c>
      <c r="Q43" s="198">
        <f>ROUND(N(data!AR71), 0)</f>
        <v>0</v>
      </c>
      <c r="R43" s="198">
        <f>ROUND(N(data!AR72), 0)</f>
        <v>0</v>
      </c>
      <c r="S43" s="198">
        <f>ROUND(N(data!AR73), 0)</f>
        <v>0</v>
      </c>
      <c r="T43" s="198">
        <f>ROUND(N(data!AR74), 0)</f>
        <v>0</v>
      </c>
      <c r="U43" s="198">
        <f>ROUND(N(data!AR75), 0)</f>
        <v>0</v>
      </c>
      <c r="V43" s="198">
        <f>ROUND(N(data!AR76), 0)</f>
        <v>0</v>
      </c>
      <c r="W43" s="198">
        <f>ROUND(N(data!AR77), 0)</f>
        <v>0</v>
      </c>
      <c r="X43" s="198">
        <f>ROUND(N(data!AR78), 0)</f>
        <v>0</v>
      </c>
      <c r="Y43" s="198">
        <f>ROUND(N(data!AR79), 0)</f>
        <v>0</v>
      </c>
      <c r="Z43" s="198">
        <f>ROUND(N(data!AR80), 0)</f>
        <v>0</v>
      </c>
      <c r="AA43" s="198">
        <f>ROUND(N(data!AR81), 0)</f>
        <v>0</v>
      </c>
      <c r="AB43" s="198">
        <f>ROUND(N(data!AR82), 0)</f>
        <v>0</v>
      </c>
      <c r="AC43" s="198">
        <f>ROUND(N(data!AR83), 0)</f>
        <v>0</v>
      </c>
      <c r="AD43" s="198">
        <f>ROUND(N(data!AR84), 0)</f>
        <v>0</v>
      </c>
      <c r="AE43" s="198">
        <f>ROUND(N(data!AR89), 0)</f>
        <v>0</v>
      </c>
      <c r="AF43" s="198">
        <f>ROUND(N(data!AR87), 0)</f>
        <v>0</v>
      </c>
      <c r="AG43" s="198">
        <f>ROUND(N(data!AR90), 0)</f>
        <v>0</v>
      </c>
      <c r="AH43" s="198">
        <f>ROUND(N(data!AR91), 0)</f>
        <v>0</v>
      </c>
      <c r="AI43" s="198">
        <f>ROUND(N(data!AR92), 0)</f>
        <v>0</v>
      </c>
      <c r="AJ43" s="198">
        <f>ROUND(N(data!AR93), 0)</f>
        <v>0</v>
      </c>
      <c r="AK43" s="271">
        <f>ROUND(N(data!AR94), 2)</f>
        <v>0</v>
      </c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</row>
    <row r="44" spans="1:89" s="11" customFormat="1" ht="12.6" customHeight="1">
      <c r="A44" s="12" t="str">
        <f>RIGHT(data!$C$97,3)</f>
        <v>141</v>
      </c>
      <c r="B44" s="200" t="str">
        <f>RIGHT(data!$C$96,4)</f>
        <v>2024</v>
      </c>
      <c r="C44" s="12" t="str">
        <f>data!AS$55</f>
        <v>7410</v>
      </c>
      <c r="D44" s="12" t="s">
        <v>1163</v>
      </c>
      <c r="E44" s="198">
        <f>ROUND(N(data!AS59), 0)</f>
        <v>0</v>
      </c>
      <c r="F44" s="271">
        <f>ROUND(N(data!AS60), 2)</f>
        <v>0</v>
      </c>
      <c r="G44" s="198">
        <f>ROUND(N(data!AS61), 0)</f>
        <v>0</v>
      </c>
      <c r="H44" s="198">
        <f>ROUND(N(data!AS62), 0)</f>
        <v>0</v>
      </c>
      <c r="I44" s="198">
        <f>ROUND(N(data!AS63), 0)</f>
        <v>0</v>
      </c>
      <c r="J44" s="198">
        <f>ROUND(N(data!AS64), 0)</f>
        <v>0</v>
      </c>
      <c r="K44" s="198">
        <f>ROUND(N(data!AS65), 0)</f>
        <v>0</v>
      </c>
      <c r="L44" s="198">
        <f>ROUND(N(data!AS66), 0)</f>
        <v>0</v>
      </c>
      <c r="M44" s="198">
        <f>ROUND(N(data!AS67), 0)</f>
        <v>0</v>
      </c>
      <c r="N44" s="198">
        <f>ROUND(N(data!AS68), 0)</f>
        <v>0</v>
      </c>
      <c r="O44" s="198">
        <f>ROUND(N(data!AS69), 0)</f>
        <v>0</v>
      </c>
      <c r="P44" s="198">
        <f>ROUND(N(data!AS70), 0)</f>
        <v>0</v>
      </c>
      <c r="Q44" s="198">
        <f>ROUND(N(data!AS71), 0)</f>
        <v>0</v>
      </c>
      <c r="R44" s="198">
        <f>ROUND(N(data!AS72), 0)</f>
        <v>0</v>
      </c>
      <c r="S44" s="198">
        <f>ROUND(N(data!AS73), 0)</f>
        <v>0</v>
      </c>
      <c r="T44" s="198">
        <f>ROUND(N(data!AS74), 0)</f>
        <v>0</v>
      </c>
      <c r="U44" s="198">
        <f>ROUND(N(data!AS75), 0)</f>
        <v>0</v>
      </c>
      <c r="V44" s="198">
        <f>ROUND(N(data!AS76), 0)</f>
        <v>0</v>
      </c>
      <c r="W44" s="198">
        <f>ROUND(N(data!AS77), 0)</f>
        <v>0</v>
      </c>
      <c r="X44" s="198">
        <f>ROUND(N(data!AS78), 0)</f>
        <v>0</v>
      </c>
      <c r="Y44" s="198">
        <f>ROUND(N(data!AS79), 0)</f>
        <v>0</v>
      </c>
      <c r="Z44" s="198">
        <f>ROUND(N(data!AS80), 0)</f>
        <v>0</v>
      </c>
      <c r="AA44" s="198">
        <f>ROUND(N(data!AS81), 0)</f>
        <v>0</v>
      </c>
      <c r="AB44" s="198">
        <f>ROUND(N(data!AS82), 0)</f>
        <v>0</v>
      </c>
      <c r="AC44" s="198">
        <f>ROUND(N(data!AS83), 0)</f>
        <v>0</v>
      </c>
      <c r="AD44" s="198">
        <f>ROUND(N(data!AS84), 0)</f>
        <v>0</v>
      </c>
      <c r="AE44" s="198">
        <f>ROUND(N(data!AS89), 0)</f>
        <v>0</v>
      </c>
      <c r="AF44" s="198">
        <f>ROUND(N(data!AS87), 0)</f>
        <v>0</v>
      </c>
      <c r="AG44" s="198">
        <f>ROUND(N(data!AS90), 0)</f>
        <v>0</v>
      </c>
      <c r="AH44" s="198">
        <f>ROUND(N(data!AS91), 0)</f>
        <v>0</v>
      </c>
      <c r="AI44" s="198">
        <f>ROUND(N(data!AS92), 0)</f>
        <v>0</v>
      </c>
      <c r="AJ44" s="198">
        <f>ROUND(N(data!AS93), 0)</f>
        <v>0</v>
      </c>
      <c r="AK44" s="271">
        <f>ROUND(N(data!AS94), 2)</f>
        <v>0</v>
      </c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</row>
    <row r="45" spans="1:89" s="11" customFormat="1" ht="12.6" customHeight="1">
      <c r="A45" s="12" t="str">
        <f>RIGHT(data!$C$97,3)</f>
        <v>141</v>
      </c>
      <c r="B45" s="200" t="str">
        <f>RIGHT(data!$C$96,4)</f>
        <v>2024</v>
      </c>
      <c r="C45" s="12" t="str">
        <f>data!AT$55</f>
        <v>7420</v>
      </c>
      <c r="D45" s="12" t="s">
        <v>1163</v>
      </c>
      <c r="E45" s="198">
        <f>ROUND(N(data!AT59), 0)</f>
        <v>0</v>
      </c>
      <c r="F45" s="271">
        <f>ROUND(N(data!AT60), 2)</f>
        <v>0</v>
      </c>
      <c r="G45" s="198">
        <f>ROUND(N(data!AT61), 0)</f>
        <v>0</v>
      </c>
      <c r="H45" s="198">
        <f>ROUND(N(data!AT62), 0)</f>
        <v>0</v>
      </c>
      <c r="I45" s="198">
        <f>ROUND(N(data!AT63), 0)</f>
        <v>0</v>
      </c>
      <c r="J45" s="198">
        <f>ROUND(N(data!AT64), 0)</f>
        <v>0</v>
      </c>
      <c r="K45" s="198">
        <f>ROUND(N(data!AT65), 0)</f>
        <v>0</v>
      </c>
      <c r="L45" s="198">
        <f>ROUND(N(data!AT66), 0)</f>
        <v>0</v>
      </c>
      <c r="M45" s="198">
        <f>ROUND(N(data!AT67), 0)</f>
        <v>0</v>
      </c>
      <c r="N45" s="198">
        <f>ROUND(N(data!AT68), 0)</f>
        <v>0</v>
      </c>
      <c r="O45" s="198">
        <f>ROUND(N(data!AT69), 0)</f>
        <v>0</v>
      </c>
      <c r="P45" s="198">
        <f>ROUND(N(data!AT70), 0)</f>
        <v>0</v>
      </c>
      <c r="Q45" s="198">
        <f>ROUND(N(data!AT71), 0)</f>
        <v>0</v>
      </c>
      <c r="R45" s="198">
        <f>ROUND(N(data!AT72), 0)</f>
        <v>0</v>
      </c>
      <c r="S45" s="198">
        <f>ROUND(N(data!AT73), 0)</f>
        <v>0</v>
      </c>
      <c r="T45" s="198">
        <f>ROUND(N(data!AT74), 0)</f>
        <v>0</v>
      </c>
      <c r="U45" s="198">
        <f>ROUND(N(data!AT75), 0)</f>
        <v>0</v>
      </c>
      <c r="V45" s="198">
        <f>ROUND(N(data!AT76), 0)</f>
        <v>0</v>
      </c>
      <c r="W45" s="198">
        <f>ROUND(N(data!AT77), 0)</f>
        <v>0</v>
      </c>
      <c r="X45" s="198">
        <f>ROUND(N(data!AT78), 0)</f>
        <v>0</v>
      </c>
      <c r="Y45" s="198">
        <f>ROUND(N(data!AT79), 0)</f>
        <v>0</v>
      </c>
      <c r="Z45" s="198">
        <f>ROUND(N(data!AT80), 0)</f>
        <v>0</v>
      </c>
      <c r="AA45" s="198">
        <f>ROUND(N(data!AT81), 0)</f>
        <v>0</v>
      </c>
      <c r="AB45" s="198">
        <f>ROUND(N(data!AT82), 0)</f>
        <v>0</v>
      </c>
      <c r="AC45" s="198">
        <f>ROUND(N(data!AT83), 0)</f>
        <v>0</v>
      </c>
      <c r="AD45" s="198">
        <f>ROUND(N(data!AT84), 0)</f>
        <v>0</v>
      </c>
      <c r="AE45" s="198">
        <f>ROUND(N(data!AT89), 0)</f>
        <v>0</v>
      </c>
      <c r="AF45" s="198">
        <f>ROUND(N(data!AT87), 0)</f>
        <v>0</v>
      </c>
      <c r="AG45" s="198">
        <f>ROUND(N(data!AT90), 0)</f>
        <v>0</v>
      </c>
      <c r="AH45" s="198">
        <f>ROUND(N(data!AT91), 0)</f>
        <v>0</v>
      </c>
      <c r="AI45" s="198">
        <f>ROUND(N(data!AT92), 0)</f>
        <v>0</v>
      </c>
      <c r="AJ45" s="198">
        <f>ROUND(N(data!AT93), 0)</f>
        <v>0</v>
      </c>
      <c r="AK45" s="271">
        <f>ROUND(N(data!AT94), 2)</f>
        <v>0</v>
      </c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</row>
    <row r="46" spans="1:89" s="11" customFormat="1" ht="12.6" customHeight="1">
      <c r="A46" s="12" t="str">
        <f>RIGHT(data!$C$97,3)</f>
        <v>141</v>
      </c>
      <c r="B46" s="200" t="str">
        <f>RIGHT(data!$C$96,4)</f>
        <v>2024</v>
      </c>
      <c r="C46" s="12" t="str">
        <f>data!AU$55</f>
        <v>7430</v>
      </c>
      <c r="D46" s="12" t="s">
        <v>1163</v>
      </c>
      <c r="E46" s="198">
        <f>ROUND(N(data!AU59), 0)</f>
        <v>0</v>
      </c>
      <c r="F46" s="271">
        <f>ROUND(N(data!AU60), 2)</f>
        <v>0</v>
      </c>
      <c r="G46" s="198">
        <f>ROUND(N(data!AU61), 0)</f>
        <v>0</v>
      </c>
      <c r="H46" s="198">
        <f>ROUND(N(data!AU62), 0)</f>
        <v>0</v>
      </c>
      <c r="I46" s="198">
        <f>ROUND(N(data!AU63), 0)</f>
        <v>0</v>
      </c>
      <c r="J46" s="198">
        <f>ROUND(N(data!AU64), 0)</f>
        <v>0</v>
      </c>
      <c r="K46" s="198">
        <f>ROUND(N(data!AU65), 0)</f>
        <v>0</v>
      </c>
      <c r="L46" s="198">
        <f>ROUND(N(data!AU66), 0)</f>
        <v>0</v>
      </c>
      <c r="M46" s="198">
        <f>ROUND(N(data!AU67), 0)</f>
        <v>0</v>
      </c>
      <c r="N46" s="198">
        <f>ROUND(N(data!AU68), 0)</f>
        <v>0</v>
      </c>
      <c r="O46" s="198">
        <f>ROUND(N(data!AU69), 0)</f>
        <v>0</v>
      </c>
      <c r="P46" s="198">
        <f>ROUND(N(data!AU70), 0)</f>
        <v>0</v>
      </c>
      <c r="Q46" s="198">
        <f>ROUND(N(data!AU71), 0)</f>
        <v>0</v>
      </c>
      <c r="R46" s="198">
        <f>ROUND(N(data!AU72), 0)</f>
        <v>0</v>
      </c>
      <c r="S46" s="198">
        <f>ROUND(N(data!AU73), 0)</f>
        <v>0</v>
      </c>
      <c r="T46" s="198">
        <f>ROUND(N(data!AU74), 0)</f>
        <v>0</v>
      </c>
      <c r="U46" s="198">
        <f>ROUND(N(data!AU75), 0)</f>
        <v>0</v>
      </c>
      <c r="V46" s="198">
        <f>ROUND(N(data!AU76), 0)</f>
        <v>0</v>
      </c>
      <c r="W46" s="198">
        <f>ROUND(N(data!AU77), 0)</f>
        <v>0</v>
      </c>
      <c r="X46" s="198">
        <f>ROUND(N(data!AU78), 0)</f>
        <v>0</v>
      </c>
      <c r="Y46" s="198">
        <f>ROUND(N(data!AU79), 0)</f>
        <v>0</v>
      </c>
      <c r="Z46" s="198">
        <f>ROUND(N(data!AU80), 0)</f>
        <v>0</v>
      </c>
      <c r="AA46" s="198">
        <f>ROUND(N(data!AU81), 0)</f>
        <v>0</v>
      </c>
      <c r="AB46" s="198">
        <f>ROUND(N(data!AU82), 0)</f>
        <v>0</v>
      </c>
      <c r="AC46" s="198">
        <f>ROUND(N(data!AU83), 0)</f>
        <v>0</v>
      </c>
      <c r="AD46" s="198">
        <f>ROUND(N(data!AU84), 0)</f>
        <v>0</v>
      </c>
      <c r="AE46" s="198">
        <f>ROUND(N(data!AU89), 0)</f>
        <v>0</v>
      </c>
      <c r="AF46" s="198">
        <f>ROUND(N(data!AU87), 0)</f>
        <v>0</v>
      </c>
      <c r="AG46" s="198">
        <f>ROUND(N(data!AU90), 0)</f>
        <v>0</v>
      </c>
      <c r="AH46" s="198">
        <f>ROUND(N(data!AU91), 0)</f>
        <v>0</v>
      </c>
      <c r="AI46" s="198">
        <f>ROUND(N(data!AU92), 0)</f>
        <v>0</v>
      </c>
      <c r="AJ46" s="198">
        <f>ROUND(N(data!AU93), 0)</f>
        <v>0</v>
      </c>
      <c r="AK46" s="271">
        <f>ROUND(N(data!AU94), 2)</f>
        <v>0</v>
      </c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</row>
    <row r="47" spans="1:89" s="11" customFormat="1" ht="12.6" customHeight="1">
      <c r="A47" s="12" t="str">
        <f>RIGHT(data!$C$97,3)</f>
        <v>141</v>
      </c>
      <c r="B47" s="200" t="str">
        <f>RIGHT(data!$C$96,4)</f>
        <v>2024</v>
      </c>
      <c r="C47" s="12" t="str">
        <f>data!AV$55</f>
        <v>7490</v>
      </c>
      <c r="D47" s="12" t="s">
        <v>1163</v>
      </c>
      <c r="E47" s="198">
        <f>ROUND(N(data!AV59), 0)</f>
        <v>0</v>
      </c>
      <c r="F47" s="271">
        <f>ROUND(N(data!AV60), 2)</f>
        <v>5.77</v>
      </c>
      <c r="G47" s="198">
        <f>ROUND(N(data!AV61), 0)</f>
        <v>520340</v>
      </c>
      <c r="H47" s="198">
        <f>ROUND(N(data!AV62), 0)</f>
        <v>118257</v>
      </c>
      <c r="I47" s="198">
        <f>ROUND(N(data!AV63), 0)</f>
        <v>308736</v>
      </c>
      <c r="J47" s="198">
        <f>ROUND(N(data!AV64), 0)</f>
        <v>248760</v>
      </c>
      <c r="K47" s="198">
        <f>ROUND(N(data!AV65), 0)</f>
        <v>0</v>
      </c>
      <c r="L47" s="198">
        <f>ROUND(N(data!AV66), 0)</f>
        <v>1580</v>
      </c>
      <c r="M47" s="198">
        <f>ROUND(N(data!AV67), 0)</f>
        <v>20449</v>
      </c>
      <c r="N47" s="198">
        <f>ROUND(N(data!AV68), 0)</f>
        <v>7871</v>
      </c>
      <c r="O47" s="198">
        <f>ROUND(N(data!AV69), 0)</f>
        <v>4134</v>
      </c>
      <c r="P47" s="198">
        <f>ROUND(N(data!AV70), 0)</f>
        <v>0</v>
      </c>
      <c r="Q47" s="198">
        <f>ROUND(N(data!AV71), 0)</f>
        <v>0</v>
      </c>
      <c r="R47" s="198">
        <f>ROUND(N(data!AV72), 0)</f>
        <v>0</v>
      </c>
      <c r="S47" s="198">
        <f>ROUND(N(data!AV73), 0)</f>
        <v>0</v>
      </c>
      <c r="T47" s="198">
        <f>ROUND(N(data!AV74), 0)</f>
        <v>0</v>
      </c>
      <c r="U47" s="198">
        <f>ROUND(N(data!AV75), 0)</f>
        <v>0</v>
      </c>
      <c r="V47" s="198">
        <f>ROUND(N(data!AV76), 0)</f>
        <v>0</v>
      </c>
      <c r="W47" s="198">
        <f>ROUND(N(data!AV77), 0)</f>
        <v>0</v>
      </c>
      <c r="X47" s="198">
        <f>ROUND(N(data!AV78), 0)</f>
        <v>0</v>
      </c>
      <c r="Y47" s="198">
        <f>ROUND(N(data!AV79), 0)</f>
        <v>0</v>
      </c>
      <c r="Z47" s="198">
        <f>ROUND(N(data!AV80), 0)</f>
        <v>0</v>
      </c>
      <c r="AA47" s="198">
        <f>ROUND(N(data!AV81), 0)</f>
        <v>0</v>
      </c>
      <c r="AB47" s="198">
        <f>ROUND(N(data!AV82), 0)</f>
        <v>0</v>
      </c>
      <c r="AC47" s="198">
        <f>ROUND(N(data!AV83), 0)</f>
        <v>4134</v>
      </c>
      <c r="AD47" s="198">
        <f>ROUND(N(data!AV84), 0)</f>
        <v>0</v>
      </c>
      <c r="AE47" s="198">
        <f>ROUND(N(data!AV89), 0)</f>
        <v>5528824</v>
      </c>
      <c r="AF47" s="198">
        <f>ROUND(N(data!AV87), 0)</f>
        <v>2412331</v>
      </c>
      <c r="AG47" s="198">
        <f>ROUND(N(data!AV90), 0)</f>
        <v>1091</v>
      </c>
      <c r="AH47" s="198">
        <f>ROUND(N(data!AV91), 0)</f>
        <v>0</v>
      </c>
      <c r="AI47" s="198">
        <f>ROUND(N(data!AV92), 0)</f>
        <v>472</v>
      </c>
      <c r="AJ47" s="198">
        <f>ROUND(N(data!AV93), 0)</f>
        <v>0</v>
      </c>
      <c r="AK47" s="271">
        <f>ROUND(N(data!AV94), 2)</f>
        <v>0.92</v>
      </c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</row>
    <row r="48" spans="1:89" s="11" customFormat="1" ht="12.6" customHeight="1">
      <c r="A48" s="12" t="str">
        <f>RIGHT(data!$C$97,3)</f>
        <v>141</v>
      </c>
      <c r="B48" s="200" t="str">
        <f>RIGHT(data!$C$96,4)</f>
        <v>2024</v>
      </c>
      <c r="C48" s="12" t="str">
        <f>data!AW$55</f>
        <v>8200</v>
      </c>
      <c r="D48" s="12" t="s">
        <v>1163</v>
      </c>
      <c r="E48" s="198">
        <f>ROUND(N(data!AW59), 0)</f>
        <v>0</v>
      </c>
      <c r="F48" s="271">
        <f>ROUND(N(data!AW60), 2)</f>
        <v>0</v>
      </c>
      <c r="G48" s="198">
        <f>ROUND(N(data!AW61), 0)</f>
        <v>0</v>
      </c>
      <c r="H48" s="198">
        <f>ROUND(N(data!AW62), 0)</f>
        <v>0</v>
      </c>
      <c r="I48" s="198">
        <f>ROUND(N(data!AW63), 0)</f>
        <v>0</v>
      </c>
      <c r="J48" s="198">
        <f>ROUND(N(data!AW64), 0)</f>
        <v>0</v>
      </c>
      <c r="K48" s="198">
        <f>ROUND(N(data!AW65), 0)</f>
        <v>0</v>
      </c>
      <c r="L48" s="198">
        <f>ROUND(N(data!AW66), 0)</f>
        <v>0</v>
      </c>
      <c r="M48" s="198">
        <f>ROUND(N(data!AW67), 0)</f>
        <v>0</v>
      </c>
      <c r="N48" s="198">
        <f>ROUND(N(data!AW68), 0)</f>
        <v>0</v>
      </c>
      <c r="O48" s="198">
        <f>ROUND(N(data!AW69), 0)</f>
        <v>0</v>
      </c>
      <c r="P48" s="198">
        <f>ROUND(N(data!AW70), 0)</f>
        <v>0</v>
      </c>
      <c r="Q48" s="198">
        <f>ROUND(N(data!AW71), 0)</f>
        <v>0</v>
      </c>
      <c r="R48" s="198">
        <f>ROUND(N(data!AW72), 0)</f>
        <v>0</v>
      </c>
      <c r="S48" s="198">
        <f>ROUND(N(data!AW73), 0)</f>
        <v>0</v>
      </c>
      <c r="T48" s="198">
        <f>ROUND(N(data!AW74), 0)</f>
        <v>0</v>
      </c>
      <c r="U48" s="198">
        <f>ROUND(N(data!AW75), 0)</f>
        <v>0</v>
      </c>
      <c r="V48" s="198">
        <f>ROUND(N(data!AW76), 0)</f>
        <v>0</v>
      </c>
      <c r="W48" s="198">
        <f>ROUND(N(data!AW77), 0)</f>
        <v>0</v>
      </c>
      <c r="X48" s="198">
        <f>ROUND(N(data!AW78), 0)</f>
        <v>0</v>
      </c>
      <c r="Y48" s="198">
        <f>ROUND(N(data!AW79), 0)</f>
        <v>0</v>
      </c>
      <c r="Z48" s="198">
        <f>ROUND(N(data!AW80), 0)</f>
        <v>0</v>
      </c>
      <c r="AA48" s="198">
        <f>ROUND(N(data!AW81), 0)</f>
        <v>0</v>
      </c>
      <c r="AB48" s="198">
        <f>ROUND(N(data!AW82), 0)</f>
        <v>0</v>
      </c>
      <c r="AC48" s="198">
        <f>ROUND(N(data!AW83), 0)</f>
        <v>0</v>
      </c>
      <c r="AD48" s="198">
        <f>ROUND(N(data!AW84), 0)</f>
        <v>0</v>
      </c>
      <c r="AE48" s="198">
        <f>ROUND(N(data!AW89), 0)</f>
        <v>0</v>
      </c>
      <c r="AF48" s="198">
        <f>ROUND(N(data!AW87), 0)</f>
        <v>0</v>
      </c>
      <c r="AG48" s="198">
        <f>ROUND(N(data!AW90), 0)</f>
        <v>0</v>
      </c>
      <c r="AH48" s="198">
        <f>ROUND(N(data!AW91), 0)</f>
        <v>0</v>
      </c>
      <c r="AI48" s="198">
        <f>ROUND(N(data!AW92), 0)</f>
        <v>0</v>
      </c>
      <c r="AJ48" s="198">
        <f>ROUND(N(data!AW93), 0)</f>
        <v>0</v>
      </c>
      <c r="AK48" s="271">
        <f>ROUND(N(data!AW94), 2)</f>
        <v>0</v>
      </c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</row>
    <row r="49" spans="1:89" s="11" customFormat="1" ht="12.6" customHeight="1">
      <c r="A49" s="12" t="str">
        <f>RIGHT(data!$C$97,3)</f>
        <v>141</v>
      </c>
      <c r="B49" s="200" t="str">
        <f>RIGHT(data!$C$96,4)</f>
        <v>2024</v>
      </c>
      <c r="C49" s="12" t="str">
        <f>data!AX$55</f>
        <v>8310</v>
      </c>
      <c r="D49" s="12" t="s">
        <v>1163</v>
      </c>
      <c r="E49" s="198">
        <f>ROUND(N(data!AX59), 0)</f>
        <v>0</v>
      </c>
      <c r="F49" s="271">
        <f>ROUND(N(data!AX60), 2)</f>
        <v>0</v>
      </c>
      <c r="G49" s="198">
        <f>ROUND(N(data!AX61), 0)</f>
        <v>0</v>
      </c>
      <c r="H49" s="198">
        <f>ROUND(N(data!AX62), 0)</f>
        <v>0</v>
      </c>
      <c r="I49" s="198">
        <f>ROUND(N(data!AX63), 0)</f>
        <v>0</v>
      </c>
      <c r="J49" s="198">
        <f>ROUND(N(data!AX64), 0)</f>
        <v>0</v>
      </c>
      <c r="K49" s="198">
        <f>ROUND(N(data!AX65), 0)</f>
        <v>0</v>
      </c>
      <c r="L49" s="198">
        <f>ROUND(N(data!AX66), 0)</f>
        <v>0</v>
      </c>
      <c r="M49" s="198">
        <f>ROUND(N(data!AX67), 0)</f>
        <v>0</v>
      </c>
      <c r="N49" s="198">
        <f>ROUND(N(data!AX68), 0)</f>
        <v>0</v>
      </c>
      <c r="O49" s="198">
        <f>ROUND(N(data!AX69), 0)</f>
        <v>0</v>
      </c>
      <c r="P49" s="198">
        <f>ROUND(N(data!AX70), 0)</f>
        <v>0</v>
      </c>
      <c r="Q49" s="198">
        <f>ROUND(N(data!AX71), 0)</f>
        <v>0</v>
      </c>
      <c r="R49" s="198">
        <f>ROUND(N(data!AX72), 0)</f>
        <v>0</v>
      </c>
      <c r="S49" s="198">
        <f>ROUND(N(data!AX73), 0)</f>
        <v>0</v>
      </c>
      <c r="T49" s="198">
        <f>ROUND(N(data!AX74), 0)</f>
        <v>0</v>
      </c>
      <c r="U49" s="198">
        <f>ROUND(N(data!AX75), 0)</f>
        <v>0</v>
      </c>
      <c r="V49" s="198">
        <f>ROUND(N(data!AX76), 0)</f>
        <v>0</v>
      </c>
      <c r="W49" s="198">
        <f>ROUND(N(data!AX77), 0)</f>
        <v>0</v>
      </c>
      <c r="X49" s="198">
        <f>ROUND(N(data!AX78), 0)</f>
        <v>0</v>
      </c>
      <c r="Y49" s="198">
        <f>ROUND(N(data!AX79), 0)</f>
        <v>0</v>
      </c>
      <c r="Z49" s="198">
        <f>ROUND(N(data!AX80), 0)</f>
        <v>0</v>
      </c>
      <c r="AA49" s="198">
        <f>ROUND(N(data!AX81), 0)</f>
        <v>0</v>
      </c>
      <c r="AB49" s="198">
        <f>ROUND(N(data!AX82), 0)</f>
        <v>0</v>
      </c>
      <c r="AC49" s="198">
        <f>ROUND(N(data!AX83), 0)</f>
        <v>0</v>
      </c>
      <c r="AD49" s="198">
        <f>ROUND(N(data!AX84), 0)</f>
        <v>0</v>
      </c>
      <c r="AE49" s="198">
        <f>ROUND(N(data!AX89), 0)</f>
        <v>0</v>
      </c>
      <c r="AF49" s="198">
        <f>ROUND(N(data!AX87), 0)</f>
        <v>0</v>
      </c>
      <c r="AG49" s="198">
        <f>ROUND(N(data!AX90), 0)</f>
        <v>0</v>
      </c>
      <c r="AH49" s="198">
        <f>ROUND(N(data!AX91), 0)</f>
        <v>0</v>
      </c>
      <c r="AI49" s="198">
        <f>ROUND(N(data!AX92), 0)</f>
        <v>0</v>
      </c>
      <c r="AJ49" s="198">
        <f>ROUND(N(data!AX93), 0)</f>
        <v>0</v>
      </c>
      <c r="AK49" s="271">
        <f>ROUND(N(data!AX94), 2)</f>
        <v>0</v>
      </c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</row>
    <row r="50" spans="1:89" s="11" customFormat="1" ht="12.6" customHeight="1">
      <c r="A50" s="12" t="str">
        <f>RIGHT(data!$C$97,3)</f>
        <v>141</v>
      </c>
      <c r="B50" s="200" t="str">
        <f>RIGHT(data!$C$96,4)</f>
        <v>2024</v>
      </c>
      <c r="C50" s="12" t="str">
        <f>data!AY$55</f>
        <v>8320</v>
      </c>
      <c r="D50" s="12" t="s">
        <v>1163</v>
      </c>
      <c r="E50" s="198">
        <f>ROUND(N(data!AY59), 0)</f>
        <v>69721</v>
      </c>
      <c r="F50" s="271">
        <f>ROUND(N(data!AY60), 2)</f>
        <v>19.32</v>
      </c>
      <c r="G50" s="198">
        <f>ROUND(N(data!AY61), 0)</f>
        <v>809278</v>
      </c>
      <c r="H50" s="198">
        <f>ROUND(N(data!AY62), 0)</f>
        <v>183924</v>
      </c>
      <c r="I50" s="198">
        <f>ROUND(N(data!AY63), 0)</f>
        <v>0</v>
      </c>
      <c r="J50" s="198">
        <f>ROUND(N(data!AY64), 0)</f>
        <v>490047</v>
      </c>
      <c r="K50" s="198">
        <f>ROUND(N(data!AY65), 0)</f>
        <v>0</v>
      </c>
      <c r="L50" s="198">
        <f>ROUND(N(data!AY66), 0)</f>
        <v>67347</v>
      </c>
      <c r="M50" s="198">
        <f>ROUND(N(data!AY67), 0)</f>
        <v>11771</v>
      </c>
      <c r="N50" s="198">
        <f>ROUND(N(data!AY68), 0)</f>
        <v>819</v>
      </c>
      <c r="O50" s="198">
        <f>ROUND(N(data!AY69), 0)</f>
        <v>3160</v>
      </c>
      <c r="P50" s="198">
        <f>ROUND(N(data!AY70), 0)</f>
        <v>0</v>
      </c>
      <c r="Q50" s="198">
        <f>ROUND(N(data!AY71), 0)</f>
        <v>0</v>
      </c>
      <c r="R50" s="198">
        <f>ROUND(N(data!AY72), 0)</f>
        <v>0</v>
      </c>
      <c r="S50" s="198">
        <f>ROUND(N(data!AY73), 0)</f>
        <v>0</v>
      </c>
      <c r="T50" s="198">
        <f>ROUND(N(data!AY74), 0)</f>
        <v>0</v>
      </c>
      <c r="U50" s="198">
        <f>ROUND(N(data!AY75), 0)</f>
        <v>0</v>
      </c>
      <c r="V50" s="198">
        <f>ROUND(N(data!AY76), 0)</f>
        <v>0</v>
      </c>
      <c r="W50" s="198">
        <f>ROUND(N(data!AY77), 0)</f>
        <v>0</v>
      </c>
      <c r="X50" s="198">
        <f>ROUND(N(data!AY78), 0)</f>
        <v>0</v>
      </c>
      <c r="Y50" s="198">
        <f>ROUND(N(data!AY79), 0)</f>
        <v>0</v>
      </c>
      <c r="Z50" s="198">
        <f>ROUND(N(data!AY80), 0)</f>
        <v>0</v>
      </c>
      <c r="AA50" s="198">
        <f>ROUND(N(data!AY81), 0)</f>
        <v>0</v>
      </c>
      <c r="AB50" s="198">
        <f>ROUND(N(data!AY82), 0)</f>
        <v>0</v>
      </c>
      <c r="AC50" s="198">
        <f>ROUND(N(data!AY83), 0)</f>
        <v>3160</v>
      </c>
      <c r="AD50" s="198">
        <f>ROUND(N(data!AY84), 0)</f>
        <v>324458</v>
      </c>
      <c r="AE50" s="198">
        <f>ROUND(N(data!AY89), 0)</f>
        <v>0</v>
      </c>
      <c r="AF50" s="198">
        <f>ROUND(N(data!AY87), 0)</f>
        <v>0</v>
      </c>
      <c r="AG50" s="198">
        <f>ROUND(N(data!AY90), 0)</f>
        <v>628</v>
      </c>
      <c r="AH50" s="198">
        <f>ROUND(N(data!AY91), 0)</f>
        <v>0</v>
      </c>
      <c r="AI50" s="198">
        <f>ROUND(N(data!AY92), 0)</f>
        <v>0</v>
      </c>
      <c r="AJ50" s="198">
        <f>ROUND(N(data!AY93), 0)</f>
        <v>0</v>
      </c>
      <c r="AK50" s="271">
        <f>ROUND(N(data!AY94), 2)</f>
        <v>0</v>
      </c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</row>
    <row r="51" spans="1:89" s="11" customFormat="1" ht="12.6" customHeight="1">
      <c r="A51" s="12" t="str">
        <f>RIGHT(data!$C$97,3)</f>
        <v>141</v>
      </c>
      <c r="B51" s="200" t="str">
        <f>RIGHT(data!$C$96,4)</f>
        <v>2024</v>
      </c>
      <c r="C51" s="12" t="str">
        <f>data!AZ$55</f>
        <v>8330</v>
      </c>
      <c r="D51" s="12" t="s">
        <v>1163</v>
      </c>
      <c r="E51" s="198">
        <f>ROUND(N(data!AZ59), 0)</f>
        <v>0</v>
      </c>
      <c r="F51" s="271">
        <f>ROUND(N(data!AZ60), 2)</f>
        <v>0</v>
      </c>
      <c r="G51" s="198">
        <f>ROUND(N(data!AZ61), 0)</f>
        <v>0</v>
      </c>
      <c r="H51" s="198">
        <f>ROUND(N(data!AZ62), 0)</f>
        <v>0</v>
      </c>
      <c r="I51" s="198">
        <f>ROUND(N(data!AZ63), 0)</f>
        <v>0</v>
      </c>
      <c r="J51" s="198">
        <f>ROUND(N(data!AZ64), 0)</f>
        <v>0</v>
      </c>
      <c r="K51" s="198">
        <f>ROUND(N(data!AZ65), 0)</f>
        <v>0</v>
      </c>
      <c r="L51" s="198">
        <f>ROUND(N(data!AZ66), 0)</f>
        <v>0</v>
      </c>
      <c r="M51" s="198">
        <f>ROUND(N(data!AZ67), 0)</f>
        <v>0</v>
      </c>
      <c r="N51" s="198">
        <f>ROUND(N(data!AZ68), 0)</f>
        <v>0</v>
      </c>
      <c r="O51" s="198">
        <f>ROUND(N(data!AZ69), 0)</f>
        <v>0</v>
      </c>
      <c r="P51" s="198">
        <f>ROUND(N(data!AZ70), 0)</f>
        <v>0</v>
      </c>
      <c r="Q51" s="198">
        <f>ROUND(N(data!AZ71), 0)</f>
        <v>0</v>
      </c>
      <c r="R51" s="198">
        <f>ROUND(N(data!AZ72), 0)</f>
        <v>0</v>
      </c>
      <c r="S51" s="198">
        <f>ROUND(N(data!AZ73), 0)</f>
        <v>0</v>
      </c>
      <c r="T51" s="198">
        <f>ROUND(N(data!AZ74), 0)</f>
        <v>0</v>
      </c>
      <c r="U51" s="198">
        <f>ROUND(N(data!AZ75), 0)</f>
        <v>0</v>
      </c>
      <c r="V51" s="198">
        <f>ROUND(N(data!AZ76), 0)</f>
        <v>0</v>
      </c>
      <c r="W51" s="198">
        <f>ROUND(N(data!AZ77), 0)</f>
        <v>0</v>
      </c>
      <c r="X51" s="198">
        <f>ROUND(N(data!AZ78), 0)</f>
        <v>0</v>
      </c>
      <c r="Y51" s="198">
        <f>ROUND(N(data!AZ79), 0)</f>
        <v>0</v>
      </c>
      <c r="Z51" s="198">
        <f>ROUND(N(data!AZ80), 0)</f>
        <v>0</v>
      </c>
      <c r="AA51" s="198">
        <f>ROUND(N(data!AZ81), 0)</f>
        <v>0</v>
      </c>
      <c r="AB51" s="198">
        <f>ROUND(N(data!AZ82), 0)</f>
        <v>0</v>
      </c>
      <c r="AC51" s="198">
        <f>ROUND(N(data!AZ83), 0)</f>
        <v>0</v>
      </c>
      <c r="AD51" s="198">
        <f>ROUND(N(data!AZ84), 0)</f>
        <v>0</v>
      </c>
      <c r="AE51" s="198">
        <f>ROUND(N(data!AZ89), 0)</f>
        <v>0</v>
      </c>
      <c r="AF51" s="198">
        <f>ROUND(N(data!AZ87), 0)</f>
        <v>0</v>
      </c>
      <c r="AG51" s="198">
        <f>ROUND(N(data!AZ90), 0)</f>
        <v>0</v>
      </c>
      <c r="AH51" s="198">
        <f>ROUND(N(data!AZ91), 0)</f>
        <v>19365</v>
      </c>
      <c r="AI51" s="198">
        <f>ROUND(N(data!AZ92), 0)</f>
        <v>0</v>
      </c>
      <c r="AJ51" s="198">
        <f>ROUND(N(data!AZ93), 0)</f>
        <v>0</v>
      </c>
      <c r="AK51" s="271">
        <f>ROUND(N(data!AZ94), 2)</f>
        <v>0</v>
      </c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</row>
    <row r="52" spans="1:89" s="11" customFormat="1" ht="12.6" customHeight="1">
      <c r="A52" s="12" t="str">
        <f>RIGHT(data!$C$97,3)</f>
        <v>141</v>
      </c>
      <c r="B52" s="200" t="str">
        <f>RIGHT(data!$C$96,4)</f>
        <v>2024</v>
      </c>
      <c r="C52" s="12" t="str">
        <f>data!BA$55</f>
        <v>8350</v>
      </c>
      <c r="D52" s="12" t="s">
        <v>1163</v>
      </c>
      <c r="E52" s="198">
        <f>ROUND(N(data!BA59), 0)</f>
        <v>0</v>
      </c>
      <c r="F52" s="271">
        <f>ROUND(N(data!BA60), 2)</f>
        <v>0.97</v>
      </c>
      <c r="G52" s="198">
        <f>ROUND(N(data!BA61), 0)</f>
        <v>47060</v>
      </c>
      <c r="H52" s="198">
        <f>ROUND(N(data!BA62), 0)</f>
        <v>10695</v>
      </c>
      <c r="I52" s="198">
        <f>ROUND(N(data!BA63), 0)</f>
        <v>0</v>
      </c>
      <c r="J52" s="198">
        <f>ROUND(N(data!BA64), 0)</f>
        <v>501</v>
      </c>
      <c r="K52" s="198">
        <f>ROUND(N(data!BA65), 0)</f>
        <v>0</v>
      </c>
      <c r="L52" s="198">
        <f>ROUND(N(data!BA66), 0)</f>
        <v>68713</v>
      </c>
      <c r="M52" s="198">
        <f>ROUND(N(data!BA67), 0)</f>
        <v>17075</v>
      </c>
      <c r="N52" s="198">
        <f>ROUND(N(data!BA68), 0)</f>
        <v>0</v>
      </c>
      <c r="O52" s="198">
        <f>ROUND(N(data!BA69), 0)</f>
        <v>297</v>
      </c>
      <c r="P52" s="198">
        <f>ROUND(N(data!BA70), 0)</f>
        <v>0</v>
      </c>
      <c r="Q52" s="198">
        <f>ROUND(N(data!BA71), 0)</f>
        <v>0</v>
      </c>
      <c r="R52" s="198">
        <f>ROUND(N(data!BA72), 0)</f>
        <v>0</v>
      </c>
      <c r="S52" s="198">
        <f>ROUND(N(data!BA73), 0)</f>
        <v>0</v>
      </c>
      <c r="T52" s="198">
        <f>ROUND(N(data!BA74), 0)</f>
        <v>0</v>
      </c>
      <c r="U52" s="198">
        <f>ROUND(N(data!BA75), 0)</f>
        <v>0</v>
      </c>
      <c r="V52" s="198">
        <f>ROUND(N(data!BA76), 0)</f>
        <v>0</v>
      </c>
      <c r="W52" s="198">
        <f>ROUND(N(data!BA77), 0)</f>
        <v>0</v>
      </c>
      <c r="X52" s="198">
        <f>ROUND(N(data!BA78), 0)</f>
        <v>0</v>
      </c>
      <c r="Y52" s="198">
        <f>ROUND(N(data!BA79), 0)</f>
        <v>0</v>
      </c>
      <c r="Z52" s="198">
        <f>ROUND(N(data!BA80), 0)</f>
        <v>0</v>
      </c>
      <c r="AA52" s="198">
        <f>ROUND(N(data!BA81), 0)</f>
        <v>0</v>
      </c>
      <c r="AB52" s="198">
        <f>ROUND(N(data!BA82), 0)</f>
        <v>0</v>
      </c>
      <c r="AC52" s="198">
        <f>ROUND(N(data!BA83), 0)</f>
        <v>297</v>
      </c>
      <c r="AD52" s="198">
        <f>ROUND(N(data!BA84), 0)</f>
        <v>0</v>
      </c>
      <c r="AE52" s="198">
        <f>ROUND(N(data!BA89), 0)</f>
        <v>0</v>
      </c>
      <c r="AF52" s="198">
        <f>ROUND(N(data!BA87), 0)</f>
        <v>0</v>
      </c>
      <c r="AG52" s="198">
        <f>ROUND(N(data!BA90), 0)</f>
        <v>911</v>
      </c>
      <c r="AH52" s="198">
        <f>ROUND(N(data!BA91), 0)</f>
        <v>0</v>
      </c>
      <c r="AI52" s="198">
        <f>ROUND(N(data!BA92), 0)</f>
        <v>395</v>
      </c>
      <c r="AJ52" s="198">
        <f>ROUND(N(data!BA93), 0)</f>
        <v>0</v>
      </c>
      <c r="AK52" s="271">
        <f>ROUND(N(data!BA94), 2)</f>
        <v>0</v>
      </c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</row>
    <row r="53" spans="1:89" s="11" customFormat="1" ht="12.6" customHeight="1">
      <c r="A53" s="12" t="str">
        <f>RIGHT(data!$C$97,3)</f>
        <v>141</v>
      </c>
      <c r="B53" s="200" t="str">
        <f>RIGHT(data!$C$96,4)</f>
        <v>2024</v>
      </c>
      <c r="C53" s="12" t="str">
        <f>data!BB$55</f>
        <v>8360</v>
      </c>
      <c r="D53" s="12" t="s">
        <v>1163</v>
      </c>
      <c r="E53" s="198">
        <f>ROUND(N(data!BB59), 0)</f>
        <v>0</v>
      </c>
      <c r="F53" s="271">
        <f>ROUND(N(data!BB60), 2)</f>
        <v>0</v>
      </c>
      <c r="G53" s="198">
        <f>ROUND(N(data!BB61), 0)</f>
        <v>0</v>
      </c>
      <c r="H53" s="198">
        <f>ROUND(N(data!BB62), 0)</f>
        <v>0</v>
      </c>
      <c r="I53" s="198">
        <f>ROUND(N(data!BB63), 0)</f>
        <v>0</v>
      </c>
      <c r="J53" s="198">
        <f>ROUND(N(data!BB64), 0)</f>
        <v>1083</v>
      </c>
      <c r="K53" s="198">
        <f>ROUND(N(data!BB65), 0)</f>
        <v>0</v>
      </c>
      <c r="L53" s="198">
        <f>ROUND(N(data!BB66), 0)</f>
        <v>12885</v>
      </c>
      <c r="M53" s="198">
        <f>ROUND(N(data!BB67), 0)</f>
        <v>14282</v>
      </c>
      <c r="N53" s="198">
        <f>ROUND(N(data!BB68), 0)</f>
        <v>0</v>
      </c>
      <c r="O53" s="198">
        <f>ROUND(N(data!BB69), 0)</f>
        <v>17043</v>
      </c>
      <c r="P53" s="198">
        <f>ROUND(N(data!BB70), 0)</f>
        <v>0</v>
      </c>
      <c r="Q53" s="198">
        <f>ROUND(N(data!BB71), 0)</f>
        <v>0</v>
      </c>
      <c r="R53" s="198">
        <f>ROUND(N(data!BB72), 0)</f>
        <v>0</v>
      </c>
      <c r="S53" s="198">
        <f>ROUND(N(data!BB73), 0)</f>
        <v>0</v>
      </c>
      <c r="T53" s="198">
        <f>ROUND(N(data!BB74), 0)</f>
        <v>0</v>
      </c>
      <c r="U53" s="198">
        <f>ROUND(N(data!BB75), 0)</f>
        <v>0</v>
      </c>
      <c r="V53" s="198">
        <f>ROUND(N(data!BB76), 0)</f>
        <v>0</v>
      </c>
      <c r="W53" s="198">
        <f>ROUND(N(data!BB77), 0)</f>
        <v>0</v>
      </c>
      <c r="X53" s="198">
        <f>ROUND(N(data!BB78), 0)</f>
        <v>0</v>
      </c>
      <c r="Y53" s="198">
        <f>ROUND(N(data!BB79), 0)</f>
        <v>0</v>
      </c>
      <c r="Z53" s="198">
        <f>ROUND(N(data!BB80), 0)</f>
        <v>0</v>
      </c>
      <c r="AA53" s="198">
        <f>ROUND(N(data!BB81), 0)</f>
        <v>0</v>
      </c>
      <c r="AB53" s="198">
        <f>ROUND(N(data!BB82), 0)</f>
        <v>0</v>
      </c>
      <c r="AC53" s="198">
        <f>ROUND(N(data!BB83), 0)</f>
        <v>17043</v>
      </c>
      <c r="AD53" s="198">
        <f>ROUND(N(data!BB84), 0)</f>
        <v>3185</v>
      </c>
      <c r="AE53" s="198">
        <f>ROUND(N(data!BB89), 0)</f>
        <v>0</v>
      </c>
      <c r="AF53" s="198">
        <f>ROUND(N(data!BB87), 0)</f>
        <v>0</v>
      </c>
      <c r="AG53" s="198">
        <f>ROUND(N(data!BB90), 0)</f>
        <v>762</v>
      </c>
      <c r="AH53" s="198">
        <f>ROUND(N(data!BB91), 0)</f>
        <v>0</v>
      </c>
      <c r="AI53" s="198">
        <f>ROUND(N(data!BB92), 0)</f>
        <v>330</v>
      </c>
      <c r="AJ53" s="198">
        <f>ROUND(N(data!BB93), 0)</f>
        <v>0</v>
      </c>
      <c r="AK53" s="271">
        <f>ROUND(N(data!BB94), 2)</f>
        <v>0</v>
      </c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</row>
    <row r="54" spans="1:89" s="11" customFormat="1" ht="12.6" customHeight="1">
      <c r="A54" s="12" t="str">
        <f>RIGHT(data!$C$97,3)</f>
        <v>141</v>
      </c>
      <c r="B54" s="200" t="str">
        <f>RIGHT(data!$C$96,4)</f>
        <v>2024</v>
      </c>
      <c r="C54" s="12" t="str">
        <f>data!BC$55</f>
        <v>8370</v>
      </c>
      <c r="D54" s="12" t="s">
        <v>1163</v>
      </c>
      <c r="E54" s="198">
        <f>ROUND(N(data!BC59), 0)</f>
        <v>0</v>
      </c>
      <c r="F54" s="271">
        <f>ROUND(N(data!BC60), 2)</f>
        <v>0</v>
      </c>
      <c r="G54" s="198">
        <f>ROUND(N(data!BC61), 0)</f>
        <v>0</v>
      </c>
      <c r="H54" s="198">
        <f>ROUND(N(data!BC62), 0)</f>
        <v>0</v>
      </c>
      <c r="I54" s="198">
        <f>ROUND(N(data!BC63), 0)</f>
        <v>0</v>
      </c>
      <c r="J54" s="198">
        <f>ROUND(N(data!BC64), 0)</f>
        <v>0</v>
      </c>
      <c r="K54" s="198">
        <f>ROUND(N(data!BC65), 0)</f>
        <v>0</v>
      </c>
      <c r="L54" s="198">
        <f>ROUND(N(data!BC66), 0)</f>
        <v>0</v>
      </c>
      <c r="M54" s="198">
        <f>ROUND(N(data!BC67), 0)</f>
        <v>0</v>
      </c>
      <c r="N54" s="198">
        <f>ROUND(N(data!BC68), 0)</f>
        <v>0</v>
      </c>
      <c r="O54" s="198">
        <f>ROUND(N(data!BC69), 0)</f>
        <v>0</v>
      </c>
      <c r="P54" s="198">
        <f>ROUND(N(data!BC70), 0)</f>
        <v>0</v>
      </c>
      <c r="Q54" s="198">
        <f>ROUND(N(data!BC71), 0)</f>
        <v>0</v>
      </c>
      <c r="R54" s="198">
        <f>ROUND(N(data!BC72), 0)</f>
        <v>0</v>
      </c>
      <c r="S54" s="198">
        <f>ROUND(N(data!BC73), 0)</f>
        <v>0</v>
      </c>
      <c r="T54" s="198">
        <f>ROUND(N(data!BC74), 0)</f>
        <v>0</v>
      </c>
      <c r="U54" s="198">
        <f>ROUND(N(data!BC75), 0)</f>
        <v>0</v>
      </c>
      <c r="V54" s="198">
        <f>ROUND(N(data!BC76), 0)</f>
        <v>0</v>
      </c>
      <c r="W54" s="198">
        <f>ROUND(N(data!BC77), 0)</f>
        <v>0</v>
      </c>
      <c r="X54" s="198">
        <f>ROUND(N(data!BC78), 0)</f>
        <v>0</v>
      </c>
      <c r="Y54" s="198">
        <f>ROUND(N(data!BC79), 0)</f>
        <v>0</v>
      </c>
      <c r="Z54" s="198">
        <f>ROUND(N(data!BC80), 0)</f>
        <v>0</v>
      </c>
      <c r="AA54" s="198">
        <f>ROUND(N(data!BC81), 0)</f>
        <v>0</v>
      </c>
      <c r="AB54" s="198">
        <f>ROUND(N(data!BC82), 0)</f>
        <v>0</v>
      </c>
      <c r="AC54" s="198">
        <f>ROUND(N(data!BC83), 0)</f>
        <v>0</v>
      </c>
      <c r="AD54" s="198">
        <f>ROUND(N(data!BC84), 0)</f>
        <v>0</v>
      </c>
      <c r="AE54" s="198">
        <f>ROUND(N(data!BC89), 0)</f>
        <v>0</v>
      </c>
      <c r="AF54" s="198">
        <f>ROUND(N(data!BC87), 0)</f>
        <v>0</v>
      </c>
      <c r="AG54" s="198">
        <f>ROUND(N(data!BC90), 0)</f>
        <v>0</v>
      </c>
      <c r="AH54" s="198">
        <f>ROUND(N(data!BC91), 0)</f>
        <v>0</v>
      </c>
      <c r="AI54" s="198">
        <f>ROUND(N(data!BC92), 0)</f>
        <v>0</v>
      </c>
      <c r="AJ54" s="198">
        <f>ROUND(N(data!BC93), 0)</f>
        <v>0</v>
      </c>
      <c r="AK54" s="271">
        <f>ROUND(N(data!BC94), 2)</f>
        <v>0</v>
      </c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</row>
    <row r="55" spans="1:89" s="11" customFormat="1" ht="12.6" customHeight="1">
      <c r="A55" s="12" t="str">
        <f>RIGHT(data!$C$97,3)</f>
        <v>141</v>
      </c>
      <c r="B55" s="200" t="str">
        <f>RIGHT(data!$C$96,4)</f>
        <v>2024</v>
      </c>
      <c r="C55" s="12" t="str">
        <f>data!BD$55</f>
        <v>8420</v>
      </c>
      <c r="D55" s="12" t="s">
        <v>1163</v>
      </c>
      <c r="E55" s="198">
        <f>ROUND(N(data!BD59), 0)</f>
        <v>0</v>
      </c>
      <c r="F55" s="271">
        <f>ROUND(N(data!BD60), 2)</f>
        <v>1.85</v>
      </c>
      <c r="G55" s="198">
        <f>ROUND(N(data!BD61), 0)</f>
        <v>91565</v>
      </c>
      <c r="H55" s="198">
        <f>ROUND(N(data!BD62), 0)</f>
        <v>20810</v>
      </c>
      <c r="I55" s="198">
        <f>ROUND(N(data!BD63), 0)</f>
        <v>0</v>
      </c>
      <c r="J55" s="198">
        <f>ROUND(N(data!BD64), 0)</f>
        <v>-117653</v>
      </c>
      <c r="K55" s="198">
        <f>ROUND(N(data!BD65), 0)</f>
        <v>0</v>
      </c>
      <c r="L55" s="198">
        <f>ROUND(N(data!BD66), 0)</f>
        <v>26028</v>
      </c>
      <c r="M55" s="198">
        <f>ROUND(N(data!BD67), 0)</f>
        <v>0</v>
      </c>
      <c r="N55" s="198">
        <f>ROUND(N(data!BD68), 0)</f>
        <v>0</v>
      </c>
      <c r="O55" s="198">
        <f>ROUND(N(data!BD69), 0)</f>
        <v>44</v>
      </c>
      <c r="P55" s="198">
        <f>ROUND(N(data!BD70), 0)</f>
        <v>0</v>
      </c>
      <c r="Q55" s="198">
        <f>ROUND(N(data!BD71), 0)</f>
        <v>0</v>
      </c>
      <c r="R55" s="198">
        <f>ROUND(N(data!BD72), 0)</f>
        <v>0</v>
      </c>
      <c r="S55" s="198">
        <f>ROUND(N(data!BD73), 0)</f>
        <v>0</v>
      </c>
      <c r="T55" s="198">
        <f>ROUND(N(data!BD74), 0)</f>
        <v>0</v>
      </c>
      <c r="U55" s="198">
        <f>ROUND(N(data!BD75), 0)</f>
        <v>0</v>
      </c>
      <c r="V55" s="198">
        <f>ROUND(N(data!BD76), 0)</f>
        <v>0</v>
      </c>
      <c r="W55" s="198">
        <f>ROUND(N(data!BD77), 0)</f>
        <v>0</v>
      </c>
      <c r="X55" s="198">
        <f>ROUND(N(data!BD78), 0)</f>
        <v>0</v>
      </c>
      <c r="Y55" s="198">
        <f>ROUND(N(data!BD79), 0)</f>
        <v>0</v>
      </c>
      <c r="Z55" s="198">
        <f>ROUND(N(data!BD80), 0)</f>
        <v>0</v>
      </c>
      <c r="AA55" s="198">
        <f>ROUND(N(data!BD81), 0)</f>
        <v>0</v>
      </c>
      <c r="AB55" s="198">
        <f>ROUND(N(data!BD82), 0)</f>
        <v>0</v>
      </c>
      <c r="AC55" s="198">
        <f>ROUND(N(data!BD83), 0)</f>
        <v>44</v>
      </c>
      <c r="AD55" s="198">
        <f>ROUND(N(data!BD84), 0)</f>
        <v>0</v>
      </c>
      <c r="AE55" s="198">
        <f>ROUND(N(data!BD89), 0)</f>
        <v>0</v>
      </c>
      <c r="AF55" s="198">
        <f>ROUND(N(data!BD87), 0)</f>
        <v>0</v>
      </c>
      <c r="AG55" s="198">
        <f>ROUND(N(data!BD90), 0)</f>
        <v>0</v>
      </c>
      <c r="AH55" s="198">
        <f>ROUND(N(data!BD91), 0)</f>
        <v>0</v>
      </c>
      <c r="AI55" s="198">
        <f>ROUND(N(data!BD92), 0)</f>
        <v>0</v>
      </c>
      <c r="AJ55" s="198">
        <f>ROUND(N(data!BD93), 0)</f>
        <v>0</v>
      </c>
      <c r="AK55" s="271">
        <f>ROUND(N(data!BD94), 2)</f>
        <v>0</v>
      </c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</row>
    <row r="56" spans="1:89" s="11" customFormat="1" ht="12.6" customHeight="1">
      <c r="A56" s="12" t="str">
        <f>RIGHT(data!$C$97,3)</f>
        <v>141</v>
      </c>
      <c r="B56" s="200" t="str">
        <f>RIGHT(data!$C$96,4)</f>
        <v>2024</v>
      </c>
      <c r="C56" s="12" t="str">
        <f>data!BE$55</f>
        <v>8430</v>
      </c>
      <c r="D56" s="12" t="s">
        <v>1163</v>
      </c>
      <c r="E56" s="198">
        <f>ROUND(N(data!BE59), 0)</f>
        <v>60292</v>
      </c>
      <c r="F56" s="271">
        <f>ROUND(N(data!BE60), 2)</f>
        <v>6.72</v>
      </c>
      <c r="G56" s="198">
        <f>ROUND(N(data!BE61), 0)</f>
        <v>290093</v>
      </c>
      <c r="H56" s="198">
        <f>ROUND(N(data!BE62), 0)</f>
        <v>65929</v>
      </c>
      <c r="I56" s="198">
        <f>ROUND(N(data!BE63), 0)</f>
        <v>0</v>
      </c>
      <c r="J56" s="198">
        <f>ROUND(N(data!BE64), 0)</f>
        <v>41060</v>
      </c>
      <c r="K56" s="198">
        <f>ROUND(N(data!BE65), 0)</f>
        <v>361698</v>
      </c>
      <c r="L56" s="198">
        <f>ROUND(N(data!BE66), 0)</f>
        <v>428674</v>
      </c>
      <c r="M56" s="198">
        <f>ROUND(N(data!BE67), 0)</f>
        <v>419918</v>
      </c>
      <c r="N56" s="198">
        <f>ROUND(N(data!BE68), 0)</f>
        <v>22422</v>
      </c>
      <c r="O56" s="198">
        <f>ROUND(N(data!BE69), 0)</f>
        <v>4209</v>
      </c>
      <c r="P56" s="198">
        <f>ROUND(N(data!BE70), 0)</f>
        <v>0</v>
      </c>
      <c r="Q56" s="198">
        <f>ROUND(N(data!BE71), 0)</f>
        <v>0</v>
      </c>
      <c r="R56" s="198">
        <f>ROUND(N(data!BE72), 0)</f>
        <v>0</v>
      </c>
      <c r="S56" s="198">
        <f>ROUND(N(data!BE73), 0)</f>
        <v>0</v>
      </c>
      <c r="T56" s="198">
        <f>ROUND(N(data!BE74), 0)</f>
        <v>0</v>
      </c>
      <c r="U56" s="198">
        <f>ROUND(N(data!BE75), 0)</f>
        <v>0</v>
      </c>
      <c r="V56" s="198">
        <f>ROUND(N(data!BE76), 0)</f>
        <v>0</v>
      </c>
      <c r="W56" s="198">
        <f>ROUND(N(data!BE77), 0)</f>
        <v>0</v>
      </c>
      <c r="X56" s="198">
        <f>ROUND(N(data!BE78), 0)</f>
        <v>0</v>
      </c>
      <c r="Y56" s="198">
        <f>ROUND(N(data!BE79), 0)</f>
        <v>0</v>
      </c>
      <c r="Z56" s="198">
        <f>ROUND(N(data!BE80), 0)</f>
        <v>0</v>
      </c>
      <c r="AA56" s="198">
        <f>ROUND(N(data!BE81), 0)</f>
        <v>0</v>
      </c>
      <c r="AB56" s="198">
        <f>ROUND(N(data!BE82), 0)</f>
        <v>0</v>
      </c>
      <c r="AC56" s="198">
        <f>ROUND(N(data!BE83), 0)</f>
        <v>4209</v>
      </c>
      <c r="AD56" s="198">
        <f>ROUND(N(data!BE84), 0)</f>
        <v>0</v>
      </c>
      <c r="AE56" s="198">
        <f>ROUND(N(data!BE89), 0)</f>
        <v>0</v>
      </c>
      <c r="AF56" s="198">
        <f>ROUND(N(data!BE87), 0)</f>
        <v>0</v>
      </c>
      <c r="AG56" s="198">
        <f>ROUND(N(data!BE90), 0)</f>
        <v>22404</v>
      </c>
      <c r="AH56" s="198">
        <f>ROUND(N(data!BE91), 0)</f>
        <v>0</v>
      </c>
      <c r="AI56" s="198">
        <f>ROUND(N(data!BE92), 0)</f>
        <v>0</v>
      </c>
      <c r="AJ56" s="198">
        <f>ROUND(N(data!BE93), 0)</f>
        <v>0</v>
      </c>
      <c r="AK56" s="271">
        <f>ROUND(N(data!BE94), 2)</f>
        <v>0</v>
      </c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</row>
    <row r="57" spans="1:89" s="11" customFormat="1" ht="12.6" customHeight="1">
      <c r="A57" s="12" t="str">
        <f>RIGHT(data!$C$97,3)</f>
        <v>141</v>
      </c>
      <c r="B57" s="200" t="str">
        <f>RIGHT(data!$C$96,4)</f>
        <v>2024</v>
      </c>
      <c r="C57" s="12" t="str">
        <f>data!BF$55</f>
        <v>8460</v>
      </c>
      <c r="D57" s="12" t="s">
        <v>1163</v>
      </c>
      <c r="E57" s="198">
        <f>ROUND(N(data!BF59), 0)</f>
        <v>0</v>
      </c>
      <c r="F57" s="271">
        <f>ROUND(N(data!BF60), 2)</f>
        <v>11.68</v>
      </c>
      <c r="G57" s="198">
        <f>ROUND(N(data!BF61), 0)</f>
        <v>470630</v>
      </c>
      <c r="H57" s="198">
        <f>ROUND(N(data!BF62), 0)</f>
        <v>106960</v>
      </c>
      <c r="I57" s="198">
        <f>ROUND(N(data!BF63), 0)</f>
        <v>0</v>
      </c>
      <c r="J57" s="198">
        <f>ROUND(N(data!BF64), 0)</f>
        <v>54346</v>
      </c>
      <c r="K57" s="198">
        <f>ROUND(N(data!BF65), 0)</f>
        <v>0</v>
      </c>
      <c r="L57" s="198">
        <f>ROUND(N(data!BF66), 0)</f>
        <v>8789</v>
      </c>
      <c r="M57" s="198">
        <f>ROUND(N(data!BF67), 0)</f>
        <v>487</v>
      </c>
      <c r="N57" s="198">
        <f>ROUND(N(data!BF68), 0)</f>
        <v>0</v>
      </c>
      <c r="O57" s="198">
        <f>ROUND(N(data!BF69), 0)</f>
        <v>6764</v>
      </c>
      <c r="P57" s="198">
        <f>ROUND(N(data!BF70), 0)</f>
        <v>0</v>
      </c>
      <c r="Q57" s="198">
        <f>ROUND(N(data!BF71), 0)</f>
        <v>0</v>
      </c>
      <c r="R57" s="198">
        <f>ROUND(N(data!BF72), 0)</f>
        <v>0</v>
      </c>
      <c r="S57" s="198">
        <f>ROUND(N(data!BF73), 0)</f>
        <v>0</v>
      </c>
      <c r="T57" s="198">
        <f>ROUND(N(data!BF74), 0)</f>
        <v>0</v>
      </c>
      <c r="U57" s="198">
        <f>ROUND(N(data!BF75), 0)</f>
        <v>0</v>
      </c>
      <c r="V57" s="198">
        <f>ROUND(N(data!BF76), 0)</f>
        <v>0</v>
      </c>
      <c r="W57" s="198">
        <f>ROUND(N(data!BF77), 0)</f>
        <v>0</v>
      </c>
      <c r="X57" s="198">
        <f>ROUND(N(data!BF78), 0)</f>
        <v>0</v>
      </c>
      <c r="Y57" s="198">
        <f>ROUND(N(data!BF79), 0)</f>
        <v>0</v>
      </c>
      <c r="Z57" s="198">
        <f>ROUND(N(data!BF80), 0)</f>
        <v>0</v>
      </c>
      <c r="AA57" s="198">
        <f>ROUND(N(data!BF81), 0)</f>
        <v>0</v>
      </c>
      <c r="AB57" s="198">
        <f>ROUND(N(data!BF82), 0)</f>
        <v>0</v>
      </c>
      <c r="AC57" s="198">
        <f>ROUND(N(data!BF83), 0)</f>
        <v>6764</v>
      </c>
      <c r="AD57" s="198">
        <f>ROUND(N(data!BF84), 0)</f>
        <v>0</v>
      </c>
      <c r="AE57" s="198">
        <f>ROUND(N(data!BF89), 0)</f>
        <v>0</v>
      </c>
      <c r="AF57" s="198">
        <f>ROUND(N(data!BF87), 0)</f>
        <v>0</v>
      </c>
      <c r="AG57" s="198">
        <f>ROUND(N(data!BF90), 0)</f>
        <v>26</v>
      </c>
      <c r="AH57" s="198">
        <f>ROUND(N(data!BF91), 0)</f>
        <v>0</v>
      </c>
      <c r="AI57" s="198">
        <f>ROUND(N(data!BF92), 0)</f>
        <v>0</v>
      </c>
      <c r="AJ57" s="198">
        <f>ROUND(N(data!BF93), 0)</f>
        <v>0</v>
      </c>
      <c r="AK57" s="271">
        <f>ROUND(N(data!BF94), 2)</f>
        <v>0</v>
      </c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</row>
    <row r="58" spans="1:89" s="11" customFormat="1" ht="12.6" customHeight="1">
      <c r="A58" s="12" t="str">
        <f>RIGHT(data!$C$97,3)</f>
        <v>141</v>
      </c>
      <c r="B58" s="200" t="str">
        <f>RIGHT(data!$C$96,4)</f>
        <v>2024</v>
      </c>
      <c r="C58" s="12" t="str">
        <f>data!BG$55</f>
        <v>8470</v>
      </c>
      <c r="D58" s="12" t="s">
        <v>1163</v>
      </c>
      <c r="E58" s="198">
        <f>ROUND(N(data!BG59), 0)</f>
        <v>0</v>
      </c>
      <c r="F58" s="271">
        <f>ROUND(N(data!BG60), 2)</f>
        <v>0</v>
      </c>
      <c r="G58" s="198">
        <f>ROUND(N(data!BG61), 0)</f>
        <v>0</v>
      </c>
      <c r="H58" s="198">
        <f>ROUND(N(data!BG62), 0)</f>
        <v>0</v>
      </c>
      <c r="I58" s="198">
        <f>ROUND(N(data!BG63), 0)</f>
        <v>0</v>
      </c>
      <c r="J58" s="198">
        <f>ROUND(N(data!BG64), 0)</f>
        <v>0</v>
      </c>
      <c r="K58" s="198">
        <f>ROUND(N(data!BG65), 0)</f>
        <v>0</v>
      </c>
      <c r="L58" s="198">
        <f>ROUND(N(data!BG66), 0)</f>
        <v>0</v>
      </c>
      <c r="M58" s="198">
        <f>ROUND(N(data!BG67), 0)</f>
        <v>0</v>
      </c>
      <c r="N58" s="198">
        <f>ROUND(N(data!BG68), 0)</f>
        <v>0</v>
      </c>
      <c r="O58" s="198">
        <f>ROUND(N(data!BG69), 0)</f>
        <v>0</v>
      </c>
      <c r="P58" s="198">
        <f>ROUND(N(data!BG70), 0)</f>
        <v>0</v>
      </c>
      <c r="Q58" s="198">
        <f>ROUND(N(data!BG71), 0)</f>
        <v>0</v>
      </c>
      <c r="R58" s="198">
        <f>ROUND(N(data!BG72), 0)</f>
        <v>0</v>
      </c>
      <c r="S58" s="198">
        <f>ROUND(N(data!BG73), 0)</f>
        <v>0</v>
      </c>
      <c r="T58" s="198">
        <f>ROUND(N(data!BG74), 0)</f>
        <v>0</v>
      </c>
      <c r="U58" s="198">
        <f>ROUND(N(data!BG75), 0)</f>
        <v>0</v>
      </c>
      <c r="V58" s="198">
        <f>ROUND(N(data!BG76), 0)</f>
        <v>0</v>
      </c>
      <c r="W58" s="198">
        <f>ROUND(N(data!BG77), 0)</f>
        <v>0</v>
      </c>
      <c r="X58" s="198">
        <f>ROUND(N(data!BG78), 0)</f>
        <v>0</v>
      </c>
      <c r="Y58" s="198">
        <f>ROUND(N(data!BG79), 0)</f>
        <v>0</v>
      </c>
      <c r="Z58" s="198">
        <f>ROUND(N(data!BG80), 0)</f>
        <v>0</v>
      </c>
      <c r="AA58" s="198">
        <f>ROUND(N(data!BG81), 0)</f>
        <v>0</v>
      </c>
      <c r="AB58" s="198">
        <f>ROUND(N(data!BG82), 0)</f>
        <v>0</v>
      </c>
      <c r="AC58" s="198">
        <f>ROUND(N(data!BG83), 0)</f>
        <v>0</v>
      </c>
      <c r="AD58" s="198">
        <f>ROUND(N(data!BG84), 0)</f>
        <v>0</v>
      </c>
      <c r="AE58" s="198">
        <f>ROUND(N(data!BG89), 0)</f>
        <v>0</v>
      </c>
      <c r="AF58" s="198">
        <f>ROUND(N(data!BG87), 0)</f>
        <v>0</v>
      </c>
      <c r="AG58" s="198">
        <f>ROUND(N(data!BG90), 0)</f>
        <v>0</v>
      </c>
      <c r="AH58" s="198">
        <f>ROUND(N(data!BG91), 0)</f>
        <v>0</v>
      </c>
      <c r="AI58" s="198">
        <f>ROUND(N(data!BG92), 0)</f>
        <v>0</v>
      </c>
      <c r="AJ58" s="198">
        <f>ROUND(N(data!BG93), 0)</f>
        <v>0</v>
      </c>
      <c r="AK58" s="271">
        <f>ROUND(N(data!BG94), 2)</f>
        <v>0</v>
      </c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</row>
    <row r="59" spans="1:89" s="11" customFormat="1" ht="12.6" customHeight="1">
      <c r="A59" s="12" t="str">
        <f>RIGHT(data!$C$97,3)</f>
        <v>141</v>
      </c>
      <c r="B59" s="200" t="str">
        <f>RIGHT(data!$C$96,4)</f>
        <v>2024</v>
      </c>
      <c r="C59" s="12" t="str">
        <f>data!BH$55</f>
        <v>8480</v>
      </c>
      <c r="D59" s="12" t="s">
        <v>1163</v>
      </c>
      <c r="E59" s="198">
        <f>ROUND(N(data!BH59), 0)</f>
        <v>0</v>
      </c>
      <c r="F59" s="271">
        <f>ROUND(N(data!BH60), 2)</f>
        <v>10.029999999999999</v>
      </c>
      <c r="G59" s="198">
        <f>ROUND(N(data!BH61), 0)</f>
        <v>522459</v>
      </c>
      <c r="H59" s="198">
        <f>ROUND(N(data!BH62), 0)</f>
        <v>118739</v>
      </c>
      <c r="I59" s="198">
        <f>ROUND(N(data!BH63), 0)</f>
        <v>0</v>
      </c>
      <c r="J59" s="198">
        <f>ROUND(N(data!BH64), 0)</f>
        <v>279216</v>
      </c>
      <c r="K59" s="198">
        <f>ROUND(N(data!BH65), 0)</f>
        <v>139168</v>
      </c>
      <c r="L59" s="198">
        <f>ROUND(N(data!BH66), 0)</f>
        <v>1635124</v>
      </c>
      <c r="M59" s="198">
        <f>ROUND(N(data!BH67), 0)</f>
        <v>6017</v>
      </c>
      <c r="N59" s="198">
        <f>ROUND(N(data!BH68), 0)</f>
        <v>8564</v>
      </c>
      <c r="O59" s="198">
        <f>ROUND(N(data!BH69), 0)</f>
        <v>32108</v>
      </c>
      <c r="P59" s="198">
        <f>ROUND(N(data!BH70), 0)</f>
        <v>0</v>
      </c>
      <c r="Q59" s="198">
        <f>ROUND(N(data!BH71), 0)</f>
        <v>0</v>
      </c>
      <c r="R59" s="198">
        <f>ROUND(N(data!BH72), 0)</f>
        <v>0</v>
      </c>
      <c r="S59" s="198">
        <f>ROUND(N(data!BH73), 0)</f>
        <v>0</v>
      </c>
      <c r="T59" s="198">
        <f>ROUND(N(data!BH74), 0)</f>
        <v>0</v>
      </c>
      <c r="U59" s="198">
        <f>ROUND(N(data!BH75), 0)</f>
        <v>0</v>
      </c>
      <c r="V59" s="198">
        <f>ROUND(N(data!BH76), 0)</f>
        <v>0</v>
      </c>
      <c r="W59" s="198">
        <f>ROUND(N(data!BH77), 0)</f>
        <v>0</v>
      </c>
      <c r="X59" s="198">
        <f>ROUND(N(data!BH78), 0)</f>
        <v>0</v>
      </c>
      <c r="Y59" s="198">
        <f>ROUND(N(data!BH79), 0)</f>
        <v>0</v>
      </c>
      <c r="Z59" s="198">
        <f>ROUND(N(data!BH80), 0)</f>
        <v>0</v>
      </c>
      <c r="AA59" s="198">
        <f>ROUND(N(data!BH81), 0)</f>
        <v>0</v>
      </c>
      <c r="AB59" s="198">
        <f>ROUND(N(data!BH82), 0)</f>
        <v>0</v>
      </c>
      <c r="AC59" s="198">
        <f>ROUND(N(data!BH83), 0)</f>
        <v>32108</v>
      </c>
      <c r="AD59" s="198">
        <f>ROUND(N(data!BH84), 0)</f>
        <v>0</v>
      </c>
      <c r="AE59" s="198">
        <f>ROUND(N(data!BH89), 0)</f>
        <v>0</v>
      </c>
      <c r="AF59" s="198">
        <f>ROUND(N(data!BH87), 0)</f>
        <v>0</v>
      </c>
      <c r="AG59" s="198">
        <f>ROUND(N(data!BH90), 0)</f>
        <v>321</v>
      </c>
      <c r="AH59" s="198">
        <f>ROUND(N(data!BH91), 0)</f>
        <v>0</v>
      </c>
      <c r="AI59" s="198">
        <f>ROUND(N(data!BH92), 0)</f>
        <v>139</v>
      </c>
      <c r="AJ59" s="198">
        <f>ROUND(N(data!BH93), 0)</f>
        <v>0</v>
      </c>
      <c r="AK59" s="271">
        <f>ROUND(N(data!BH94), 2)</f>
        <v>0</v>
      </c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</row>
    <row r="60" spans="1:89" s="11" customFormat="1" ht="12.6" customHeight="1">
      <c r="A60" s="12" t="str">
        <f>RIGHT(data!$C$97,3)</f>
        <v>141</v>
      </c>
      <c r="B60" s="200" t="str">
        <f>RIGHT(data!$C$96,4)</f>
        <v>2024</v>
      </c>
      <c r="C60" s="12" t="str">
        <f>data!BI$55</f>
        <v>8490</v>
      </c>
      <c r="D60" s="12" t="s">
        <v>1163</v>
      </c>
      <c r="E60" s="198">
        <f>ROUND(N(data!BI59), 0)</f>
        <v>0</v>
      </c>
      <c r="F60" s="271">
        <f>ROUND(N(data!BI60), 2)</f>
        <v>0</v>
      </c>
      <c r="G60" s="198">
        <f>ROUND(N(data!BI61), 0)</f>
        <v>0</v>
      </c>
      <c r="H60" s="198">
        <f>ROUND(N(data!BI62), 0)</f>
        <v>0</v>
      </c>
      <c r="I60" s="198">
        <f>ROUND(N(data!BI63), 0)</f>
        <v>0</v>
      </c>
      <c r="J60" s="198">
        <f>ROUND(N(data!BI64), 0)</f>
        <v>0</v>
      </c>
      <c r="K60" s="198">
        <f>ROUND(N(data!BI65), 0)</f>
        <v>0</v>
      </c>
      <c r="L60" s="198">
        <f>ROUND(N(data!BI66), 0)</f>
        <v>0</v>
      </c>
      <c r="M60" s="198">
        <f>ROUND(N(data!BI67), 0)</f>
        <v>0</v>
      </c>
      <c r="N60" s="198">
        <f>ROUND(N(data!BI68), 0)</f>
        <v>0</v>
      </c>
      <c r="O60" s="198">
        <f>ROUND(N(data!BI69), 0)</f>
        <v>0</v>
      </c>
      <c r="P60" s="198">
        <f>ROUND(N(data!BI70), 0)</f>
        <v>0</v>
      </c>
      <c r="Q60" s="198">
        <f>ROUND(N(data!BI71), 0)</f>
        <v>0</v>
      </c>
      <c r="R60" s="198">
        <f>ROUND(N(data!BI72), 0)</f>
        <v>0</v>
      </c>
      <c r="S60" s="198">
        <f>ROUND(N(data!BI73), 0)</f>
        <v>0</v>
      </c>
      <c r="T60" s="198">
        <f>ROUND(N(data!BI74), 0)</f>
        <v>0</v>
      </c>
      <c r="U60" s="198">
        <f>ROUND(N(data!BI75), 0)</f>
        <v>0</v>
      </c>
      <c r="V60" s="198">
        <f>ROUND(N(data!BI76), 0)</f>
        <v>0</v>
      </c>
      <c r="W60" s="198">
        <f>ROUND(N(data!BI77), 0)</f>
        <v>0</v>
      </c>
      <c r="X60" s="198">
        <f>ROUND(N(data!BI78), 0)</f>
        <v>0</v>
      </c>
      <c r="Y60" s="198">
        <f>ROUND(N(data!BI79), 0)</f>
        <v>0</v>
      </c>
      <c r="Z60" s="198">
        <f>ROUND(N(data!BI80), 0)</f>
        <v>0</v>
      </c>
      <c r="AA60" s="198">
        <f>ROUND(N(data!BI81), 0)</f>
        <v>0</v>
      </c>
      <c r="AB60" s="198">
        <f>ROUND(N(data!BI82), 0)</f>
        <v>0</v>
      </c>
      <c r="AC60" s="198">
        <f>ROUND(N(data!BI83), 0)</f>
        <v>0</v>
      </c>
      <c r="AD60" s="198">
        <f>ROUND(N(data!BI84), 0)</f>
        <v>0</v>
      </c>
      <c r="AE60" s="198">
        <f>ROUND(N(data!BI89), 0)</f>
        <v>0</v>
      </c>
      <c r="AF60" s="198">
        <f>ROUND(N(data!BI87), 0)</f>
        <v>0</v>
      </c>
      <c r="AG60" s="198">
        <f>ROUND(N(data!BI90), 0)</f>
        <v>0</v>
      </c>
      <c r="AH60" s="198">
        <f>ROUND(N(data!BI91), 0)</f>
        <v>0</v>
      </c>
      <c r="AI60" s="198">
        <f>ROUND(N(data!BI92), 0)</f>
        <v>0</v>
      </c>
      <c r="AJ60" s="198">
        <f>ROUND(N(data!BI93), 0)</f>
        <v>0</v>
      </c>
      <c r="AK60" s="271">
        <f>ROUND(N(data!BI94), 2)</f>
        <v>0</v>
      </c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</row>
    <row r="61" spans="1:89" s="11" customFormat="1" ht="12.6" customHeight="1">
      <c r="A61" s="12" t="str">
        <f>RIGHT(data!$C$97,3)</f>
        <v>141</v>
      </c>
      <c r="B61" s="200" t="str">
        <f>RIGHT(data!$C$96,4)</f>
        <v>2024</v>
      </c>
      <c r="C61" s="12" t="str">
        <f>data!BJ$55</f>
        <v>8510</v>
      </c>
      <c r="D61" s="12" t="s">
        <v>1163</v>
      </c>
      <c r="E61" s="198">
        <f>ROUND(N(data!BJ59), 0)</f>
        <v>0</v>
      </c>
      <c r="F61" s="271">
        <f>ROUND(N(data!BJ60), 2)</f>
        <v>3.63</v>
      </c>
      <c r="G61" s="198">
        <f>ROUND(N(data!BJ61), 0)</f>
        <v>409573</v>
      </c>
      <c r="H61" s="198">
        <f>ROUND(N(data!BJ62), 0)</f>
        <v>93083</v>
      </c>
      <c r="I61" s="198">
        <f>ROUND(N(data!BJ63), 0)</f>
        <v>116368</v>
      </c>
      <c r="J61" s="198">
        <f>ROUND(N(data!BJ64), 0)</f>
        <v>1219</v>
      </c>
      <c r="K61" s="198">
        <f>ROUND(N(data!BJ65), 0)</f>
        <v>0</v>
      </c>
      <c r="L61" s="198">
        <f>ROUND(N(data!BJ66), 0)</f>
        <v>142162</v>
      </c>
      <c r="M61" s="198">
        <f>ROUND(N(data!BJ67), 0)</f>
        <v>6260</v>
      </c>
      <c r="N61" s="198">
        <f>ROUND(N(data!BJ68), 0)</f>
        <v>1288</v>
      </c>
      <c r="O61" s="198">
        <f>ROUND(N(data!BJ69), 0)</f>
        <v>-58809</v>
      </c>
      <c r="P61" s="198">
        <f>ROUND(N(data!BJ70), 0)</f>
        <v>0</v>
      </c>
      <c r="Q61" s="198">
        <f>ROUND(N(data!BJ71), 0)</f>
        <v>0</v>
      </c>
      <c r="R61" s="198">
        <f>ROUND(N(data!BJ72), 0)</f>
        <v>0</v>
      </c>
      <c r="S61" s="198">
        <f>ROUND(N(data!BJ73), 0)</f>
        <v>0</v>
      </c>
      <c r="T61" s="198">
        <f>ROUND(N(data!BJ74), 0)</f>
        <v>0</v>
      </c>
      <c r="U61" s="198">
        <f>ROUND(N(data!BJ75), 0)</f>
        <v>0</v>
      </c>
      <c r="V61" s="198">
        <f>ROUND(N(data!BJ76), 0)</f>
        <v>0</v>
      </c>
      <c r="W61" s="198">
        <f>ROUND(N(data!BJ77), 0)</f>
        <v>0</v>
      </c>
      <c r="X61" s="198">
        <f>ROUND(N(data!BJ78), 0)</f>
        <v>0</v>
      </c>
      <c r="Y61" s="198">
        <f>ROUND(N(data!BJ79), 0)</f>
        <v>0</v>
      </c>
      <c r="Z61" s="198">
        <f>ROUND(N(data!BJ80), 0)</f>
        <v>0</v>
      </c>
      <c r="AA61" s="198">
        <f>ROUND(N(data!BJ81), 0)</f>
        <v>0</v>
      </c>
      <c r="AB61" s="198">
        <f>ROUND(N(data!BJ82), 0)</f>
        <v>0</v>
      </c>
      <c r="AC61" s="198">
        <f>ROUND(N(data!BJ83), 0)</f>
        <v>-58809</v>
      </c>
      <c r="AD61" s="198">
        <f>ROUND(N(data!BJ84), 0)</f>
        <v>0</v>
      </c>
      <c r="AE61" s="198">
        <f>ROUND(N(data!BJ89), 0)</f>
        <v>0</v>
      </c>
      <c r="AF61" s="198">
        <f>ROUND(N(data!BJ87), 0)</f>
        <v>0</v>
      </c>
      <c r="AG61" s="198">
        <f>ROUND(N(data!BJ90), 0)</f>
        <v>334</v>
      </c>
      <c r="AH61" s="198">
        <f>ROUND(N(data!BJ91), 0)</f>
        <v>0</v>
      </c>
      <c r="AI61" s="198">
        <f>ROUND(N(data!BJ92), 0)</f>
        <v>0</v>
      </c>
      <c r="AJ61" s="198">
        <f>ROUND(N(data!BJ93), 0)</f>
        <v>0</v>
      </c>
      <c r="AK61" s="271">
        <f>ROUND(N(data!BJ94), 2)</f>
        <v>0</v>
      </c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</row>
    <row r="62" spans="1:89" s="11" customFormat="1" ht="12.6" customHeight="1">
      <c r="A62" s="12" t="str">
        <f>RIGHT(data!$C$97,3)</f>
        <v>141</v>
      </c>
      <c r="B62" s="200" t="str">
        <f>RIGHT(data!$C$96,4)</f>
        <v>2024</v>
      </c>
      <c r="C62" s="12" t="str">
        <f>data!BK$55</f>
        <v>8530</v>
      </c>
      <c r="D62" s="12" t="s">
        <v>1163</v>
      </c>
      <c r="E62" s="198">
        <f>ROUND(N(data!BK59), 0)</f>
        <v>0</v>
      </c>
      <c r="F62" s="271">
        <f>ROUND(N(data!BK60), 2)</f>
        <v>18.07</v>
      </c>
      <c r="G62" s="198">
        <f>ROUND(N(data!BK61), 0)</f>
        <v>1072866</v>
      </c>
      <c r="H62" s="198">
        <f>ROUND(N(data!BK62), 0)</f>
        <v>243830</v>
      </c>
      <c r="I62" s="198">
        <f>ROUND(N(data!BK63), 0)</f>
        <v>0</v>
      </c>
      <c r="J62" s="198">
        <f>ROUND(N(data!BK64), 0)</f>
        <v>1786</v>
      </c>
      <c r="K62" s="198">
        <f>ROUND(N(data!BK65), 0)</f>
        <v>0</v>
      </c>
      <c r="L62" s="198">
        <f>ROUND(N(data!BK66), 0)</f>
        <v>229936</v>
      </c>
      <c r="M62" s="198">
        <f>ROUND(N(data!BK67), 0)</f>
        <v>0</v>
      </c>
      <c r="N62" s="198">
        <f>ROUND(N(data!BK68), 0)</f>
        <v>0</v>
      </c>
      <c r="O62" s="198">
        <f>ROUND(N(data!BK69), 0)</f>
        <v>16239</v>
      </c>
      <c r="P62" s="198">
        <f>ROUND(N(data!BK70), 0)</f>
        <v>0</v>
      </c>
      <c r="Q62" s="198">
        <f>ROUND(N(data!BK71), 0)</f>
        <v>0</v>
      </c>
      <c r="R62" s="198">
        <f>ROUND(N(data!BK72), 0)</f>
        <v>0</v>
      </c>
      <c r="S62" s="198">
        <f>ROUND(N(data!BK73), 0)</f>
        <v>0</v>
      </c>
      <c r="T62" s="198">
        <f>ROUND(N(data!BK74), 0)</f>
        <v>0</v>
      </c>
      <c r="U62" s="198">
        <f>ROUND(N(data!BK75), 0)</f>
        <v>0</v>
      </c>
      <c r="V62" s="198">
        <f>ROUND(N(data!BK76), 0)</f>
        <v>0</v>
      </c>
      <c r="W62" s="198">
        <f>ROUND(N(data!BK77), 0)</f>
        <v>0</v>
      </c>
      <c r="X62" s="198">
        <f>ROUND(N(data!BK78), 0)</f>
        <v>0</v>
      </c>
      <c r="Y62" s="198">
        <f>ROUND(N(data!BK79), 0)</f>
        <v>0</v>
      </c>
      <c r="Z62" s="198">
        <f>ROUND(N(data!BK80), 0)</f>
        <v>0</v>
      </c>
      <c r="AA62" s="198">
        <f>ROUND(N(data!BK81), 0)</f>
        <v>0</v>
      </c>
      <c r="AB62" s="198">
        <f>ROUND(N(data!BK82), 0)</f>
        <v>0</v>
      </c>
      <c r="AC62" s="198">
        <f>ROUND(N(data!BK83), 0)</f>
        <v>16239</v>
      </c>
      <c r="AD62" s="198">
        <f>ROUND(N(data!BK84), 0)</f>
        <v>0</v>
      </c>
      <c r="AE62" s="198">
        <f>ROUND(N(data!BK89), 0)</f>
        <v>0</v>
      </c>
      <c r="AF62" s="198">
        <f>ROUND(N(data!BK87), 0)</f>
        <v>0</v>
      </c>
      <c r="AG62" s="198">
        <f>ROUND(N(data!BK90), 0)</f>
        <v>0</v>
      </c>
      <c r="AH62" s="198">
        <f>ROUND(N(data!BK91), 0)</f>
        <v>0</v>
      </c>
      <c r="AI62" s="198">
        <f>ROUND(N(data!BK92), 0)</f>
        <v>0</v>
      </c>
      <c r="AJ62" s="198">
        <f>ROUND(N(data!BK93), 0)</f>
        <v>0</v>
      </c>
      <c r="AK62" s="271">
        <f>ROUND(N(data!BK94), 2)</f>
        <v>0</v>
      </c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</row>
    <row r="63" spans="1:89" s="11" customFormat="1" ht="12.6" customHeight="1">
      <c r="A63" s="12" t="str">
        <f>RIGHT(data!$C$97,3)</f>
        <v>141</v>
      </c>
      <c r="B63" s="200" t="str">
        <f>RIGHT(data!$C$96,4)</f>
        <v>2024</v>
      </c>
      <c r="C63" s="12" t="str">
        <f>data!BL$55</f>
        <v>8560</v>
      </c>
      <c r="D63" s="12" t="s">
        <v>1163</v>
      </c>
      <c r="E63" s="198">
        <f>ROUND(N(data!BL59), 0)</f>
        <v>0</v>
      </c>
      <c r="F63" s="271">
        <f>ROUND(N(data!BL60), 2)</f>
        <v>4.03</v>
      </c>
      <c r="G63" s="198">
        <f>ROUND(N(data!BL61), 0)</f>
        <v>183378</v>
      </c>
      <c r="H63" s="198">
        <f>ROUND(N(data!BL62), 0)</f>
        <v>41676</v>
      </c>
      <c r="I63" s="198">
        <f>ROUND(N(data!BL63), 0)</f>
        <v>0</v>
      </c>
      <c r="J63" s="198">
        <f>ROUND(N(data!BL64), 0)</f>
        <v>1845</v>
      </c>
      <c r="K63" s="198">
        <f>ROUND(N(data!BL65), 0)</f>
        <v>0</v>
      </c>
      <c r="L63" s="198">
        <f>ROUND(N(data!BL66), 0)</f>
        <v>25795</v>
      </c>
      <c r="M63" s="198">
        <f>ROUND(N(data!BL67), 0)</f>
        <v>0</v>
      </c>
      <c r="N63" s="198">
        <f>ROUND(N(data!BL68), 0)</f>
        <v>5383</v>
      </c>
      <c r="O63" s="198">
        <f>ROUND(N(data!BL69), 0)</f>
        <v>152</v>
      </c>
      <c r="P63" s="198">
        <f>ROUND(N(data!BL70), 0)</f>
        <v>0</v>
      </c>
      <c r="Q63" s="198">
        <f>ROUND(N(data!BL71), 0)</f>
        <v>0</v>
      </c>
      <c r="R63" s="198">
        <f>ROUND(N(data!BL72), 0)</f>
        <v>0</v>
      </c>
      <c r="S63" s="198">
        <f>ROUND(N(data!BL73), 0)</f>
        <v>0</v>
      </c>
      <c r="T63" s="198">
        <f>ROUND(N(data!BL74), 0)</f>
        <v>0</v>
      </c>
      <c r="U63" s="198">
        <f>ROUND(N(data!BL75), 0)</f>
        <v>0</v>
      </c>
      <c r="V63" s="198">
        <f>ROUND(N(data!BL76), 0)</f>
        <v>0</v>
      </c>
      <c r="W63" s="198">
        <f>ROUND(N(data!BL77), 0)</f>
        <v>0</v>
      </c>
      <c r="X63" s="198">
        <f>ROUND(N(data!BL78), 0)</f>
        <v>0</v>
      </c>
      <c r="Y63" s="198">
        <f>ROUND(N(data!BL79), 0)</f>
        <v>0</v>
      </c>
      <c r="Z63" s="198">
        <f>ROUND(N(data!BL80), 0)</f>
        <v>0</v>
      </c>
      <c r="AA63" s="198">
        <f>ROUND(N(data!BL81), 0)</f>
        <v>0</v>
      </c>
      <c r="AB63" s="198">
        <f>ROUND(N(data!BL82), 0)</f>
        <v>0</v>
      </c>
      <c r="AC63" s="198">
        <f>ROUND(N(data!BL83), 0)</f>
        <v>152</v>
      </c>
      <c r="AD63" s="198">
        <f>ROUND(N(data!BL84), 0)</f>
        <v>0</v>
      </c>
      <c r="AE63" s="198">
        <f>ROUND(N(data!BL89), 0)</f>
        <v>0</v>
      </c>
      <c r="AF63" s="198">
        <f>ROUND(N(data!BL87), 0)</f>
        <v>0</v>
      </c>
      <c r="AG63" s="198">
        <f>ROUND(N(data!BL90), 0)</f>
        <v>0</v>
      </c>
      <c r="AH63" s="198">
        <f>ROUND(N(data!BL91), 0)</f>
        <v>0</v>
      </c>
      <c r="AI63" s="198">
        <f>ROUND(N(data!BL92), 0)</f>
        <v>0</v>
      </c>
      <c r="AJ63" s="198">
        <f>ROUND(N(data!BL93), 0)</f>
        <v>0</v>
      </c>
      <c r="AK63" s="271">
        <f>ROUND(N(data!BL94), 2)</f>
        <v>0</v>
      </c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</row>
    <row r="64" spans="1:89" s="11" customFormat="1" ht="12.6" customHeight="1">
      <c r="A64" s="12" t="str">
        <f>RIGHT(data!$C$97,3)</f>
        <v>141</v>
      </c>
      <c r="B64" s="200" t="str">
        <f>RIGHT(data!$C$96,4)</f>
        <v>2024</v>
      </c>
      <c r="C64" s="12" t="str">
        <f>data!BM$55</f>
        <v>8590</v>
      </c>
      <c r="D64" s="12" t="s">
        <v>1163</v>
      </c>
      <c r="E64" s="198">
        <f>ROUND(N(data!BM59), 0)</f>
        <v>0</v>
      </c>
      <c r="F64" s="271">
        <f>ROUND(N(data!BM60), 2)</f>
        <v>0</v>
      </c>
      <c r="G64" s="198">
        <f>ROUND(N(data!BM61), 0)</f>
        <v>0</v>
      </c>
      <c r="H64" s="198">
        <f>ROUND(N(data!BM62), 0)</f>
        <v>0</v>
      </c>
      <c r="I64" s="198">
        <f>ROUND(N(data!BM63), 0)</f>
        <v>0</v>
      </c>
      <c r="J64" s="198">
        <f>ROUND(N(data!BM64), 0)</f>
        <v>0</v>
      </c>
      <c r="K64" s="198">
        <f>ROUND(N(data!BM65), 0)</f>
        <v>0</v>
      </c>
      <c r="L64" s="198">
        <f>ROUND(N(data!BM66), 0)</f>
        <v>0</v>
      </c>
      <c r="M64" s="198">
        <f>ROUND(N(data!BM67), 0)</f>
        <v>0</v>
      </c>
      <c r="N64" s="198">
        <f>ROUND(N(data!BM68), 0)</f>
        <v>0</v>
      </c>
      <c r="O64" s="198">
        <f>ROUND(N(data!BM69), 0)</f>
        <v>0</v>
      </c>
      <c r="P64" s="198">
        <f>ROUND(N(data!BM70), 0)</f>
        <v>0</v>
      </c>
      <c r="Q64" s="198">
        <f>ROUND(N(data!BM71), 0)</f>
        <v>0</v>
      </c>
      <c r="R64" s="198">
        <f>ROUND(N(data!BM72), 0)</f>
        <v>0</v>
      </c>
      <c r="S64" s="198">
        <f>ROUND(N(data!BM73), 0)</f>
        <v>0</v>
      </c>
      <c r="T64" s="198">
        <f>ROUND(N(data!BM74), 0)</f>
        <v>0</v>
      </c>
      <c r="U64" s="198">
        <f>ROUND(N(data!BM75), 0)</f>
        <v>0</v>
      </c>
      <c r="V64" s="198">
        <f>ROUND(N(data!BM76), 0)</f>
        <v>0</v>
      </c>
      <c r="W64" s="198">
        <f>ROUND(N(data!BM77), 0)</f>
        <v>0</v>
      </c>
      <c r="X64" s="198">
        <f>ROUND(N(data!BM78), 0)</f>
        <v>0</v>
      </c>
      <c r="Y64" s="198">
        <f>ROUND(N(data!BM79), 0)</f>
        <v>0</v>
      </c>
      <c r="Z64" s="198">
        <f>ROUND(N(data!BM80), 0)</f>
        <v>0</v>
      </c>
      <c r="AA64" s="198">
        <f>ROUND(N(data!BM81), 0)</f>
        <v>0</v>
      </c>
      <c r="AB64" s="198">
        <f>ROUND(N(data!BM82), 0)</f>
        <v>0</v>
      </c>
      <c r="AC64" s="198">
        <f>ROUND(N(data!BM83), 0)</f>
        <v>0</v>
      </c>
      <c r="AD64" s="198">
        <f>ROUND(N(data!BM84), 0)</f>
        <v>0</v>
      </c>
      <c r="AE64" s="198">
        <f>ROUND(N(data!BM89), 0)</f>
        <v>0</v>
      </c>
      <c r="AF64" s="198">
        <f>ROUND(N(data!BM87), 0)</f>
        <v>0</v>
      </c>
      <c r="AG64" s="198">
        <f>ROUND(N(data!BM90), 0)</f>
        <v>0</v>
      </c>
      <c r="AH64" s="198">
        <f>ROUND(N(data!BM91), 0)</f>
        <v>0</v>
      </c>
      <c r="AI64" s="198">
        <f>ROUND(N(data!BM92), 0)</f>
        <v>0</v>
      </c>
      <c r="AJ64" s="198">
        <f>ROUND(N(data!BM93), 0)</f>
        <v>0</v>
      </c>
      <c r="AK64" s="271">
        <f>ROUND(N(data!BM94), 2)</f>
        <v>0</v>
      </c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</row>
    <row r="65" spans="1:89" s="11" customFormat="1" ht="12.6" customHeight="1">
      <c r="A65" s="12" t="str">
        <f>RIGHT(data!$C$97,3)</f>
        <v>141</v>
      </c>
      <c r="B65" s="200" t="str">
        <f>RIGHT(data!$C$96,4)</f>
        <v>2024</v>
      </c>
      <c r="C65" s="12" t="str">
        <f>data!BN$55</f>
        <v>8610</v>
      </c>
      <c r="D65" s="12" t="s">
        <v>1163</v>
      </c>
      <c r="E65" s="198">
        <f>ROUND(N(data!BN59), 0)</f>
        <v>0</v>
      </c>
      <c r="F65" s="271">
        <f>ROUND(N(data!BN60), 2)</f>
        <v>11.15</v>
      </c>
      <c r="G65" s="198">
        <f>ROUND(N(data!BN61), 0)</f>
        <v>1244493</v>
      </c>
      <c r="H65" s="198">
        <f>ROUND(N(data!BN62), 0)</f>
        <v>282835</v>
      </c>
      <c r="I65" s="198">
        <f>ROUND(N(data!BN63), 0)</f>
        <v>113468</v>
      </c>
      <c r="J65" s="198">
        <f>ROUND(N(data!BN64), 0)</f>
        <v>38795</v>
      </c>
      <c r="K65" s="198">
        <f>ROUND(N(data!BN65), 0)</f>
        <v>2518</v>
      </c>
      <c r="L65" s="198">
        <f>ROUND(N(data!BN66), 0)</f>
        <v>393563</v>
      </c>
      <c r="M65" s="198">
        <f>ROUND(N(data!BN67), 0)</f>
        <v>74129</v>
      </c>
      <c r="N65" s="198">
        <f>ROUND(N(data!BN68), 0)</f>
        <v>87697</v>
      </c>
      <c r="O65" s="198">
        <f>ROUND(N(data!BN69), 0)</f>
        <v>217283</v>
      </c>
      <c r="P65" s="198">
        <f>ROUND(N(data!BN70), 0)</f>
        <v>0</v>
      </c>
      <c r="Q65" s="198">
        <f>ROUND(N(data!BN71), 0)</f>
        <v>0</v>
      </c>
      <c r="R65" s="198">
        <f>ROUND(N(data!BN72), 0)</f>
        <v>0</v>
      </c>
      <c r="S65" s="198">
        <f>ROUND(N(data!BN73), 0)</f>
        <v>0</v>
      </c>
      <c r="T65" s="198">
        <f>ROUND(N(data!BN74), 0)</f>
        <v>0</v>
      </c>
      <c r="U65" s="198">
        <f>ROUND(N(data!BN75), 0)</f>
        <v>0</v>
      </c>
      <c r="V65" s="198">
        <f>ROUND(N(data!BN76), 0)</f>
        <v>0</v>
      </c>
      <c r="W65" s="198">
        <f>ROUND(N(data!BN77), 0)</f>
        <v>0</v>
      </c>
      <c r="X65" s="198">
        <f>ROUND(N(data!BN78), 0)</f>
        <v>0</v>
      </c>
      <c r="Y65" s="198">
        <f>ROUND(N(data!BN79), 0)</f>
        <v>0</v>
      </c>
      <c r="Z65" s="198">
        <f>ROUND(N(data!BN80), 0)</f>
        <v>0</v>
      </c>
      <c r="AA65" s="198">
        <f>ROUND(N(data!BN81), 0)</f>
        <v>0</v>
      </c>
      <c r="AB65" s="198">
        <f>ROUND(N(data!BN82), 0)</f>
        <v>0</v>
      </c>
      <c r="AC65" s="198">
        <f>ROUND(N(data!BN83), 0)</f>
        <v>217283</v>
      </c>
      <c r="AD65" s="198">
        <f>ROUND(N(data!BN84), 0)</f>
        <v>48207</v>
      </c>
      <c r="AE65" s="198">
        <f>ROUND(N(data!BN89), 0)</f>
        <v>0</v>
      </c>
      <c r="AF65" s="198">
        <f>ROUND(N(data!BN87), 0)</f>
        <v>0</v>
      </c>
      <c r="AG65" s="198">
        <f>ROUND(N(data!BN90), 0)</f>
        <v>3955</v>
      </c>
      <c r="AH65" s="198">
        <f>ROUND(N(data!BN91), 0)</f>
        <v>0</v>
      </c>
      <c r="AI65" s="198">
        <f>ROUND(N(data!BN92), 0)</f>
        <v>0</v>
      </c>
      <c r="AJ65" s="198">
        <f>ROUND(N(data!BN93), 0)</f>
        <v>0</v>
      </c>
      <c r="AK65" s="271">
        <f>ROUND(N(data!BN94), 2)</f>
        <v>0</v>
      </c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</row>
    <row r="66" spans="1:89" s="11" customFormat="1" ht="12.6" customHeight="1">
      <c r="A66" s="12" t="str">
        <f>RIGHT(data!$C$97,3)</f>
        <v>141</v>
      </c>
      <c r="B66" s="200" t="str">
        <f>RIGHT(data!$C$96,4)</f>
        <v>2024</v>
      </c>
      <c r="C66" s="12" t="str">
        <f>data!BO$55</f>
        <v>8620</v>
      </c>
      <c r="D66" s="12" t="s">
        <v>1163</v>
      </c>
      <c r="E66" s="198">
        <f>ROUND(N(data!BO59), 0)</f>
        <v>0</v>
      </c>
      <c r="F66" s="271">
        <f>ROUND(N(data!BO60), 2)</f>
        <v>0</v>
      </c>
      <c r="G66" s="198">
        <f>ROUND(N(data!BO61), 0)</f>
        <v>0</v>
      </c>
      <c r="H66" s="198">
        <f>ROUND(N(data!BO62), 0)</f>
        <v>0</v>
      </c>
      <c r="I66" s="198">
        <f>ROUND(N(data!BO63), 0)</f>
        <v>0</v>
      </c>
      <c r="J66" s="198">
        <f>ROUND(N(data!BO64), 0)</f>
        <v>0</v>
      </c>
      <c r="K66" s="198">
        <f>ROUND(N(data!BO65), 0)</f>
        <v>0</v>
      </c>
      <c r="L66" s="198">
        <f>ROUND(N(data!BO66), 0)</f>
        <v>0</v>
      </c>
      <c r="M66" s="198">
        <f>ROUND(N(data!BO67), 0)</f>
        <v>0</v>
      </c>
      <c r="N66" s="198">
        <f>ROUND(N(data!BO68), 0)</f>
        <v>0</v>
      </c>
      <c r="O66" s="198">
        <f>ROUND(N(data!BO69), 0)</f>
        <v>0</v>
      </c>
      <c r="P66" s="198">
        <f>ROUND(N(data!BO70), 0)</f>
        <v>0</v>
      </c>
      <c r="Q66" s="198">
        <f>ROUND(N(data!BO71), 0)</f>
        <v>0</v>
      </c>
      <c r="R66" s="198">
        <f>ROUND(N(data!BO72), 0)</f>
        <v>0</v>
      </c>
      <c r="S66" s="198">
        <f>ROUND(N(data!BO73), 0)</f>
        <v>0</v>
      </c>
      <c r="T66" s="198">
        <f>ROUND(N(data!BO74), 0)</f>
        <v>0</v>
      </c>
      <c r="U66" s="198">
        <f>ROUND(N(data!BO75), 0)</f>
        <v>0</v>
      </c>
      <c r="V66" s="198">
        <f>ROUND(N(data!BO76), 0)</f>
        <v>0</v>
      </c>
      <c r="W66" s="198">
        <f>ROUND(N(data!BO77), 0)</f>
        <v>0</v>
      </c>
      <c r="X66" s="198">
        <f>ROUND(N(data!BO78), 0)</f>
        <v>0</v>
      </c>
      <c r="Y66" s="198">
        <f>ROUND(N(data!BO79), 0)</f>
        <v>0</v>
      </c>
      <c r="Z66" s="198">
        <f>ROUND(N(data!BO80), 0)</f>
        <v>0</v>
      </c>
      <c r="AA66" s="198">
        <f>ROUND(N(data!BO81), 0)</f>
        <v>0</v>
      </c>
      <c r="AB66" s="198">
        <f>ROUND(N(data!BO82), 0)</f>
        <v>0</v>
      </c>
      <c r="AC66" s="198">
        <f>ROUND(N(data!BO83), 0)</f>
        <v>0</v>
      </c>
      <c r="AD66" s="198">
        <f>ROUND(N(data!BO84), 0)</f>
        <v>0</v>
      </c>
      <c r="AE66" s="198">
        <f>ROUND(N(data!BO89), 0)</f>
        <v>0</v>
      </c>
      <c r="AF66" s="198">
        <f>ROUND(N(data!BO87), 0)</f>
        <v>0</v>
      </c>
      <c r="AG66" s="198">
        <f>ROUND(N(data!BO90), 0)</f>
        <v>0</v>
      </c>
      <c r="AH66" s="198">
        <f>ROUND(N(data!BO91), 0)</f>
        <v>0</v>
      </c>
      <c r="AI66" s="198">
        <f>ROUND(N(data!BO92), 0)</f>
        <v>0</v>
      </c>
      <c r="AJ66" s="198">
        <f>ROUND(N(data!BO93), 0)</f>
        <v>0</v>
      </c>
      <c r="AK66" s="271">
        <f>ROUND(N(data!BO94), 2)</f>
        <v>0</v>
      </c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</row>
    <row r="67" spans="1:89" s="11" customFormat="1" ht="12.6" customHeight="1">
      <c r="A67" s="12" t="str">
        <f>RIGHT(data!$C$97,3)</f>
        <v>141</v>
      </c>
      <c r="B67" s="200" t="str">
        <f>RIGHT(data!$C$96,4)</f>
        <v>2024</v>
      </c>
      <c r="C67" s="12" t="str">
        <f>data!BP$55</f>
        <v>8630</v>
      </c>
      <c r="D67" s="12" t="s">
        <v>1163</v>
      </c>
      <c r="E67" s="198">
        <f>ROUND(N(data!BP59), 0)</f>
        <v>0</v>
      </c>
      <c r="F67" s="271">
        <f>ROUND(N(data!BP60), 2)</f>
        <v>1.03</v>
      </c>
      <c r="G67" s="198">
        <f>ROUND(N(data!BP61), 0)</f>
        <v>78177</v>
      </c>
      <c r="H67" s="198">
        <f>ROUND(N(data!BP62), 0)</f>
        <v>17767</v>
      </c>
      <c r="I67" s="198">
        <f>ROUND(N(data!BP63), 0)</f>
        <v>0</v>
      </c>
      <c r="J67" s="198">
        <f>ROUND(N(data!BP64), 0)</f>
        <v>979</v>
      </c>
      <c r="K67" s="198">
        <f>ROUND(N(data!BP65), 0)</f>
        <v>0</v>
      </c>
      <c r="L67" s="198">
        <f>ROUND(N(data!BP66), 0)</f>
        <v>461</v>
      </c>
      <c r="M67" s="198">
        <f>ROUND(N(data!BP67), 0)</f>
        <v>0</v>
      </c>
      <c r="N67" s="198">
        <f>ROUND(N(data!BP68), 0)</f>
        <v>2477</v>
      </c>
      <c r="O67" s="198">
        <f>ROUND(N(data!BP69), 0)</f>
        <v>76943</v>
      </c>
      <c r="P67" s="198">
        <f>ROUND(N(data!BP70), 0)</f>
        <v>0</v>
      </c>
      <c r="Q67" s="198">
        <f>ROUND(N(data!BP71), 0)</f>
        <v>0</v>
      </c>
      <c r="R67" s="198">
        <f>ROUND(N(data!BP72), 0)</f>
        <v>0</v>
      </c>
      <c r="S67" s="198">
        <f>ROUND(N(data!BP73), 0)</f>
        <v>0</v>
      </c>
      <c r="T67" s="198">
        <f>ROUND(N(data!BP74), 0)</f>
        <v>0</v>
      </c>
      <c r="U67" s="198">
        <f>ROUND(N(data!BP75), 0)</f>
        <v>0</v>
      </c>
      <c r="V67" s="198">
        <f>ROUND(N(data!BP76), 0)</f>
        <v>0</v>
      </c>
      <c r="W67" s="198">
        <f>ROUND(N(data!BP77), 0)</f>
        <v>0</v>
      </c>
      <c r="X67" s="198">
        <f>ROUND(N(data!BP78), 0)</f>
        <v>0</v>
      </c>
      <c r="Y67" s="198">
        <f>ROUND(N(data!BP79), 0)</f>
        <v>0</v>
      </c>
      <c r="Z67" s="198">
        <f>ROUND(N(data!BP80), 0)</f>
        <v>0</v>
      </c>
      <c r="AA67" s="198">
        <f>ROUND(N(data!BP81), 0)</f>
        <v>0</v>
      </c>
      <c r="AB67" s="198">
        <f>ROUND(N(data!BP82), 0)</f>
        <v>0</v>
      </c>
      <c r="AC67" s="198">
        <f>ROUND(N(data!BP83), 0)</f>
        <v>76943</v>
      </c>
      <c r="AD67" s="198">
        <f>ROUND(N(data!BP84), 0)</f>
        <v>0</v>
      </c>
      <c r="AE67" s="198">
        <f>ROUND(N(data!BP89), 0)</f>
        <v>0</v>
      </c>
      <c r="AF67" s="198">
        <f>ROUND(N(data!BP87), 0)</f>
        <v>0</v>
      </c>
      <c r="AG67" s="198">
        <f>ROUND(N(data!BP90), 0)</f>
        <v>0</v>
      </c>
      <c r="AH67" s="198">
        <f>ROUND(N(data!BP91), 0)</f>
        <v>0</v>
      </c>
      <c r="AI67" s="198">
        <f>ROUND(N(data!BP92), 0)</f>
        <v>0</v>
      </c>
      <c r="AJ67" s="198">
        <f>ROUND(N(data!BP93), 0)</f>
        <v>0</v>
      </c>
      <c r="AK67" s="271">
        <f>ROUND(N(data!BP94), 2)</f>
        <v>0</v>
      </c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</row>
    <row r="68" spans="1:89" s="11" customFormat="1" ht="12.6" customHeight="1">
      <c r="A68" s="12" t="str">
        <f>RIGHT(data!$C$97,3)</f>
        <v>141</v>
      </c>
      <c r="B68" s="200" t="str">
        <f>RIGHT(data!$C$96,4)</f>
        <v>2024</v>
      </c>
      <c r="C68" s="12" t="str">
        <f>data!BQ$55</f>
        <v>8640</v>
      </c>
      <c r="D68" s="12" t="s">
        <v>1163</v>
      </c>
      <c r="E68" s="198">
        <f>ROUND(N(data!BQ59), 0)</f>
        <v>0</v>
      </c>
      <c r="F68" s="271">
        <f>ROUND(N(data!BQ60), 2)</f>
        <v>0</v>
      </c>
      <c r="G68" s="198">
        <f>ROUND(N(data!BQ61), 0)</f>
        <v>0</v>
      </c>
      <c r="H68" s="198">
        <f>ROUND(N(data!BQ62), 0)</f>
        <v>0</v>
      </c>
      <c r="I68" s="198">
        <f>ROUND(N(data!BQ63), 0)</f>
        <v>0</v>
      </c>
      <c r="J68" s="198">
        <f>ROUND(N(data!BQ64), 0)</f>
        <v>0</v>
      </c>
      <c r="K68" s="198">
        <f>ROUND(N(data!BQ65), 0)</f>
        <v>0</v>
      </c>
      <c r="L68" s="198">
        <f>ROUND(N(data!BQ66), 0)</f>
        <v>0</v>
      </c>
      <c r="M68" s="198">
        <f>ROUND(N(data!BQ67), 0)</f>
        <v>0</v>
      </c>
      <c r="N68" s="198">
        <f>ROUND(N(data!BQ68), 0)</f>
        <v>0</v>
      </c>
      <c r="O68" s="198">
        <f>ROUND(N(data!BQ69), 0)</f>
        <v>0</v>
      </c>
      <c r="P68" s="198">
        <f>ROUND(N(data!BQ70), 0)</f>
        <v>0</v>
      </c>
      <c r="Q68" s="198">
        <f>ROUND(N(data!BQ71), 0)</f>
        <v>0</v>
      </c>
      <c r="R68" s="198">
        <f>ROUND(N(data!BQ72), 0)</f>
        <v>0</v>
      </c>
      <c r="S68" s="198">
        <f>ROUND(N(data!BQ73), 0)</f>
        <v>0</v>
      </c>
      <c r="T68" s="198">
        <f>ROUND(N(data!BQ74), 0)</f>
        <v>0</v>
      </c>
      <c r="U68" s="198">
        <f>ROUND(N(data!BQ75), 0)</f>
        <v>0</v>
      </c>
      <c r="V68" s="198">
        <f>ROUND(N(data!BQ76), 0)</f>
        <v>0</v>
      </c>
      <c r="W68" s="198">
        <f>ROUND(N(data!BQ77), 0)</f>
        <v>0</v>
      </c>
      <c r="X68" s="198">
        <f>ROUND(N(data!BQ78), 0)</f>
        <v>0</v>
      </c>
      <c r="Y68" s="198">
        <f>ROUND(N(data!BQ79), 0)</f>
        <v>0</v>
      </c>
      <c r="Z68" s="198">
        <f>ROUND(N(data!BQ80), 0)</f>
        <v>0</v>
      </c>
      <c r="AA68" s="198">
        <f>ROUND(N(data!BQ81), 0)</f>
        <v>0</v>
      </c>
      <c r="AB68" s="198">
        <f>ROUND(N(data!BQ82), 0)</f>
        <v>0</v>
      </c>
      <c r="AC68" s="198">
        <f>ROUND(N(data!BQ83), 0)</f>
        <v>0</v>
      </c>
      <c r="AD68" s="198">
        <f>ROUND(N(data!BQ84), 0)</f>
        <v>0</v>
      </c>
      <c r="AE68" s="198">
        <f>ROUND(N(data!BQ89), 0)</f>
        <v>0</v>
      </c>
      <c r="AF68" s="198">
        <f>ROUND(N(data!BQ87), 0)</f>
        <v>0</v>
      </c>
      <c r="AG68" s="198">
        <f>ROUND(N(data!BQ90), 0)</f>
        <v>0</v>
      </c>
      <c r="AH68" s="198">
        <f>ROUND(N(data!BQ91), 0)</f>
        <v>0</v>
      </c>
      <c r="AI68" s="198">
        <f>ROUND(N(data!BQ92), 0)</f>
        <v>0</v>
      </c>
      <c r="AJ68" s="198">
        <f>ROUND(N(data!BQ93), 0)</f>
        <v>0</v>
      </c>
      <c r="AK68" s="271">
        <f>ROUND(N(data!BQ94), 2)</f>
        <v>0</v>
      </c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</row>
    <row r="69" spans="1:89" s="11" customFormat="1" ht="12.6" customHeight="1">
      <c r="A69" s="12" t="str">
        <f>RIGHT(data!$C$97,3)</f>
        <v>141</v>
      </c>
      <c r="B69" s="200" t="str">
        <f>RIGHT(data!$C$96,4)</f>
        <v>2024</v>
      </c>
      <c r="C69" s="12" t="str">
        <f>data!BR$55</f>
        <v>8650</v>
      </c>
      <c r="D69" s="12" t="s">
        <v>1163</v>
      </c>
      <c r="E69" s="198">
        <f>ROUND(N(data!BR59), 0)</f>
        <v>0</v>
      </c>
      <c r="F69" s="271">
        <f>ROUND(N(data!BR60), 2)</f>
        <v>0</v>
      </c>
      <c r="G69" s="198">
        <f>ROUND(N(data!BR61), 0)</f>
        <v>0</v>
      </c>
      <c r="H69" s="198">
        <f>ROUND(N(data!BR62), 0)</f>
        <v>0</v>
      </c>
      <c r="I69" s="198">
        <f>ROUND(N(data!BR63), 0)</f>
        <v>0</v>
      </c>
      <c r="J69" s="198">
        <f>ROUND(N(data!BR64), 0)</f>
        <v>0</v>
      </c>
      <c r="K69" s="198">
        <f>ROUND(N(data!BR65), 0)</f>
        <v>0</v>
      </c>
      <c r="L69" s="198">
        <f>ROUND(N(data!BR66), 0)</f>
        <v>0</v>
      </c>
      <c r="M69" s="198">
        <f>ROUND(N(data!BR67), 0)</f>
        <v>0</v>
      </c>
      <c r="N69" s="198">
        <f>ROUND(N(data!BR68), 0)</f>
        <v>0</v>
      </c>
      <c r="O69" s="198">
        <f>ROUND(N(data!BR69), 0)</f>
        <v>0</v>
      </c>
      <c r="P69" s="198">
        <f>ROUND(N(data!BR70), 0)</f>
        <v>0</v>
      </c>
      <c r="Q69" s="198">
        <f>ROUND(N(data!BR71), 0)</f>
        <v>0</v>
      </c>
      <c r="R69" s="198">
        <f>ROUND(N(data!BR72), 0)</f>
        <v>0</v>
      </c>
      <c r="S69" s="198">
        <f>ROUND(N(data!BR73), 0)</f>
        <v>0</v>
      </c>
      <c r="T69" s="198">
        <f>ROUND(N(data!BR74), 0)</f>
        <v>0</v>
      </c>
      <c r="U69" s="198">
        <f>ROUND(N(data!BR75), 0)</f>
        <v>0</v>
      </c>
      <c r="V69" s="198">
        <f>ROUND(N(data!BR76), 0)</f>
        <v>0</v>
      </c>
      <c r="W69" s="198">
        <f>ROUND(N(data!BR77), 0)</f>
        <v>0</v>
      </c>
      <c r="X69" s="198">
        <f>ROUND(N(data!BR78), 0)</f>
        <v>0</v>
      </c>
      <c r="Y69" s="198">
        <f>ROUND(N(data!BR79), 0)</f>
        <v>0</v>
      </c>
      <c r="Z69" s="198">
        <f>ROUND(N(data!BR80), 0)</f>
        <v>0</v>
      </c>
      <c r="AA69" s="198">
        <f>ROUND(N(data!BR81), 0)</f>
        <v>0</v>
      </c>
      <c r="AB69" s="198">
        <f>ROUND(N(data!BR82), 0)</f>
        <v>0</v>
      </c>
      <c r="AC69" s="198">
        <f>ROUND(N(data!BR83), 0)</f>
        <v>0</v>
      </c>
      <c r="AD69" s="198">
        <f>ROUND(N(data!BR84), 0)</f>
        <v>0</v>
      </c>
      <c r="AE69" s="198">
        <f>ROUND(N(data!BR89), 0)</f>
        <v>0</v>
      </c>
      <c r="AF69" s="198">
        <f>ROUND(N(data!BR87), 0)</f>
        <v>0</v>
      </c>
      <c r="AG69" s="198">
        <f>ROUND(N(data!BR90), 0)</f>
        <v>0</v>
      </c>
      <c r="AH69" s="198">
        <f>ROUND(N(data!BR91), 0)</f>
        <v>0</v>
      </c>
      <c r="AI69" s="198">
        <f>ROUND(N(data!BR92), 0)</f>
        <v>0</v>
      </c>
      <c r="AJ69" s="198">
        <f>ROUND(N(data!BR93), 0)</f>
        <v>0</v>
      </c>
      <c r="AK69" s="271">
        <f>ROUND(N(data!BR94), 2)</f>
        <v>0</v>
      </c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</row>
    <row r="70" spans="1:89" s="11" customFormat="1" ht="12.6" customHeight="1">
      <c r="A70" s="12" t="str">
        <f>RIGHT(data!$C$97,3)</f>
        <v>141</v>
      </c>
      <c r="B70" s="200" t="str">
        <f>RIGHT(data!$C$96,4)</f>
        <v>2024</v>
      </c>
      <c r="C70" s="12" t="str">
        <f>data!BS$55</f>
        <v>8660</v>
      </c>
      <c r="D70" s="12" t="s">
        <v>1163</v>
      </c>
      <c r="E70" s="198">
        <f>ROUND(N(data!BS59), 0)</f>
        <v>0</v>
      </c>
      <c r="F70" s="271">
        <f>ROUND(N(data!BS60), 2)</f>
        <v>0</v>
      </c>
      <c r="G70" s="198">
        <f>ROUND(N(data!BS61), 0)</f>
        <v>0</v>
      </c>
      <c r="H70" s="198">
        <f>ROUND(N(data!BS62), 0)</f>
        <v>0</v>
      </c>
      <c r="I70" s="198">
        <f>ROUND(N(data!BS63), 0)</f>
        <v>0</v>
      </c>
      <c r="J70" s="198">
        <f>ROUND(N(data!BS64), 0)</f>
        <v>0</v>
      </c>
      <c r="K70" s="198">
        <f>ROUND(N(data!BS65), 0)</f>
        <v>0</v>
      </c>
      <c r="L70" s="198">
        <f>ROUND(N(data!BS66), 0)</f>
        <v>0</v>
      </c>
      <c r="M70" s="198">
        <f>ROUND(N(data!BS67), 0)</f>
        <v>0</v>
      </c>
      <c r="N70" s="198">
        <f>ROUND(N(data!BS68), 0)</f>
        <v>0</v>
      </c>
      <c r="O70" s="198">
        <f>ROUND(N(data!BS69), 0)</f>
        <v>0</v>
      </c>
      <c r="P70" s="198">
        <f>ROUND(N(data!BS70), 0)</f>
        <v>0</v>
      </c>
      <c r="Q70" s="198">
        <f>ROUND(N(data!BS71), 0)</f>
        <v>0</v>
      </c>
      <c r="R70" s="198">
        <f>ROUND(N(data!BS72), 0)</f>
        <v>0</v>
      </c>
      <c r="S70" s="198">
        <f>ROUND(N(data!BS73), 0)</f>
        <v>0</v>
      </c>
      <c r="T70" s="198">
        <f>ROUND(N(data!BS74), 0)</f>
        <v>0</v>
      </c>
      <c r="U70" s="198">
        <f>ROUND(N(data!BS75), 0)</f>
        <v>0</v>
      </c>
      <c r="V70" s="198">
        <f>ROUND(N(data!BS76), 0)</f>
        <v>0</v>
      </c>
      <c r="W70" s="198">
        <f>ROUND(N(data!BS77), 0)</f>
        <v>0</v>
      </c>
      <c r="X70" s="198">
        <f>ROUND(N(data!BS78), 0)</f>
        <v>0</v>
      </c>
      <c r="Y70" s="198">
        <f>ROUND(N(data!BS79), 0)</f>
        <v>0</v>
      </c>
      <c r="Z70" s="198">
        <f>ROUND(N(data!BS80), 0)</f>
        <v>0</v>
      </c>
      <c r="AA70" s="198">
        <f>ROUND(N(data!BS81), 0)</f>
        <v>0</v>
      </c>
      <c r="AB70" s="198">
        <f>ROUND(N(data!BS82), 0)</f>
        <v>0</v>
      </c>
      <c r="AC70" s="198">
        <f>ROUND(N(data!BS83), 0)</f>
        <v>0</v>
      </c>
      <c r="AD70" s="198">
        <f>ROUND(N(data!BS84), 0)</f>
        <v>0</v>
      </c>
      <c r="AE70" s="198">
        <f>ROUND(N(data!BS89), 0)</f>
        <v>0</v>
      </c>
      <c r="AF70" s="198">
        <f>ROUND(N(data!BS87), 0)</f>
        <v>0</v>
      </c>
      <c r="AG70" s="198">
        <f>ROUND(N(data!BS90), 0)</f>
        <v>0</v>
      </c>
      <c r="AH70" s="198">
        <f>ROUND(N(data!BS91), 0)</f>
        <v>0</v>
      </c>
      <c r="AI70" s="198">
        <f>ROUND(N(data!BS92), 0)</f>
        <v>0</v>
      </c>
      <c r="AJ70" s="198">
        <f>ROUND(N(data!BS93), 0)</f>
        <v>0</v>
      </c>
      <c r="AK70" s="271">
        <f>ROUND(N(data!BS94), 2)</f>
        <v>0</v>
      </c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</row>
    <row r="71" spans="1:89" s="11" customFormat="1" ht="12.6" customHeight="1">
      <c r="A71" s="12" t="str">
        <f>RIGHT(data!$C$97,3)</f>
        <v>141</v>
      </c>
      <c r="B71" s="200" t="str">
        <f>RIGHT(data!$C$96,4)</f>
        <v>2024</v>
      </c>
      <c r="C71" s="12" t="str">
        <f>data!BT$55</f>
        <v>8670</v>
      </c>
      <c r="D71" s="12" t="s">
        <v>1163</v>
      </c>
      <c r="E71" s="198">
        <f>ROUND(N(data!BT59), 0)</f>
        <v>0</v>
      </c>
      <c r="F71" s="271">
        <f>ROUND(N(data!BT60), 2)</f>
        <v>0</v>
      </c>
      <c r="G71" s="198">
        <f>ROUND(N(data!BT61), 0)</f>
        <v>0</v>
      </c>
      <c r="H71" s="198">
        <f>ROUND(N(data!BT62), 0)</f>
        <v>0</v>
      </c>
      <c r="I71" s="198">
        <f>ROUND(N(data!BT63), 0)</f>
        <v>0</v>
      </c>
      <c r="J71" s="198">
        <f>ROUND(N(data!BT64), 0)</f>
        <v>0</v>
      </c>
      <c r="K71" s="198">
        <f>ROUND(N(data!BT65), 0)</f>
        <v>0</v>
      </c>
      <c r="L71" s="198">
        <f>ROUND(N(data!BT66), 0)</f>
        <v>0</v>
      </c>
      <c r="M71" s="198">
        <f>ROUND(N(data!BT67), 0)</f>
        <v>0</v>
      </c>
      <c r="N71" s="198">
        <f>ROUND(N(data!BT68), 0)</f>
        <v>0</v>
      </c>
      <c r="O71" s="198">
        <f>ROUND(N(data!BT69), 0)</f>
        <v>0</v>
      </c>
      <c r="P71" s="198">
        <f>ROUND(N(data!BT70), 0)</f>
        <v>0</v>
      </c>
      <c r="Q71" s="198">
        <f>ROUND(N(data!BT71), 0)</f>
        <v>0</v>
      </c>
      <c r="R71" s="198">
        <f>ROUND(N(data!BT72), 0)</f>
        <v>0</v>
      </c>
      <c r="S71" s="198">
        <f>ROUND(N(data!BT73), 0)</f>
        <v>0</v>
      </c>
      <c r="T71" s="198">
        <f>ROUND(N(data!BT74), 0)</f>
        <v>0</v>
      </c>
      <c r="U71" s="198">
        <f>ROUND(N(data!BT75), 0)</f>
        <v>0</v>
      </c>
      <c r="V71" s="198">
        <f>ROUND(N(data!BT76), 0)</f>
        <v>0</v>
      </c>
      <c r="W71" s="198">
        <f>ROUND(N(data!BT77), 0)</f>
        <v>0</v>
      </c>
      <c r="X71" s="198">
        <f>ROUND(N(data!BT78), 0)</f>
        <v>0</v>
      </c>
      <c r="Y71" s="198">
        <f>ROUND(N(data!BT79), 0)</f>
        <v>0</v>
      </c>
      <c r="Z71" s="198">
        <f>ROUND(N(data!BT80), 0)</f>
        <v>0</v>
      </c>
      <c r="AA71" s="198">
        <f>ROUND(N(data!BT81), 0)</f>
        <v>0</v>
      </c>
      <c r="AB71" s="198">
        <f>ROUND(N(data!BT82), 0)</f>
        <v>0</v>
      </c>
      <c r="AC71" s="198">
        <f>ROUND(N(data!BT83), 0)</f>
        <v>0</v>
      </c>
      <c r="AD71" s="198">
        <f>ROUND(N(data!BT84), 0)</f>
        <v>0</v>
      </c>
      <c r="AE71" s="198">
        <f>ROUND(N(data!BT89), 0)</f>
        <v>0</v>
      </c>
      <c r="AF71" s="198">
        <f>ROUND(N(data!BT87), 0)</f>
        <v>0</v>
      </c>
      <c r="AG71" s="198">
        <f>ROUND(N(data!BT90), 0)</f>
        <v>0</v>
      </c>
      <c r="AH71" s="198">
        <f>ROUND(N(data!BT91), 0)</f>
        <v>0</v>
      </c>
      <c r="AI71" s="198">
        <f>ROUND(N(data!BT92), 0)</f>
        <v>0</v>
      </c>
      <c r="AJ71" s="198">
        <f>ROUND(N(data!BT93), 0)</f>
        <v>0</v>
      </c>
      <c r="AK71" s="271">
        <f>ROUND(N(data!BT94), 2)</f>
        <v>0</v>
      </c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</row>
    <row r="72" spans="1:89" s="11" customFormat="1" ht="12.6" customHeight="1">
      <c r="A72" s="12" t="str">
        <f>RIGHT(data!$C$97,3)</f>
        <v>141</v>
      </c>
      <c r="B72" s="200" t="str">
        <f>RIGHT(data!$C$96,4)</f>
        <v>2024</v>
      </c>
      <c r="C72" s="12" t="str">
        <f>data!BU$55</f>
        <v>8680</v>
      </c>
      <c r="D72" s="12" t="s">
        <v>1163</v>
      </c>
      <c r="E72" s="198">
        <f>ROUND(N(data!BU59), 0)</f>
        <v>0</v>
      </c>
      <c r="F72" s="271">
        <f>ROUND(N(data!BU60), 2)</f>
        <v>0</v>
      </c>
      <c r="G72" s="198">
        <f>ROUND(N(data!BU61), 0)</f>
        <v>0</v>
      </c>
      <c r="H72" s="198">
        <f>ROUND(N(data!BU62), 0)</f>
        <v>0</v>
      </c>
      <c r="I72" s="198">
        <f>ROUND(N(data!BU63), 0)</f>
        <v>0</v>
      </c>
      <c r="J72" s="198">
        <f>ROUND(N(data!BU64), 0)</f>
        <v>0</v>
      </c>
      <c r="K72" s="198">
        <f>ROUND(N(data!BU65), 0)</f>
        <v>0</v>
      </c>
      <c r="L72" s="198">
        <f>ROUND(N(data!BU66), 0)</f>
        <v>0</v>
      </c>
      <c r="M72" s="198">
        <f>ROUND(N(data!BU67), 0)</f>
        <v>0</v>
      </c>
      <c r="N72" s="198">
        <f>ROUND(N(data!BU68), 0)</f>
        <v>0</v>
      </c>
      <c r="O72" s="198">
        <f>ROUND(N(data!BU69), 0)</f>
        <v>0</v>
      </c>
      <c r="P72" s="198">
        <f>ROUND(N(data!BU70), 0)</f>
        <v>0</v>
      </c>
      <c r="Q72" s="198">
        <f>ROUND(N(data!BU71), 0)</f>
        <v>0</v>
      </c>
      <c r="R72" s="198">
        <f>ROUND(N(data!BU72), 0)</f>
        <v>0</v>
      </c>
      <c r="S72" s="198">
        <f>ROUND(N(data!BU73), 0)</f>
        <v>0</v>
      </c>
      <c r="T72" s="198">
        <f>ROUND(N(data!BU74), 0)</f>
        <v>0</v>
      </c>
      <c r="U72" s="198">
        <f>ROUND(N(data!BU75), 0)</f>
        <v>0</v>
      </c>
      <c r="V72" s="198">
        <f>ROUND(N(data!BU76), 0)</f>
        <v>0</v>
      </c>
      <c r="W72" s="198">
        <f>ROUND(N(data!BU77), 0)</f>
        <v>0</v>
      </c>
      <c r="X72" s="198">
        <f>ROUND(N(data!BU78), 0)</f>
        <v>0</v>
      </c>
      <c r="Y72" s="198">
        <f>ROUND(N(data!BU79), 0)</f>
        <v>0</v>
      </c>
      <c r="Z72" s="198">
        <f>ROUND(N(data!BU80), 0)</f>
        <v>0</v>
      </c>
      <c r="AA72" s="198">
        <f>ROUND(N(data!BU81), 0)</f>
        <v>0</v>
      </c>
      <c r="AB72" s="198">
        <f>ROUND(N(data!BU82), 0)</f>
        <v>0</v>
      </c>
      <c r="AC72" s="198">
        <f>ROUND(N(data!BU83), 0)</f>
        <v>0</v>
      </c>
      <c r="AD72" s="198">
        <f>ROUND(N(data!BU84), 0)</f>
        <v>0</v>
      </c>
      <c r="AE72" s="198">
        <f>ROUND(N(data!BU89), 0)</f>
        <v>0</v>
      </c>
      <c r="AF72" s="198">
        <f>ROUND(N(data!BU87), 0)</f>
        <v>0</v>
      </c>
      <c r="AG72" s="198">
        <f>ROUND(N(data!BU90), 0)</f>
        <v>0</v>
      </c>
      <c r="AH72" s="198">
        <f>ROUND(N(data!BU91), 0)</f>
        <v>0</v>
      </c>
      <c r="AI72" s="198">
        <f>ROUND(N(data!BU92), 0)</f>
        <v>0</v>
      </c>
      <c r="AJ72" s="198">
        <f>ROUND(N(data!BU93), 0)</f>
        <v>0</v>
      </c>
      <c r="AK72" s="271">
        <f>ROUND(N(data!BU94), 2)</f>
        <v>0</v>
      </c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</row>
    <row r="73" spans="1:89" s="11" customFormat="1" ht="12.6" customHeight="1">
      <c r="A73" s="12" t="str">
        <f>RIGHT(data!$C$97,3)</f>
        <v>141</v>
      </c>
      <c r="B73" s="200" t="str">
        <f>RIGHT(data!$C$96,4)</f>
        <v>2024</v>
      </c>
      <c r="C73" s="12" t="str">
        <f>data!BV$55</f>
        <v>8690</v>
      </c>
      <c r="D73" s="12" t="s">
        <v>1163</v>
      </c>
      <c r="E73" s="198">
        <f>ROUND(N(data!BV59), 0)</f>
        <v>0</v>
      </c>
      <c r="F73" s="271">
        <f>ROUND(N(data!BV60), 2)</f>
        <v>3.74</v>
      </c>
      <c r="G73" s="198">
        <f>ROUND(N(data!BV61), 0)</f>
        <v>200222</v>
      </c>
      <c r="H73" s="198">
        <f>ROUND(N(data!BV62), 0)</f>
        <v>45504</v>
      </c>
      <c r="I73" s="198">
        <f>ROUND(N(data!BV63), 0)</f>
        <v>0</v>
      </c>
      <c r="J73" s="198">
        <f>ROUND(N(data!BV64), 0)</f>
        <v>2039</v>
      </c>
      <c r="K73" s="198">
        <f>ROUND(N(data!BV65), 0)</f>
        <v>0</v>
      </c>
      <c r="L73" s="198">
        <f>ROUND(N(data!BV66), 0)</f>
        <v>1802</v>
      </c>
      <c r="M73" s="198">
        <f>ROUND(N(data!BV67), 0)</f>
        <v>37167</v>
      </c>
      <c r="N73" s="198">
        <f>ROUND(N(data!BV68), 0)</f>
        <v>7789</v>
      </c>
      <c r="O73" s="198">
        <f>ROUND(N(data!BV69), 0)</f>
        <v>232</v>
      </c>
      <c r="P73" s="198">
        <f>ROUND(N(data!BV70), 0)</f>
        <v>0</v>
      </c>
      <c r="Q73" s="198">
        <f>ROUND(N(data!BV71), 0)</f>
        <v>0</v>
      </c>
      <c r="R73" s="198">
        <f>ROUND(N(data!BV72), 0)</f>
        <v>0</v>
      </c>
      <c r="S73" s="198">
        <f>ROUND(N(data!BV73), 0)</f>
        <v>0</v>
      </c>
      <c r="T73" s="198">
        <f>ROUND(N(data!BV74), 0)</f>
        <v>0</v>
      </c>
      <c r="U73" s="198">
        <f>ROUND(N(data!BV75), 0)</f>
        <v>0</v>
      </c>
      <c r="V73" s="198">
        <f>ROUND(N(data!BV76), 0)</f>
        <v>0</v>
      </c>
      <c r="W73" s="198">
        <f>ROUND(N(data!BV77), 0)</f>
        <v>0</v>
      </c>
      <c r="X73" s="198">
        <f>ROUND(N(data!BV78), 0)</f>
        <v>0</v>
      </c>
      <c r="Y73" s="198">
        <f>ROUND(N(data!BV79), 0)</f>
        <v>0</v>
      </c>
      <c r="Z73" s="198">
        <f>ROUND(N(data!BV80), 0)</f>
        <v>0</v>
      </c>
      <c r="AA73" s="198">
        <f>ROUND(N(data!BV81), 0)</f>
        <v>0</v>
      </c>
      <c r="AB73" s="198">
        <f>ROUND(N(data!BV82), 0)</f>
        <v>0</v>
      </c>
      <c r="AC73" s="198">
        <f>ROUND(N(data!BV83), 0)</f>
        <v>232</v>
      </c>
      <c r="AD73" s="198">
        <f>ROUND(N(data!BV84), 0)</f>
        <v>2856</v>
      </c>
      <c r="AE73" s="198">
        <f>ROUND(N(data!BV89), 0)</f>
        <v>0</v>
      </c>
      <c r="AF73" s="198">
        <f>ROUND(N(data!BV87), 0)</f>
        <v>0</v>
      </c>
      <c r="AG73" s="198">
        <f>ROUND(N(data!BV90), 0)</f>
        <v>1983</v>
      </c>
      <c r="AH73" s="198">
        <f>ROUND(N(data!BV91), 0)</f>
        <v>0</v>
      </c>
      <c r="AI73" s="198">
        <f>ROUND(N(data!BV92), 0)</f>
        <v>859</v>
      </c>
      <c r="AJ73" s="198">
        <f>ROUND(N(data!BV93), 0)</f>
        <v>0</v>
      </c>
      <c r="AK73" s="271">
        <f>ROUND(N(data!BV94), 2)</f>
        <v>0</v>
      </c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</row>
    <row r="74" spans="1:89" s="11" customFormat="1" ht="12.6" customHeight="1">
      <c r="A74" s="12" t="str">
        <f>RIGHT(data!$C$97,3)</f>
        <v>141</v>
      </c>
      <c r="B74" s="200" t="str">
        <f>RIGHT(data!$C$96,4)</f>
        <v>2024</v>
      </c>
      <c r="C74" s="12" t="str">
        <f>data!BW$55</f>
        <v>8700</v>
      </c>
      <c r="D74" s="12" t="s">
        <v>1163</v>
      </c>
      <c r="E74" s="198">
        <f>ROUND(N(data!BW59), 0)</f>
        <v>0</v>
      </c>
      <c r="F74" s="271">
        <f>ROUND(N(data!BW60), 2)</f>
        <v>0</v>
      </c>
      <c r="G74" s="198">
        <f>ROUND(N(data!BW61), 0)</f>
        <v>0</v>
      </c>
      <c r="H74" s="198">
        <f>ROUND(N(data!BW62), 0)</f>
        <v>0</v>
      </c>
      <c r="I74" s="198">
        <f>ROUND(N(data!BW63), 0)</f>
        <v>0</v>
      </c>
      <c r="J74" s="198">
        <f>ROUND(N(data!BW64), 0)</f>
        <v>0</v>
      </c>
      <c r="K74" s="198">
        <f>ROUND(N(data!BW65), 0)</f>
        <v>0</v>
      </c>
      <c r="L74" s="198">
        <f>ROUND(N(data!BW66), 0)</f>
        <v>0</v>
      </c>
      <c r="M74" s="198">
        <f>ROUND(N(data!BW67), 0)</f>
        <v>0</v>
      </c>
      <c r="N74" s="198">
        <f>ROUND(N(data!BW68), 0)</f>
        <v>0</v>
      </c>
      <c r="O74" s="198">
        <f>ROUND(N(data!BW69), 0)</f>
        <v>0</v>
      </c>
      <c r="P74" s="198">
        <f>ROUND(N(data!BW70), 0)</f>
        <v>0</v>
      </c>
      <c r="Q74" s="198">
        <f>ROUND(N(data!BW71), 0)</f>
        <v>0</v>
      </c>
      <c r="R74" s="198">
        <f>ROUND(N(data!BW72), 0)</f>
        <v>0</v>
      </c>
      <c r="S74" s="198">
        <f>ROUND(N(data!BW73), 0)</f>
        <v>0</v>
      </c>
      <c r="T74" s="198">
        <f>ROUND(N(data!BW74), 0)</f>
        <v>0</v>
      </c>
      <c r="U74" s="198">
        <f>ROUND(N(data!BW75), 0)</f>
        <v>0</v>
      </c>
      <c r="V74" s="198">
        <f>ROUND(N(data!BW76), 0)</f>
        <v>0</v>
      </c>
      <c r="W74" s="198">
        <f>ROUND(N(data!BW77), 0)</f>
        <v>0</v>
      </c>
      <c r="X74" s="198">
        <f>ROUND(N(data!BW78), 0)</f>
        <v>0</v>
      </c>
      <c r="Y74" s="198">
        <f>ROUND(N(data!BW79), 0)</f>
        <v>0</v>
      </c>
      <c r="Z74" s="198">
        <f>ROUND(N(data!BW80), 0)</f>
        <v>0</v>
      </c>
      <c r="AA74" s="198">
        <f>ROUND(N(data!BW81), 0)</f>
        <v>0</v>
      </c>
      <c r="AB74" s="198">
        <f>ROUND(N(data!BW82), 0)</f>
        <v>0</v>
      </c>
      <c r="AC74" s="198">
        <f>ROUND(N(data!BW83), 0)</f>
        <v>0</v>
      </c>
      <c r="AD74" s="198">
        <f>ROUND(N(data!BW84), 0)</f>
        <v>0</v>
      </c>
      <c r="AE74" s="198">
        <f>ROUND(N(data!BW89), 0)</f>
        <v>0</v>
      </c>
      <c r="AF74" s="198">
        <f>ROUND(N(data!BW87), 0)</f>
        <v>0</v>
      </c>
      <c r="AG74" s="198">
        <f>ROUND(N(data!BW90), 0)</f>
        <v>0</v>
      </c>
      <c r="AH74" s="198">
        <f>ROUND(N(data!BW91), 0)</f>
        <v>0</v>
      </c>
      <c r="AI74" s="198">
        <f>ROUND(N(data!BW92), 0)</f>
        <v>0</v>
      </c>
      <c r="AJ74" s="198">
        <f>ROUND(N(data!BW93), 0)</f>
        <v>0</v>
      </c>
      <c r="AK74" s="271">
        <f>ROUND(N(data!BW94), 2)</f>
        <v>0</v>
      </c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</row>
    <row r="75" spans="1:89" s="11" customFormat="1" ht="12.6" customHeight="1">
      <c r="A75" s="12" t="str">
        <f>RIGHT(data!$C$97,3)</f>
        <v>141</v>
      </c>
      <c r="B75" s="200" t="str">
        <f>RIGHT(data!$C$96,4)</f>
        <v>2024</v>
      </c>
      <c r="C75" s="12" t="str">
        <f>data!BX$55</f>
        <v>8710</v>
      </c>
      <c r="D75" s="12" t="s">
        <v>1163</v>
      </c>
      <c r="E75" s="198">
        <f>ROUND(N(data!BX59), 0)</f>
        <v>0</v>
      </c>
      <c r="F75" s="271">
        <f>ROUND(N(data!BX60), 2)</f>
        <v>0</v>
      </c>
      <c r="G75" s="198">
        <f>ROUND(N(data!BX61), 0)</f>
        <v>0</v>
      </c>
      <c r="H75" s="198">
        <f>ROUND(N(data!BX62), 0)</f>
        <v>0</v>
      </c>
      <c r="I75" s="198">
        <f>ROUND(N(data!BX63), 0)</f>
        <v>0</v>
      </c>
      <c r="J75" s="198">
        <f>ROUND(N(data!BX64), 0)</f>
        <v>0</v>
      </c>
      <c r="K75" s="198">
        <f>ROUND(N(data!BX65), 0)</f>
        <v>0</v>
      </c>
      <c r="L75" s="198">
        <f>ROUND(N(data!BX66), 0)</f>
        <v>0</v>
      </c>
      <c r="M75" s="198">
        <f>ROUND(N(data!BX67), 0)</f>
        <v>0</v>
      </c>
      <c r="N75" s="198">
        <f>ROUND(N(data!BX68), 0)</f>
        <v>0</v>
      </c>
      <c r="O75" s="198">
        <f>ROUND(N(data!BX69), 0)</f>
        <v>0</v>
      </c>
      <c r="P75" s="198">
        <f>ROUND(N(data!BX70), 0)</f>
        <v>0</v>
      </c>
      <c r="Q75" s="198">
        <f>ROUND(N(data!BX71), 0)</f>
        <v>0</v>
      </c>
      <c r="R75" s="198">
        <f>ROUND(N(data!BX72), 0)</f>
        <v>0</v>
      </c>
      <c r="S75" s="198">
        <f>ROUND(N(data!BX73), 0)</f>
        <v>0</v>
      </c>
      <c r="T75" s="198">
        <f>ROUND(N(data!BX74), 0)</f>
        <v>0</v>
      </c>
      <c r="U75" s="198">
        <f>ROUND(N(data!BX75), 0)</f>
        <v>0</v>
      </c>
      <c r="V75" s="198">
        <f>ROUND(N(data!BX76), 0)</f>
        <v>0</v>
      </c>
      <c r="W75" s="198">
        <f>ROUND(N(data!BX77), 0)</f>
        <v>0</v>
      </c>
      <c r="X75" s="198">
        <f>ROUND(N(data!BX78), 0)</f>
        <v>0</v>
      </c>
      <c r="Y75" s="198">
        <f>ROUND(N(data!BX79), 0)</f>
        <v>0</v>
      </c>
      <c r="Z75" s="198">
        <f>ROUND(N(data!BX80), 0)</f>
        <v>0</v>
      </c>
      <c r="AA75" s="198">
        <f>ROUND(N(data!BX81), 0)</f>
        <v>0</v>
      </c>
      <c r="AB75" s="198">
        <f>ROUND(N(data!BX82), 0)</f>
        <v>0</v>
      </c>
      <c r="AC75" s="198">
        <f>ROUND(N(data!BX83), 0)</f>
        <v>0</v>
      </c>
      <c r="AD75" s="198">
        <f>ROUND(N(data!BX84), 0)</f>
        <v>0</v>
      </c>
      <c r="AE75" s="198">
        <f>ROUND(N(data!BX89), 0)</f>
        <v>0</v>
      </c>
      <c r="AF75" s="198">
        <f>ROUND(N(data!BX87), 0)</f>
        <v>0</v>
      </c>
      <c r="AG75" s="198">
        <f>ROUND(N(data!BX90), 0)</f>
        <v>0</v>
      </c>
      <c r="AH75" s="198">
        <f>ROUND(N(data!BX91), 0)</f>
        <v>0</v>
      </c>
      <c r="AI75" s="198">
        <f>ROUND(N(data!BX92), 0)</f>
        <v>0</v>
      </c>
      <c r="AJ75" s="198">
        <f>ROUND(N(data!BX93), 0)</f>
        <v>0</v>
      </c>
      <c r="AK75" s="271">
        <f>ROUND(N(data!BX94), 2)</f>
        <v>0</v>
      </c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</row>
    <row r="76" spans="1:89" s="11" customFormat="1" ht="12.6" customHeight="1">
      <c r="A76" s="12" t="str">
        <f>RIGHT(data!$C$97,3)</f>
        <v>141</v>
      </c>
      <c r="B76" s="200" t="str">
        <f>RIGHT(data!$C$96,4)</f>
        <v>2024</v>
      </c>
      <c r="C76" s="12" t="str">
        <f>data!BY$55</f>
        <v>8720</v>
      </c>
      <c r="D76" s="12" t="s">
        <v>1163</v>
      </c>
      <c r="E76" s="198">
        <f>ROUND(N(data!BY59), 0)</f>
        <v>0</v>
      </c>
      <c r="F76" s="271">
        <f>ROUND(N(data!BY60), 2)</f>
        <v>2.02</v>
      </c>
      <c r="G76" s="198">
        <f>ROUND(N(data!BY61), 0)</f>
        <v>169620</v>
      </c>
      <c r="H76" s="198">
        <f>ROUND(N(data!BY62), 0)</f>
        <v>38549</v>
      </c>
      <c r="I76" s="198">
        <f>ROUND(N(data!BY63), 0)</f>
        <v>0</v>
      </c>
      <c r="J76" s="198">
        <f>ROUND(N(data!BY64), 0)</f>
        <v>306</v>
      </c>
      <c r="K76" s="198">
        <f>ROUND(N(data!BY65), 0)</f>
        <v>0</v>
      </c>
      <c r="L76" s="198">
        <f>ROUND(N(data!BY66), 0)</f>
        <v>86178</v>
      </c>
      <c r="M76" s="198">
        <f>ROUND(N(data!BY67), 0)</f>
        <v>3880</v>
      </c>
      <c r="N76" s="198">
        <f>ROUND(N(data!BY68), 0)</f>
        <v>0</v>
      </c>
      <c r="O76" s="198">
        <f>ROUND(N(data!BY69), 0)</f>
        <v>15534</v>
      </c>
      <c r="P76" s="198">
        <f>ROUND(N(data!BY70), 0)</f>
        <v>0</v>
      </c>
      <c r="Q76" s="198">
        <f>ROUND(N(data!BY71), 0)</f>
        <v>0</v>
      </c>
      <c r="R76" s="198">
        <f>ROUND(N(data!BY72), 0)</f>
        <v>0</v>
      </c>
      <c r="S76" s="198">
        <f>ROUND(N(data!BY73), 0)</f>
        <v>0</v>
      </c>
      <c r="T76" s="198">
        <f>ROUND(N(data!BY74), 0)</f>
        <v>0</v>
      </c>
      <c r="U76" s="198">
        <f>ROUND(N(data!BY75), 0)</f>
        <v>0</v>
      </c>
      <c r="V76" s="198">
        <f>ROUND(N(data!BY76), 0)</f>
        <v>0</v>
      </c>
      <c r="W76" s="198">
        <f>ROUND(N(data!BY77), 0)</f>
        <v>0</v>
      </c>
      <c r="X76" s="198">
        <f>ROUND(N(data!BY78), 0)</f>
        <v>0</v>
      </c>
      <c r="Y76" s="198">
        <f>ROUND(N(data!BY79), 0)</f>
        <v>0</v>
      </c>
      <c r="Z76" s="198">
        <f>ROUND(N(data!BY80), 0)</f>
        <v>0</v>
      </c>
      <c r="AA76" s="198">
        <f>ROUND(N(data!BY81), 0)</f>
        <v>0</v>
      </c>
      <c r="AB76" s="198">
        <f>ROUND(N(data!BY82), 0)</f>
        <v>0</v>
      </c>
      <c r="AC76" s="198">
        <f>ROUND(N(data!BY83), 0)</f>
        <v>15534</v>
      </c>
      <c r="AD76" s="198">
        <f>ROUND(N(data!BY84), 0)</f>
        <v>0</v>
      </c>
      <c r="AE76" s="198">
        <f>ROUND(N(data!BY89), 0)</f>
        <v>0</v>
      </c>
      <c r="AF76" s="198">
        <f>ROUND(N(data!BY87), 0)</f>
        <v>0</v>
      </c>
      <c r="AG76" s="198">
        <f>ROUND(N(data!BY90), 0)</f>
        <v>207</v>
      </c>
      <c r="AH76" s="198">
        <f>ROUND(N(data!BY91), 0)</f>
        <v>0</v>
      </c>
      <c r="AI76" s="198">
        <f>ROUND(N(data!BY92), 0)</f>
        <v>91</v>
      </c>
      <c r="AJ76" s="198">
        <f>ROUND(N(data!BY93), 0)</f>
        <v>0</v>
      </c>
      <c r="AK76" s="271">
        <f>ROUND(N(data!BY94), 2)</f>
        <v>0</v>
      </c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</row>
    <row r="77" spans="1:89" s="11" customFormat="1" ht="12.6" customHeight="1">
      <c r="A77" s="12" t="str">
        <f>RIGHT(data!$C$97,3)</f>
        <v>141</v>
      </c>
      <c r="B77" s="200" t="str">
        <f>RIGHT(data!$C$96,4)</f>
        <v>2024</v>
      </c>
      <c r="C77" s="12" t="str">
        <f>data!BZ$55</f>
        <v>8730</v>
      </c>
      <c r="D77" s="12" t="s">
        <v>1163</v>
      </c>
      <c r="E77" s="198">
        <f>ROUND(N(data!BZ59), 0)</f>
        <v>0</v>
      </c>
      <c r="F77" s="271">
        <f>ROUND(N(data!BZ60), 2)</f>
        <v>0</v>
      </c>
      <c r="G77" s="198">
        <f>ROUND(N(data!BZ61), 0)</f>
        <v>0</v>
      </c>
      <c r="H77" s="198">
        <f>ROUND(N(data!BZ62), 0)</f>
        <v>0</v>
      </c>
      <c r="I77" s="198">
        <f>ROUND(N(data!BZ63), 0)</f>
        <v>0</v>
      </c>
      <c r="J77" s="198">
        <f>ROUND(N(data!BZ64), 0)</f>
        <v>0</v>
      </c>
      <c r="K77" s="198">
        <f>ROUND(N(data!BZ65), 0)</f>
        <v>0</v>
      </c>
      <c r="L77" s="198">
        <f>ROUND(N(data!BZ66), 0)</f>
        <v>0</v>
      </c>
      <c r="M77" s="198">
        <f>ROUND(N(data!BZ67), 0)</f>
        <v>0</v>
      </c>
      <c r="N77" s="198">
        <f>ROUND(N(data!BZ68), 0)</f>
        <v>0</v>
      </c>
      <c r="O77" s="198">
        <f>ROUND(N(data!BZ69), 0)</f>
        <v>0</v>
      </c>
      <c r="P77" s="198">
        <f>ROUND(N(data!BZ70), 0)</f>
        <v>0</v>
      </c>
      <c r="Q77" s="198">
        <f>ROUND(N(data!BZ71), 0)</f>
        <v>0</v>
      </c>
      <c r="R77" s="198">
        <f>ROUND(N(data!BZ72), 0)</f>
        <v>0</v>
      </c>
      <c r="S77" s="198">
        <f>ROUND(N(data!BZ73), 0)</f>
        <v>0</v>
      </c>
      <c r="T77" s="198">
        <f>ROUND(N(data!BZ74), 0)</f>
        <v>0</v>
      </c>
      <c r="U77" s="198">
        <f>ROUND(N(data!BZ75), 0)</f>
        <v>0</v>
      </c>
      <c r="V77" s="198">
        <f>ROUND(N(data!BZ76), 0)</f>
        <v>0</v>
      </c>
      <c r="W77" s="198">
        <f>ROUND(N(data!BZ77), 0)</f>
        <v>0</v>
      </c>
      <c r="X77" s="198">
        <f>ROUND(N(data!BZ78), 0)</f>
        <v>0</v>
      </c>
      <c r="Y77" s="198">
        <f>ROUND(N(data!BZ79), 0)</f>
        <v>0</v>
      </c>
      <c r="Z77" s="198">
        <f>ROUND(N(data!BZ80), 0)</f>
        <v>0</v>
      </c>
      <c r="AA77" s="198">
        <f>ROUND(N(data!BZ81), 0)</f>
        <v>0</v>
      </c>
      <c r="AB77" s="198">
        <f>ROUND(N(data!BZ82), 0)</f>
        <v>0</v>
      </c>
      <c r="AC77" s="198">
        <f>ROUND(N(data!BZ83), 0)</f>
        <v>0</v>
      </c>
      <c r="AD77" s="198">
        <f>ROUND(N(data!BZ84), 0)</f>
        <v>0</v>
      </c>
      <c r="AE77" s="198">
        <f>ROUND(N(data!BZ89), 0)</f>
        <v>0</v>
      </c>
      <c r="AF77" s="198">
        <f>ROUND(N(data!BZ87), 0)</f>
        <v>0</v>
      </c>
      <c r="AG77" s="198">
        <f>ROUND(N(data!BZ90), 0)</f>
        <v>0</v>
      </c>
      <c r="AH77" s="198">
        <f>ROUND(N(data!BZ91), 0)</f>
        <v>0</v>
      </c>
      <c r="AI77" s="198">
        <f>ROUND(N(data!BZ92), 0)</f>
        <v>0</v>
      </c>
      <c r="AJ77" s="198">
        <f>ROUND(N(data!BZ93), 0)</f>
        <v>0</v>
      </c>
      <c r="AK77" s="271">
        <f>ROUND(N(data!BZ94), 2)</f>
        <v>0</v>
      </c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</row>
    <row r="78" spans="1:89" s="11" customFormat="1" ht="12.6" customHeight="1">
      <c r="A78" s="12" t="str">
        <f>RIGHT(data!$C$97,3)</f>
        <v>141</v>
      </c>
      <c r="B78" s="200" t="str">
        <f>RIGHT(data!$C$96,4)</f>
        <v>2024</v>
      </c>
      <c r="C78" s="12" t="str">
        <f>data!CA$55</f>
        <v>8740</v>
      </c>
      <c r="D78" s="12" t="s">
        <v>1163</v>
      </c>
      <c r="E78" s="198">
        <f>ROUND(N(data!CA59), 0)</f>
        <v>0</v>
      </c>
      <c r="F78" s="271">
        <f>ROUND(N(data!CA60), 2)</f>
        <v>0</v>
      </c>
      <c r="G78" s="198">
        <f>ROUND(N(data!CA61), 0)</f>
        <v>0</v>
      </c>
      <c r="H78" s="198">
        <f>ROUND(N(data!CA62), 0)</f>
        <v>0</v>
      </c>
      <c r="I78" s="198">
        <f>ROUND(N(data!CA63), 0)</f>
        <v>0</v>
      </c>
      <c r="J78" s="198">
        <f>ROUND(N(data!CA64), 0)</f>
        <v>0</v>
      </c>
      <c r="K78" s="198">
        <f>ROUND(N(data!CA65), 0)</f>
        <v>0</v>
      </c>
      <c r="L78" s="198">
        <f>ROUND(N(data!CA66), 0)</f>
        <v>0</v>
      </c>
      <c r="M78" s="198">
        <f>ROUND(N(data!CA67), 0)</f>
        <v>0</v>
      </c>
      <c r="N78" s="198">
        <f>ROUND(N(data!CA68), 0)</f>
        <v>0</v>
      </c>
      <c r="O78" s="198">
        <f>ROUND(N(data!CA69), 0)</f>
        <v>0</v>
      </c>
      <c r="P78" s="198">
        <f>ROUND(N(data!CA70), 0)</f>
        <v>0</v>
      </c>
      <c r="Q78" s="198">
        <f>ROUND(N(data!CA71), 0)</f>
        <v>0</v>
      </c>
      <c r="R78" s="198">
        <f>ROUND(N(data!CA72), 0)</f>
        <v>0</v>
      </c>
      <c r="S78" s="198">
        <f>ROUND(N(data!CA73), 0)</f>
        <v>0</v>
      </c>
      <c r="T78" s="198">
        <f>ROUND(N(data!CA74), 0)</f>
        <v>0</v>
      </c>
      <c r="U78" s="198">
        <f>ROUND(N(data!CA75), 0)</f>
        <v>0</v>
      </c>
      <c r="V78" s="198">
        <f>ROUND(N(data!CA76), 0)</f>
        <v>0</v>
      </c>
      <c r="W78" s="198">
        <f>ROUND(N(data!CA77), 0)</f>
        <v>0</v>
      </c>
      <c r="X78" s="198">
        <f>ROUND(N(data!CA78), 0)</f>
        <v>0</v>
      </c>
      <c r="Y78" s="198">
        <f>ROUND(N(data!CA79), 0)</f>
        <v>0</v>
      </c>
      <c r="Z78" s="198">
        <f>ROUND(N(data!CA80), 0)</f>
        <v>0</v>
      </c>
      <c r="AA78" s="198">
        <f>ROUND(N(data!CA81), 0)</f>
        <v>0</v>
      </c>
      <c r="AB78" s="198">
        <f>ROUND(N(data!CA82), 0)</f>
        <v>0</v>
      </c>
      <c r="AC78" s="198">
        <f>ROUND(N(data!CA83), 0)</f>
        <v>0</v>
      </c>
      <c r="AD78" s="198">
        <f>ROUND(N(data!CA84), 0)</f>
        <v>0</v>
      </c>
      <c r="AE78" s="198">
        <f>ROUND(N(data!CA89), 0)</f>
        <v>0</v>
      </c>
      <c r="AF78" s="198">
        <f>ROUND(N(data!CA87), 0)</f>
        <v>0</v>
      </c>
      <c r="AG78" s="198">
        <f>ROUND(N(data!CA90), 0)</f>
        <v>0</v>
      </c>
      <c r="AH78" s="198">
        <f>ROUND(N(data!CA91), 0)</f>
        <v>0</v>
      </c>
      <c r="AI78" s="198">
        <f>ROUND(N(data!CA92), 0)</f>
        <v>0</v>
      </c>
      <c r="AJ78" s="198">
        <f>ROUND(N(data!CA93), 0)</f>
        <v>0</v>
      </c>
      <c r="AK78" s="271">
        <f>ROUND(N(data!CA94), 2)</f>
        <v>0</v>
      </c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</row>
    <row r="79" spans="1:89" s="11" customFormat="1" ht="12.6" customHeight="1">
      <c r="A79" s="12" t="str">
        <f>RIGHT(data!$C$97,3)</f>
        <v>141</v>
      </c>
      <c r="B79" s="200" t="str">
        <f>RIGHT(data!$C$96,4)</f>
        <v>2024</v>
      </c>
      <c r="C79" s="12" t="str">
        <f>data!CB$55</f>
        <v>8770</v>
      </c>
      <c r="D79" s="12" t="s">
        <v>1163</v>
      </c>
      <c r="E79" s="198">
        <f>ROUND(N(data!CB59), 0)</f>
        <v>0</v>
      </c>
      <c r="F79" s="271">
        <f>ROUND(N(data!CB60), 2)</f>
        <v>0</v>
      </c>
      <c r="G79" s="198">
        <f>ROUND(N(data!CB61), 0)</f>
        <v>0</v>
      </c>
      <c r="H79" s="198">
        <f>ROUND(N(data!CB62), 0)</f>
        <v>0</v>
      </c>
      <c r="I79" s="198">
        <f>ROUND(N(data!CB63), 0)</f>
        <v>0</v>
      </c>
      <c r="J79" s="198">
        <f>ROUND(N(data!CB64), 0)</f>
        <v>0</v>
      </c>
      <c r="K79" s="198">
        <f>ROUND(N(data!CB65), 0)</f>
        <v>0</v>
      </c>
      <c r="L79" s="198">
        <f>ROUND(N(data!CB66), 0)</f>
        <v>0</v>
      </c>
      <c r="M79" s="198">
        <f>ROUND(N(data!CB67), 0)</f>
        <v>0</v>
      </c>
      <c r="N79" s="198">
        <f>ROUND(N(data!CB68), 0)</f>
        <v>0</v>
      </c>
      <c r="O79" s="198">
        <f>ROUND(N(data!CB69), 0)</f>
        <v>0</v>
      </c>
      <c r="P79" s="198">
        <f>ROUND(N(data!CB70), 0)</f>
        <v>0</v>
      </c>
      <c r="Q79" s="198">
        <f>ROUND(N(data!CB71), 0)</f>
        <v>0</v>
      </c>
      <c r="R79" s="198">
        <f>ROUND(N(data!CB72), 0)</f>
        <v>0</v>
      </c>
      <c r="S79" s="198">
        <f>ROUND(N(data!CB73), 0)</f>
        <v>0</v>
      </c>
      <c r="T79" s="198">
        <f>ROUND(N(data!CB74), 0)</f>
        <v>0</v>
      </c>
      <c r="U79" s="198">
        <f>ROUND(N(data!CB75), 0)</f>
        <v>0</v>
      </c>
      <c r="V79" s="198">
        <f>ROUND(N(data!CB76), 0)</f>
        <v>0</v>
      </c>
      <c r="W79" s="198">
        <f>ROUND(N(data!CB77), 0)</f>
        <v>0</v>
      </c>
      <c r="X79" s="198">
        <f>ROUND(N(data!CB78), 0)</f>
        <v>0</v>
      </c>
      <c r="Y79" s="198">
        <f>ROUND(N(data!CB79), 0)</f>
        <v>0</v>
      </c>
      <c r="Z79" s="198">
        <f>ROUND(N(data!CB80), 0)</f>
        <v>0</v>
      </c>
      <c r="AA79" s="198">
        <f>ROUND(N(data!CB81), 0)</f>
        <v>0</v>
      </c>
      <c r="AB79" s="198">
        <f>ROUND(N(data!CB82), 0)</f>
        <v>0</v>
      </c>
      <c r="AC79" s="198">
        <f>ROUND(N(data!CB83), 0)</f>
        <v>0</v>
      </c>
      <c r="AD79" s="198">
        <f>ROUND(N(data!CB84), 0)</f>
        <v>0</v>
      </c>
      <c r="AE79" s="198">
        <f>ROUND(N(data!CB89), 0)</f>
        <v>0</v>
      </c>
      <c r="AF79" s="198">
        <f>ROUND(N(data!CB87), 0)</f>
        <v>0</v>
      </c>
      <c r="AG79" s="198">
        <f>ROUND(N(data!CB90), 0)</f>
        <v>0</v>
      </c>
      <c r="AH79" s="198">
        <f>ROUND(N(data!CB91), 0)</f>
        <v>0</v>
      </c>
      <c r="AI79" s="198">
        <f>ROUND(N(data!CB92), 0)</f>
        <v>0</v>
      </c>
      <c r="AJ79" s="198">
        <f>ROUND(N(data!CB93), 0)</f>
        <v>0</v>
      </c>
      <c r="AK79" s="271">
        <f>ROUND(N(data!CB94), 2)</f>
        <v>0</v>
      </c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</row>
    <row r="80" spans="1:89" s="11" customFormat="1" ht="12.6" customHeight="1">
      <c r="A80" s="12" t="str">
        <f>RIGHT(data!$C$97,3)</f>
        <v>141</v>
      </c>
      <c r="B80" s="200" t="str">
        <f>RIGHT(data!$C$96,4)</f>
        <v>2024</v>
      </c>
      <c r="C80" s="12" t="str">
        <f>data!CC$55</f>
        <v>8790</v>
      </c>
      <c r="D80" s="12" t="s">
        <v>1163</v>
      </c>
      <c r="E80" s="198">
        <f>ROUND(N(data!CC59), 0)</f>
        <v>0</v>
      </c>
      <c r="F80" s="271">
        <f>ROUND(N(data!CC60), 2)</f>
        <v>0</v>
      </c>
      <c r="G80" s="198">
        <f>ROUND(N(data!CC61), 0)</f>
        <v>0</v>
      </c>
      <c r="H80" s="198">
        <f>ROUND(N(data!CC62), 0)</f>
        <v>0</v>
      </c>
      <c r="I80" s="198">
        <f>ROUND(N(data!CC63), 0)</f>
        <v>0</v>
      </c>
      <c r="J80" s="198">
        <f>ROUND(N(data!CC64), 0)</f>
        <v>0</v>
      </c>
      <c r="K80" s="198">
        <f>ROUND(N(data!CC65), 0)</f>
        <v>0</v>
      </c>
      <c r="L80" s="198">
        <f>ROUND(N(data!CC66), 0)</f>
        <v>0</v>
      </c>
      <c r="M80" s="198">
        <f>ROUND(N(data!CC67), 0)</f>
        <v>0</v>
      </c>
      <c r="N80" s="198">
        <f>ROUND(N(data!CC68), 0)</f>
        <v>0</v>
      </c>
      <c r="O80" s="198">
        <f>ROUND(N(data!CC69), 0)</f>
        <v>0</v>
      </c>
      <c r="P80" s="198">
        <f>ROUND(N(data!CC70), 0)</f>
        <v>0</v>
      </c>
      <c r="Q80" s="198">
        <f>ROUND(N(data!CC71), 0)</f>
        <v>0</v>
      </c>
      <c r="R80" s="198">
        <f>ROUND(N(data!CC72), 0)</f>
        <v>0</v>
      </c>
      <c r="S80" s="198">
        <f>ROUND(N(data!CC73), 0)</f>
        <v>0</v>
      </c>
      <c r="T80" s="198">
        <f>ROUND(N(data!CC74), 0)</f>
        <v>0</v>
      </c>
      <c r="U80" s="198">
        <f>ROUND(N(data!CC75), 0)</f>
        <v>0</v>
      </c>
      <c r="V80" s="198">
        <f>ROUND(N(data!CC76), 0)</f>
        <v>0</v>
      </c>
      <c r="W80" s="198">
        <f>ROUND(N(data!CC77), 0)</f>
        <v>0</v>
      </c>
      <c r="X80" s="198">
        <f>ROUND(N(data!CC78), 0)</f>
        <v>0</v>
      </c>
      <c r="Y80" s="198">
        <f>ROUND(N(data!CC79), 0)</f>
        <v>0</v>
      </c>
      <c r="Z80" s="198">
        <f>ROUND(N(data!CC80), 0)</f>
        <v>0</v>
      </c>
      <c r="AA80" s="198">
        <f>ROUND(N(data!CC81), 0)</f>
        <v>0</v>
      </c>
      <c r="AB80" s="198">
        <f>ROUND(N(data!CC82), 0)</f>
        <v>0</v>
      </c>
      <c r="AC80" s="198">
        <f>ROUND(N(data!CC83), 0)</f>
        <v>0</v>
      </c>
      <c r="AD80" s="198">
        <f>ROUND(N(data!CC84), 0)</f>
        <v>0</v>
      </c>
      <c r="AE80" s="198">
        <f>ROUND(N(data!CC89), 0)</f>
        <v>0</v>
      </c>
      <c r="AF80" s="198">
        <f>ROUND(N(data!CC87), 0)</f>
        <v>0</v>
      </c>
      <c r="AG80" s="198">
        <f>ROUND(N(data!CC90), 0)</f>
        <v>0</v>
      </c>
      <c r="AH80" s="198">
        <f>ROUND(N(data!CC91), 0)</f>
        <v>0</v>
      </c>
      <c r="AI80" s="198">
        <f>ROUND(N(data!CC92), 0)</f>
        <v>0</v>
      </c>
      <c r="AJ80" s="198">
        <f>ROUND(N(data!CC93), 0)</f>
        <v>0</v>
      </c>
      <c r="AK80" s="271">
        <f>ROUND(N(data!CC94), 2)</f>
        <v>0</v>
      </c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EC4E7-36A6-4DCF-A64F-F0374B775028}">
  <sheetPr codeName="Sheet2">
    <tabColor rgb="FF92D050"/>
    <pageSetUpPr fitToPage="1"/>
  </sheetPr>
  <dimension ref="B1:J42"/>
  <sheetViews>
    <sheetView workbookViewId="0">
      <selection activeCell="E22" sqref="E22"/>
    </sheetView>
  </sheetViews>
  <sheetFormatPr defaultColWidth="10.77734375" defaultRowHeight="15"/>
  <cols>
    <col min="1" max="1" width="2.77734375" style="11" customWidth="1"/>
    <col min="2" max="3" width="10.77734375" style="11" customWidth="1"/>
    <col min="4" max="4" width="2.77734375" style="11" customWidth="1"/>
    <col min="5" max="6" width="10.77734375" style="11" customWidth="1"/>
    <col min="7" max="7" width="2.77734375" style="11" customWidth="1"/>
    <col min="8" max="8" width="10.77734375" style="11" customWidth="1"/>
    <col min="9" max="10" width="8.77734375" style="11" customWidth="1"/>
    <col min="11" max="11" width="2.77734375" style="11" customWidth="1"/>
    <col min="12" max="16" width="10.77734375" style="11" customWidth="1"/>
    <col min="17" max="16384" width="10.77734375" style="11"/>
  </cols>
  <sheetData>
    <row r="1" spans="2:10">
      <c r="J1" s="94" t="s">
        <v>695</v>
      </c>
    </row>
    <row r="2" spans="2:10">
      <c r="B2" s="95"/>
      <c r="C2" s="96"/>
      <c r="D2" s="96"/>
      <c r="E2" s="96"/>
      <c r="F2" s="96"/>
      <c r="G2" s="96"/>
      <c r="H2" s="96"/>
      <c r="I2" s="96"/>
      <c r="J2" s="97"/>
    </row>
    <row r="3" spans="2:10">
      <c r="B3" s="98"/>
      <c r="F3" s="10" t="s">
        <v>696</v>
      </c>
      <c r="G3" s="10"/>
      <c r="J3" s="99"/>
    </row>
    <row r="4" spans="2:10">
      <c r="B4" s="98"/>
      <c r="F4" s="10" t="s">
        <v>697</v>
      </c>
      <c r="G4" s="10"/>
      <c r="J4" s="99"/>
    </row>
    <row r="5" spans="2:10">
      <c r="B5" s="98"/>
      <c r="J5" s="99"/>
    </row>
    <row r="6" spans="2:10">
      <c r="B6" s="100"/>
      <c r="C6" s="101"/>
      <c r="D6" s="101"/>
      <c r="E6" s="101"/>
      <c r="F6" s="101"/>
      <c r="G6" s="101"/>
      <c r="H6" s="101"/>
      <c r="I6" s="101"/>
      <c r="J6" s="102"/>
    </row>
    <row r="7" spans="2:10">
      <c r="B7" s="98"/>
      <c r="J7" s="99"/>
    </row>
    <row r="8" spans="2:10">
      <c r="B8" s="98"/>
      <c r="F8" s="10" t="s">
        <v>698</v>
      </c>
      <c r="G8" s="10"/>
      <c r="J8" s="99"/>
    </row>
    <row r="9" spans="2:10">
      <c r="B9" s="95"/>
      <c r="C9" s="96"/>
      <c r="D9" s="96"/>
      <c r="E9" s="96"/>
      <c r="F9" s="103" t="s">
        <v>699</v>
      </c>
      <c r="G9" s="103"/>
      <c r="H9" s="96"/>
      <c r="I9" s="96"/>
      <c r="J9" s="97"/>
    </row>
    <row r="10" spans="2:10">
      <c r="B10" s="98"/>
      <c r="F10" s="10" t="s">
        <v>700</v>
      </c>
      <c r="G10" s="10"/>
      <c r="J10" s="99"/>
    </row>
    <row r="11" spans="2:10">
      <c r="B11" s="98"/>
      <c r="F11" s="10"/>
      <c r="G11" s="10"/>
      <c r="J11" s="99"/>
    </row>
    <row r="12" spans="2:10">
      <c r="B12" s="98"/>
      <c r="F12" s="10" t="s">
        <v>701</v>
      </c>
      <c r="G12" s="10"/>
      <c r="J12" s="99"/>
    </row>
    <row r="13" spans="2:10">
      <c r="B13" s="98"/>
      <c r="F13" s="10" t="s">
        <v>702</v>
      </c>
      <c r="G13" s="10"/>
      <c r="J13" s="99"/>
    </row>
    <row r="14" spans="2:10">
      <c r="B14" s="100"/>
      <c r="C14" s="101"/>
      <c r="D14" s="101"/>
      <c r="E14" s="101"/>
      <c r="F14" s="101"/>
      <c r="G14" s="101"/>
      <c r="H14" s="101"/>
      <c r="I14" s="101"/>
      <c r="J14" s="102"/>
    </row>
    <row r="15" spans="2:10">
      <c r="B15" s="98"/>
      <c r="J15" s="99"/>
    </row>
    <row r="16" spans="2:10">
      <c r="B16" s="98"/>
      <c r="F16" s="11" t="s">
        <v>703</v>
      </c>
      <c r="J16" s="99"/>
    </row>
    <row r="17" spans="2:10">
      <c r="B17" s="95"/>
      <c r="C17" s="104" t="s">
        <v>704</v>
      </c>
      <c r="D17" s="104"/>
      <c r="E17" s="96" t="str">
        <f>+data!C98</f>
        <v>Columbia County Public Hospital District No. 1</v>
      </c>
      <c r="F17" s="103"/>
      <c r="G17" s="103"/>
      <c r="H17" s="96"/>
      <c r="I17" s="96"/>
      <c r="J17" s="97"/>
    </row>
    <row r="18" spans="2:10">
      <c r="B18" s="98"/>
      <c r="C18" s="53" t="s">
        <v>705</v>
      </c>
      <c r="D18" s="53"/>
      <c r="E18" s="11" t="str">
        <f>+"H-"&amp;data!C97</f>
        <v>H-141</v>
      </c>
      <c r="F18" s="10"/>
      <c r="G18" s="10"/>
      <c r="J18" s="99"/>
    </row>
    <row r="19" spans="2:10">
      <c r="B19" s="98"/>
      <c r="C19" s="53" t="s">
        <v>706</v>
      </c>
      <c r="D19" s="53"/>
      <c r="E19" s="11" t="str">
        <f>+data!C99</f>
        <v>1012 South Third Street</v>
      </c>
      <c r="F19" s="10"/>
      <c r="G19" s="10"/>
      <c r="J19" s="99"/>
    </row>
    <row r="20" spans="2:10">
      <c r="B20" s="98"/>
      <c r="C20" s="53" t="s">
        <v>707</v>
      </c>
      <c r="D20" s="53"/>
      <c r="E20" s="11" t="str">
        <f>+data!C99</f>
        <v>1012 South Third Street</v>
      </c>
      <c r="F20" s="10"/>
      <c r="G20" s="10"/>
      <c r="J20" s="99"/>
    </row>
    <row r="21" spans="2:10">
      <c r="B21" s="98"/>
      <c r="C21" s="53" t="s">
        <v>708</v>
      </c>
      <c r="D21" s="53"/>
      <c r="E21" s="11" t="str">
        <f>CONCATENATE(+data!C100,", ",+data!C101,", ",+data!C102)</f>
        <v>Dayton, WA, 99328</v>
      </c>
      <c r="F21" s="10"/>
      <c r="G21" s="10"/>
      <c r="J21" s="99"/>
    </row>
    <row r="22" spans="2:10">
      <c r="B22" s="100"/>
      <c r="C22" s="101"/>
      <c r="D22" s="101"/>
      <c r="E22" s="101"/>
      <c r="F22" s="101"/>
      <c r="G22" s="101"/>
      <c r="H22" s="101"/>
      <c r="I22" s="101"/>
      <c r="J22" s="102"/>
    </row>
    <row r="23" spans="2:10">
      <c r="B23" s="98"/>
      <c r="J23" s="99"/>
    </row>
    <row r="24" spans="2:10">
      <c r="B24" s="98"/>
      <c r="J24" s="99"/>
    </row>
    <row r="25" spans="2:10">
      <c r="B25" s="98"/>
      <c r="J25" s="99"/>
    </row>
    <row r="26" spans="2:10">
      <c r="B26" s="105"/>
      <c r="C26" s="106"/>
      <c r="D26" s="106"/>
      <c r="E26" s="106"/>
      <c r="F26" s="107" t="s">
        <v>709</v>
      </c>
      <c r="G26" s="106"/>
      <c r="H26" s="106"/>
      <c r="I26" s="106"/>
      <c r="J26" s="108"/>
    </row>
    <row r="27" spans="2:10">
      <c r="B27" s="109" t="s">
        <v>710</v>
      </c>
      <c r="C27" s="110"/>
      <c r="D27" s="110"/>
      <c r="E27" s="110"/>
      <c r="F27" s="110"/>
      <c r="G27" s="110"/>
      <c r="H27" s="110"/>
      <c r="I27" s="110"/>
      <c r="J27" s="111"/>
    </row>
    <row r="28" spans="2:10">
      <c r="B28" s="98" t="str">
        <f>+"by the Department of Health for the fiscal year ended "&amp;data!C96&amp;"."</f>
        <v>by the Department of Health for the fiscal year ended 12/31/2024.</v>
      </c>
      <c r="J28" s="99"/>
    </row>
    <row r="29" spans="2:10">
      <c r="B29" s="98" t="s">
        <v>711</v>
      </c>
      <c r="J29" s="99"/>
    </row>
    <row r="30" spans="2:10">
      <c r="B30" s="112" t="s">
        <v>712</v>
      </c>
      <c r="C30" s="113"/>
      <c r="D30" s="113"/>
      <c r="E30" s="113"/>
      <c r="F30" s="113"/>
      <c r="G30" s="113"/>
      <c r="H30" s="113"/>
      <c r="I30" s="113"/>
      <c r="J30" s="114"/>
    </row>
    <row r="31" spans="2:10">
      <c r="B31" s="109"/>
      <c r="C31" s="110"/>
      <c r="D31" s="110"/>
      <c r="E31" s="110"/>
      <c r="F31" s="110"/>
      <c r="G31" s="110"/>
      <c r="H31" s="110"/>
      <c r="I31" s="110"/>
      <c r="J31" s="111"/>
    </row>
    <row r="32" spans="2:10">
      <c r="B32" s="98"/>
      <c r="J32" s="99"/>
    </row>
    <row r="33" spans="2:10">
      <c r="B33" s="115" t="s">
        <v>247</v>
      </c>
      <c r="C33" s="113"/>
      <c r="D33" s="113"/>
      <c r="E33" s="113"/>
      <c r="F33" s="113"/>
      <c r="G33" s="113"/>
      <c r="H33" s="113"/>
      <c r="I33" s="113"/>
      <c r="J33" s="114"/>
    </row>
    <row r="34" spans="2:10">
      <c r="B34" s="105" t="s">
        <v>713</v>
      </c>
      <c r="C34" s="106"/>
      <c r="D34" s="106"/>
      <c r="E34" s="106"/>
      <c r="F34" s="107"/>
      <c r="G34" s="106"/>
      <c r="H34" s="106"/>
      <c r="I34" s="106"/>
      <c r="J34" s="108"/>
    </row>
    <row r="35" spans="2:10">
      <c r="B35" s="105" t="s">
        <v>714</v>
      </c>
      <c r="C35" s="106"/>
      <c r="D35" s="106"/>
      <c r="E35" s="106"/>
      <c r="F35" s="107"/>
      <c r="G35" s="106"/>
      <c r="H35" s="106"/>
      <c r="I35" s="106"/>
      <c r="J35" s="108"/>
    </row>
    <row r="36" spans="2:10">
      <c r="B36" s="105" t="s">
        <v>715</v>
      </c>
      <c r="C36" s="106"/>
      <c r="D36" s="106"/>
      <c r="E36" s="106"/>
      <c r="F36" s="107"/>
      <c r="G36" s="106"/>
      <c r="H36" s="106"/>
      <c r="I36" s="106"/>
      <c r="J36" s="108"/>
    </row>
    <row r="37" spans="2:10">
      <c r="B37" s="109"/>
      <c r="C37" s="110"/>
      <c r="D37" s="110"/>
      <c r="E37" s="110"/>
      <c r="F37" s="110"/>
      <c r="G37" s="110"/>
      <c r="H37" s="110"/>
      <c r="I37" s="110"/>
      <c r="J37" s="111"/>
    </row>
    <row r="38" spans="2:10">
      <c r="B38" s="98"/>
      <c r="J38" s="99"/>
    </row>
    <row r="39" spans="2:10">
      <c r="B39" s="115" t="s">
        <v>247</v>
      </c>
      <c r="C39" s="113"/>
      <c r="D39" s="113"/>
      <c r="E39" s="113"/>
      <c r="F39" s="113"/>
      <c r="G39" s="113"/>
      <c r="H39" s="113"/>
      <c r="I39" s="113"/>
      <c r="J39" s="114"/>
    </row>
    <row r="40" spans="2:10">
      <c r="B40" s="105" t="s">
        <v>716</v>
      </c>
      <c r="C40" s="106"/>
      <c r="D40" s="106"/>
      <c r="E40" s="106"/>
      <c r="F40" s="107"/>
      <c r="G40" s="106"/>
      <c r="H40" s="106"/>
      <c r="I40" s="106"/>
      <c r="J40" s="108"/>
    </row>
    <row r="41" spans="2:10">
      <c r="B41" s="105" t="s">
        <v>714</v>
      </c>
      <c r="C41" s="106"/>
      <c r="D41" s="106"/>
      <c r="E41" s="106"/>
      <c r="F41" s="107"/>
      <c r="G41" s="106"/>
      <c r="H41" s="106"/>
      <c r="I41" s="106"/>
      <c r="J41" s="108"/>
    </row>
    <row r="42" spans="2:10">
      <c r="B42" s="116" t="s">
        <v>715</v>
      </c>
      <c r="C42" s="117"/>
      <c r="D42" s="117"/>
      <c r="E42" s="117"/>
      <c r="F42" s="118"/>
      <c r="G42" s="117"/>
      <c r="H42" s="117"/>
      <c r="I42" s="117"/>
      <c r="J42" s="119"/>
    </row>
  </sheetData>
  <sheetProtection algorithmName="SHA-512" hashValue="676FRq1pKzjH0GD7kXg6CF/9OQXqhHV0Jo4H+yC3obxwTRw8Jzonk1yqBIuBufhYKFjl/meKRYNK87PyxI8kMg==" saltValue="OFQIotkxeycrwdrNP9tCxQ==" spinCount="100000" sheet="1" objects="1" scenarios="1"/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88FA-A8B1-4E1B-BDC7-CC89A713B75A}">
  <sheetPr codeName="Sheet9">
    <tabColor rgb="FF92D050"/>
  </sheetPr>
  <dimension ref="A2:M94"/>
  <sheetViews>
    <sheetView zoomScale="85" zoomScaleNormal="85" workbookViewId="0">
      <selection activeCell="I70" sqref="I70"/>
    </sheetView>
  </sheetViews>
  <sheetFormatPr defaultColWidth="8.6640625" defaultRowHeight="15"/>
  <cols>
    <col min="1" max="1" width="28.77734375" style="1" customWidth="1"/>
    <col min="2" max="8" width="12.21875" style="1" customWidth="1"/>
    <col min="9" max="9" width="65.109375" style="1" bestFit="1" customWidth="1"/>
    <col min="10" max="10" width="40.5546875" style="1" customWidth="1"/>
    <col min="11" max="15" width="8.6640625" style="1" customWidth="1"/>
    <col min="16" max="16384" width="8.6640625" style="1"/>
  </cols>
  <sheetData>
    <row r="2" spans="1:13">
      <c r="A2" s="54" t="s">
        <v>717</v>
      </c>
    </row>
    <row r="3" spans="1:13">
      <c r="A3" s="54"/>
    </row>
    <row r="4" spans="1:13">
      <c r="A4" s="149" t="s">
        <v>718</v>
      </c>
    </row>
    <row r="5" spans="1:13">
      <c r="A5" s="149" t="s">
        <v>719</v>
      </c>
    </row>
    <row r="6" spans="1:13">
      <c r="A6" s="149" t="s">
        <v>720</v>
      </c>
    </row>
    <row r="7" spans="1:13">
      <c r="A7" s="149"/>
    </row>
    <row r="8" spans="1:13">
      <c r="A8" s="2" t="s">
        <v>721</v>
      </c>
    </row>
    <row r="9" spans="1:13">
      <c r="A9" s="149" t="s">
        <v>26</v>
      </c>
    </row>
    <row r="12" spans="1:13">
      <c r="A12" s="1" t="str">
        <f>data!C97</f>
        <v>141</v>
      </c>
      <c r="B12" s="228" t="str">
        <f>RIGHT('Prior Year'!C96,4)</f>
        <v>2023</v>
      </c>
      <c r="C12" s="228" t="str">
        <f>RIGHT(data!C96,4)</f>
        <v>2024</v>
      </c>
      <c r="D12" s="1" t="str">
        <f>RIGHT('Prior Year'!C96,4)</f>
        <v>2023</v>
      </c>
      <c r="E12" s="228" t="str">
        <f>RIGHT(data!C96,4)</f>
        <v>2024</v>
      </c>
      <c r="F12" s="1" t="str">
        <f>RIGHT('Prior Year'!C96,4)</f>
        <v>2023</v>
      </c>
      <c r="G12" s="228" t="str">
        <f>RIGHT(data!C96,4)</f>
        <v>2024</v>
      </c>
      <c r="H12" s="3"/>
    </row>
    <row r="13" spans="1:13">
      <c r="A13" s="2"/>
      <c r="B13" s="228" t="s">
        <v>722</v>
      </c>
      <c r="C13" s="228" t="s">
        <v>722</v>
      </c>
      <c r="D13" s="5" t="s">
        <v>723</v>
      </c>
      <c r="E13" s="5" t="s">
        <v>723</v>
      </c>
      <c r="F13" s="3" t="s">
        <v>724</v>
      </c>
      <c r="G13" s="3" t="s">
        <v>724</v>
      </c>
      <c r="H13" s="3" t="s">
        <v>725</v>
      </c>
    </row>
    <row r="14" spans="1:13">
      <c r="A14" s="1" t="s">
        <v>726</v>
      </c>
      <c r="B14" s="228" t="s">
        <v>360</v>
      </c>
      <c r="C14" s="228" t="s">
        <v>360</v>
      </c>
      <c r="D14" s="4" t="s">
        <v>727</v>
      </c>
      <c r="E14" s="4" t="s">
        <v>727</v>
      </c>
      <c r="F14" s="3" t="s">
        <v>728</v>
      </c>
      <c r="G14" s="3" t="s">
        <v>728</v>
      </c>
      <c r="H14" s="3" t="s">
        <v>729</v>
      </c>
      <c r="I14" s="8" t="s">
        <v>730</v>
      </c>
      <c r="J14" s="55" t="s">
        <v>731</v>
      </c>
    </row>
    <row r="15" spans="1:13">
      <c r="A15" s="1" t="s">
        <v>732</v>
      </c>
      <c r="B15" s="228">
        <f>ROUND(N('Prior Year'!C85), 0)</f>
        <v>0</v>
      </c>
      <c r="C15" s="228">
        <f>data!C85</f>
        <v>0</v>
      </c>
      <c r="D15" s="228">
        <f>ROUND(N('Prior Year'!C59), 0)</f>
        <v>0</v>
      </c>
      <c r="E15" s="1">
        <f>data!C59</f>
        <v>0</v>
      </c>
      <c r="F15" s="205" t="str">
        <f t="shared" ref="F15:F59" si="0">IF(B15=0,"",IF(D15=0,"",B15/D15))</f>
        <v/>
      </c>
      <c r="G15" s="205" t="str">
        <f t="shared" ref="G15:G29" si="1">IF(C15=0,"",IF(E15=0,"",C15/E15))</f>
        <v/>
      </c>
      <c r="H15" s="6" t="str">
        <f t="shared" ref="H15:H30" si="2">IF(B15 = 0, "", IF(C15 = 0, "", IF(D15 = 0, "", IF(E15 = 0, "", IF(G15 / F15 - 1 &lt; -0.25, G15 / F15 - 1, IF(G15 / F15 - 1 &gt; 0.25, G15 / F15 - 1, ""))))))</f>
        <v/>
      </c>
      <c r="I15" s="228" t="str">
        <f t="shared" ref="I15:I46" si="3">IF(H15 = "", "", IF(ABS(H15) &gt; 25 %, "Please provide explanation for the fluctuation noted here", ""))</f>
        <v/>
      </c>
      <c r="M15" s="7"/>
    </row>
    <row r="16" spans="1:13">
      <c r="A16" s="1" t="s">
        <v>733</v>
      </c>
      <c r="B16" s="228">
        <f>ROUND(N('Prior Year'!D85), 0)</f>
        <v>0</v>
      </c>
      <c r="C16" s="228">
        <f>data!D85</f>
        <v>0</v>
      </c>
      <c r="D16" s="228">
        <f>ROUND(N('Prior Year'!D59), 0)</f>
        <v>0</v>
      </c>
      <c r="E16" s="1">
        <f>data!D59</f>
        <v>0</v>
      </c>
      <c r="F16" s="205" t="str">
        <f t="shared" si="0"/>
        <v/>
      </c>
      <c r="G16" s="205" t="str">
        <f t="shared" si="1"/>
        <v/>
      </c>
      <c r="H16" s="6" t="str">
        <f t="shared" si="2"/>
        <v/>
      </c>
      <c r="I16" s="228" t="str">
        <f t="shared" si="3"/>
        <v/>
      </c>
      <c r="M16" s="7"/>
    </row>
    <row r="17" spans="1:13">
      <c r="A17" s="1" t="s">
        <v>734</v>
      </c>
      <c r="B17" s="228">
        <f>ROUND(N('Prior Year'!E85), 0)</f>
        <v>997684</v>
      </c>
      <c r="C17" s="228">
        <f>data!E85</f>
        <v>741500</v>
      </c>
      <c r="D17" s="228">
        <f>ROUND(N('Prior Year'!E59), 0)</f>
        <v>480</v>
      </c>
      <c r="E17" s="1">
        <f>data!E59</f>
        <v>364</v>
      </c>
      <c r="F17" s="205">
        <f t="shared" si="0"/>
        <v>2078.5083333333332</v>
      </c>
      <c r="G17" s="205">
        <f t="shared" si="1"/>
        <v>2037.0879120879122</v>
      </c>
      <c r="H17" s="6" t="str">
        <f t="shared" si="2"/>
        <v/>
      </c>
      <c r="I17" s="228" t="str">
        <f t="shared" si="3"/>
        <v/>
      </c>
      <c r="M17" s="7"/>
    </row>
    <row r="18" spans="1:13">
      <c r="A18" s="1" t="s">
        <v>735</v>
      </c>
      <c r="B18" s="228">
        <f>ROUND(N('Prior Year'!F85), 0)</f>
        <v>0</v>
      </c>
      <c r="C18" s="228">
        <f>data!F85</f>
        <v>0</v>
      </c>
      <c r="D18" s="228">
        <f>ROUND(N('Prior Year'!F59), 0)</f>
        <v>0</v>
      </c>
      <c r="E18" s="1">
        <f>data!F59</f>
        <v>0</v>
      </c>
      <c r="F18" s="205" t="str">
        <f t="shared" si="0"/>
        <v/>
      </c>
      <c r="G18" s="205" t="str">
        <f t="shared" si="1"/>
        <v/>
      </c>
      <c r="H18" s="6" t="str">
        <f t="shared" si="2"/>
        <v/>
      </c>
      <c r="I18" s="228" t="str">
        <f t="shared" si="3"/>
        <v/>
      </c>
      <c r="M18" s="7"/>
    </row>
    <row r="19" spans="1:13">
      <c r="A19" s="1" t="s">
        <v>736</v>
      </c>
      <c r="B19" s="228">
        <f>ROUND(N('Prior Year'!G85), 0)</f>
        <v>0</v>
      </c>
      <c r="C19" s="228">
        <f>data!G85</f>
        <v>0</v>
      </c>
      <c r="D19" s="228">
        <f>ROUND(N('Prior Year'!G59), 0)</f>
        <v>0</v>
      </c>
      <c r="E19" s="1">
        <f>data!G59</f>
        <v>0</v>
      </c>
      <c r="F19" s="205" t="str">
        <f t="shared" si="0"/>
        <v/>
      </c>
      <c r="G19" s="205" t="str">
        <f t="shared" si="1"/>
        <v/>
      </c>
      <c r="H19" s="6" t="str">
        <f t="shared" si="2"/>
        <v/>
      </c>
      <c r="I19" s="228" t="str">
        <f t="shared" si="3"/>
        <v/>
      </c>
      <c r="M19" s="7"/>
    </row>
    <row r="20" spans="1:13">
      <c r="A20" s="1" t="s">
        <v>737</v>
      </c>
      <c r="B20" s="228">
        <f>ROUND(N('Prior Year'!H85), 0)</f>
        <v>0</v>
      </c>
      <c r="C20" s="228">
        <f>data!H85</f>
        <v>0</v>
      </c>
      <c r="D20" s="228">
        <f>ROUND(N('Prior Year'!H59), 0)</f>
        <v>0</v>
      </c>
      <c r="E20" s="1">
        <f>data!H59</f>
        <v>0</v>
      </c>
      <c r="F20" s="205" t="str">
        <f t="shared" si="0"/>
        <v/>
      </c>
      <c r="G20" s="205" t="str">
        <f t="shared" si="1"/>
        <v/>
      </c>
      <c r="H20" s="6" t="str">
        <f t="shared" si="2"/>
        <v/>
      </c>
      <c r="I20" s="228" t="str">
        <f t="shared" si="3"/>
        <v/>
      </c>
      <c r="M20" s="7"/>
    </row>
    <row r="21" spans="1:13">
      <c r="A21" s="1" t="s">
        <v>738</v>
      </c>
      <c r="B21" s="228">
        <f>ROUND(N('Prior Year'!I85), 0)</f>
        <v>0</v>
      </c>
      <c r="C21" s="228">
        <f>data!I85</f>
        <v>0</v>
      </c>
      <c r="D21" s="228">
        <f>ROUND(N('Prior Year'!I59), 0)</f>
        <v>0</v>
      </c>
      <c r="E21" s="1">
        <f>data!I59</f>
        <v>0</v>
      </c>
      <c r="F21" s="205" t="str">
        <f t="shared" si="0"/>
        <v/>
      </c>
      <c r="G21" s="205" t="str">
        <f t="shared" si="1"/>
        <v/>
      </c>
      <c r="H21" s="6" t="str">
        <f t="shared" si="2"/>
        <v/>
      </c>
      <c r="I21" s="228" t="str">
        <f t="shared" si="3"/>
        <v/>
      </c>
      <c r="M21" s="7"/>
    </row>
    <row r="22" spans="1:13">
      <c r="A22" s="1" t="s">
        <v>739</v>
      </c>
      <c r="B22" s="228">
        <f>ROUND(N('Prior Year'!J85), 0)</f>
        <v>0</v>
      </c>
      <c r="C22" s="228">
        <f>data!J85</f>
        <v>0</v>
      </c>
      <c r="D22" s="228">
        <f>ROUND(N('Prior Year'!J59), 0)</f>
        <v>0</v>
      </c>
      <c r="E22" s="1">
        <f>data!J59</f>
        <v>0</v>
      </c>
      <c r="F22" s="205" t="str">
        <f t="shared" si="0"/>
        <v/>
      </c>
      <c r="G22" s="205" t="str">
        <f t="shared" si="1"/>
        <v/>
      </c>
      <c r="H22" s="6" t="str">
        <f t="shared" si="2"/>
        <v/>
      </c>
      <c r="I22" s="228" t="str">
        <f t="shared" si="3"/>
        <v/>
      </c>
      <c r="M22" s="7"/>
    </row>
    <row r="23" spans="1:13">
      <c r="A23" s="1" t="s">
        <v>740</v>
      </c>
      <c r="B23" s="228">
        <f>ROUND(N('Prior Year'!K85), 0)</f>
        <v>184863</v>
      </c>
      <c r="C23" s="228">
        <f>data!K85</f>
        <v>0</v>
      </c>
      <c r="D23" s="228">
        <f>ROUND(N('Prior Year'!K59), 0)</f>
        <v>800</v>
      </c>
      <c r="E23" s="1">
        <f>data!K59</f>
        <v>0</v>
      </c>
      <c r="F23" s="205">
        <f t="shared" si="0"/>
        <v>231.07875000000001</v>
      </c>
      <c r="G23" s="205" t="str">
        <f t="shared" si="1"/>
        <v/>
      </c>
      <c r="H23" s="6" t="str">
        <f t="shared" si="2"/>
        <v/>
      </c>
      <c r="I23" s="228" t="str">
        <f t="shared" si="3"/>
        <v/>
      </c>
      <c r="M23" s="7"/>
    </row>
    <row r="24" spans="1:13">
      <c r="A24" s="1" t="s">
        <v>741</v>
      </c>
      <c r="B24" s="228">
        <f>ROUND(N('Prior Year'!L85), 0)</f>
        <v>5029962</v>
      </c>
      <c r="C24" s="228">
        <f>data!L85</f>
        <v>4353232</v>
      </c>
      <c r="D24" s="228">
        <f>ROUND(N('Prior Year'!L59), 0)</f>
        <v>2420</v>
      </c>
      <c r="E24" s="1">
        <f>data!L59</f>
        <v>2137</v>
      </c>
      <c r="F24" s="205">
        <f t="shared" si="0"/>
        <v>2078.4966942148762</v>
      </c>
      <c r="G24" s="205">
        <f t="shared" si="1"/>
        <v>2037.0762751520824</v>
      </c>
      <c r="H24" s="6" t="str">
        <f t="shared" si="2"/>
        <v/>
      </c>
      <c r="I24" s="228" t="str">
        <f t="shared" si="3"/>
        <v/>
      </c>
      <c r="M24" s="7"/>
    </row>
    <row r="25" spans="1:13">
      <c r="A25" s="1" t="s">
        <v>742</v>
      </c>
      <c r="B25" s="228">
        <f>ROUND(N('Prior Year'!M85), 0)</f>
        <v>0</v>
      </c>
      <c r="C25" s="228">
        <f>data!M85</f>
        <v>0</v>
      </c>
      <c r="D25" s="228">
        <f>ROUND(N('Prior Year'!M59), 0)</f>
        <v>0</v>
      </c>
      <c r="E25" s="1">
        <f>data!M59</f>
        <v>0</v>
      </c>
      <c r="F25" s="205" t="str">
        <f t="shared" si="0"/>
        <v/>
      </c>
      <c r="G25" s="205" t="str">
        <f t="shared" si="1"/>
        <v/>
      </c>
      <c r="H25" s="6" t="str">
        <f t="shared" si="2"/>
        <v/>
      </c>
      <c r="I25" s="228" t="str">
        <f t="shared" si="3"/>
        <v/>
      </c>
      <c r="M25" s="7"/>
    </row>
    <row r="26" spans="1:13">
      <c r="A26" s="1" t="s">
        <v>743</v>
      </c>
      <c r="B26" s="1">
        <f>ROUND(N('Prior Year'!N85), 0)</f>
        <v>2788678</v>
      </c>
      <c r="C26" s="228">
        <f>data!N85</f>
        <v>3317055</v>
      </c>
      <c r="D26" s="228">
        <f>ROUND(N('Prior Year'!N59), 0)</f>
        <v>8020</v>
      </c>
      <c r="E26" s="1">
        <f>data!N59</f>
        <v>12624</v>
      </c>
      <c r="F26" s="205">
        <f t="shared" si="0"/>
        <v>347.71546134663339</v>
      </c>
      <c r="G26" s="205">
        <f t="shared" si="1"/>
        <v>262.75784220532319</v>
      </c>
      <c r="H26" s="6" t="str">
        <f t="shared" si="2"/>
        <v/>
      </c>
      <c r="I26" s="228" t="str">
        <f t="shared" si="3"/>
        <v/>
      </c>
      <c r="M26" s="7"/>
    </row>
    <row r="27" spans="1:13">
      <c r="A27" s="1" t="s">
        <v>744</v>
      </c>
      <c r="B27" s="228">
        <f>ROUND(N('Prior Year'!O85), 0)</f>
        <v>0</v>
      </c>
      <c r="C27" s="228">
        <f>data!O85</f>
        <v>0</v>
      </c>
      <c r="D27" s="228">
        <f>ROUND(N('Prior Year'!O59), 0)</f>
        <v>0</v>
      </c>
      <c r="E27" s="1">
        <f>data!O59</f>
        <v>0</v>
      </c>
      <c r="F27" s="205" t="str">
        <f t="shared" si="0"/>
        <v/>
      </c>
      <c r="G27" s="205" t="str">
        <f t="shared" si="1"/>
        <v/>
      </c>
      <c r="H27" s="6" t="str">
        <f t="shared" si="2"/>
        <v/>
      </c>
      <c r="I27" s="228" t="str">
        <f t="shared" si="3"/>
        <v/>
      </c>
      <c r="J27" s="206"/>
      <c r="M27" s="7"/>
    </row>
    <row r="28" spans="1:13">
      <c r="A28" s="1" t="s">
        <v>745</v>
      </c>
      <c r="B28" s="228">
        <f>ROUND(N('Prior Year'!P85), 0)</f>
        <v>0</v>
      </c>
      <c r="C28" s="228">
        <f>data!P85</f>
        <v>0</v>
      </c>
      <c r="D28" s="228">
        <f>ROUND(N('Prior Year'!P59), 0)</f>
        <v>0</v>
      </c>
      <c r="E28" s="1">
        <f>data!P59</f>
        <v>0</v>
      </c>
      <c r="F28" s="205" t="str">
        <f t="shared" si="0"/>
        <v/>
      </c>
      <c r="G28" s="205" t="str">
        <f t="shared" si="1"/>
        <v/>
      </c>
      <c r="H28" s="6" t="str">
        <f t="shared" si="2"/>
        <v/>
      </c>
      <c r="I28" s="228" t="str">
        <f t="shared" si="3"/>
        <v/>
      </c>
      <c r="M28" s="7"/>
    </row>
    <row r="29" spans="1:13">
      <c r="A29" s="1" t="s">
        <v>746</v>
      </c>
      <c r="B29" s="228">
        <f>ROUND(N('Prior Year'!Q85), 0)</f>
        <v>0</v>
      </c>
      <c r="C29" s="228">
        <f>data!Q85</f>
        <v>0</v>
      </c>
      <c r="D29" s="228">
        <f>ROUND(N('Prior Year'!Q59), 0)</f>
        <v>0</v>
      </c>
      <c r="E29" s="1">
        <f>data!Q59</f>
        <v>0</v>
      </c>
      <c r="F29" s="205" t="str">
        <f t="shared" si="0"/>
        <v/>
      </c>
      <c r="G29" s="205" t="str">
        <f t="shared" si="1"/>
        <v/>
      </c>
      <c r="H29" s="6" t="str">
        <f t="shared" si="2"/>
        <v/>
      </c>
      <c r="I29" s="228" t="str">
        <f t="shared" si="3"/>
        <v/>
      </c>
      <c r="M29" s="7"/>
    </row>
    <row r="30" spans="1:13">
      <c r="A30" s="1" t="s">
        <v>747</v>
      </c>
      <c r="B30" s="228">
        <f>ROUND(N('Prior Year'!R85), 0)</f>
        <v>0</v>
      </c>
      <c r="C30" s="228">
        <f>data!R85</f>
        <v>0</v>
      </c>
      <c r="D30" s="228">
        <f>ROUND(N('Prior Year'!R59), 0)</f>
        <v>0</v>
      </c>
      <c r="E30" s="1">
        <f>data!R59</f>
        <v>0</v>
      </c>
      <c r="F30" s="205" t="str">
        <f t="shared" si="0"/>
        <v/>
      </c>
      <c r="G30" s="205" t="str">
        <f>IFERROR(IF(C30=0,"",IF(E30=0,"",C30/E30)),"")</f>
        <v/>
      </c>
      <c r="H30" s="6" t="str">
        <f t="shared" si="2"/>
        <v/>
      </c>
      <c r="I30" s="228" t="str">
        <f t="shared" si="3"/>
        <v/>
      </c>
      <c r="M30" s="7"/>
    </row>
    <row r="31" spans="1:13">
      <c r="A31" s="1" t="s">
        <v>748</v>
      </c>
      <c r="B31" s="228">
        <f>ROUND(N('Prior Year'!S85), 0)</f>
        <v>243447</v>
      </c>
      <c r="C31" s="228">
        <f>data!S85</f>
        <v>41</v>
      </c>
      <c r="D31" s="228" t="s">
        <v>749</v>
      </c>
      <c r="E31" s="4" t="s">
        <v>749</v>
      </c>
      <c r="F31" s="205" t="s">
        <v>297</v>
      </c>
      <c r="G31" s="205" t="str">
        <f>IFERROR(IF(C31=0,"",IF(E31=0,"",C31/E31)),"")</f>
        <v/>
      </c>
      <c r="H31" s="6" t="s">
        <v>297</v>
      </c>
      <c r="I31" s="343" t="str">
        <f t="shared" si="3"/>
        <v/>
      </c>
      <c r="M31" s="7"/>
    </row>
    <row r="32" spans="1:13">
      <c r="A32" s="1" t="s">
        <v>750</v>
      </c>
      <c r="B32" s="228">
        <f>ROUND(N('Prior Year'!T85), 0)</f>
        <v>0</v>
      </c>
      <c r="C32" s="228">
        <f>data!T85</f>
        <v>0</v>
      </c>
      <c r="D32" s="228" t="s">
        <v>749</v>
      </c>
      <c r="E32" s="4" t="s">
        <v>749</v>
      </c>
      <c r="F32" s="205" t="s">
        <v>297</v>
      </c>
      <c r="G32" s="205" t="str">
        <f>IFERROR(IF(C32=0,"",IF(E32=0,"",C32/E32)),"")</f>
        <v/>
      </c>
      <c r="H32" s="6" t="s">
        <v>297</v>
      </c>
      <c r="I32" s="343" t="str">
        <f t="shared" si="3"/>
        <v/>
      </c>
      <c r="M32" s="7"/>
    </row>
    <row r="33" spans="1:13">
      <c r="A33" s="1" t="s">
        <v>751</v>
      </c>
      <c r="B33" s="228">
        <f>ROUND(N('Prior Year'!U85), 0)</f>
        <v>1392211</v>
      </c>
      <c r="C33" s="228">
        <f>data!U85</f>
        <v>1377916</v>
      </c>
      <c r="D33" s="228">
        <f>ROUND(N('Prior Year'!U59), 0)</f>
        <v>37122</v>
      </c>
      <c r="E33" s="1">
        <f>data!U59</f>
        <v>34436</v>
      </c>
      <c r="F33" s="205">
        <f t="shared" si="0"/>
        <v>37.503663595711437</v>
      </c>
      <c r="G33" s="205">
        <f t="shared" ref="G33:G69" si="4">IF(C33=0,"",IF(E33=0,"",C33/E33))</f>
        <v>40.013822743640375</v>
      </c>
      <c r="H33" s="6" t="str">
        <f t="shared" ref="H33:H39" si="5">IF(B33 = 0, "", IF(C33 = 0, "", IF(D33 = 0, "", IF(E33 = 0, "", IF(G33 / F33 - 1 &lt; -0.25, G33 / F33 - 1, IF(G33 / F33 - 1 &gt; 0.25, G33 / F33 - 1, ""))))))</f>
        <v/>
      </c>
      <c r="I33" s="343" t="str">
        <f t="shared" si="3"/>
        <v/>
      </c>
      <c r="M33" s="7"/>
    </row>
    <row r="34" spans="1:13">
      <c r="A34" s="1" t="s">
        <v>752</v>
      </c>
      <c r="B34" s="228">
        <f>ROUND(N('Prior Year'!V85), 0)</f>
        <v>0</v>
      </c>
      <c r="C34" s="228">
        <f>data!V85</f>
        <v>0</v>
      </c>
      <c r="D34" s="228">
        <f>ROUND(N('Prior Year'!V59), 0)</f>
        <v>0</v>
      </c>
      <c r="E34" s="1">
        <f>data!V59</f>
        <v>0</v>
      </c>
      <c r="F34" s="205" t="str">
        <f t="shared" si="0"/>
        <v/>
      </c>
      <c r="G34" s="205" t="str">
        <f t="shared" si="4"/>
        <v/>
      </c>
      <c r="H34" s="6" t="str">
        <f t="shared" si="5"/>
        <v/>
      </c>
      <c r="I34" s="343" t="str">
        <f t="shared" si="3"/>
        <v/>
      </c>
      <c r="M34" s="7"/>
    </row>
    <row r="35" spans="1:13" ht="30">
      <c r="A35" s="1" t="s">
        <v>753</v>
      </c>
      <c r="B35" s="228">
        <f>ROUND(N('Prior Year'!W85), 0)</f>
        <v>277436</v>
      </c>
      <c r="C35" s="228">
        <f>data!W85</f>
        <v>69467</v>
      </c>
      <c r="D35" s="228">
        <f>ROUND(N('Prior Year'!W59), 0)</f>
        <v>289</v>
      </c>
      <c r="E35" s="1">
        <f>data!W59</f>
        <v>297</v>
      </c>
      <c r="F35" s="205">
        <f t="shared" si="0"/>
        <v>959.98615916955021</v>
      </c>
      <c r="G35" s="205">
        <f t="shared" si="4"/>
        <v>233.89562289562289</v>
      </c>
      <c r="H35" s="6">
        <f t="shared" si="5"/>
        <v>-0.75635521339395384</v>
      </c>
      <c r="I35" s="343" t="s">
        <v>1381</v>
      </c>
      <c r="M35" s="7"/>
    </row>
    <row r="36" spans="1:13">
      <c r="A36" s="1" t="s">
        <v>754</v>
      </c>
      <c r="B36" s="228">
        <f>ROUND(N('Prior Year'!X85), 0)</f>
        <v>273426</v>
      </c>
      <c r="C36" s="228">
        <f>data!X85</f>
        <v>302405</v>
      </c>
      <c r="D36" s="228">
        <f>ROUND(N('Prior Year'!X59), 0)</f>
        <v>1092</v>
      </c>
      <c r="E36" s="1">
        <f>data!X59</f>
        <v>1112</v>
      </c>
      <c r="F36" s="205">
        <f t="shared" si="0"/>
        <v>250.3901098901099</v>
      </c>
      <c r="G36" s="205">
        <f t="shared" si="4"/>
        <v>271.94694244604318</v>
      </c>
      <c r="H36" s="6" t="str">
        <f t="shared" si="5"/>
        <v/>
      </c>
      <c r="I36" s="343" t="str">
        <f t="shared" si="3"/>
        <v/>
      </c>
      <c r="M36" s="7"/>
    </row>
    <row r="37" spans="1:13">
      <c r="A37" s="1" t="s">
        <v>755</v>
      </c>
      <c r="B37" s="228">
        <f>ROUND(N('Prior Year'!Y85), 0)</f>
        <v>514989</v>
      </c>
      <c r="C37" s="228">
        <f>data!Y85</f>
        <v>599048</v>
      </c>
      <c r="D37" s="228">
        <f>ROUND(N('Prior Year'!Y59), 0)</f>
        <v>2148</v>
      </c>
      <c r="E37" s="1">
        <f>data!Y59</f>
        <v>2253</v>
      </c>
      <c r="F37" s="205">
        <f t="shared" si="0"/>
        <v>239.75279329608938</v>
      </c>
      <c r="G37" s="205">
        <f t="shared" si="4"/>
        <v>265.88903683976918</v>
      </c>
      <c r="H37" s="6" t="str">
        <f t="shared" si="5"/>
        <v/>
      </c>
      <c r="I37" s="343" t="str">
        <f t="shared" si="3"/>
        <v/>
      </c>
      <c r="M37" s="7"/>
    </row>
    <row r="38" spans="1:13">
      <c r="A38" s="1" t="s">
        <v>756</v>
      </c>
      <c r="B38" s="228">
        <f>ROUND(N('Prior Year'!Z85), 0)</f>
        <v>0</v>
      </c>
      <c r="C38" s="228">
        <f>data!Z85</f>
        <v>0</v>
      </c>
      <c r="D38" s="228">
        <f>ROUND(N('Prior Year'!Z59), 0)</f>
        <v>0</v>
      </c>
      <c r="E38" s="1">
        <f>data!Z59</f>
        <v>0</v>
      </c>
      <c r="F38" s="205" t="str">
        <f t="shared" si="0"/>
        <v/>
      </c>
      <c r="G38" s="205" t="str">
        <f t="shared" si="4"/>
        <v/>
      </c>
      <c r="H38" s="6" t="str">
        <f t="shared" si="5"/>
        <v/>
      </c>
      <c r="I38" s="343" t="str">
        <f t="shared" si="3"/>
        <v/>
      </c>
      <c r="M38" s="7"/>
    </row>
    <row r="39" spans="1:13">
      <c r="A39" s="1" t="s">
        <v>757</v>
      </c>
      <c r="B39" s="228">
        <f>ROUND(N('Prior Year'!AA85), 0)</f>
        <v>0</v>
      </c>
      <c r="C39" s="228">
        <f>data!AA85</f>
        <v>0</v>
      </c>
      <c r="D39" s="228">
        <f>ROUND(N('Prior Year'!AA59), 0)</f>
        <v>0</v>
      </c>
      <c r="E39" s="1">
        <f>data!AA59</f>
        <v>0</v>
      </c>
      <c r="F39" s="205" t="str">
        <f t="shared" si="0"/>
        <v/>
      </c>
      <c r="G39" s="205" t="str">
        <f t="shared" si="4"/>
        <v/>
      </c>
      <c r="H39" s="6" t="str">
        <f t="shared" si="5"/>
        <v/>
      </c>
      <c r="I39" s="343" t="str">
        <f t="shared" si="3"/>
        <v/>
      </c>
      <c r="M39" s="7"/>
    </row>
    <row r="40" spans="1:13">
      <c r="A40" s="1" t="s">
        <v>758</v>
      </c>
      <c r="B40" s="228">
        <f>ROUND(N('Prior Year'!AB85), 0)</f>
        <v>905183</v>
      </c>
      <c r="C40" s="228">
        <f>data!AB85</f>
        <v>1268491</v>
      </c>
      <c r="D40" s="228" t="s">
        <v>749</v>
      </c>
      <c r="E40" s="4" t="s">
        <v>749</v>
      </c>
      <c r="F40" s="205" t="s">
        <v>297</v>
      </c>
      <c r="G40" s="205" t="str">
        <f>IFERROR(IF(C40=0,"",IF(E40=0,"",C40/E40)),"")</f>
        <v/>
      </c>
      <c r="H40" s="6" t="s">
        <v>297</v>
      </c>
      <c r="I40" s="343" t="str">
        <f t="shared" si="3"/>
        <v/>
      </c>
      <c r="M40" s="7"/>
    </row>
    <row r="41" spans="1:13" ht="30">
      <c r="A41" s="1" t="s">
        <v>759</v>
      </c>
      <c r="B41" s="228">
        <f>ROUND(N('Prior Year'!AC85), 0)</f>
        <v>306778</v>
      </c>
      <c r="C41" s="228">
        <f>data!AC85</f>
        <v>334877</v>
      </c>
      <c r="D41" s="228">
        <f>ROUND(N('Prior Year'!AC59), 0)</f>
        <v>2834</v>
      </c>
      <c r="E41" s="1">
        <f>data!AC59</f>
        <v>2133</v>
      </c>
      <c r="F41" s="205">
        <f t="shared" si="0"/>
        <v>108.24911785462244</v>
      </c>
      <c r="G41" s="205">
        <f t="shared" si="4"/>
        <v>156.99812470698546</v>
      </c>
      <c r="H41" s="6">
        <f t="shared" ref="H41:H59" si="6">IF(B41 = 0, "", IF(C41 = 0, "", IF(D41 = 0, "", IF(E41 = 0, "", IF(G41 / F41 - 1 &lt; -0.25, G41 / F41 - 1, IF(G41 / F41 - 1 &gt; 0.25, G41 / F41 - 1, ""))))))</f>
        <v>0.45034091564452727</v>
      </c>
      <c r="I41" s="343" t="s">
        <v>1382</v>
      </c>
      <c r="M41" s="7"/>
    </row>
    <row r="42" spans="1:13">
      <c r="A42" s="1" t="s">
        <v>760</v>
      </c>
      <c r="B42" s="228">
        <f>ROUND(N('Prior Year'!AD85), 0)</f>
        <v>0</v>
      </c>
      <c r="C42" s="228">
        <f>data!AD85</f>
        <v>0</v>
      </c>
      <c r="D42" s="228">
        <f>ROUND(N('Prior Year'!AD59), 0)</f>
        <v>0</v>
      </c>
      <c r="E42" s="1">
        <f>data!AD59</f>
        <v>0</v>
      </c>
      <c r="F42" s="205" t="str">
        <f t="shared" si="0"/>
        <v/>
      </c>
      <c r="G42" s="205" t="str">
        <f t="shared" si="4"/>
        <v/>
      </c>
      <c r="H42" s="6" t="str">
        <f t="shared" si="6"/>
        <v/>
      </c>
      <c r="I42" s="343" t="str">
        <f t="shared" si="3"/>
        <v/>
      </c>
      <c r="M42" s="7"/>
    </row>
    <row r="43" spans="1:13">
      <c r="A43" s="1" t="s">
        <v>761</v>
      </c>
      <c r="B43" s="228">
        <f>ROUND(N('Prior Year'!AE85), 0)</f>
        <v>2057455</v>
      </c>
      <c r="C43" s="228">
        <f>data!AE85</f>
        <v>2258027</v>
      </c>
      <c r="D43" s="228">
        <f>ROUND(N('Prior Year'!AE59), 0)</f>
        <v>43521</v>
      </c>
      <c r="E43" s="1">
        <f>data!AE59</f>
        <v>40002</v>
      </c>
      <c r="F43" s="205">
        <f t="shared" si="0"/>
        <v>47.27499368121137</v>
      </c>
      <c r="G43" s="205">
        <f t="shared" si="4"/>
        <v>56.447852607369633</v>
      </c>
      <c r="H43" s="6" t="str">
        <f t="shared" si="6"/>
        <v/>
      </c>
      <c r="I43" s="343" t="str">
        <f t="shared" si="3"/>
        <v/>
      </c>
      <c r="M43" s="7"/>
    </row>
    <row r="44" spans="1:13">
      <c r="A44" s="1" t="s">
        <v>762</v>
      </c>
      <c r="B44" s="228">
        <f>ROUND(N('Prior Year'!AF85), 0)</f>
        <v>0</v>
      </c>
      <c r="C44" s="228">
        <f>data!AF85</f>
        <v>0</v>
      </c>
      <c r="D44" s="228">
        <f>ROUND(N('Prior Year'!AF59), 0)</f>
        <v>0</v>
      </c>
      <c r="E44" s="1">
        <f>data!AF59</f>
        <v>0</v>
      </c>
      <c r="F44" s="205" t="str">
        <f t="shared" si="0"/>
        <v/>
      </c>
      <c r="G44" s="205" t="str">
        <f t="shared" si="4"/>
        <v/>
      </c>
      <c r="H44" s="6" t="str">
        <f t="shared" si="6"/>
        <v/>
      </c>
      <c r="I44" s="343" t="str">
        <f t="shared" si="3"/>
        <v/>
      </c>
      <c r="M44" s="7"/>
    </row>
    <row r="45" spans="1:13">
      <c r="A45" s="1" t="s">
        <v>763</v>
      </c>
      <c r="B45" s="228">
        <f>ROUND(N('Prior Year'!AG85), 0)</f>
        <v>1793377</v>
      </c>
      <c r="C45" s="228">
        <f>data!AG85</f>
        <v>1511218</v>
      </c>
      <c r="D45" s="228">
        <f>ROUND(N('Prior Year'!AG59), 0)</f>
        <v>2176</v>
      </c>
      <c r="E45" s="1">
        <f>data!AG59</f>
        <v>2299</v>
      </c>
      <c r="F45" s="205">
        <f t="shared" si="0"/>
        <v>824.16222426470586</v>
      </c>
      <c r="G45" s="205">
        <f t="shared" si="4"/>
        <v>657.33710308829927</v>
      </c>
      <c r="H45" s="6" t="str">
        <f t="shared" si="6"/>
        <v/>
      </c>
      <c r="I45" s="343" t="str">
        <f t="shared" si="3"/>
        <v/>
      </c>
      <c r="M45" s="7"/>
    </row>
    <row r="46" spans="1:13">
      <c r="A46" s="1" t="s">
        <v>764</v>
      </c>
      <c r="B46" s="228">
        <f>ROUND(N('Prior Year'!AH85), 0)</f>
        <v>0</v>
      </c>
      <c r="C46" s="228">
        <f>data!AH85</f>
        <v>0</v>
      </c>
      <c r="D46" s="228">
        <f>ROUND(N('Prior Year'!AH59), 0)</f>
        <v>0</v>
      </c>
      <c r="E46" s="1">
        <f>data!AH59</f>
        <v>0</v>
      </c>
      <c r="F46" s="205" t="str">
        <f t="shared" si="0"/>
        <v/>
      </c>
      <c r="G46" s="205" t="str">
        <f t="shared" si="4"/>
        <v/>
      </c>
      <c r="H46" s="6" t="str">
        <f t="shared" si="6"/>
        <v/>
      </c>
      <c r="I46" s="343" t="str">
        <f t="shared" si="3"/>
        <v/>
      </c>
      <c r="M46" s="7"/>
    </row>
    <row r="47" spans="1:13">
      <c r="A47" s="1" t="s">
        <v>765</v>
      </c>
      <c r="B47" s="228">
        <f>ROUND(N('Prior Year'!AI85), 0)</f>
        <v>0</v>
      </c>
      <c r="C47" s="228">
        <f>data!AI85</f>
        <v>0</v>
      </c>
      <c r="D47" s="228">
        <f>ROUND(N('Prior Year'!AI59), 0)</f>
        <v>0</v>
      </c>
      <c r="E47" s="1">
        <f>data!AI59</f>
        <v>0</v>
      </c>
      <c r="F47" s="205" t="str">
        <f t="shared" si="0"/>
        <v/>
      </c>
      <c r="G47" s="205" t="str">
        <f t="shared" si="4"/>
        <v/>
      </c>
      <c r="H47" s="6" t="str">
        <f t="shared" si="6"/>
        <v/>
      </c>
      <c r="I47" s="343" t="str">
        <f t="shared" ref="I47:I78" si="7">IF(H47 = "", "", IF(ABS(H47) &gt; 25 %, "Please provide explanation for the fluctuation noted here", ""))</f>
        <v/>
      </c>
      <c r="M47" s="7"/>
    </row>
    <row r="48" spans="1:13">
      <c r="A48" s="1" t="s">
        <v>766</v>
      </c>
      <c r="B48" s="228">
        <f>ROUND(N('Prior Year'!AJ85), 0)</f>
        <v>4747477</v>
      </c>
      <c r="C48" s="228">
        <f>data!AJ85</f>
        <v>4854234</v>
      </c>
      <c r="D48" s="228">
        <f>ROUND(N('Prior Year'!AJ59), 0)</f>
        <v>15421</v>
      </c>
      <c r="E48" s="1">
        <f>data!AJ59</f>
        <v>15430</v>
      </c>
      <c r="F48" s="205">
        <f t="shared" si="0"/>
        <v>307.85792101679527</v>
      </c>
      <c r="G48" s="205">
        <f t="shared" si="4"/>
        <v>314.59714841218408</v>
      </c>
      <c r="H48" s="6" t="str">
        <f t="shared" si="6"/>
        <v/>
      </c>
      <c r="I48" s="343" t="str">
        <f t="shared" si="7"/>
        <v/>
      </c>
      <c r="M48" s="7"/>
    </row>
    <row r="49" spans="1:13">
      <c r="A49" s="1" t="s">
        <v>767</v>
      </c>
      <c r="B49" s="228">
        <f>ROUND(N('Prior Year'!AK85), 0)</f>
        <v>524467</v>
      </c>
      <c r="C49" s="228">
        <f>data!AK85</f>
        <v>643960</v>
      </c>
      <c r="D49" s="228">
        <f>ROUND(N('Prior Year'!AK59), 0)</f>
        <v>12308</v>
      </c>
      <c r="E49" s="1">
        <f>data!AK59</f>
        <v>11569</v>
      </c>
      <c r="F49" s="205">
        <f t="shared" si="0"/>
        <v>42.611878453038671</v>
      </c>
      <c r="G49" s="205">
        <f t="shared" si="4"/>
        <v>55.662546460368226</v>
      </c>
      <c r="H49" s="6">
        <f t="shared" si="6"/>
        <v>0.30626831017816603</v>
      </c>
      <c r="I49" s="343" t="s">
        <v>1383</v>
      </c>
      <c r="M49" s="7"/>
    </row>
    <row r="50" spans="1:13">
      <c r="A50" s="1" t="s">
        <v>768</v>
      </c>
      <c r="B50" s="228">
        <f>ROUND(N('Prior Year'!AL85), 0)</f>
        <v>120585</v>
      </c>
      <c r="C50" s="228">
        <f>data!AL85</f>
        <v>163432</v>
      </c>
      <c r="D50" s="228">
        <f>ROUND(N('Prior Year'!AL59), 0)</f>
        <v>668</v>
      </c>
      <c r="E50" s="1">
        <f>data!AL59</f>
        <v>754</v>
      </c>
      <c r="F50" s="205">
        <f t="shared" si="0"/>
        <v>180.51646706586826</v>
      </c>
      <c r="G50" s="205">
        <f t="shared" si="4"/>
        <v>216.75331564986737</v>
      </c>
      <c r="H50" s="6" t="str">
        <f t="shared" si="6"/>
        <v/>
      </c>
      <c r="I50" s="343" t="str">
        <f t="shared" si="7"/>
        <v/>
      </c>
      <c r="M50" s="7"/>
    </row>
    <row r="51" spans="1:13">
      <c r="A51" s="1" t="s">
        <v>769</v>
      </c>
      <c r="B51" s="228">
        <f>ROUND(N('Prior Year'!AM85), 0)</f>
        <v>0</v>
      </c>
      <c r="C51" s="228">
        <f>data!AM85</f>
        <v>0</v>
      </c>
      <c r="D51" s="228">
        <f>ROUND(N('Prior Year'!AM59), 0)</f>
        <v>0</v>
      </c>
      <c r="E51" s="1">
        <f>data!AM59</f>
        <v>0</v>
      </c>
      <c r="F51" s="205" t="str">
        <f t="shared" si="0"/>
        <v/>
      </c>
      <c r="G51" s="205" t="str">
        <f t="shared" si="4"/>
        <v/>
      </c>
      <c r="H51" s="6" t="str">
        <f t="shared" si="6"/>
        <v/>
      </c>
      <c r="I51" s="343" t="str">
        <f t="shared" si="7"/>
        <v/>
      </c>
      <c r="M51" s="7"/>
    </row>
    <row r="52" spans="1:13">
      <c r="A52" s="1" t="s">
        <v>770</v>
      </c>
      <c r="B52" s="228">
        <f>ROUND(N('Prior Year'!AN85), 0)</f>
        <v>0</v>
      </c>
      <c r="C52" s="228">
        <f>data!AN85</f>
        <v>0</v>
      </c>
      <c r="D52" s="228">
        <f>ROUND(N('Prior Year'!AN59), 0)</f>
        <v>0</v>
      </c>
      <c r="E52" s="1">
        <f>data!AN59</f>
        <v>0</v>
      </c>
      <c r="F52" s="205" t="str">
        <f t="shared" si="0"/>
        <v/>
      </c>
      <c r="G52" s="205" t="str">
        <f t="shared" si="4"/>
        <v/>
      </c>
      <c r="H52" s="6" t="str">
        <f t="shared" si="6"/>
        <v/>
      </c>
      <c r="I52" s="228" t="str">
        <f t="shared" si="7"/>
        <v/>
      </c>
      <c r="M52" s="7"/>
    </row>
    <row r="53" spans="1:13">
      <c r="A53" s="1" t="s">
        <v>771</v>
      </c>
      <c r="B53" s="228">
        <f>ROUND(N('Prior Year'!AO85), 0)</f>
        <v>93528</v>
      </c>
      <c r="C53" s="228">
        <f>data!AO85</f>
        <v>144634</v>
      </c>
      <c r="D53" s="228">
        <f>ROUND(N('Prior Year'!AO59), 0)</f>
        <v>1080</v>
      </c>
      <c r="E53" s="1">
        <f>data!AO59</f>
        <v>1704</v>
      </c>
      <c r="F53" s="205">
        <f t="shared" si="0"/>
        <v>86.6</v>
      </c>
      <c r="G53" s="205">
        <f t="shared" si="4"/>
        <v>84.879107981220656</v>
      </c>
      <c r="H53" s="6" t="str">
        <f t="shared" si="6"/>
        <v/>
      </c>
      <c r="I53" s="228" t="str">
        <f t="shared" si="7"/>
        <v/>
      </c>
      <c r="M53" s="7"/>
    </row>
    <row r="54" spans="1:13">
      <c r="A54" s="1" t="s">
        <v>772</v>
      </c>
      <c r="B54" s="228">
        <f>ROUND(N('Prior Year'!AP85), 0)</f>
        <v>0</v>
      </c>
      <c r="C54" s="228">
        <f>data!AP85</f>
        <v>0</v>
      </c>
      <c r="D54" s="228">
        <f>ROUND(N('Prior Year'!AP59), 0)</f>
        <v>0</v>
      </c>
      <c r="E54" s="1">
        <f>data!AP59</f>
        <v>0</v>
      </c>
      <c r="F54" s="205" t="str">
        <f t="shared" si="0"/>
        <v/>
      </c>
      <c r="G54" s="205" t="str">
        <f t="shared" si="4"/>
        <v/>
      </c>
      <c r="H54" s="6" t="str">
        <f t="shared" si="6"/>
        <v/>
      </c>
      <c r="I54" s="228" t="str">
        <f t="shared" si="7"/>
        <v/>
      </c>
      <c r="M54" s="7"/>
    </row>
    <row r="55" spans="1:13">
      <c r="A55" s="1" t="s">
        <v>773</v>
      </c>
      <c r="B55" s="228">
        <f>ROUND(N('Prior Year'!AQ85), 0)</f>
        <v>0</v>
      </c>
      <c r="C55" s="228">
        <f>data!AQ85</f>
        <v>0</v>
      </c>
      <c r="D55" s="228">
        <f>ROUND(N('Prior Year'!AQ59), 0)</f>
        <v>0</v>
      </c>
      <c r="E55" s="1">
        <f>data!AQ59</f>
        <v>0</v>
      </c>
      <c r="F55" s="205" t="str">
        <f t="shared" si="0"/>
        <v/>
      </c>
      <c r="G55" s="205" t="str">
        <f t="shared" si="4"/>
        <v/>
      </c>
      <c r="H55" s="6" t="str">
        <f t="shared" si="6"/>
        <v/>
      </c>
      <c r="I55" s="228" t="str">
        <f t="shared" si="7"/>
        <v/>
      </c>
      <c r="M55" s="7"/>
    </row>
    <row r="56" spans="1:13">
      <c r="A56" s="1" t="s">
        <v>774</v>
      </c>
      <c r="B56" s="228">
        <f>ROUND(N('Prior Year'!AR85), 0)</f>
        <v>0</v>
      </c>
      <c r="C56" s="228">
        <f>data!AR85</f>
        <v>0</v>
      </c>
      <c r="D56" s="228">
        <f>ROUND(N('Prior Year'!AR59), 0)</f>
        <v>0</v>
      </c>
      <c r="E56" s="1">
        <f>data!AR59</f>
        <v>0</v>
      </c>
      <c r="F56" s="205" t="str">
        <f t="shared" si="0"/>
        <v/>
      </c>
      <c r="G56" s="205" t="str">
        <f t="shared" si="4"/>
        <v/>
      </c>
      <c r="H56" s="6" t="str">
        <f t="shared" si="6"/>
        <v/>
      </c>
      <c r="I56" s="228" t="str">
        <f t="shared" si="7"/>
        <v/>
      </c>
      <c r="M56" s="7"/>
    </row>
    <row r="57" spans="1:13">
      <c r="A57" s="1" t="s">
        <v>775</v>
      </c>
      <c r="B57" s="228">
        <f>ROUND(N('Prior Year'!AS85), 0)</f>
        <v>0</v>
      </c>
      <c r="C57" s="228">
        <f>data!AS85</f>
        <v>0</v>
      </c>
      <c r="D57" s="228">
        <f>ROUND(N('Prior Year'!AS59), 0)</f>
        <v>0</v>
      </c>
      <c r="E57" s="1">
        <f>data!AS59</f>
        <v>0</v>
      </c>
      <c r="F57" s="205" t="str">
        <f t="shared" si="0"/>
        <v/>
      </c>
      <c r="G57" s="205" t="str">
        <f t="shared" si="4"/>
        <v/>
      </c>
      <c r="H57" s="6" t="str">
        <f t="shared" si="6"/>
        <v/>
      </c>
      <c r="I57" s="228" t="str">
        <f t="shared" si="7"/>
        <v/>
      </c>
      <c r="M57" s="7"/>
    </row>
    <row r="58" spans="1:13">
      <c r="A58" s="1" t="s">
        <v>776</v>
      </c>
      <c r="B58" s="228">
        <f>ROUND(N('Prior Year'!AT85), 0)</f>
        <v>0</v>
      </c>
      <c r="C58" s="228">
        <f>data!AT85</f>
        <v>0</v>
      </c>
      <c r="D58" s="228">
        <f>ROUND(N('Prior Year'!AT59), 0)</f>
        <v>0</v>
      </c>
      <c r="E58" s="1">
        <f>data!AT59</f>
        <v>0</v>
      </c>
      <c r="F58" s="205" t="str">
        <f t="shared" si="0"/>
        <v/>
      </c>
      <c r="G58" s="205" t="str">
        <f t="shared" si="4"/>
        <v/>
      </c>
      <c r="H58" s="6" t="str">
        <f t="shared" si="6"/>
        <v/>
      </c>
      <c r="I58" s="228" t="str">
        <f t="shared" si="7"/>
        <v/>
      </c>
      <c r="M58" s="7"/>
    </row>
    <row r="59" spans="1:13">
      <c r="A59" s="1" t="s">
        <v>777</v>
      </c>
      <c r="B59" s="228">
        <f>ROUND(N('Prior Year'!AU85), 0)</f>
        <v>0</v>
      </c>
      <c r="C59" s="228">
        <f>data!AU85</f>
        <v>0</v>
      </c>
      <c r="D59" s="228">
        <f>ROUND(N('Prior Year'!AU59), 0)</f>
        <v>0</v>
      </c>
      <c r="E59" s="1">
        <f>data!AU59</f>
        <v>0</v>
      </c>
      <c r="F59" s="205" t="str">
        <f t="shared" si="0"/>
        <v/>
      </c>
      <c r="G59" s="205" t="str">
        <f t="shared" si="4"/>
        <v/>
      </c>
      <c r="H59" s="6" t="str">
        <f t="shared" si="6"/>
        <v/>
      </c>
      <c r="I59" s="228" t="str">
        <f t="shared" si="7"/>
        <v/>
      </c>
      <c r="M59" s="7"/>
    </row>
    <row r="60" spans="1:13">
      <c r="A60" s="1" t="s">
        <v>778</v>
      </c>
      <c r="B60" s="228">
        <f>ROUND(N('Prior Year'!AV85), 0)</f>
        <v>1104061</v>
      </c>
      <c r="C60" s="228">
        <f>data!AV85</f>
        <v>1230127</v>
      </c>
      <c r="D60" s="228" t="s">
        <v>749</v>
      </c>
      <c r="E60" s="4" t="s">
        <v>749</v>
      </c>
      <c r="F60" s="205" t="s">
        <v>297</v>
      </c>
      <c r="G60" s="205"/>
      <c r="H60" s="6" t="s">
        <v>297</v>
      </c>
      <c r="I60" s="228" t="str">
        <f t="shared" si="7"/>
        <v/>
      </c>
      <c r="M60" s="7"/>
    </row>
    <row r="61" spans="1:13">
      <c r="A61" s="1" t="s">
        <v>779</v>
      </c>
      <c r="B61" s="228">
        <f>ROUND(N('Prior Year'!AW85), 0)</f>
        <v>0</v>
      </c>
      <c r="C61" s="228">
        <f>data!AW85</f>
        <v>0</v>
      </c>
      <c r="D61" s="228" t="s">
        <v>749</v>
      </c>
      <c r="E61" s="4" t="s">
        <v>749</v>
      </c>
      <c r="F61" s="205" t="s">
        <v>297</v>
      </c>
      <c r="G61" s="205"/>
      <c r="H61" s="6" t="s">
        <v>297</v>
      </c>
      <c r="I61" s="228" t="str">
        <f t="shared" si="7"/>
        <v/>
      </c>
      <c r="M61" s="7"/>
    </row>
    <row r="62" spans="1:13">
      <c r="A62" s="1" t="s">
        <v>780</v>
      </c>
      <c r="B62" s="228">
        <f>ROUND(N('Prior Year'!AX85), 0)</f>
        <v>0</v>
      </c>
      <c r="C62" s="228">
        <f>data!AX85</f>
        <v>0</v>
      </c>
      <c r="D62" s="228" t="s">
        <v>749</v>
      </c>
      <c r="E62" s="4" t="s">
        <v>749</v>
      </c>
      <c r="F62" s="205" t="s">
        <v>297</v>
      </c>
      <c r="G62" s="205"/>
      <c r="H62" s="6" t="s">
        <v>297</v>
      </c>
      <c r="I62" s="228" t="str">
        <f t="shared" si="7"/>
        <v/>
      </c>
      <c r="M62" s="7"/>
    </row>
    <row r="63" spans="1:13">
      <c r="A63" s="1" t="s">
        <v>781</v>
      </c>
      <c r="B63" s="228">
        <f>ROUND(N('Prior Year'!AY85), 0)</f>
        <v>1240083</v>
      </c>
      <c r="C63" s="228">
        <f>data!AY85</f>
        <v>1241888</v>
      </c>
      <c r="D63" s="228">
        <f>ROUND(N('Prior Year'!AY59), 0)</f>
        <v>53409</v>
      </c>
      <c r="E63" s="1">
        <f>data!AY59</f>
        <v>69721</v>
      </c>
      <c r="F63" s="205">
        <f>IF(B63=0,"",IF(D63=0,"",B63/D63))</f>
        <v>23.218614840195471</v>
      </c>
      <c r="G63" s="205">
        <f t="shared" si="4"/>
        <v>17.812251688874227</v>
      </c>
      <c r="H63" s="6" t="str">
        <f>IF(B63 = 0, "", IF(C63 = 0, "", IF(D63 = 0, "", IF(E63 = 0, "", IF(G63 / F63 - 1 &lt; -0.25, G63 / F63 - 1, IF(G63 / F63 - 1 &gt; 0.25, G63 / F63 - 1, ""))))))</f>
        <v/>
      </c>
      <c r="I63" s="228" t="str">
        <f t="shared" si="7"/>
        <v/>
      </c>
      <c r="M63" s="7"/>
    </row>
    <row r="64" spans="1:13">
      <c r="A64" s="1" t="s">
        <v>782</v>
      </c>
      <c r="B64" s="228">
        <f>ROUND(N('Prior Year'!AZ85), 0)</f>
        <v>0</v>
      </c>
      <c r="C64" s="228">
        <f>data!AZ85</f>
        <v>0</v>
      </c>
      <c r="D64" s="228">
        <f>ROUND(N('Prior Year'!AZ59), 0)</f>
        <v>0</v>
      </c>
      <c r="E64" s="1">
        <f>data!AZ59</f>
        <v>0</v>
      </c>
      <c r="F64" s="205" t="str">
        <f>IF(B64=0,"",IF(D64=0,"",B64/D64))</f>
        <v/>
      </c>
      <c r="G64" s="205" t="str">
        <f t="shared" si="4"/>
        <v/>
      </c>
      <c r="H64" s="6" t="str">
        <f>IF(B64 = 0, "", IF(C64 = 0, "", IF(D64 = 0, "", IF(E64 = 0, "", IF(G64 / F64 - 1 &lt; -0.25, G64 / F64 - 1, IF(G64 / F64 - 1 &gt; 0.25, G64 / F64 - 1, ""))))))</f>
        <v/>
      </c>
      <c r="I64" s="228" t="str">
        <f t="shared" si="7"/>
        <v/>
      </c>
      <c r="M64" s="7"/>
    </row>
    <row r="65" spans="1:13">
      <c r="A65" s="1" t="s">
        <v>783</v>
      </c>
      <c r="B65" s="228">
        <f>ROUND(N('Prior Year'!BA85), 0)</f>
        <v>124799</v>
      </c>
      <c r="C65" s="228">
        <f>data!BA85</f>
        <v>144341</v>
      </c>
      <c r="D65" s="228">
        <f>ROUND(N('Prior Year'!BA59), 0)</f>
        <v>0</v>
      </c>
      <c r="E65" s="1">
        <f>data!BA59</f>
        <v>0</v>
      </c>
      <c r="F65" s="205" t="str">
        <f>IF(B65=0,"",IF(D65=0,"",B65/D65))</f>
        <v/>
      </c>
      <c r="G65" s="205" t="str">
        <f t="shared" si="4"/>
        <v/>
      </c>
      <c r="H65" s="6" t="str">
        <f>IF(B65 = 0, "", IF(C65 = 0, "", IF(D65 = 0, "", IF(E65 = 0, "", IF(G65 / F65 - 1 &lt; -0.25, G65 / F65 - 1, IF(G65 / F65 - 1 &gt; 0.25, G65 / F65 - 1, ""))))))</f>
        <v/>
      </c>
      <c r="I65" s="228" t="str">
        <f t="shared" si="7"/>
        <v/>
      </c>
      <c r="M65" s="7"/>
    </row>
    <row r="66" spans="1:13">
      <c r="A66" s="1" t="s">
        <v>784</v>
      </c>
      <c r="B66" s="228">
        <f>ROUND(N('Prior Year'!BB85), 0)</f>
        <v>40892</v>
      </c>
      <c r="C66" s="228">
        <f>data!BB85</f>
        <v>42108</v>
      </c>
      <c r="D66" s="228" t="s">
        <v>749</v>
      </c>
      <c r="E66" s="4" t="s">
        <v>749</v>
      </c>
      <c r="F66" s="205" t="s">
        <v>297</v>
      </c>
      <c r="G66" s="205" t="str">
        <f t="shared" ref="G66:G68" si="8">IFERROR(IF(C66=0,"",IF(E66=0,"",C66/E66)),"")</f>
        <v/>
      </c>
      <c r="H66" s="6" t="s">
        <v>297</v>
      </c>
      <c r="I66" s="228" t="str">
        <f t="shared" si="7"/>
        <v/>
      </c>
      <c r="M66" s="7"/>
    </row>
    <row r="67" spans="1:13">
      <c r="A67" s="1" t="s">
        <v>785</v>
      </c>
      <c r="B67" s="228">
        <f>ROUND(N('Prior Year'!BC85), 0)</f>
        <v>0</v>
      </c>
      <c r="C67" s="228">
        <f>data!BC85</f>
        <v>0</v>
      </c>
      <c r="D67" s="228" t="s">
        <v>749</v>
      </c>
      <c r="E67" s="4" t="s">
        <v>749</v>
      </c>
      <c r="F67" s="205" t="s">
        <v>297</v>
      </c>
      <c r="G67" s="205" t="str">
        <f t="shared" si="8"/>
        <v/>
      </c>
      <c r="H67" s="6" t="s">
        <v>297</v>
      </c>
      <c r="I67" s="228" t="str">
        <f t="shared" si="7"/>
        <v/>
      </c>
      <c r="M67" s="7"/>
    </row>
    <row r="68" spans="1:13">
      <c r="A68" s="1" t="s">
        <v>786</v>
      </c>
      <c r="B68" s="228">
        <f>ROUND(N('Prior Year'!BD85), 0)</f>
        <v>103514</v>
      </c>
      <c r="C68" s="228">
        <f>data!BD85</f>
        <v>20794</v>
      </c>
      <c r="D68" s="228" t="s">
        <v>749</v>
      </c>
      <c r="E68" s="4" t="s">
        <v>749</v>
      </c>
      <c r="F68" s="205" t="s">
        <v>297</v>
      </c>
      <c r="G68" s="205" t="str">
        <f t="shared" si="8"/>
        <v/>
      </c>
      <c r="H68" s="6" t="s">
        <v>297</v>
      </c>
      <c r="I68" s="228" t="str">
        <f t="shared" si="7"/>
        <v/>
      </c>
      <c r="M68" s="7"/>
    </row>
    <row r="69" spans="1:13">
      <c r="A69" s="1" t="s">
        <v>787</v>
      </c>
      <c r="B69" s="228">
        <f>ROUND(N('Prior Year'!BE85), 0)</f>
        <v>1260567</v>
      </c>
      <c r="C69" s="228">
        <f>data!BE85</f>
        <v>1634003</v>
      </c>
      <c r="D69" s="228">
        <f>ROUND(N('Prior Year'!BE59), 0)</f>
        <v>62742</v>
      </c>
      <c r="E69" s="1">
        <f>data!BE59</f>
        <v>60292</v>
      </c>
      <c r="F69" s="205">
        <f>IF(B69=0,"",IF(D69=0,"",B69/D69))</f>
        <v>20.091278569379362</v>
      </c>
      <c r="G69" s="205">
        <f t="shared" si="4"/>
        <v>27.101489418164931</v>
      </c>
      <c r="H69" s="6">
        <f>IF(B69 = 0, "", IF(C69 = 0, "", IF(D69 = 0, "", IF(E69 = 0, "", IF(G69 / F69 - 1 &lt; -0.25, G69 / F69 - 1, IF(G69 / F69 - 1 &gt; 0.25, G69 / F69 - 1, ""))))))</f>
        <v>0.34891810516577393</v>
      </c>
      <c r="I69" s="228" t="s">
        <v>1384</v>
      </c>
      <c r="M69" s="7"/>
    </row>
    <row r="70" spans="1:13">
      <c r="A70" s="1" t="s">
        <v>788</v>
      </c>
      <c r="B70" s="228">
        <f>ROUND(N('Prior Year'!BF85), 0)</f>
        <v>593224</v>
      </c>
      <c r="C70" s="228">
        <f>data!BF85</f>
        <v>647976</v>
      </c>
      <c r="D70" s="228" t="s">
        <v>749</v>
      </c>
      <c r="E70" s="4" t="s">
        <v>749</v>
      </c>
      <c r="F70" s="205" t="s">
        <v>297</v>
      </c>
      <c r="G70" s="205" t="str">
        <f t="shared" ref="G70:G94" si="9">IFERROR(IF(C70=0,"",IF(E70=0,"",C70/E70)),"")</f>
        <v/>
      </c>
      <c r="H70" s="6" t="s">
        <v>297</v>
      </c>
      <c r="I70" s="228" t="str">
        <f t="shared" si="7"/>
        <v/>
      </c>
      <c r="M70" s="7"/>
    </row>
    <row r="71" spans="1:13">
      <c r="A71" s="1" t="s">
        <v>789</v>
      </c>
      <c r="B71" s="228">
        <f>ROUND(N('Prior Year'!BG85), 0)</f>
        <v>0</v>
      </c>
      <c r="C71" s="228">
        <f>data!BG85</f>
        <v>0</v>
      </c>
      <c r="D71" s="228" t="s">
        <v>749</v>
      </c>
      <c r="E71" s="4" t="s">
        <v>749</v>
      </c>
      <c r="F71" s="205" t="s">
        <v>297</v>
      </c>
      <c r="G71" s="205" t="str">
        <f t="shared" si="9"/>
        <v/>
      </c>
      <c r="H71" s="6" t="s">
        <v>297</v>
      </c>
      <c r="I71" s="228" t="str">
        <f t="shared" si="7"/>
        <v/>
      </c>
      <c r="M71" s="7"/>
    </row>
    <row r="72" spans="1:13">
      <c r="A72" s="1" t="s">
        <v>790</v>
      </c>
      <c r="B72" s="228">
        <f>ROUND(N('Prior Year'!BH85), 0)</f>
        <v>2987763</v>
      </c>
      <c r="C72" s="228">
        <f>data!BH85</f>
        <v>2741395</v>
      </c>
      <c r="D72" s="228" t="s">
        <v>749</v>
      </c>
      <c r="E72" s="4" t="s">
        <v>749</v>
      </c>
      <c r="F72" s="205" t="s">
        <v>297</v>
      </c>
      <c r="G72" s="205" t="str">
        <f t="shared" si="9"/>
        <v/>
      </c>
      <c r="H72" s="6" t="s">
        <v>297</v>
      </c>
      <c r="I72" s="228" t="str">
        <f t="shared" si="7"/>
        <v/>
      </c>
      <c r="M72" s="7"/>
    </row>
    <row r="73" spans="1:13">
      <c r="A73" s="1" t="s">
        <v>791</v>
      </c>
      <c r="B73" s="228">
        <f>ROUND(N('Prior Year'!BI85), 0)</f>
        <v>0</v>
      </c>
      <c r="C73" s="228">
        <f>data!BI85</f>
        <v>0</v>
      </c>
      <c r="D73" s="228" t="s">
        <v>749</v>
      </c>
      <c r="E73" s="4" t="s">
        <v>749</v>
      </c>
      <c r="F73" s="205" t="s">
        <v>297</v>
      </c>
      <c r="G73" s="205" t="str">
        <f t="shared" si="9"/>
        <v/>
      </c>
      <c r="H73" s="6" t="s">
        <v>297</v>
      </c>
      <c r="I73" s="228" t="str">
        <f t="shared" si="7"/>
        <v/>
      </c>
      <c r="M73" s="7"/>
    </row>
    <row r="74" spans="1:13">
      <c r="A74" s="1" t="s">
        <v>792</v>
      </c>
      <c r="B74" s="228">
        <f>ROUND(N('Prior Year'!BJ85), 0)</f>
        <v>630824</v>
      </c>
      <c r="C74" s="228">
        <f>data!BJ85</f>
        <v>711144</v>
      </c>
      <c r="D74" s="228" t="s">
        <v>749</v>
      </c>
      <c r="E74" s="4" t="s">
        <v>749</v>
      </c>
      <c r="F74" s="205" t="s">
        <v>297</v>
      </c>
      <c r="G74" s="205" t="str">
        <f t="shared" si="9"/>
        <v/>
      </c>
      <c r="H74" s="6" t="s">
        <v>297</v>
      </c>
      <c r="I74" s="228" t="str">
        <f t="shared" si="7"/>
        <v/>
      </c>
      <c r="M74" s="7"/>
    </row>
    <row r="75" spans="1:13">
      <c r="A75" s="1" t="s">
        <v>793</v>
      </c>
      <c r="B75" s="228">
        <f>ROUND(N('Prior Year'!BK85), 0)</f>
        <v>1461438</v>
      </c>
      <c r="C75" s="228">
        <f>data!BK85</f>
        <v>1564657</v>
      </c>
      <c r="D75" s="228" t="s">
        <v>749</v>
      </c>
      <c r="E75" s="4" t="s">
        <v>749</v>
      </c>
      <c r="F75" s="205" t="s">
        <v>297</v>
      </c>
      <c r="G75" s="205" t="str">
        <f t="shared" si="9"/>
        <v/>
      </c>
      <c r="H75" s="6" t="s">
        <v>297</v>
      </c>
      <c r="I75" s="228" t="str">
        <f t="shared" si="7"/>
        <v/>
      </c>
      <c r="M75" s="7"/>
    </row>
    <row r="76" spans="1:13">
      <c r="A76" s="1" t="s">
        <v>794</v>
      </c>
      <c r="B76" s="228">
        <f>ROUND(N('Prior Year'!BL85), 0)</f>
        <v>237270</v>
      </c>
      <c r="C76" s="228">
        <f>data!BL85</f>
        <v>258229</v>
      </c>
      <c r="D76" s="228" t="s">
        <v>749</v>
      </c>
      <c r="E76" s="4" t="s">
        <v>749</v>
      </c>
      <c r="F76" s="205" t="s">
        <v>297</v>
      </c>
      <c r="G76" s="205" t="str">
        <f t="shared" si="9"/>
        <v/>
      </c>
      <c r="H76" s="6" t="s">
        <v>297</v>
      </c>
      <c r="I76" s="228" t="str">
        <f t="shared" si="7"/>
        <v/>
      </c>
      <c r="M76" s="7"/>
    </row>
    <row r="77" spans="1:13">
      <c r="A77" s="1" t="s">
        <v>795</v>
      </c>
      <c r="B77" s="228">
        <f>ROUND(N('Prior Year'!BM85), 0)</f>
        <v>0</v>
      </c>
      <c r="C77" s="228">
        <f>data!BM85</f>
        <v>0</v>
      </c>
      <c r="D77" s="228" t="s">
        <v>749</v>
      </c>
      <c r="E77" s="4" t="s">
        <v>749</v>
      </c>
      <c r="F77" s="205" t="s">
        <v>297</v>
      </c>
      <c r="G77" s="205" t="str">
        <f t="shared" si="9"/>
        <v/>
      </c>
      <c r="H77" s="6" t="s">
        <v>297</v>
      </c>
      <c r="I77" s="228" t="str">
        <f t="shared" si="7"/>
        <v/>
      </c>
      <c r="M77" s="7"/>
    </row>
    <row r="78" spans="1:13">
      <c r="A78" s="1" t="s">
        <v>796</v>
      </c>
      <c r="B78" s="228">
        <f>ROUND(N('Prior Year'!BN85), 0)</f>
        <v>2451948</v>
      </c>
      <c r="C78" s="228">
        <f>data!BN85</f>
        <v>2406574</v>
      </c>
      <c r="D78" s="228" t="s">
        <v>749</v>
      </c>
      <c r="E78" s="4" t="s">
        <v>749</v>
      </c>
      <c r="F78" s="205" t="s">
        <v>297</v>
      </c>
      <c r="G78" s="205" t="str">
        <f t="shared" si="9"/>
        <v/>
      </c>
      <c r="H78" s="6" t="s">
        <v>297</v>
      </c>
      <c r="I78" s="228" t="str">
        <f t="shared" si="7"/>
        <v/>
      </c>
      <c r="M78" s="7"/>
    </row>
    <row r="79" spans="1:13">
      <c r="A79" s="1" t="s">
        <v>797</v>
      </c>
      <c r="B79" s="228">
        <f>ROUND(N('Prior Year'!BO85), 0)</f>
        <v>0</v>
      </c>
      <c r="C79" s="228">
        <f>data!BO85</f>
        <v>0</v>
      </c>
      <c r="D79" s="228" t="s">
        <v>749</v>
      </c>
      <c r="E79" s="4" t="s">
        <v>749</v>
      </c>
      <c r="F79" s="205" t="s">
        <v>297</v>
      </c>
      <c r="G79" s="205" t="str">
        <f t="shared" si="9"/>
        <v/>
      </c>
      <c r="H79" s="6" t="s">
        <v>297</v>
      </c>
      <c r="I79" s="228" t="str">
        <f t="shared" ref="I79:I94" si="10">IF(H79 = "", "", IF(ABS(H79) &gt; 25 %, "Please provide explanation for the fluctuation noted here", ""))</f>
        <v/>
      </c>
      <c r="M79" s="7"/>
    </row>
    <row r="80" spans="1:13">
      <c r="A80" s="1" t="s">
        <v>798</v>
      </c>
      <c r="B80" s="228">
        <f>ROUND(N('Prior Year'!BP85), 0)</f>
        <v>151963</v>
      </c>
      <c r="C80" s="228">
        <f>data!BP85</f>
        <v>176804</v>
      </c>
      <c r="D80" s="228" t="s">
        <v>749</v>
      </c>
      <c r="E80" s="4" t="s">
        <v>749</v>
      </c>
      <c r="F80" s="205" t="s">
        <v>297</v>
      </c>
      <c r="G80" s="205" t="str">
        <f t="shared" si="9"/>
        <v/>
      </c>
      <c r="H80" s="6" t="s">
        <v>297</v>
      </c>
      <c r="I80" s="228" t="str">
        <f t="shared" si="10"/>
        <v/>
      </c>
      <c r="M80" s="7"/>
    </row>
    <row r="81" spans="1:13">
      <c r="A81" s="1" t="s">
        <v>799</v>
      </c>
      <c r="B81" s="228">
        <f>ROUND(N('Prior Year'!BQ85), 0)</f>
        <v>0</v>
      </c>
      <c r="C81" s="228">
        <f>data!BQ85</f>
        <v>0</v>
      </c>
      <c r="D81" s="228" t="s">
        <v>749</v>
      </c>
      <c r="E81" s="4" t="s">
        <v>749</v>
      </c>
      <c r="F81" s="205" t="s">
        <v>297</v>
      </c>
      <c r="G81" s="205" t="str">
        <f t="shared" si="9"/>
        <v/>
      </c>
      <c r="H81" s="6" t="s">
        <v>297</v>
      </c>
      <c r="I81" s="228" t="str">
        <f t="shared" si="10"/>
        <v/>
      </c>
      <c r="M81" s="7"/>
    </row>
    <row r="82" spans="1:13">
      <c r="A82" s="1" t="s">
        <v>800</v>
      </c>
      <c r="B82" s="228">
        <f>ROUND(N('Prior Year'!BR85), 0)</f>
        <v>0</v>
      </c>
      <c r="C82" s="228">
        <f>data!BR85</f>
        <v>0</v>
      </c>
      <c r="D82" s="228" t="s">
        <v>749</v>
      </c>
      <c r="E82" s="4" t="s">
        <v>749</v>
      </c>
      <c r="F82" s="205" t="s">
        <v>297</v>
      </c>
      <c r="G82" s="205" t="str">
        <f t="shared" si="9"/>
        <v/>
      </c>
      <c r="H82" s="6" t="s">
        <v>297</v>
      </c>
      <c r="I82" s="228" t="str">
        <f t="shared" si="10"/>
        <v/>
      </c>
      <c r="M82" s="7"/>
    </row>
    <row r="83" spans="1:13">
      <c r="A83" s="1" t="s">
        <v>801</v>
      </c>
      <c r="B83" s="228">
        <f>ROUND(N('Prior Year'!BS85), 0)</f>
        <v>0</v>
      </c>
      <c r="C83" s="228">
        <f>data!BS85</f>
        <v>0</v>
      </c>
      <c r="D83" s="228" t="s">
        <v>749</v>
      </c>
      <c r="E83" s="4" t="s">
        <v>749</v>
      </c>
      <c r="F83" s="205" t="s">
        <v>297</v>
      </c>
      <c r="G83" s="205" t="str">
        <f t="shared" si="9"/>
        <v/>
      </c>
      <c r="H83" s="6" t="s">
        <v>297</v>
      </c>
      <c r="I83" s="228" t="str">
        <f t="shared" si="10"/>
        <v/>
      </c>
      <c r="M83" s="7"/>
    </row>
    <row r="84" spans="1:13">
      <c r="A84" s="1" t="s">
        <v>802</v>
      </c>
      <c r="B84" s="228">
        <f>ROUND(N('Prior Year'!BT85), 0)</f>
        <v>0</v>
      </c>
      <c r="C84" s="228">
        <f>data!BT85</f>
        <v>0</v>
      </c>
      <c r="D84" s="228" t="s">
        <v>749</v>
      </c>
      <c r="E84" s="4" t="s">
        <v>749</v>
      </c>
      <c r="F84" s="205" t="s">
        <v>297</v>
      </c>
      <c r="G84" s="205" t="str">
        <f t="shared" si="9"/>
        <v/>
      </c>
      <c r="H84" s="6" t="s">
        <v>297</v>
      </c>
      <c r="I84" s="228" t="str">
        <f t="shared" si="10"/>
        <v/>
      </c>
      <c r="M84" s="7"/>
    </row>
    <row r="85" spans="1:13">
      <c r="A85" s="1" t="s">
        <v>803</v>
      </c>
      <c r="B85" s="228">
        <f>ROUND(N('Prior Year'!BU85), 0)</f>
        <v>0</v>
      </c>
      <c r="C85" s="228">
        <f>data!BU85</f>
        <v>0</v>
      </c>
      <c r="D85" s="228" t="s">
        <v>749</v>
      </c>
      <c r="E85" s="4" t="s">
        <v>749</v>
      </c>
      <c r="F85" s="205" t="s">
        <v>297</v>
      </c>
      <c r="G85" s="205" t="str">
        <f t="shared" si="9"/>
        <v/>
      </c>
      <c r="H85" s="6" t="s">
        <v>297</v>
      </c>
      <c r="I85" s="228" t="str">
        <f t="shared" si="10"/>
        <v/>
      </c>
      <c r="M85" s="7"/>
    </row>
    <row r="86" spans="1:13">
      <c r="A86" s="1" t="s">
        <v>804</v>
      </c>
      <c r="B86" s="228">
        <f>ROUND(N('Prior Year'!BV85), 0)</f>
        <v>198866</v>
      </c>
      <c r="C86" s="228">
        <f>data!BV85</f>
        <v>291899</v>
      </c>
      <c r="D86" s="228" t="s">
        <v>749</v>
      </c>
      <c r="E86" s="4" t="s">
        <v>749</v>
      </c>
      <c r="F86" s="205" t="s">
        <v>297</v>
      </c>
      <c r="G86" s="205" t="str">
        <f t="shared" si="9"/>
        <v/>
      </c>
      <c r="H86" s="6" t="s">
        <v>297</v>
      </c>
      <c r="I86" s="228" t="str">
        <f t="shared" si="10"/>
        <v/>
      </c>
      <c r="M86" s="7"/>
    </row>
    <row r="87" spans="1:13">
      <c r="A87" s="1" t="s">
        <v>805</v>
      </c>
      <c r="B87" s="228">
        <f>ROUND(N('Prior Year'!BW85), 0)</f>
        <v>0</v>
      </c>
      <c r="C87" s="228">
        <f>data!BW85</f>
        <v>0</v>
      </c>
      <c r="D87" s="228" t="s">
        <v>749</v>
      </c>
      <c r="E87" s="4" t="s">
        <v>749</v>
      </c>
      <c r="F87" s="205" t="s">
        <v>297</v>
      </c>
      <c r="G87" s="205" t="str">
        <f t="shared" si="9"/>
        <v/>
      </c>
      <c r="H87" s="6" t="s">
        <v>297</v>
      </c>
      <c r="I87" s="228" t="str">
        <f t="shared" si="10"/>
        <v/>
      </c>
      <c r="M87" s="7"/>
    </row>
    <row r="88" spans="1:13">
      <c r="A88" s="1" t="s">
        <v>806</v>
      </c>
      <c r="B88" s="228">
        <f>ROUND(N('Prior Year'!BX85), 0)</f>
        <v>0</v>
      </c>
      <c r="C88" s="228">
        <f>data!BX85</f>
        <v>0</v>
      </c>
      <c r="D88" s="228" t="s">
        <v>749</v>
      </c>
      <c r="E88" s="4" t="s">
        <v>749</v>
      </c>
      <c r="F88" s="205" t="s">
        <v>297</v>
      </c>
      <c r="G88" s="205" t="str">
        <f t="shared" si="9"/>
        <v/>
      </c>
      <c r="H88" s="6" t="s">
        <v>297</v>
      </c>
      <c r="I88" s="228" t="str">
        <f t="shared" si="10"/>
        <v/>
      </c>
      <c r="M88" s="7"/>
    </row>
    <row r="89" spans="1:13">
      <c r="A89" s="1" t="s">
        <v>807</v>
      </c>
      <c r="B89" s="228">
        <f>ROUND(N('Prior Year'!BY85), 0)</f>
        <v>253056</v>
      </c>
      <c r="C89" s="228">
        <f>data!BY85</f>
        <v>314067</v>
      </c>
      <c r="D89" s="228" t="s">
        <v>749</v>
      </c>
      <c r="E89" s="4" t="s">
        <v>749</v>
      </c>
      <c r="F89" s="205" t="s">
        <v>297</v>
      </c>
      <c r="G89" s="205" t="str">
        <f t="shared" si="9"/>
        <v/>
      </c>
      <c r="H89" s="6" t="s">
        <v>297</v>
      </c>
      <c r="I89" s="228" t="str">
        <f t="shared" si="10"/>
        <v/>
      </c>
      <c r="M89" s="7"/>
    </row>
    <row r="90" spans="1:13">
      <c r="A90" s="1" t="s">
        <v>808</v>
      </c>
      <c r="B90" s="228">
        <f>ROUND(N('Prior Year'!BZ85), 0)</f>
        <v>0</v>
      </c>
      <c r="C90" s="228">
        <f>data!BZ85</f>
        <v>0</v>
      </c>
      <c r="D90" s="228" t="s">
        <v>749</v>
      </c>
      <c r="E90" s="4" t="s">
        <v>749</v>
      </c>
      <c r="F90" s="205" t="s">
        <v>297</v>
      </c>
      <c r="G90" s="205" t="str">
        <f t="shared" si="9"/>
        <v/>
      </c>
      <c r="H90" s="6" t="s">
        <v>297</v>
      </c>
      <c r="I90" s="228" t="str">
        <f t="shared" si="10"/>
        <v/>
      </c>
      <c r="M90" s="7"/>
    </row>
    <row r="91" spans="1:13">
      <c r="A91" s="1" t="s">
        <v>809</v>
      </c>
      <c r="B91" s="228">
        <f>ROUND(N('Prior Year'!CA85), 0)</f>
        <v>0</v>
      </c>
      <c r="C91" s="228">
        <f>data!CA85</f>
        <v>0</v>
      </c>
      <c r="D91" s="228" t="s">
        <v>749</v>
      </c>
      <c r="E91" s="4" t="s">
        <v>749</v>
      </c>
      <c r="F91" s="205" t="s">
        <v>297</v>
      </c>
      <c r="G91" s="205" t="str">
        <f t="shared" si="9"/>
        <v/>
      </c>
      <c r="H91" s="6" t="s">
        <v>297</v>
      </c>
      <c r="I91" s="228" t="str">
        <f t="shared" si="10"/>
        <v/>
      </c>
      <c r="M91" s="7"/>
    </row>
    <row r="92" spans="1:13">
      <c r="A92" s="1" t="s">
        <v>810</v>
      </c>
      <c r="B92" s="228">
        <f>ROUND(N('Prior Year'!CB85), 0)</f>
        <v>0</v>
      </c>
      <c r="C92" s="228">
        <f>data!CB85</f>
        <v>0</v>
      </c>
      <c r="D92" s="228" t="s">
        <v>749</v>
      </c>
      <c r="E92" s="4" t="s">
        <v>749</v>
      </c>
      <c r="F92" s="205" t="s">
        <v>297</v>
      </c>
      <c r="G92" s="205" t="str">
        <f t="shared" si="9"/>
        <v/>
      </c>
      <c r="H92" s="6" t="s">
        <v>297</v>
      </c>
      <c r="I92" s="228" t="str">
        <f t="shared" si="10"/>
        <v/>
      </c>
      <c r="M92" s="7"/>
    </row>
    <row r="93" spans="1:13">
      <c r="A93" s="1" t="s">
        <v>811</v>
      </c>
      <c r="B93" s="228">
        <f>ROUND(N('Prior Year'!CC85), 0)</f>
        <v>0</v>
      </c>
      <c r="C93" s="228">
        <f>data!CC85</f>
        <v>0</v>
      </c>
      <c r="D93" s="228" t="s">
        <v>749</v>
      </c>
      <c r="E93" s="4" t="s">
        <v>749</v>
      </c>
      <c r="F93" s="205" t="s">
        <v>297</v>
      </c>
      <c r="G93" s="205" t="str">
        <f t="shared" si="9"/>
        <v/>
      </c>
      <c r="H93" s="6" t="s">
        <v>297</v>
      </c>
      <c r="I93" s="228" t="str">
        <f t="shared" si="10"/>
        <v/>
      </c>
      <c r="M93" s="7"/>
    </row>
    <row r="94" spans="1:13">
      <c r="A94" s="1" t="s">
        <v>812</v>
      </c>
      <c r="B94" s="228">
        <f>ROUND(N('Prior Year'!CD85), 0)</f>
        <v>1531034</v>
      </c>
      <c r="C94" s="228">
        <f>data!CD85</f>
        <v>1727358</v>
      </c>
      <c r="D94" s="228" t="s">
        <v>749</v>
      </c>
      <c r="E94" s="4" t="s">
        <v>749</v>
      </c>
      <c r="F94" s="205" t="s">
        <v>297</v>
      </c>
      <c r="G94" s="205" t="str">
        <f t="shared" si="9"/>
        <v/>
      </c>
      <c r="H94" s="6" t="s">
        <v>297</v>
      </c>
      <c r="I94" s="228" t="str">
        <f t="shared" si="10"/>
        <v/>
      </c>
      <c r="M94" s="7"/>
    </row>
  </sheetData>
  <sheetProtection algorithmName="SHA-512" hashValue="8gmxuBrnMPLZD201tck1YJq3KvxS4h2iAH95aYpe548rH1UQAdnt6pZvUijrYSFOT+5w1LObtTdOg6Sb6Qn1KQ==" saltValue="aHlydeUdLmkyLGnbJb17NA==" spinCount="100000" sheet="1" objects="1" scenarios="1"/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23A7A-2439-4DA7-91AF-F715BFC87C2F}">
  <sheetPr>
    <tabColor rgb="FF92D050"/>
  </sheetPr>
  <dimension ref="A1:D39"/>
  <sheetViews>
    <sheetView topLeftCell="A17" workbookViewId="0">
      <selection activeCell="E19" sqref="E19"/>
    </sheetView>
  </sheetViews>
  <sheetFormatPr defaultRowHeight="15"/>
  <cols>
    <col min="1" max="1" width="36.44140625" customWidth="1"/>
    <col min="4" max="4" width="9.33203125" bestFit="1" customWidth="1"/>
  </cols>
  <sheetData>
    <row r="1" spans="1:4" ht="15.75">
      <c r="A1" s="268" t="s">
        <v>813</v>
      </c>
      <c r="B1" s="267"/>
      <c r="C1" s="267"/>
      <c r="D1" s="267"/>
    </row>
    <row r="2" spans="1:4" ht="15.75">
      <c r="A2" s="267"/>
      <c r="B2" s="267"/>
      <c r="C2" s="267"/>
      <c r="D2" s="267"/>
    </row>
    <row r="3" spans="1:4" ht="15.75">
      <c r="A3" s="270" t="s">
        <v>814</v>
      </c>
      <c r="B3" s="267"/>
      <c r="C3" s="267"/>
      <c r="D3" s="267"/>
    </row>
    <row r="4" spans="1:4" ht="15.75">
      <c r="A4" s="267" t="s">
        <v>815</v>
      </c>
      <c r="B4" s="267"/>
      <c r="C4" s="267"/>
      <c r="D4" s="267"/>
    </row>
    <row r="5" spans="1:4" ht="15.75">
      <c r="A5" s="1" t="s">
        <v>816</v>
      </c>
      <c r="B5" s="267"/>
      <c r="C5" s="267"/>
      <c r="D5" s="267"/>
    </row>
    <row r="6" spans="1:4" ht="15.75">
      <c r="A6" s="267"/>
      <c r="B6" s="267"/>
      <c r="C6" s="267"/>
      <c r="D6" s="267"/>
    </row>
    <row r="7" spans="1:4" ht="15.75">
      <c r="A7" s="267" t="s">
        <v>817</v>
      </c>
      <c r="B7" s="267"/>
      <c r="C7" s="267"/>
      <c r="D7" s="267"/>
    </row>
    <row r="8" spans="1:4" ht="15.75">
      <c r="A8" s="309" t="s">
        <v>818</v>
      </c>
      <c r="B8" s="267"/>
      <c r="C8" s="267"/>
      <c r="D8" s="267"/>
    </row>
    <row r="9" spans="1:4" ht="15.75">
      <c r="A9" s="267"/>
      <c r="B9" s="267"/>
      <c r="C9" s="267"/>
      <c r="D9" s="267"/>
    </row>
    <row r="10" spans="1:4" ht="15.75">
      <c r="A10" s="267"/>
      <c r="B10" s="267"/>
      <c r="C10" s="267"/>
      <c r="D10" s="267"/>
    </row>
    <row r="11" spans="1:4" ht="15.75">
      <c r="A11" s="269" t="s">
        <v>819</v>
      </c>
      <c r="B11" s="267"/>
      <c r="C11" s="267"/>
      <c r="D11" s="267">
        <f>N(data!C380)</f>
        <v>544086</v>
      </c>
    </row>
    <row r="12" spans="1:4" ht="15.75">
      <c r="A12" s="269" t="s">
        <v>820</v>
      </c>
      <c r="B12" s="267"/>
      <c r="C12" s="267"/>
      <c r="D12" s="267" t="str">
        <f>IF(OR(N(data!C380) &gt; 1000000, N(data!C380) / (N(data!D360) + N(data!D383)) &gt; 0.01), "Yes", "No")</f>
        <v>No</v>
      </c>
    </row>
    <row r="13" spans="1:4" ht="15.75">
      <c r="A13" s="267"/>
      <c r="B13" s="267"/>
      <c r="C13" s="267"/>
      <c r="D13" s="267"/>
    </row>
    <row r="14" spans="1:4" ht="15.75">
      <c r="A14" s="269" t="s">
        <v>821</v>
      </c>
      <c r="B14" s="267"/>
      <c r="C14" s="267"/>
      <c r="D14" s="269" t="s">
        <v>822</v>
      </c>
    </row>
    <row r="15" spans="1:4" ht="15.75">
      <c r="A15" s="341" t="s">
        <v>1370</v>
      </c>
      <c r="B15" s="267"/>
      <c r="C15" s="267"/>
      <c r="D15" s="342">
        <v>-48207</v>
      </c>
    </row>
    <row r="16" spans="1:4" ht="15.75">
      <c r="A16" s="341" t="s">
        <v>1371</v>
      </c>
      <c r="B16" s="267"/>
      <c r="C16" s="267"/>
      <c r="D16" s="342">
        <v>-324458</v>
      </c>
    </row>
    <row r="17" spans="1:4" ht="30">
      <c r="A17" s="341" t="s">
        <v>1372</v>
      </c>
      <c r="B17" s="267"/>
      <c r="C17" s="267"/>
      <c r="D17" s="342">
        <v>-2856</v>
      </c>
    </row>
    <row r="18" spans="1:4" ht="30">
      <c r="A18" s="341" t="s">
        <v>1373</v>
      </c>
      <c r="B18" s="267"/>
      <c r="C18" s="267"/>
      <c r="D18" s="342">
        <v>-3185</v>
      </c>
    </row>
    <row r="19" spans="1:4" ht="15.75">
      <c r="A19" s="341" t="s">
        <v>1374</v>
      </c>
      <c r="B19" s="267"/>
      <c r="C19" s="267"/>
      <c r="D19" s="342">
        <v>-700</v>
      </c>
    </row>
    <row r="20" spans="1:4" ht="15.75">
      <c r="A20" s="341" t="s">
        <v>1375</v>
      </c>
      <c r="B20" s="267"/>
      <c r="C20" s="267"/>
      <c r="D20" s="342">
        <v>-26000</v>
      </c>
    </row>
    <row r="21" spans="1:4" ht="30">
      <c r="A21" s="341" t="s">
        <v>1376</v>
      </c>
      <c r="B21" s="267"/>
      <c r="C21" s="267"/>
      <c r="D21" s="342">
        <v>-14656</v>
      </c>
    </row>
    <row r="22" spans="1:4" ht="15.75">
      <c r="A22" s="341" t="s">
        <v>1377</v>
      </c>
      <c r="B22" s="267"/>
      <c r="C22" s="267"/>
      <c r="D22" s="342">
        <v>-5664</v>
      </c>
    </row>
    <row r="23" spans="1:4" ht="15.75">
      <c r="A23" s="341" t="s">
        <v>1378</v>
      </c>
      <c r="B23" s="267"/>
      <c r="C23" s="267"/>
      <c r="D23" s="342">
        <v>-198910</v>
      </c>
    </row>
    <row r="24" spans="1:4" ht="15.75">
      <c r="A24" s="341" t="s">
        <v>1379</v>
      </c>
      <c r="B24" s="267"/>
      <c r="C24" s="267"/>
      <c r="D24" s="342">
        <v>-33600</v>
      </c>
    </row>
    <row r="25" spans="1:4" ht="15.75">
      <c r="A25" s="341" t="s">
        <v>1380</v>
      </c>
      <c r="B25" s="267"/>
      <c r="C25" s="267"/>
      <c r="D25" s="342">
        <v>-243908</v>
      </c>
    </row>
    <row r="26" spans="1:4" ht="15.75">
      <c r="A26" s="267"/>
      <c r="B26" s="267"/>
      <c r="C26" s="267"/>
      <c r="D26" s="267"/>
    </row>
    <row r="27" spans="1:4" ht="15.75">
      <c r="A27" s="267"/>
      <c r="B27" s="267"/>
      <c r="C27" s="267"/>
      <c r="D27" s="267"/>
    </row>
    <row r="28" spans="1:4" ht="15.75">
      <c r="A28" s="269" t="s">
        <v>823</v>
      </c>
      <c r="B28" s="267"/>
      <c r="C28" s="267"/>
      <c r="D28" s="267">
        <f>N(data!C414)</f>
        <v>343649</v>
      </c>
    </row>
    <row r="29" spans="1:4" ht="15.75">
      <c r="A29" s="269" t="s">
        <v>820</v>
      </c>
      <c r="B29" s="267"/>
      <c r="C29" s="267"/>
      <c r="D29" s="267" t="str">
        <f>IF(OR(N(data!C414)&gt;1000000,N(data!C414)/(N(data!D416))&gt;0.01),"Yes","No")</f>
        <v>No</v>
      </c>
    </row>
    <row r="30" spans="1:4" ht="15.75">
      <c r="A30" s="267"/>
      <c r="B30" s="267"/>
      <c r="C30" s="267"/>
      <c r="D30" s="267"/>
    </row>
    <row r="31" spans="1:4" ht="15.75">
      <c r="A31" s="269" t="s">
        <v>821</v>
      </c>
      <c r="B31" s="267"/>
      <c r="C31" s="267"/>
      <c r="D31" s="269" t="s">
        <v>822</v>
      </c>
    </row>
    <row r="32" spans="1:4" ht="15.75">
      <c r="A32" s="267" t="s">
        <v>824</v>
      </c>
      <c r="B32" s="267"/>
      <c r="C32" s="267"/>
      <c r="D32" s="267"/>
    </row>
    <row r="33" spans="1:4" ht="15.75">
      <c r="A33" s="267" t="s">
        <v>824</v>
      </c>
      <c r="B33" s="267"/>
      <c r="C33" s="267"/>
      <c r="D33" s="267"/>
    </row>
    <row r="34" spans="1:4" ht="15.75">
      <c r="A34" s="267" t="s">
        <v>824</v>
      </c>
      <c r="B34" s="267"/>
      <c r="C34" s="267"/>
      <c r="D34" s="267"/>
    </row>
    <row r="35" spans="1:4" ht="15.75">
      <c r="A35" s="267" t="s">
        <v>824</v>
      </c>
      <c r="B35" s="267"/>
      <c r="C35" s="267"/>
      <c r="D35" s="267"/>
    </row>
    <row r="36" spans="1:4" ht="15.75">
      <c r="A36" s="267" t="s">
        <v>824</v>
      </c>
      <c r="B36" s="267"/>
      <c r="C36" s="267"/>
      <c r="D36" s="267"/>
    </row>
    <row r="37" spans="1:4" ht="15.75">
      <c r="A37" s="267" t="s">
        <v>824</v>
      </c>
      <c r="B37" s="267"/>
      <c r="C37" s="267"/>
      <c r="D37" s="267"/>
    </row>
    <row r="38" spans="1:4" ht="15.75">
      <c r="A38" s="267" t="s">
        <v>824</v>
      </c>
      <c r="B38" s="267"/>
      <c r="C38" s="267"/>
      <c r="D38" s="267"/>
    </row>
    <row r="39" spans="1:4" ht="15.75">
      <c r="A39" s="267"/>
      <c r="B39" s="267"/>
      <c r="C39" s="267"/>
      <c r="D39" s="267"/>
    </row>
  </sheetData>
  <sheetProtection algorithmName="SHA-512" hashValue="cAl3tjZGl2M8rn9ynePbndt9dC8IGtICGgBoY+ywktfp/gvC4VrffnuFZyKH8lfcFKYWmVrRNLMvL3S/tWIurw==" saltValue="xSdjaw1S7RnHbZh+2m8nt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2CCDD-3F2A-479D-9B1B-2F0C32DB39CB}">
  <sheetPr codeName="Sheet3">
    <pageSetUpPr fitToPage="1"/>
  </sheetPr>
  <dimension ref="A1:G40"/>
  <sheetViews>
    <sheetView topLeftCell="A9" workbookViewId="0">
      <selection activeCell="J15" sqref="J15"/>
    </sheetView>
  </sheetViews>
  <sheetFormatPr defaultColWidth="8.77734375" defaultRowHeight="18" customHeight="1"/>
  <cols>
    <col min="1" max="1" width="4.77734375" style="1" customWidth="1"/>
    <col min="2" max="2" width="15.44140625" style="1" customWidth="1"/>
    <col min="3" max="3" width="4.77734375" style="1" customWidth="1"/>
    <col min="4" max="4" width="15.77734375" style="1" customWidth="1"/>
    <col min="5" max="5" width="4.77734375" style="1" customWidth="1"/>
    <col min="6" max="7" width="13.77734375" style="1" customWidth="1"/>
    <col min="8" max="12" width="8.77734375" style="1" customWidth="1"/>
    <col min="13" max="16384" width="8.77734375" style="1"/>
  </cols>
  <sheetData>
    <row r="1" spans="1:7" ht="20.100000000000001" customHeight="1">
      <c r="G1" s="61" t="s">
        <v>825</v>
      </c>
    </row>
    <row r="2" spans="1:7" ht="20.100000000000001" customHeight="1">
      <c r="A2" s="62" t="s">
        <v>826</v>
      </c>
      <c r="B2" s="62"/>
      <c r="C2" s="62"/>
      <c r="D2" s="62"/>
      <c r="E2" s="62"/>
      <c r="F2" s="62"/>
    </row>
    <row r="3" spans="1:7" ht="20.100000000000001" customHeight="1">
      <c r="B3" s="62"/>
      <c r="C3" s="62"/>
      <c r="D3" s="62"/>
      <c r="E3" s="62"/>
      <c r="F3" s="62"/>
      <c r="G3" s="62"/>
    </row>
    <row r="4" spans="1:7" ht="20.100000000000001" customHeight="1">
      <c r="A4" s="63">
        <v>1</v>
      </c>
      <c r="B4" s="65" t="str">
        <f>"Fiscal Year Ended:  "&amp;data!C96</f>
        <v>Fiscal Year Ended:  12/31/2024</v>
      </c>
      <c r="C4" s="64"/>
      <c r="D4" s="65"/>
      <c r="E4" s="66"/>
      <c r="F4" s="64" t="str">
        <f>"License Number:  "&amp;"H-"&amp;FIXED(data!C97,0)</f>
        <v>License Number:  H-141</v>
      </c>
      <c r="G4" s="67"/>
    </row>
    <row r="5" spans="1:7" ht="20.100000000000001" customHeight="1">
      <c r="A5" s="63">
        <v>2</v>
      </c>
      <c r="B5" s="64" t="s">
        <v>301</v>
      </c>
      <c r="C5" s="67"/>
      <c r="D5" s="64" t="str">
        <f>"  "&amp;data!C98</f>
        <v xml:space="preserve">  Columbia County Public Hospital District No. 1</v>
      </c>
      <c r="E5" s="66"/>
      <c r="F5" s="66"/>
      <c r="G5" s="67"/>
    </row>
    <row r="6" spans="1:7" ht="20.100000000000001" customHeight="1">
      <c r="A6" s="63">
        <v>3</v>
      </c>
      <c r="B6" s="64" t="s">
        <v>310</v>
      </c>
      <c r="C6" s="67"/>
      <c r="D6" s="64" t="str">
        <f>"  "&amp;data!C103</f>
        <v xml:space="preserve">  Columbia</v>
      </c>
      <c r="E6" s="66"/>
      <c r="F6" s="66"/>
      <c r="G6" s="67"/>
    </row>
    <row r="7" spans="1:7" ht="20.100000000000001" customHeight="1">
      <c r="A7" s="63">
        <v>4</v>
      </c>
      <c r="B7" s="64" t="s">
        <v>827</v>
      </c>
      <c r="C7" s="67"/>
      <c r="D7" s="64" t="str">
        <f>"  "&amp;data!C104</f>
        <v xml:space="preserve">  Shane McGuire</v>
      </c>
      <c r="E7" s="66"/>
      <c r="F7" s="66"/>
      <c r="G7" s="67"/>
    </row>
    <row r="8" spans="1:7" ht="20.100000000000001" customHeight="1">
      <c r="A8" s="63">
        <v>5</v>
      </c>
      <c r="B8" s="64" t="s">
        <v>828</v>
      </c>
      <c r="C8" s="67"/>
      <c r="D8" s="64" t="str">
        <f>"  "&amp;data!C105</f>
        <v xml:space="preserve">  Matt Minor</v>
      </c>
      <c r="E8" s="66"/>
      <c r="F8" s="66"/>
      <c r="G8" s="67"/>
    </row>
    <row r="9" spans="1:7" ht="20.100000000000001" customHeight="1">
      <c r="A9" s="63">
        <v>6</v>
      </c>
      <c r="B9" s="64" t="s">
        <v>829</v>
      </c>
      <c r="C9" s="67"/>
      <c r="D9" s="64" t="str">
        <f>"  "&amp;data!C106</f>
        <v xml:space="preserve">  Robert Hutchens</v>
      </c>
      <c r="E9" s="66"/>
      <c r="F9" s="66"/>
      <c r="G9" s="67"/>
    </row>
    <row r="10" spans="1:7" ht="20.100000000000001" customHeight="1">
      <c r="A10" s="63">
        <v>7</v>
      </c>
      <c r="B10" s="64" t="s">
        <v>830</v>
      </c>
      <c r="C10" s="67"/>
      <c r="D10" s="64" t="str">
        <f>"  "&amp;data!C107</f>
        <v xml:space="preserve">  509.382.2531</v>
      </c>
      <c r="E10" s="66"/>
      <c r="F10" s="66"/>
      <c r="G10" s="67"/>
    </row>
    <row r="11" spans="1:7" ht="20.100000000000001" customHeight="1">
      <c r="A11" s="63">
        <v>8</v>
      </c>
      <c r="B11" s="64" t="s">
        <v>831</v>
      </c>
      <c r="C11" s="67"/>
      <c r="D11" s="64" t="str">
        <f>"  "&amp;data!C108</f>
        <v xml:space="preserve">  509.382.3205</v>
      </c>
      <c r="E11" s="66"/>
      <c r="F11" s="66"/>
      <c r="G11" s="67"/>
    </row>
    <row r="12" spans="1:7" ht="20.100000000000001" customHeight="1">
      <c r="A12" s="68"/>
      <c r="B12" s="69"/>
      <c r="C12" s="69"/>
      <c r="D12" s="69"/>
      <c r="E12" s="69"/>
      <c r="F12" s="69"/>
      <c r="G12" s="70"/>
    </row>
    <row r="13" spans="1:7" ht="20.100000000000001" customHeight="1">
      <c r="A13" s="71"/>
      <c r="G13" s="72"/>
    </row>
    <row r="14" spans="1:7" ht="20.100000000000001" customHeight="1">
      <c r="A14" s="63">
        <v>9</v>
      </c>
      <c r="B14" s="64" t="s">
        <v>832</v>
      </c>
      <c r="C14" s="64"/>
      <c r="D14" s="64"/>
      <c r="E14" s="64"/>
      <c r="F14" s="64"/>
      <c r="G14" s="70"/>
    </row>
    <row r="15" spans="1:7" ht="20.100000000000001" customHeight="1">
      <c r="A15" s="73" t="s">
        <v>322</v>
      </c>
      <c r="B15" s="74"/>
      <c r="C15" s="75" t="s">
        <v>324</v>
      </c>
      <c r="D15" s="74"/>
      <c r="E15" s="75" t="s">
        <v>326</v>
      </c>
      <c r="F15" s="76"/>
      <c r="G15" s="77"/>
    </row>
    <row r="16" spans="1:7" ht="20.100000000000001" customHeight="1">
      <c r="A16" s="78" t="str">
        <f>IF(data!C113&gt;0," X","")</f>
        <v/>
      </c>
      <c r="B16" s="67" t="s">
        <v>307</v>
      </c>
      <c r="C16" s="79" t="str">
        <f>IF(data!C117&gt;0," X","")</f>
        <v/>
      </c>
      <c r="D16" s="80" t="s">
        <v>833</v>
      </c>
      <c r="E16" s="229" t="str">
        <f>IF(data!C120&gt;0," X","")</f>
        <v/>
      </c>
      <c r="F16" s="81" t="s">
        <v>327</v>
      </c>
      <c r="G16" s="67"/>
    </row>
    <row r="17" spans="1:7" ht="20.100000000000001" customHeight="1">
      <c r="A17" s="78" t="str">
        <f>IF(data!C114&gt;0," X","")</f>
        <v/>
      </c>
      <c r="B17" s="67" t="s">
        <v>310</v>
      </c>
      <c r="C17" s="79" t="str">
        <f>IF(data!C118&gt;0," X","")</f>
        <v/>
      </c>
      <c r="D17" s="80" t="s">
        <v>407</v>
      </c>
      <c r="E17" s="229" t="str">
        <f>IF(data!C121&gt;0," X","")</f>
        <v/>
      </c>
      <c r="F17" s="81" t="s">
        <v>328</v>
      </c>
      <c r="G17" s="67"/>
    </row>
    <row r="18" spans="1:7" ht="20.100000000000001" customHeight="1">
      <c r="A18" s="63"/>
      <c r="B18" s="67" t="s">
        <v>834</v>
      </c>
      <c r="C18" s="67"/>
      <c r="D18" s="67"/>
      <c r="E18" s="229" t="str">
        <f>IF(data!C122&gt;0," X","")</f>
        <v/>
      </c>
      <c r="F18" s="81" t="s">
        <v>329</v>
      </c>
      <c r="G18" s="67"/>
    </row>
    <row r="19" spans="1:7" ht="20.100000000000001" customHeight="1">
      <c r="A19" s="78" t="str">
        <f>IF(data!C115&gt;0," X","")</f>
        <v xml:space="preserve"> X</v>
      </c>
      <c r="B19" s="80" t="s">
        <v>835</v>
      </c>
      <c r="C19" s="67"/>
      <c r="D19" s="67"/>
      <c r="E19" s="67"/>
      <c r="F19" s="81"/>
      <c r="G19" s="67"/>
    </row>
    <row r="20" spans="1:7" ht="20.100000000000001" customHeight="1">
      <c r="A20" s="68"/>
      <c r="B20" s="69"/>
      <c r="C20" s="69"/>
      <c r="D20" s="69"/>
      <c r="E20" s="69"/>
      <c r="F20" s="69"/>
      <c r="G20" s="70"/>
    </row>
    <row r="21" spans="1:7" ht="20.100000000000001" customHeight="1">
      <c r="A21" s="71"/>
      <c r="G21" s="82"/>
    </row>
    <row r="22" spans="1:7" ht="20.100000000000001" customHeight="1">
      <c r="A22" s="63">
        <v>10</v>
      </c>
      <c r="B22" s="64" t="s">
        <v>836</v>
      </c>
      <c r="C22" s="64"/>
      <c r="D22" s="64"/>
      <c r="E22" s="64"/>
      <c r="F22" s="78" t="s">
        <v>332</v>
      </c>
      <c r="G22" s="79" t="s">
        <v>241</v>
      </c>
    </row>
    <row r="23" spans="1:7" ht="20.100000000000001" customHeight="1">
      <c r="A23" s="63"/>
      <c r="B23" s="64" t="s">
        <v>837</v>
      </c>
      <c r="C23" s="64"/>
      <c r="D23" s="64"/>
      <c r="E23" s="64"/>
      <c r="F23" s="63">
        <f>data!C127</f>
        <v>95</v>
      </c>
      <c r="G23" s="67">
        <f>data!D127</f>
        <v>364</v>
      </c>
    </row>
    <row r="24" spans="1:7" ht="20.100000000000001" customHeight="1">
      <c r="A24" s="63"/>
      <c r="B24" s="64" t="s">
        <v>838</v>
      </c>
      <c r="C24" s="64"/>
      <c r="D24" s="64"/>
      <c r="E24" s="64"/>
      <c r="F24" s="63">
        <f>data!C128</f>
        <v>105</v>
      </c>
      <c r="G24" s="67">
        <f>data!D128</f>
        <v>2137</v>
      </c>
    </row>
    <row r="25" spans="1:7" ht="20.100000000000001" customHeight="1">
      <c r="A25" s="63"/>
      <c r="B25" s="64" t="s">
        <v>839</v>
      </c>
      <c r="C25" s="64"/>
      <c r="D25" s="64"/>
      <c r="E25" s="64"/>
      <c r="F25" s="63">
        <f>data!C129</f>
        <v>0</v>
      </c>
      <c r="G25" s="67">
        <f>data!D129</f>
        <v>0</v>
      </c>
    </row>
    <row r="26" spans="1:7" ht="20.100000000000001" customHeight="1">
      <c r="A26" s="63">
        <v>11</v>
      </c>
      <c r="B26" s="64" t="s">
        <v>336</v>
      </c>
      <c r="C26" s="64"/>
      <c r="D26" s="64"/>
      <c r="E26" s="64"/>
      <c r="F26" s="63">
        <f>data!C130</f>
        <v>0</v>
      </c>
      <c r="G26" s="67">
        <f>data!D130</f>
        <v>0</v>
      </c>
    </row>
    <row r="27" spans="1:7" ht="20.100000000000001" customHeight="1">
      <c r="A27" s="68"/>
      <c r="B27" s="69"/>
      <c r="C27" s="69"/>
      <c r="D27" s="69"/>
      <c r="E27" s="69"/>
      <c r="F27" s="69"/>
      <c r="G27" s="70"/>
    </row>
    <row r="28" spans="1:7" ht="20.100000000000001" customHeight="1">
      <c r="A28" s="71"/>
      <c r="G28" s="82"/>
    </row>
    <row r="29" spans="1:7" ht="20.100000000000001" customHeight="1">
      <c r="A29" s="63">
        <v>12</v>
      </c>
      <c r="B29" s="83" t="s">
        <v>840</v>
      </c>
      <c r="C29" s="67"/>
      <c r="D29" s="79" t="s">
        <v>193</v>
      </c>
      <c r="E29" s="83" t="s">
        <v>840</v>
      </c>
      <c r="F29" s="67"/>
      <c r="G29" s="79" t="s">
        <v>193</v>
      </c>
    </row>
    <row r="30" spans="1:7" ht="20.100000000000001" customHeight="1">
      <c r="A30" s="63"/>
      <c r="B30" s="64" t="s">
        <v>338</v>
      </c>
      <c r="C30" s="67"/>
      <c r="D30" s="67">
        <f>data!C132</f>
        <v>0</v>
      </c>
      <c r="E30" s="64" t="s">
        <v>344</v>
      </c>
      <c r="F30" s="67"/>
      <c r="G30" s="67">
        <f>data!C139</f>
        <v>0</v>
      </c>
    </row>
    <row r="31" spans="1:7" ht="20.100000000000001" customHeight="1">
      <c r="A31" s="63"/>
      <c r="B31" s="83" t="s">
        <v>841</v>
      </c>
      <c r="C31" s="67"/>
      <c r="D31" s="67">
        <f>data!C133</f>
        <v>0</v>
      </c>
      <c r="E31" s="64" t="s">
        <v>345</v>
      </c>
      <c r="F31" s="67"/>
      <c r="G31" s="67">
        <f>data!C140</f>
        <v>0</v>
      </c>
    </row>
    <row r="32" spans="1:7" ht="20.100000000000001" customHeight="1">
      <c r="A32" s="63"/>
      <c r="B32" s="83" t="s">
        <v>842</v>
      </c>
      <c r="C32" s="67"/>
      <c r="D32" s="67">
        <f>data!C134</f>
        <v>25</v>
      </c>
      <c r="E32" s="64" t="s">
        <v>843</v>
      </c>
      <c r="F32" s="67"/>
      <c r="G32" s="67">
        <f>data!C141</f>
        <v>0</v>
      </c>
    </row>
    <row r="33" spans="1:7" ht="20.100000000000001" customHeight="1">
      <c r="A33" s="63"/>
      <c r="B33" s="83" t="s">
        <v>844</v>
      </c>
      <c r="C33" s="67"/>
      <c r="D33" s="67">
        <f>data!C135</f>
        <v>0</v>
      </c>
      <c r="E33" s="64" t="s">
        <v>845</v>
      </c>
      <c r="F33" s="67"/>
      <c r="G33" s="67">
        <f>data!C142</f>
        <v>0</v>
      </c>
    </row>
    <row r="34" spans="1:7" ht="20.100000000000001" customHeight="1">
      <c r="A34" s="63"/>
      <c r="B34" s="83" t="s">
        <v>846</v>
      </c>
      <c r="C34" s="67"/>
      <c r="D34" s="67">
        <f>data!C136</f>
        <v>0</v>
      </c>
      <c r="E34" s="64" t="s">
        <v>347</v>
      </c>
      <c r="F34" s="67"/>
      <c r="G34" s="67">
        <f>data!E143</f>
        <v>25</v>
      </c>
    </row>
    <row r="35" spans="1:7" ht="20.100000000000001" customHeight="1">
      <c r="A35" s="63"/>
      <c r="B35" s="83" t="s">
        <v>847</v>
      </c>
      <c r="C35" s="67"/>
      <c r="D35" s="67">
        <f>data!C137</f>
        <v>0</v>
      </c>
      <c r="E35" s="64" t="s">
        <v>848</v>
      </c>
      <c r="F35" s="84"/>
      <c r="G35" s="67"/>
    </row>
    <row r="36" spans="1:7" ht="20.100000000000001" customHeight="1">
      <c r="A36" s="63"/>
      <c r="B36" s="64" t="s">
        <v>122</v>
      </c>
      <c r="C36" s="67"/>
      <c r="D36" s="67">
        <f>data!C138</f>
        <v>0</v>
      </c>
      <c r="E36" s="64" t="s">
        <v>348</v>
      </c>
      <c r="F36" s="67"/>
      <c r="G36" s="67">
        <f>data!C144</f>
        <v>25</v>
      </c>
    </row>
    <row r="37" spans="1:7" ht="20.100000000000001" customHeight="1">
      <c r="A37" s="63"/>
      <c r="E37" s="64" t="s">
        <v>349</v>
      </c>
      <c r="F37" s="67"/>
      <c r="G37" s="67">
        <f>data!C145</f>
        <v>0</v>
      </c>
    </row>
    <row r="38" spans="1:7" ht="20.100000000000001" customHeight="1">
      <c r="A38" s="63"/>
      <c r="B38" s="64"/>
      <c r="C38" s="64"/>
      <c r="D38" s="64"/>
      <c r="E38" s="64"/>
      <c r="F38" s="64"/>
      <c r="G38" s="67"/>
    </row>
    <row r="39" spans="1:7" ht="20.100000000000001" customHeight="1">
      <c r="A39" s="85">
        <v>13</v>
      </c>
      <c r="B39" s="86" t="s">
        <v>344</v>
      </c>
      <c r="C39" s="82"/>
      <c r="D39" s="82"/>
      <c r="E39" s="87"/>
      <c r="F39" s="87"/>
      <c r="G39" s="88"/>
    </row>
    <row r="40" spans="1:7" ht="20.100000000000001" customHeight="1">
      <c r="A40" s="89"/>
      <c r="B40" s="90" t="s">
        <v>849</v>
      </c>
      <c r="C40" s="91" t="s">
        <v>299</v>
      </c>
      <c r="D40" s="72">
        <f>data!C147</f>
        <v>0</v>
      </c>
      <c r="E40" s="92"/>
      <c r="F40" s="92"/>
      <c r="G40" s="93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075F9-F94C-4C8C-82B3-9895C4B66C45}">
  <sheetPr codeName="Sheet4">
    <pageSetUpPr fitToPage="1"/>
  </sheetPr>
  <dimension ref="A1:G33"/>
  <sheetViews>
    <sheetView zoomScaleNormal="100" workbookViewId="0">
      <selection activeCell="B16" sqref="B16"/>
    </sheetView>
  </sheetViews>
  <sheetFormatPr defaultColWidth="8.77734375" defaultRowHeight="20.100000000000001" customHeight="1"/>
  <cols>
    <col min="1" max="1" width="10.33203125" style="1" customWidth="1"/>
    <col min="2" max="2" width="10.77734375" style="1" customWidth="1"/>
    <col min="3" max="3" width="12.77734375" style="1" customWidth="1"/>
    <col min="4" max="4" width="11.77734375" style="1" customWidth="1"/>
    <col min="5" max="6" width="13.77734375" style="1" customWidth="1"/>
    <col min="7" max="7" width="14.77734375" style="1" customWidth="1"/>
    <col min="8" max="12" width="8.77734375" style="1" customWidth="1"/>
    <col min="13" max="16384" width="8.77734375" style="1"/>
  </cols>
  <sheetData>
    <row r="1" spans="1:7" ht="20.100000000000001" customHeight="1">
      <c r="A1" s="120" t="s">
        <v>850</v>
      </c>
      <c r="G1" s="61" t="s">
        <v>851</v>
      </c>
    </row>
    <row r="2" spans="1:7" ht="20.100000000000001" customHeight="1">
      <c r="A2" s="1" t="str">
        <f>"Hospital: "&amp;data!C98</f>
        <v>Hospital: Columbia County Public Hospital District No. 1</v>
      </c>
      <c r="G2" s="4" t="s">
        <v>852</v>
      </c>
    </row>
    <row r="3" spans="1:7" ht="20.100000000000001" customHeight="1">
      <c r="G3" s="4" t="str">
        <f>"FYE: "&amp;data!C96</f>
        <v>FYE: 12/31/2024</v>
      </c>
    </row>
    <row r="4" spans="1:7" ht="20.100000000000001" customHeight="1">
      <c r="A4" s="121" t="s">
        <v>853</v>
      </c>
      <c r="B4" s="122"/>
      <c r="C4" s="122"/>
      <c r="D4" s="122"/>
      <c r="E4" s="122"/>
      <c r="F4" s="122"/>
      <c r="G4" s="123"/>
    </row>
    <row r="5" spans="1:7" ht="20.100000000000001" customHeight="1">
      <c r="A5" s="124"/>
      <c r="B5" s="74" t="s">
        <v>854</v>
      </c>
      <c r="C5" s="74"/>
      <c r="D5" s="74"/>
      <c r="E5" s="125" t="s">
        <v>359</v>
      </c>
      <c r="F5" s="74"/>
      <c r="G5" s="74"/>
    </row>
    <row r="6" spans="1:7" ht="20.100000000000001" customHeight="1">
      <c r="A6" s="126" t="s">
        <v>855</v>
      </c>
      <c r="B6" s="79" t="s">
        <v>332</v>
      </c>
      <c r="C6" s="79" t="s">
        <v>856</v>
      </c>
      <c r="D6" s="79" t="s">
        <v>355</v>
      </c>
      <c r="E6" s="79" t="s">
        <v>194</v>
      </c>
      <c r="F6" s="79" t="s">
        <v>157</v>
      </c>
      <c r="G6" s="79" t="s">
        <v>229</v>
      </c>
    </row>
    <row r="7" spans="1:7" ht="20.100000000000001" customHeight="1">
      <c r="A7" s="63" t="s">
        <v>353</v>
      </c>
      <c r="B7" s="127">
        <f>data!B154</f>
        <v>82</v>
      </c>
      <c r="C7" s="127">
        <f>data!B155</f>
        <v>315</v>
      </c>
      <c r="D7" s="127">
        <f>data!B156</f>
        <v>46424</v>
      </c>
      <c r="E7" s="127">
        <f>data!B157</f>
        <v>4646678</v>
      </c>
      <c r="F7" s="127">
        <f>data!B158</f>
        <v>19359925</v>
      </c>
      <c r="G7" s="127">
        <f>data!B157+data!B158</f>
        <v>24006603</v>
      </c>
    </row>
    <row r="8" spans="1:7" ht="20.100000000000001" customHeight="1">
      <c r="A8" s="63" t="s">
        <v>354</v>
      </c>
      <c r="B8" s="127">
        <f>data!C154</f>
        <v>11</v>
      </c>
      <c r="C8" s="127">
        <f>data!C155</f>
        <v>41</v>
      </c>
      <c r="D8" s="127">
        <f>data!C156</f>
        <v>17138</v>
      </c>
      <c r="E8" s="127">
        <f>data!C157</f>
        <v>3985111</v>
      </c>
      <c r="F8" s="127">
        <f>data!C158</f>
        <v>7147039</v>
      </c>
      <c r="G8" s="127">
        <f>data!C157+data!C158</f>
        <v>11132150</v>
      </c>
    </row>
    <row r="9" spans="1:7" ht="20.100000000000001" customHeight="1">
      <c r="A9" s="63" t="s">
        <v>857</v>
      </c>
      <c r="B9" s="127">
        <f>data!D154</f>
        <v>2</v>
      </c>
      <c r="C9" s="127">
        <f>data!D155</f>
        <v>8</v>
      </c>
      <c r="D9" s="127">
        <f>data!D156</f>
        <v>24049</v>
      </c>
      <c r="E9" s="127">
        <f>data!D157</f>
        <v>3793644</v>
      </c>
      <c r="F9" s="127">
        <f>data!D158</f>
        <v>10020687</v>
      </c>
      <c r="G9" s="127">
        <f>data!D157+data!D158</f>
        <v>13814331</v>
      </c>
    </row>
    <row r="10" spans="1:7" ht="20.100000000000001" customHeight="1">
      <c r="A10" s="78" t="s">
        <v>229</v>
      </c>
      <c r="B10" s="127">
        <f>data!E154</f>
        <v>95</v>
      </c>
      <c r="C10" s="127">
        <f>data!E155</f>
        <v>364</v>
      </c>
      <c r="D10" s="127">
        <f>data!E156</f>
        <v>87611</v>
      </c>
      <c r="E10" s="127">
        <f>data!E157</f>
        <v>12425433</v>
      </c>
      <c r="F10" s="127">
        <f>data!E158</f>
        <v>36527651</v>
      </c>
      <c r="G10" s="127">
        <f>E10+F10</f>
        <v>48953084</v>
      </c>
    </row>
    <row r="11" spans="1:7" ht="20.100000000000001" customHeight="1">
      <c r="A11" s="128"/>
      <c r="B11" s="129"/>
      <c r="C11" s="129"/>
      <c r="D11" s="129"/>
      <c r="E11" s="129"/>
      <c r="F11" s="129"/>
      <c r="G11" s="130"/>
    </row>
    <row r="12" spans="1:7" ht="20.100000000000001" customHeight="1">
      <c r="A12" s="68"/>
      <c r="B12" s="69"/>
      <c r="C12" s="69"/>
      <c r="D12" s="69"/>
      <c r="E12" s="69"/>
      <c r="F12" s="69"/>
      <c r="G12" s="70"/>
    </row>
    <row r="13" spans="1:7" ht="20.100000000000001" customHeight="1">
      <c r="A13" s="131" t="s">
        <v>858</v>
      </c>
      <c r="B13" s="62"/>
      <c r="C13" s="62"/>
      <c r="D13" s="62"/>
      <c r="E13" s="62"/>
      <c r="F13" s="62"/>
      <c r="G13" s="132"/>
    </row>
    <row r="14" spans="1:7" ht="20.100000000000001" customHeight="1">
      <c r="A14" s="124"/>
      <c r="B14" s="133" t="s">
        <v>854</v>
      </c>
      <c r="C14" s="133"/>
      <c r="D14" s="133"/>
      <c r="E14" s="133" t="s">
        <v>359</v>
      </c>
      <c r="F14" s="133"/>
      <c r="G14" s="133"/>
    </row>
    <row r="15" spans="1:7" ht="20.100000000000001" customHeight="1">
      <c r="A15" s="126" t="s">
        <v>855</v>
      </c>
      <c r="B15" s="79" t="s">
        <v>332</v>
      </c>
      <c r="C15" s="79" t="s">
        <v>856</v>
      </c>
      <c r="D15" s="79" t="s">
        <v>355</v>
      </c>
      <c r="E15" s="79" t="s">
        <v>194</v>
      </c>
      <c r="F15" s="79" t="s">
        <v>157</v>
      </c>
      <c r="G15" s="79" t="s">
        <v>229</v>
      </c>
    </row>
    <row r="16" spans="1:7" ht="20.100000000000001" customHeight="1">
      <c r="A16" s="63" t="s">
        <v>353</v>
      </c>
      <c r="B16" s="127">
        <f>data!B160</f>
        <v>62</v>
      </c>
      <c r="C16" s="127">
        <f>data!B161</f>
        <v>1256</v>
      </c>
      <c r="D16" s="127">
        <f>data!B162</f>
        <v>0</v>
      </c>
      <c r="E16" s="127">
        <f>data!B163</f>
        <v>1000275</v>
      </c>
      <c r="F16" s="127">
        <f>data!B164</f>
        <v>0</v>
      </c>
      <c r="G16" s="127">
        <f>data!B163+data!B164</f>
        <v>1000275</v>
      </c>
    </row>
    <row r="17" spans="1:7" ht="20.100000000000001" customHeight="1">
      <c r="A17" s="63" t="s">
        <v>354</v>
      </c>
      <c r="B17" s="127">
        <f>data!C160</f>
        <v>33</v>
      </c>
      <c r="C17" s="127">
        <f>data!C161</f>
        <v>663</v>
      </c>
      <c r="D17" s="127">
        <f>data!C162</f>
        <v>0</v>
      </c>
      <c r="E17" s="127">
        <f>data!C163</f>
        <v>369268</v>
      </c>
      <c r="F17" s="127">
        <f>data!C164</f>
        <v>0</v>
      </c>
      <c r="G17" s="127">
        <f>data!C163+data!C164</f>
        <v>369268</v>
      </c>
    </row>
    <row r="18" spans="1:7" ht="20.100000000000001" customHeight="1">
      <c r="A18" s="63" t="s">
        <v>857</v>
      </c>
      <c r="B18" s="127">
        <f>data!D160</f>
        <v>10</v>
      </c>
      <c r="C18" s="127">
        <f>data!D161</f>
        <v>218</v>
      </c>
      <c r="D18" s="127">
        <f>data!D162</f>
        <v>0</v>
      </c>
      <c r="E18" s="127">
        <f>data!D163</f>
        <v>518172</v>
      </c>
      <c r="F18" s="127">
        <f>data!D164</f>
        <v>0</v>
      </c>
      <c r="G18" s="127">
        <f>data!D163+data!D164</f>
        <v>518172</v>
      </c>
    </row>
    <row r="19" spans="1:7" ht="20.100000000000001" customHeight="1">
      <c r="A19" s="78" t="s">
        <v>229</v>
      </c>
      <c r="B19" s="127">
        <f>data!E160</f>
        <v>105</v>
      </c>
      <c r="C19" s="127">
        <f>data!E161</f>
        <v>2137</v>
      </c>
      <c r="D19" s="127">
        <f>data!E162</f>
        <v>0</v>
      </c>
      <c r="E19" s="127">
        <f>data!E163</f>
        <v>1887715</v>
      </c>
      <c r="F19" s="127">
        <f>data!E164</f>
        <v>0</v>
      </c>
      <c r="G19" s="127">
        <f>data!E163+data!E164</f>
        <v>1887715</v>
      </c>
    </row>
    <row r="20" spans="1:7" ht="20.100000000000001" customHeight="1">
      <c r="A20" s="128"/>
      <c r="B20" s="129"/>
      <c r="C20" s="129"/>
      <c r="D20" s="129"/>
      <c r="E20" s="129"/>
      <c r="F20" s="129"/>
      <c r="G20" s="130"/>
    </row>
    <row r="21" spans="1:7" ht="20.100000000000001" customHeight="1">
      <c r="A21" s="68"/>
      <c r="B21" s="69"/>
      <c r="C21" s="69"/>
      <c r="D21" s="69"/>
      <c r="E21" s="69"/>
      <c r="F21" s="69"/>
      <c r="G21" s="70"/>
    </row>
    <row r="22" spans="1:7" ht="20.100000000000001" customHeight="1">
      <c r="A22" s="131" t="s">
        <v>859</v>
      </c>
      <c r="B22" s="62"/>
      <c r="C22" s="62"/>
      <c r="D22" s="62"/>
      <c r="E22" s="62"/>
      <c r="F22" s="62"/>
      <c r="G22" s="132"/>
    </row>
    <row r="23" spans="1:7" ht="20.100000000000001" customHeight="1">
      <c r="A23" s="124"/>
      <c r="B23" s="74" t="s">
        <v>854</v>
      </c>
      <c r="C23" s="74"/>
      <c r="D23" s="74"/>
      <c r="E23" s="74" t="s">
        <v>359</v>
      </c>
      <c r="F23" s="74"/>
      <c r="G23" s="74"/>
    </row>
    <row r="24" spans="1:7" ht="20.100000000000001" customHeight="1">
      <c r="A24" s="126" t="s">
        <v>855</v>
      </c>
      <c r="B24" s="79" t="s">
        <v>332</v>
      </c>
      <c r="C24" s="79" t="s">
        <v>856</v>
      </c>
      <c r="D24" s="79" t="s">
        <v>355</v>
      </c>
      <c r="E24" s="79" t="s">
        <v>194</v>
      </c>
      <c r="F24" s="79" t="s">
        <v>157</v>
      </c>
      <c r="G24" s="79" t="s">
        <v>229</v>
      </c>
    </row>
    <row r="25" spans="1:7" ht="20.100000000000001" customHeight="1">
      <c r="A25" s="63" t="s">
        <v>353</v>
      </c>
      <c r="B25" s="127">
        <f>data!B166</f>
        <v>0</v>
      </c>
      <c r="C25" s="127">
        <f>data!B167</f>
        <v>0</v>
      </c>
      <c r="D25" s="127">
        <f>data!B168</f>
        <v>0</v>
      </c>
      <c r="E25" s="127">
        <f>data!B169</f>
        <v>0</v>
      </c>
      <c r="F25" s="127">
        <f>data!B170</f>
        <v>0</v>
      </c>
      <c r="G25" s="127">
        <f>data!B169+data!B170</f>
        <v>0</v>
      </c>
    </row>
    <row r="26" spans="1:7" ht="20.100000000000001" customHeight="1">
      <c r="A26" s="63" t="s">
        <v>354</v>
      </c>
      <c r="B26" s="127">
        <f>data!C166</f>
        <v>0</v>
      </c>
      <c r="C26" s="127">
        <f>data!C167</f>
        <v>0</v>
      </c>
      <c r="D26" s="127">
        <f>data!C168</f>
        <v>0</v>
      </c>
      <c r="E26" s="127">
        <f>data!C169</f>
        <v>0</v>
      </c>
      <c r="F26" s="127">
        <f>data!C170</f>
        <v>0</v>
      </c>
      <c r="G26" s="127">
        <f>data!C169+data!C170</f>
        <v>0</v>
      </c>
    </row>
    <row r="27" spans="1:7" ht="20.100000000000001" customHeight="1">
      <c r="A27" s="63" t="s">
        <v>857</v>
      </c>
      <c r="B27" s="127">
        <f>data!D166</f>
        <v>0</v>
      </c>
      <c r="C27" s="127">
        <f>data!D167</f>
        <v>0</v>
      </c>
      <c r="D27" s="127">
        <f>data!D168</f>
        <v>0</v>
      </c>
      <c r="E27" s="127">
        <f>data!D169</f>
        <v>0</v>
      </c>
      <c r="F27" s="127">
        <f>data!D170</f>
        <v>0</v>
      </c>
      <c r="G27" s="127">
        <f>data!D169+data!D170</f>
        <v>0</v>
      </c>
    </row>
    <row r="28" spans="1:7" ht="20.100000000000001" customHeight="1">
      <c r="A28" s="78" t="s">
        <v>229</v>
      </c>
      <c r="B28" s="127">
        <f>data!E166</f>
        <v>0</v>
      </c>
      <c r="C28" s="127">
        <f>data!E167</f>
        <v>0</v>
      </c>
      <c r="D28" s="127">
        <f>data!E168</f>
        <v>0</v>
      </c>
      <c r="E28" s="127">
        <f>data!E169</f>
        <v>0</v>
      </c>
      <c r="F28" s="127">
        <f>data!E170</f>
        <v>0</v>
      </c>
      <c r="G28" s="127">
        <f>data!E169+data!E170</f>
        <v>0</v>
      </c>
    </row>
    <row r="29" spans="1:7" ht="20.100000000000001" customHeight="1">
      <c r="A29" s="128"/>
      <c r="B29" s="129"/>
      <c r="C29" s="129"/>
      <c r="D29" s="129"/>
      <c r="E29" s="129"/>
      <c r="F29" s="129"/>
      <c r="G29" s="130"/>
    </row>
    <row r="30" spans="1:7" ht="20.100000000000001" customHeight="1">
      <c r="A30" s="68"/>
      <c r="B30" s="81"/>
      <c r="C30" s="69"/>
      <c r="D30" s="69"/>
      <c r="E30" s="69"/>
      <c r="F30" s="69"/>
      <c r="G30" s="70"/>
    </row>
    <row r="31" spans="1:7" ht="20.100000000000001" customHeight="1">
      <c r="A31" s="134" t="s">
        <v>860</v>
      </c>
      <c r="B31" s="135"/>
      <c r="C31" s="66"/>
      <c r="D31" s="65"/>
      <c r="E31" s="65"/>
      <c r="F31" s="65"/>
      <c r="G31" s="136"/>
    </row>
    <row r="32" spans="1:7" ht="20.100000000000001" customHeight="1">
      <c r="A32" s="137"/>
      <c r="B32" s="138" t="s">
        <v>861</v>
      </c>
      <c r="C32" s="139">
        <f>data!B173</f>
        <v>3568957</v>
      </c>
      <c r="D32" s="66"/>
      <c r="E32" s="66"/>
      <c r="F32" s="66"/>
      <c r="G32" s="84"/>
    </row>
    <row r="33" spans="1:7" ht="20.100000000000001" customHeight="1">
      <c r="A33" s="137"/>
      <c r="B33" s="140" t="s">
        <v>862</v>
      </c>
      <c r="C33" s="135">
        <f>data!C173</f>
        <v>926776</v>
      </c>
      <c r="D33" s="135"/>
      <c r="E33" s="135"/>
      <c r="F33" s="135"/>
      <c r="G33" s="72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E960-D7F5-4E6F-8B25-4F77CA1C34EC}">
  <sheetPr codeName="Sheet5">
    <pageSetUpPr fitToPage="1"/>
  </sheetPr>
  <dimension ref="A1:C41"/>
  <sheetViews>
    <sheetView topLeftCell="A2" workbookViewId="0">
      <selection activeCell="D24" sqref="D24"/>
    </sheetView>
  </sheetViews>
  <sheetFormatPr defaultColWidth="8.77734375" defaultRowHeight="15"/>
  <cols>
    <col min="1" max="1" width="5.77734375" style="1" customWidth="1"/>
    <col min="2" max="2" width="54.109375" style="1" customWidth="1"/>
    <col min="3" max="3" width="13.77734375" style="1" customWidth="1"/>
    <col min="4" max="8" width="8.77734375" style="1" customWidth="1"/>
    <col min="9" max="16384" width="8.77734375" style="1"/>
  </cols>
  <sheetData>
    <row r="1" spans="1:3" ht="20.100000000000001" customHeight="1">
      <c r="A1" s="141" t="s">
        <v>362</v>
      </c>
      <c r="B1" s="62"/>
      <c r="C1" s="61" t="s">
        <v>863</v>
      </c>
    </row>
    <row r="2" spans="1:3" ht="20.100000000000001" customHeight="1">
      <c r="A2" s="86"/>
    </row>
    <row r="3" spans="1:3" ht="20.100000000000001" customHeight="1">
      <c r="A3" s="120" t="str">
        <f>"Hospital: "&amp;data!C98</f>
        <v>Hospital: Columbia County Public Hospital District No. 1</v>
      </c>
      <c r="B3" s="69"/>
      <c r="C3" s="142" t="str">
        <f>"FYE: "&amp;data!C96</f>
        <v>FYE: 12/31/2024</v>
      </c>
    </row>
    <row r="4" spans="1:3" ht="20.100000000000001" customHeight="1">
      <c r="A4" s="69"/>
    </row>
    <row r="5" spans="1:3" ht="20.100000000000001" customHeight="1">
      <c r="A5" s="63">
        <v>1</v>
      </c>
      <c r="B5" s="75" t="s">
        <v>363</v>
      </c>
      <c r="C5" s="123"/>
    </row>
    <row r="6" spans="1:3" ht="20.100000000000001" customHeight="1">
      <c r="A6" s="143">
        <v>2</v>
      </c>
      <c r="B6" s="64" t="s">
        <v>864</v>
      </c>
      <c r="C6" s="63">
        <f>data!C181</f>
        <v>1228396</v>
      </c>
    </row>
    <row r="7" spans="1:3" ht="20.100000000000001" customHeight="1">
      <c r="A7" s="144">
        <v>3</v>
      </c>
      <c r="B7" s="83" t="s">
        <v>365</v>
      </c>
      <c r="C7" s="63">
        <f>data!C182</f>
        <v>310270</v>
      </c>
    </row>
    <row r="8" spans="1:3" ht="20.100000000000001" customHeight="1">
      <c r="A8" s="144">
        <v>4</v>
      </c>
      <c r="B8" s="64" t="s">
        <v>366</v>
      </c>
      <c r="C8" s="63">
        <f>data!C183</f>
        <v>547199</v>
      </c>
    </row>
    <row r="9" spans="1:3" ht="20.100000000000001" customHeight="1">
      <c r="A9" s="144">
        <v>5</v>
      </c>
      <c r="B9" s="64" t="s">
        <v>367</v>
      </c>
      <c r="C9" s="63">
        <f>data!C184</f>
        <v>2058569</v>
      </c>
    </row>
    <row r="10" spans="1:3" ht="20.100000000000001" customHeight="1">
      <c r="A10" s="144">
        <v>6</v>
      </c>
      <c r="B10" s="64" t="s">
        <v>368</v>
      </c>
      <c r="C10" s="63">
        <f>data!C185</f>
        <v>0</v>
      </c>
    </row>
    <row r="11" spans="1:3" ht="20.100000000000001" customHeight="1">
      <c r="A11" s="144">
        <v>7</v>
      </c>
      <c r="B11" s="64" t="s">
        <v>369</v>
      </c>
      <c r="C11" s="63">
        <f>data!C186</f>
        <v>-7447</v>
      </c>
    </row>
    <row r="12" spans="1:3" ht="20.100000000000001" customHeight="1">
      <c r="A12" s="144">
        <v>8</v>
      </c>
      <c r="B12" s="64" t="s">
        <v>370</v>
      </c>
      <c r="C12" s="63">
        <f>data!C187</f>
        <v>8657</v>
      </c>
    </row>
    <row r="13" spans="1:3" ht="20.100000000000001" customHeight="1">
      <c r="A13" s="144">
        <v>9</v>
      </c>
      <c r="B13" s="64" t="s">
        <v>370</v>
      </c>
      <c r="C13" s="63">
        <f>data!C188</f>
        <v>0</v>
      </c>
    </row>
    <row r="14" spans="1:3" ht="20.100000000000001" customHeight="1">
      <c r="A14" s="144">
        <v>10</v>
      </c>
      <c r="B14" s="64" t="s">
        <v>865</v>
      </c>
      <c r="C14" s="63">
        <f>data!D189</f>
        <v>4145644</v>
      </c>
    </row>
    <row r="15" spans="1:3" ht="20.100000000000001" customHeight="1">
      <c r="A15" s="68"/>
      <c r="B15" s="69"/>
      <c r="C15" s="70"/>
    </row>
    <row r="16" spans="1:3" ht="20.100000000000001" customHeight="1">
      <c r="A16" s="68"/>
      <c r="B16" s="69"/>
      <c r="C16" s="70"/>
    </row>
    <row r="17" spans="1:3" ht="20.100000000000001" customHeight="1">
      <c r="A17" s="145">
        <v>11</v>
      </c>
      <c r="B17" s="76" t="s">
        <v>371</v>
      </c>
      <c r="C17" s="77"/>
    </row>
    <row r="18" spans="1:3" ht="20.100000000000001" customHeight="1">
      <c r="A18" s="63">
        <v>12</v>
      </c>
      <c r="B18" s="64" t="s">
        <v>866</v>
      </c>
      <c r="C18" s="63">
        <f>data!C191</f>
        <v>86649</v>
      </c>
    </row>
    <row r="19" spans="1:3" ht="20.100000000000001" customHeight="1">
      <c r="A19" s="63">
        <v>13</v>
      </c>
      <c r="B19" s="64" t="s">
        <v>867</v>
      </c>
      <c r="C19" s="63">
        <f>data!C192</f>
        <v>172315</v>
      </c>
    </row>
    <row r="20" spans="1:3" ht="20.100000000000001" customHeight="1">
      <c r="A20" s="63">
        <v>14</v>
      </c>
      <c r="B20" s="64" t="s">
        <v>868</v>
      </c>
      <c r="C20" s="63">
        <f>data!D193</f>
        <v>258964</v>
      </c>
    </row>
    <row r="21" spans="1:3" ht="20.100000000000001" customHeight="1">
      <c r="A21" s="68"/>
      <c r="B21" s="69"/>
      <c r="C21" s="70"/>
    </row>
    <row r="22" spans="1:3" ht="20.100000000000001" customHeight="1">
      <c r="A22" s="68"/>
      <c r="C22" s="146"/>
    </row>
    <row r="23" spans="1:3" ht="20.100000000000001" customHeight="1">
      <c r="A23" s="124">
        <v>15</v>
      </c>
      <c r="B23" s="147" t="s">
        <v>374</v>
      </c>
      <c r="C23" s="123"/>
    </row>
    <row r="24" spans="1:3" ht="20.100000000000001" customHeight="1">
      <c r="A24" s="63">
        <v>16</v>
      </c>
      <c r="B24" s="75" t="s">
        <v>869</v>
      </c>
      <c r="C24" s="148"/>
    </row>
    <row r="25" spans="1:3" ht="20.100000000000001" customHeight="1">
      <c r="A25" s="63">
        <v>17</v>
      </c>
      <c r="B25" s="64" t="s">
        <v>870</v>
      </c>
      <c r="C25" s="63">
        <f>data!C195</f>
        <v>190801</v>
      </c>
    </row>
    <row r="26" spans="1:3" ht="20.100000000000001" customHeight="1">
      <c r="A26" s="63">
        <v>18</v>
      </c>
      <c r="B26" s="64" t="s">
        <v>376</v>
      </c>
      <c r="C26" s="63">
        <f>data!C196</f>
        <v>87745</v>
      </c>
    </row>
    <row r="27" spans="1:3" ht="20.100000000000001" customHeight="1">
      <c r="A27" s="63">
        <v>19</v>
      </c>
      <c r="B27" s="64" t="s">
        <v>871</v>
      </c>
      <c r="C27" s="63">
        <f>data!D197</f>
        <v>278546</v>
      </c>
    </row>
    <row r="28" spans="1:3" ht="20.100000000000001" customHeight="1">
      <c r="A28" s="68"/>
      <c r="B28" s="69"/>
      <c r="C28" s="70"/>
    </row>
    <row r="29" spans="1:3" ht="20.100000000000001" customHeight="1">
      <c r="A29" s="68"/>
      <c r="B29" s="69"/>
      <c r="C29" s="70"/>
    </row>
    <row r="30" spans="1:3" ht="20.100000000000001" customHeight="1">
      <c r="A30" s="124">
        <v>20</v>
      </c>
      <c r="B30" s="147" t="s">
        <v>872</v>
      </c>
      <c r="C30" s="133"/>
    </row>
    <row r="31" spans="1:3" ht="20.100000000000001" customHeight="1">
      <c r="A31" s="63">
        <v>21</v>
      </c>
      <c r="B31" s="64" t="s">
        <v>378</v>
      </c>
      <c r="C31" s="63">
        <f>data!C199</f>
        <v>54880</v>
      </c>
    </row>
    <row r="32" spans="1:3" ht="20.100000000000001" customHeight="1">
      <c r="A32" s="63">
        <v>22</v>
      </c>
      <c r="B32" s="64" t="s">
        <v>873</v>
      </c>
      <c r="C32" s="63">
        <f>data!C200</f>
        <v>268779</v>
      </c>
    </row>
    <row r="33" spans="1:3" ht="20.100000000000001" customHeight="1">
      <c r="A33" s="63">
        <v>23</v>
      </c>
      <c r="B33" s="64" t="s">
        <v>158</v>
      </c>
      <c r="C33" s="63">
        <f>data!C201</f>
        <v>0</v>
      </c>
    </row>
    <row r="34" spans="1:3" ht="20.100000000000001" customHeight="1">
      <c r="A34" s="63">
        <v>24</v>
      </c>
      <c r="B34" s="64" t="s">
        <v>874</v>
      </c>
      <c r="C34" s="63">
        <f>data!D202</f>
        <v>323659</v>
      </c>
    </row>
    <row r="35" spans="1:3" ht="20.100000000000001" customHeight="1">
      <c r="A35" s="68"/>
      <c r="B35" s="69"/>
      <c r="C35" s="70"/>
    </row>
    <row r="36" spans="1:3" ht="20.100000000000001" customHeight="1">
      <c r="A36" s="68"/>
      <c r="B36" s="69"/>
      <c r="C36" s="70"/>
    </row>
    <row r="37" spans="1:3" ht="20.100000000000001" customHeight="1">
      <c r="A37" s="124">
        <v>25</v>
      </c>
      <c r="B37" s="147" t="s">
        <v>380</v>
      </c>
      <c r="C37" s="123"/>
    </row>
    <row r="38" spans="1:3" ht="20.100000000000001" customHeight="1">
      <c r="A38" s="63">
        <v>26</v>
      </c>
      <c r="B38" s="64" t="s">
        <v>875</v>
      </c>
      <c r="C38" s="63">
        <f>data!C204</f>
        <v>0</v>
      </c>
    </row>
    <row r="39" spans="1:3" ht="20.100000000000001" customHeight="1">
      <c r="A39" s="63">
        <v>27</v>
      </c>
      <c r="B39" s="64" t="s">
        <v>382</v>
      </c>
      <c r="C39" s="63">
        <f>data!C205</f>
        <v>1402661</v>
      </c>
    </row>
    <row r="40" spans="1:3" ht="20.100000000000001" customHeight="1">
      <c r="A40" s="63">
        <v>28</v>
      </c>
      <c r="B40" s="64" t="s">
        <v>876</v>
      </c>
      <c r="C40" s="63">
        <f>data!D206</f>
        <v>1402661</v>
      </c>
    </row>
    <row r="41" spans="1:3">
      <c r="A41" s="69"/>
      <c r="B41" s="69"/>
      <c r="C41" s="69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7AAB7-B376-4461-851F-AD0CD907E1E2}">
  <sheetPr codeName="Sheet6">
    <pageSetUpPr fitToPage="1"/>
  </sheetPr>
  <dimension ref="A1:F32"/>
  <sheetViews>
    <sheetView workbookViewId="0">
      <selection activeCell="F9" sqref="F9"/>
    </sheetView>
  </sheetViews>
  <sheetFormatPr defaultColWidth="8.77734375" defaultRowHeight="20.100000000000001" customHeight="1"/>
  <cols>
    <col min="1" max="1" width="5.77734375" style="1" customWidth="1"/>
    <col min="2" max="2" width="22.5546875" style="1" customWidth="1"/>
    <col min="3" max="5" width="13.77734375" style="1" customWidth="1"/>
    <col min="6" max="6" width="15.77734375" style="1" customWidth="1"/>
    <col min="7" max="11" width="8.77734375" style="1" customWidth="1"/>
    <col min="12" max="16384" width="8.77734375" style="1"/>
  </cols>
  <sheetData>
    <row r="1" spans="1:6" ht="20.100000000000001" customHeight="1">
      <c r="A1" s="141" t="s">
        <v>383</v>
      </c>
      <c r="B1" s="62"/>
      <c r="C1" s="62"/>
      <c r="D1" s="62"/>
      <c r="E1" s="62"/>
      <c r="F1" s="61" t="s">
        <v>877</v>
      </c>
    </row>
    <row r="3" spans="1:6" ht="20.100000000000001" customHeight="1">
      <c r="A3" s="120" t="str">
        <f>"Hospital: "&amp;data!C98</f>
        <v>Hospital: Columbia County Public Hospital District No. 1</v>
      </c>
      <c r="F3" s="142" t="str">
        <f>"FYE: "&amp;data!C96</f>
        <v>FYE: 12/31/2024</v>
      </c>
    </row>
    <row r="4" spans="1:6" ht="20.100000000000001" customHeight="1">
      <c r="A4" s="148" t="s">
        <v>384</v>
      </c>
      <c r="B4" s="74"/>
      <c r="C4" s="74"/>
      <c r="D4" s="75"/>
      <c r="E4" s="75"/>
      <c r="F4" s="74"/>
    </row>
    <row r="5" spans="1:6" ht="20.100000000000001" customHeight="1">
      <c r="A5" s="124"/>
      <c r="B5" s="150"/>
      <c r="C5" s="151" t="s">
        <v>878</v>
      </c>
      <c r="D5" s="151"/>
      <c r="E5" s="151"/>
      <c r="F5" s="151" t="s">
        <v>879</v>
      </c>
    </row>
    <row r="6" spans="1:6" ht="20.100000000000001" customHeight="1">
      <c r="A6" s="152"/>
      <c r="B6" s="70"/>
      <c r="C6" s="153" t="s">
        <v>880</v>
      </c>
      <c r="D6" s="153" t="s">
        <v>386</v>
      </c>
      <c r="E6" s="153" t="s">
        <v>881</v>
      </c>
      <c r="F6" s="153" t="s">
        <v>880</v>
      </c>
    </row>
    <row r="7" spans="1:6" ht="20.100000000000001" customHeight="1">
      <c r="A7" s="63">
        <v>1</v>
      </c>
      <c r="B7" s="67" t="s">
        <v>389</v>
      </c>
      <c r="C7" s="67">
        <f>data!B211</f>
        <v>204226</v>
      </c>
      <c r="D7" s="67">
        <f>data!C211</f>
        <v>0</v>
      </c>
      <c r="E7" s="67">
        <f>data!D211</f>
        <v>0</v>
      </c>
      <c r="F7" s="67">
        <f>data!E211</f>
        <v>204226</v>
      </c>
    </row>
    <row r="8" spans="1:6" ht="20.100000000000001" customHeight="1">
      <c r="A8" s="63">
        <v>2</v>
      </c>
      <c r="B8" s="67" t="s">
        <v>390</v>
      </c>
      <c r="C8" s="67">
        <f>data!B212</f>
        <v>621594</v>
      </c>
      <c r="D8" s="67">
        <f>data!C212</f>
        <v>38172</v>
      </c>
      <c r="E8" s="67">
        <f>data!D212</f>
        <v>0</v>
      </c>
      <c r="F8" s="67">
        <f>data!E212</f>
        <v>659766</v>
      </c>
    </row>
    <row r="9" spans="1:6" ht="20.100000000000001" customHeight="1">
      <c r="A9" s="63">
        <v>3</v>
      </c>
      <c r="B9" s="67" t="s">
        <v>391</v>
      </c>
      <c r="C9" s="67">
        <f>data!B213</f>
        <v>19776671</v>
      </c>
      <c r="D9" s="67">
        <f>data!C213</f>
        <v>596603</v>
      </c>
      <c r="E9" s="67">
        <f>data!D213</f>
        <v>0</v>
      </c>
      <c r="F9" s="67">
        <f>data!E213</f>
        <v>20373274</v>
      </c>
    </row>
    <row r="10" spans="1:6" ht="20.100000000000001" customHeight="1">
      <c r="A10" s="63">
        <v>4</v>
      </c>
      <c r="B10" s="67" t="s">
        <v>882</v>
      </c>
      <c r="C10" s="67">
        <f>data!B214</f>
        <v>0</v>
      </c>
      <c r="D10" s="67">
        <f>data!C214</f>
        <v>0</v>
      </c>
      <c r="E10" s="67">
        <f>data!D214</f>
        <v>0</v>
      </c>
      <c r="F10" s="67">
        <f>data!E214</f>
        <v>0</v>
      </c>
    </row>
    <row r="11" spans="1:6" ht="20.100000000000001" customHeight="1">
      <c r="A11" s="63">
        <v>5</v>
      </c>
      <c r="B11" s="67" t="s">
        <v>883</v>
      </c>
      <c r="C11" s="67">
        <f>data!B215</f>
        <v>8679340</v>
      </c>
      <c r="D11" s="67">
        <f>data!C215</f>
        <v>60008</v>
      </c>
      <c r="E11" s="67">
        <f>data!D215</f>
        <v>0</v>
      </c>
      <c r="F11" s="67">
        <f>data!E215</f>
        <v>8739348</v>
      </c>
    </row>
    <row r="12" spans="1:6" ht="20.100000000000001" customHeight="1">
      <c r="A12" s="63">
        <v>6</v>
      </c>
      <c r="B12" s="67" t="s">
        <v>884</v>
      </c>
      <c r="C12" s="67">
        <f>data!B216</f>
        <v>5476279</v>
      </c>
      <c r="D12" s="67">
        <f>data!C216</f>
        <v>1489755</v>
      </c>
      <c r="E12" s="67">
        <f>data!D216</f>
        <v>0</v>
      </c>
      <c r="F12" s="67">
        <f>data!E216</f>
        <v>6966034</v>
      </c>
    </row>
    <row r="13" spans="1:6" ht="20.100000000000001" customHeight="1">
      <c r="A13" s="63">
        <v>7</v>
      </c>
      <c r="B13" s="67" t="s">
        <v>885</v>
      </c>
      <c r="C13" s="67">
        <f>data!B217</f>
        <v>0</v>
      </c>
      <c r="D13" s="67">
        <f>data!C217</f>
        <v>0</v>
      </c>
      <c r="E13" s="67">
        <f>data!D217</f>
        <v>0</v>
      </c>
      <c r="F13" s="67">
        <f>data!E217</f>
        <v>0</v>
      </c>
    </row>
    <row r="14" spans="1:6" ht="20.100000000000001" customHeight="1">
      <c r="A14" s="63">
        <v>8</v>
      </c>
      <c r="B14" s="67" t="s">
        <v>396</v>
      </c>
      <c r="C14" s="67">
        <f>data!B218</f>
        <v>0</v>
      </c>
      <c r="D14" s="67">
        <f>data!C218</f>
        <v>0</v>
      </c>
      <c r="E14" s="67">
        <f>data!D218</f>
        <v>0</v>
      </c>
      <c r="F14" s="67">
        <f>data!E218</f>
        <v>0</v>
      </c>
    </row>
    <row r="15" spans="1:6" ht="20.100000000000001" customHeight="1">
      <c r="A15" s="63">
        <v>9</v>
      </c>
      <c r="B15" s="67" t="s">
        <v>886</v>
      </c>
      <c r="C15" s="67">
        <f>data!B219</f>
        <v>524233</v>
      </c>
      <c r="D15" s="67">
        <f>data!C219</f>
        <v>65622</v>
      </c>
      <c r="E15" s="67">
        <f>data!D219</f>
        <v>581996</v>
      </c>
      <c r="F15" s="67">
        <f>data!E219</f>
        <v>7859</v>
      </c>
    </row>
    <row r="16" spans="1:6" ht="20.100000000000001" customHeight="1">
      <c r="A16" s="63">
        <v>10</v>
      </c>
      <c r="B16" s="67" t="s">
        <v>611</v>
      </c>
      <c r="C16" s="67">
        <f>data!B220</f>
        <v>35282343</v>
      </c>
      <c r="D16" s="67">
        <f>data!C220</f>
        <v>2250160</v>
      </c>
      <c r="E16" s="67">
        <f>data!D220</f>
        <v>581996</v>
      </c>
      <c r="F16" s="67">
        <f>data!E220</f>
        <v>36950507</v>
      </c>
    </row>
    <row r="17" spans="1:6" ht="20.100000000000001" customHeight="1">
      <c r="A17" s="68"/>
      <c r="B17" s="69"/>
      <c r="C17" s="69"/>
      <c r="D17" s="69"/>
      <c r="E17" s="69"/>
      <c r="F17" s="70"/>
    </row>
    <row r="18" spans="1:6" ht="20.100000000000001" customHeight="1">
      <c r="A18" s="71"/>
      <c r="F18" s="82"/>
    </row>
    <row r="19" spans="1:6" ht="20.100000000000001" customHeight="1">
      <c r="A19" s="71"/>
      <c r="F19" s="82"/>
    </row>
    <row r="20" spans="1:6" ht="20.100000000000001" customHeight="1">
      <c r="A20" s="148" t="s">
        <v>398</v>
      </c>
      <c r="B20" s="74"/>
      <c r="C20" s="74"/>
      <c r="D20" s="74"/>
      <c r="E20" s="74"/>
      <c r="F20" s="74"/>
    </row>
    <row r="21" spans="1:6" ht="20.100000000000001" customHeight="1">
      <c r="A21" s="154"/>
      <c r="B21" s="146"/>
      <c r="C21" s="153" t="s">
        <v>878</v>
      </c>
      <c r="D21" s="4" t="s">
        <v>229</v>
      </c>
      <c r="E21" s="153"/>
      <c r="F21" s="153" t="s">
        <v>879</v>
      </c>
    </row>
    <row r="22" spans="1:6" ht="20.100000000000001" customHeight="1">
      <c r="A22" s="154"/>
      <c r="B22" s="146"/>
      <c r="C22" s="153" t="s">
        <v>880</v>
      </c>
      <c r="D22" s="153" t="s">
        <v>887</v>
      </c>
      <c r="E22" s="153" t="s">
        <v>881</v>
      </c>
      <c r="F22" s="153" t="s">
        <v>880</v>
      </c>
    </row>
    <row r="23" spans="1:6" ht="20.100000000000001" customHeight="1">
      <c r="A23" s="63">
        <v>11</v>
      </c>
      <c r="B23" s="155" t="s">
        <v>389</v>
      </c>
      <c r="C23" s="155"/>
      <c r="D23" s="155"/>
      <c r="E23" s="155"/>
      <c r="F23" s="155"/>
    </row>
    <row r="24" spans="1:6" ht="20.100000000000001" customHeight="1">
      <c r="A24" s="63">
        <v>12</v>
      </c>
      <c r="B24" s="67" t="s">
        <v>390</v>
      </c>
      <c r="C24" s="67">
        <f>data!B225</f>
        <v>447809</v>
      </c>
      <c r="D24" s="67">
        <f>data!C225</f>
        <v>40564</v>
      </c>
      <c r="E24" s="67">
        <f>data!D225</f>
        <v>0</v>
      </c>
      <c r="F24" s="67">
        <f>data!E225</f>
        <v>488373</v>
      </c>
    </row>
    <row r="25" spans="1:6" ht="20.100000000000001" customHeight="1">
      <c r="A25" s="63">
        <v>13</v>
      </c>
      <c r="B25" s="67" t="s">
        <v>391</v>
      </c>
      <c r="C25" s="67">
        <f>data!B226</f>
        <v>7527825</v>
      </c>
      <c r="D25" s="67">
        <f>data!C226</f>
        <v>615263</v>
      </c>
      <c r="E25" s="67">
        <f>data!D226</f>
        <v>0</v>
      </c>
      <c r="F25" s="67">
        <f>data!E226</f>
        <v>8143088</v>
      </c>
    </row>
    <row r="26" spans="1:6" ht="20.100000000000001" customHeight="1">
      <c r="A26" s="63">
        <v>14</v>
      </c>
      <c r="B26" s="67" t="s">
        <v>882</v>
      </c>
      <c r="C26" s="67">
        <f>data!B227</f>
        <v>0</v>
      </c>
      <c r="D26" s="67">
        <f>data!C227</f>
        <v>0</v>
      </c>
      <c r="E26" s="67">
        <f>data!D227</f>
        <v>0</v>
      </c>
      <c r="F26" s="67">
        <f>data!E227</f>
        <v>0</v>
      </c>
    </row>
    <row r="27" spans="1:6" ht="20.100000000000001" customHeight="1">
      <c r="A27" s="63">
        <v>15</v>
      </c>
      <c r="B27" s="67" t="s">
        <v>883</v>
      </c>
      <c r="C27" s="67">
        <f>data!B228</f>
        <v>6562275</v>
      </c>
      <c r="D27" s="67">
        <f>data!C228</f>
        <v>190840</v>
      </c>
      <c r="E27" s="67">
        <f>data!D228</f>
        <v>0</v>
      </c>
      <c r="F27" s="67">
        <f>data!E228</f>
        <v>6753115</v>
      </c>
    </row>
    <row r="28" spans="1:6" ht="20.100000000000001" customHeight="1">
      <c r="A28" s="63">
        <v>16</v>
      </c>
      <c r="B28" s="67" t="s">
        <v>884</v>
      </c>
      <c r="C28" s="67">
        <f>data!B229</f>
        <v>4535223</v>
      </c>
      <c r="D28" s="67">
        <f>data!C229</f>
        <v>662280</v>
      </c>
      <c r="E28" s="67">
        <f>data!D229</f>
        <v>0</v>
      </c>
      <c r="F28" s="67">
        <f>data!E229</f>
        <v>5197503</v>
      </c>
    </row>
    <row r="29" spans="1:6" ht="20.100000000000001" customHeight="1">
      <c r="A29" s="63">
        <v>17</v>
      </c>
      <c r="B29" s="67" t="s">
        <v>885</v>
      </c>
      <c r="C29" s="67">
        <f>data!B230</f>
        <v>0</v>
      </c>
      <c r="D29" s="67">
        <f>data!C230</f>
        <v>0</v>
      </c>
      <c r="E29" s="67">
        <f>data!D230</f>
        <v>0</v>
      </c>
      <c r="F29" s="67">
        <f>data!E230</f>
        <v>0</v>
      </c>
    </row>
    <row r="30" spans="1:6" ht="20.100000000000001" customHeight="1">
      <c r="A30" s="63">
        <v>18</v>
      </c>
      <c r="B30" s="67" t="s">
        <v>396</v>
      </c>
      <c r="C30" s="67">
        <f>data!B231</f>
        <v>0</v>
      </c>
      <c r="D30" s="67">
        <f>data!C231</f>
        <v>0</v>
      </c>
      <c r="E30" s="67">
        <f>data!D231</f>
        <v>0</v>
      </c>
      <c r="F30" s="67">
        <f>data!E231</f>
        <v>0</v>
      </c>
    </row>
    <row r="31" spans="1:6" ht="20.100000000000001" customHeight="1">
      <c r="A31" s="63">
        <v>19</v>
      </c>
      <c r="B31" s="67" t="s">
        <v>886</v>
      </c>
      <c r="C31" s="67">
        <f>data!B232</f>
        <v>0</v>
      </c>
      <c r="D31" s="67">
        <f>data!C232</f>
        <v>0</v>
      </c>
      <c r="E31" s="67">
        <f>data!D232</f>
        <v>0</v>
      </c>
      <c r="F31" s="67">
        <f>data!E232</f>
        <v>0</v>
      </c>
    </row>
    <row r="32" spans="1:6" ht="20.100000000000001" customHeight="1">
      <c r="A32" s="63">
        <v>20</v>
      </c>
      <c r="B32" s="67" t="s">
        <v>611</v>
      </c>
      <c r="C32" s="67">
        <f>data!B233</f>
        <v>19073132</v>
      </c>
      <c r="D32" s="67">
        <f>data!C233</f>
        <v>1508947</v>
      </c>
      <c r="E32" s="67">
        <f>data!D233</f>
        <v>0</v>
      </c>
      <c r="F32" s="67">
        <f>data!E233</f>
        <v>20582079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2EA3D-4EAE-41E7-8921-13A69BAE79DE}">
  <sheetPr codeName="Sheet7">
    <pageSetUpPr fitToPage="1"/>
  </sheetPr>
  <dimension ref="A1:D34"/>
  <sheetViews>
    <sheetView topLeftCell="A13" workbookViewId="0">
      <selection activeCell="D28" sqref="D28"/>
    </sheetView>
  </sheetViews>
  <sheetFormatPr defaultColWidth="8.77734375" defaultRowHeight="20.100000000000001" customHeight="1"/>
  <cols>
    <col min="1" max="1" width="5.77734375" style="1" customWidth="1"/>
    <col min="2" max="2" width="7.77734375" style="1" customWidth="1"/>
    <col min="3" max="3" width="40.77734375" style="1" customWidth="1"/>
    <col min="4" max="4" width="15.77734375" style="1" customWidth="1"/>
    <col min="5" max="9" width="8.77734375" style="1" customWidth="1"/>
    <col min="10" max="16384" width="8.77734375" style="1"/>
  </cols>
  <sheetData>
    <row r="1" spans="1:4" ht="20.100000000000001" customHeight="1">
      <c r="A1" s="62" t="s">
        <v>888</v>
      </c>
      <c r="B1" s="62"/>
      <c r="C1" s="62"/>
      <c r="D1" s="61" t="s">
        <v>889</v>
      </c>
    </row>
    <row r="2" spans="1:4" ht="20.100000000000001" customHeight="1">
      <c r="A2" s="120" t="str">
        <f>"Hospital: "&amp;data!C98</f>
        <v>Hospital: Columbia County Public Hospital District No. 1</v>
      </c>
      <c r="B2" s="69"/>
      <c r="C2" s="69"/>
      <c r="D2" s="142" t="str">
        <f>"FYE: "&amp;data!C96</f>
        <v>FYE: 12/31/2024</v>
      </c>
    </row>
    <row r="3" spans="1:4" ht="20.100000000000001" customHeight="1">
      <c r="A3" s="124"/>
      <c r="B3" s="150"/>
      <c r="C3" s="150"/>
      <c r="D3" s="150"/>
    </row>
    <row r="4" spans="1:4" ht="20.100000000000001" customHeight="1">
      <c r="A4" s="144"/>
      <c r="B4" s="156" t="s">
        <v>890</v>
      </c>
      <c r="C4" s="156" t="s">
        <v>891</v>
      </c>
      <c r="D4" s="157"/>
    </row>
    <row r="5" spans="1:4" ht="20.100000000000001" customHeight="1">
      <c r="A5" s="124">
        <v>1</v>
      </c>
      <c r="B5" s="158"/>
      <c r="C5" s="80" t="s">
        <v>400</v>
      </c>
      <c r="D5" s="67">
        <f>data!D237</f>
        <v>500661</v>
      </c>
    </row>
    <row r="6" spans="1:4" ht="20.100000000000001" customHeight="1">
      <c r="A6" s="63">
        <v>2</v>
      </c>
      <c r="B6" s="69"/>
      <c r="C6" s="142" t="s">
        <v>496</v>
      </c>
      <c r="D6" s="153"/>
    </row>
    <row r="7" spans="1:4" ht="20.100000000000001" customHeight="1">
      <c r="A7" s="63">
        <v>3</v>
      </c>
      <c r="B7" s="158">
        <v>5810</v>
      </c>
      <c r="C7" s="67" t="s">
        <v>353</v>
      </c>
      <c r="D7" s="67">
        <f>data!C239</f>
        <v>8012520</v>
      </c>
    </row>
    <row r="8" spans="1:4" ht="20.100000000000001" customHeight="1">
      <c r="A8" s="63">
        <v>4</v>
      </c>
      <c r="B8" s="158">
        <v>5820</v>
      </c>
      <c r="C8" s="67" t="s">
        <v>354</v>
      </c>
      <c r="D8" s="67">
        <f>data!C240</f>
        <v>427302</v>
      </c>
    </row>
    <row r="9" spans="1:4" ht="20.100000000000001" customHeight="1">
      <c r="A9" s="63">
        <v>5</v>
      </c>
      <c r="B9" s="158">
        <v>5830</v>
      </c>
      <c r="C9" s="67" t="s">
        <v>366</v>
      </c>
      <c r="D9" s="67">
        <f>data!C241</f>
        <v>0</v>
      </c>
    </row>
    <row r="10" spans="1:4" ht="20.100000000000001" customHeight="1">
      <c r="A10" s="63">
        <v>6</v>
      </c>
      <c r="B10" s="158">
        <v>5840</v>
      </c>
      <c r="C10" s="67" t="s">
        <v>405</v>
      </c>
      <c r="D10" s="67">
        <f>data!C242</f>
        <v>0</v>
      </c>
    </row>
    <row r="11" spans="1:4" ht="20.100000000000001" customHeight="1">
      <c r="A11" s="63">
        <v>7</v>
      </c>
      <c r="B11" s="158">
        <v>5850</v>
      </c>
      <c r="C11" s="67" t="s">
        <v>892</v>
      </c>
      <c r="D11" s="67">
        <f>data!C243</f>
        <v>0</v>
      </c>
    </row>
    <row r="12" spans="1:4" ht="20.100000000000001" customHeight="1">
      <c r="A12" s="63">
        <v>8</v>
      </c>
      <c r="B12" s="158">
        <v>5860</v>
      </c>
      <c r="C12" s="67" t="s">
        <v>158</v>
      </c>
      <c r="D12" s="67">
        <f>data!C244</f>
        <v>7072467</v>
      </c>
    </row>
    <row r="13" spans="1:4" ht="20.100000000000001" customHeight="1">
      <c r="A13" s="63">
        <v>9</v>
      </c>
      <c r="B13" s="67"/>
      <c r="C13" s="67" t="s">
        <v>893</v>
      </c>
      <c r="D13" s="67">
        <f>data!D245</f>
        <v>15512289</v>
      </c>
    </row>
    <row r="14" spans="1:4" ht="20.100000000000001" customHeight="1">
      <c r="A14" s="152">
        <v>10</v>
      </c>
      <c r="B14" s="79"/>
      <c r="C14" s="79"/>
      <c r="D14" s="79"/>
    </row>
    <row r="15" spans="1:4" ht="20.100000000000001" customHeight="1">
      <c r="A15" s="63">
        <v>11</v>
      </c>
      <c r="B15" s="159"/>
      <c r="C15" s="159" t="s">
        <v>409</v>
      </c>
      <c r="D15" s="153"/>
    </row>
    <row r="16" spans="1:4" ht="20.100000000000001" customHeight="1">
      <c r="A16" s="152">
        <v>12</v>
      </c>
      <c r="B16" s="79"/>
      <c r="C16" s="64" t="s">
        <v>894</v>
      </c>
      <c r="D16" s="63">
        <f>data!C247</f>
        <v>84</v>
      </c>
    </row>
    <row r="17" spans="1:4" ht="20.100000000000001" customHeight="1">
      <c r="A17" s="63">
        <v>13</v>
      </c>
      <c r="B17" s="159"/>
      <c r="C17" s="69"/>
      <c r="D17" s="70"/>
    </row>
    <row r="18" spans="1:4" ht="20.100000000000001" customHeight="1">
      <c r="A18" s="63">
        <v>14</v>
      </c>
      <c r="B18" s="160">
        <v>5900</v>
      </c>
      <c r="C18" s="67" t="s">
        <v>411</v>
      </c>
      <c r="D18" s="67">
        <f>data!C249</f>
        <v>238147</v>
      </c>
    </row>
    <row r="19" spans="1:4" ht="20.100000000000001" customHeight="1">
      <c r="A19" s="161">
        <v>15</v>
      </c>
      <c r="B19" s="158">
        <v>5910</v>
      </c>
      <c r="C19" s="80" t="s">
        <v>895</v>
      </c>
      <c r="D19" s="67">
        <f>data!C250</f>
        <v>0</v>
      </c>
    </row>
    <row r="20" spans="1:4" ht="20.100000000000001" customHeight="1">
      <c r="A20" s="63">
        <v>16</v>
      </c>
      <c r="B20" s="67"/>
      <c r="C20" s="67"/>
      <c r="D20" s="79"/>
    </row>
    <row r="21" spans="1:4" ht="20.100000000000001" customHeight="1">
      <c r="A21" s="63">
        <v>17</v>
      </c>
      <c r="B21" s="79"/>
      <c r="C21" s="79"/>
      <c r="D21" s="79"/>
    </row>
    <row r="22" spans="1:4" ht="20.100000000000001" customHeight="1">
      <c r="A22" s="152">
        <v>18</v>
      </c>
      <c r="B22" s="79"/>
      <c r="C22" s="79" t="s">
        <v>896</v>
      </c>
      <c r="D22" s="67">
        <f>data!D252</f>
        <v>238147</v>
      </c>
    </row>
    <row r="23" spans="1:4" ht="20.100000000000001" customHeight="1">
      <c r="A23" s="161">
        <v>19</v>
      </c>
      <c r="B23" s="159"/>
      <c r="C23" s="159"/>
      <c r="D23" s="153"/>
    </row>
    <row r="24" spans="1:4" ht="20.100000000000001" customHeight="1">
      <c r="A24" s="162">
        <v>20</v>
      </c>
      <c r="B24" s="158">
        <v>5970</v>
      </c>
      <c r="C24" s="67" t="s">
        <v>415</v>
      </c>
      <c r="D24" s="67">
        <f>data!C254</f>
        <v>0</v>
      </c>
    </row>
    <row r="25" spans="1:4" ht="20.100000000000001" customHeight="1">
      <c r="A25" s="161">
        <v>21</v>
      </c>
      <c r="B25" s="69"/>
      <c r="C25" s="69"/>
      <c r="D25" s="153"/>
    </row>
    <row r="26" spans="1:4" ht="20.100000000000001" customHeight="1">
      <c r="A26" s="63">
        <v>22</v>
      </c>
      <c r="B26" s="158">
        <v>5980</v>
      </c>
      <c r="C26" s="67" t="s">
        <v>897</v>
      </c>
      <c r="D26" s="67">
        <f>data!C255</f>
        <v>0</v>
      </c>
    </row>
    <row r="27" spans="1:4" ht="20.100000000000001" customHeight="1">
      <c r="A27" s="144">
        <v>23</v>
      </c>
      <c r="B27" s="163" t="s">
        <v>898</v>
      </c>
      <c r="C27" s="79"/>
      <c r="D27" s="67">
        <f>data!D258</f>
        <v>16251097</v>
      </c>
    </row>
    <row r="28" spans="1:4" ht="20.100000000000001" customHeight="1">
      <c r="A28" s="72">
        <v>24</v>
      </c>
      <c r="B28" s="138" t="s">
        <v>899</v>
      </c>
      <c r="C28" s="81"/>
      <c r="D28" s="157"/>
    </row>
    <row r="29" spans="1:4" ht="20.100000000000001" customHeight="1">
      <c r="A29" s="164"/>
      <c r="B29" s="165"/>
      <c r="C29" s="165"/>
      <c r="D29" s="79"/>
    </row>
    <row r="30" spans="1:4" ht="20.100000000000001" customHeight="1">
      <c r="A30" s="166"/>
      <c r="B30" s="64"/>
      <c r="C30" s="64"/>
      <c r="D30" s="79"/>
    </row>
    <row r="31" spans="1:4" ht="20.100000000000001" customHeight="1">
      <c r="A31" s="166"/>
      <c r="B31" s="64"/>
      <c r="C31" s="64"/>
      <c r="D31" s="79"/>
    </row>
    <row r="32" spans="1:4" ht="20.100000000000001" customHeight="1">
      <c r="A32" s="166"/>
      <c r="B32" s="64"/>
      <c r="C32" s="64"/>
      <c r="D32" s="79"/>
    </row>
    <row r="33" spans="1:4" ht="20.100000000000001" customHeight="1">
      <c r="A33" s="166"/>
      <c r="B33" s="64"/>
      <c r="C33" s="64"/>
      <c r="D33" s="67"/>
    </row>
    <row r="34" spans="1:4" ht="20.100000000000001" customHeight="1">
      <c r="A34" s="167"/>
      <c r="B34" s="66"/>
      <c r="C34" s="66"/>
      <c r="D34" s="84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/>
  <headerFooter alignWithMargins="0"/>
</worksheet>
</file>

<file path=docMetadata/LabelInfo.xml><?xml version="1.0" encoding="utf-8"?>
<clbl:labelList xmlns:clbl="http://schemas.microsoft.com/office/2020/mipLabelMetadata">
  <clbl:label id="{1520fa42-cf58-4c22-8b93-58cf1d3bd1cb}" enabled="1" method="Standard" siteId="{11d0e217-264e-400a-8ba0-57dcc127d72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18</vt:i4>
      </vt:variant>
    </vt:vector>
  </HeadingPairs>
  <TitlesOfParts>
    <vt:vector size="35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'Prior Year'!_Fill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Reichley, Emily K (DOH)</cp:lastModifiedBy>
  <cp:lastPrinted>2024-04-17T17:23:16Z</cp:lastPrinted>
  <dcterms:created xsi:type="dcterms:W3CDTF">1999-06-02T22:01:56Z</dcterms:created>
  <dcterms:modified xsi:type="dcterms:W3CDTF">2025-07-29T20:08:01Z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000000N39T20250627234553.xlsx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