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5C55E1D6-EFD3-4370-8450-AAEB53362553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136" i="8" l="1"/>
  <c r="D27" i="7"/>
  <c r="D260" i="33"/>
  <c r="C414" i="24"/>
  <c r="D155" i="24"/>
  <c r="C155" i="24"/>
  <c r="D128" i="24"/>
  <c r="AO59" i="24"/>
  <c r="Y59" i="24"/>
  <c r="AE64" i="24"/>
  <c r="C335" i="24"/>
  <c r="C322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I62" i="15"/>
  <c r="B62" i="15"/>
  <c r="I61" i="15"/>
  <c r="B61" i="15"/>
  <c r="I60" i="15"/>
  <c r="B60" i="15"/>
  <c r="E59" i="15"/>
  <c r="D59" i="15"/>
  <c r="B59" i="15"/>
  <c r="E58" i="15"/>
  <c r="D58" i="15"/>
  <c r="B58" i="15"/>
  <c r="E57" i="15"/>
  <c r="D57" i="15"/>
  <c r="B57" i="15"/>
  <c r="E56" i="15"/>
  <c r="D56" i="15"/>
  <c r="B56" i="15"/>
  <c r="E55" i="15"/>
  <c r="D55" i="15"/>
  <c r="B55" i="15"/>
  <c r="E54" i="15"/>
  <c r="D54" i="15"/>
  <c r="B54" i="15"/>
  <c r="E53" i="15"/>
  <c r="D53" i="15"/>
  <c r="B53" i="15"/>
  <c r="E52" i="15"/>
  <c r="D52" i="15"/>
  <c r="B52" i="15"/>
  <c r="E51" i="15"/>
  <c r="D51" i="15"/>
  <c r="B51" i="15"/>
  <c r="E50" i="15"/>
  <c r="D50" i="15"/>
  <c r="B50" i="15"/>
  <c r="E49" i="15"/>
  <c r="D49" i="15"/>
  <c r="B49" i="15"/>
  <c r="E48" i="15"/>
  <c r="D48" i="15"/>
  <c r="B48" i="15"/>
  <c r="E47" i="15"/>
  <c r="D47" i="15"/>
  <c r="B47" i="15"/>
  <c r="E46" i="15"/>
  <c r="D46" i="15"/>
  <c r="B46" i="15"/>
  <c r="E45" i="15"/>
  <c r="D45" i="15"/>
  <c r="B45" i="15"/>
  <c r="E44" i="15"/>
  <c r="D44" i="15"/>
  <c r="B44" i="15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D360" i="24"/>
  <c r="D340" i="24"/>
  <c r="C86" i="8" s="1"/>
  <c r="D339" i="24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G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CE92" i="24"/>
  <c r="AZ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/>
  <c r="I371" i="32" s="1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C62" i="24" l="1"/>
  <c r="CE48" i="24"/>
  <c r="H3" i="31"/>
  <c r="D12" i="32"/>
  <c r="H4" i="31"/>
  <c r="E12" i="32"/>
  <c r="H5" i="31"/>
  <c r="F12" i="32"/>
  <c r="H6" i="31"/>
  <c r="G12" i="32"/>
  <c r="H7" i="31"/>
  <c r="H12" i="32"/>
  <c r="H8" i="31"/>
  <c r="I12" i="32"/>
  <c r="H9" i="31"/>
  <c r="C44" i="32"/>
  <c r="H10" i="31"/>
  <c r="D44" i="32"/>
  <c r="H11" i="31"/>
  <c r="E44" i="32"/>
  <c r="H12" i="31"/>
  <c r="F44" i="32"/>
  <c r="H13" i="31"/>
  <c r="G44" i="32"/>
  <c r="H14" i="31"/>
  <c r="H44" i="32"/>
  <c r="H15" i="31"/>
  <c r="I44" i="32"/>
  <c r="H16" i="31"/>
  <c r="C76" i="32"/>
  <c r="H17" i="31"/>
  <c r="D76" i="32"/>
  <c r="H18" i="31"/>
  <c r="E76" i="32"/>
  <c r="H19" i="31"/>
  <c r="F76" i="32"/>
  <c r="H20" i="31"/>
  <c r="G76" i="32"/>
  <c r="H21" i="31"/>
  <c r="H76" i="32"/>
  <c r="H22" i="31"/>
  <c r="I76" i="32"/>
  <c r="H23" i="31"/>
  <c r="C108" i="32"/>
  <c r="H24" i="31"/>
  <c r="D108" i="32"/>
  <c r="H25" i="31"/>
  <c r="E108" i="32"/>
  <c r="H26" i="31"/>
  <c r="F108" i="32"/>
  <c r="H27" i="31"/>
  <c r="G108" i="32"/>
  <c r="H28" i="31"/>
  <c r="H108" i="32"/>
  <c r="H29" i="31"/>
  <c r="I108" i="32"/>
  <c r="H30" i="31"/>
  <c r="C140" i="32"/>
  <c r="H31" i="31"/>
  <c r="D140" i="32"/>
  <c r="H32" i="31"/>
  <c r="E140" i="32"/>
  <c r="H33" i="31"/>
  <c r="F140" i="32"/>
  <c r="H34" i="31"/>
  <c r="G140" i="32"/>
  <c r="H35" i="31"/>
  <c r="H140" i="32"/>
  <c r="H36" i="31"/>
  <c r="I140" i="32"/>
  <c r="H37" i="31"/>
  <c r="C172" i="32"/>
  <c r="H38" i="31"/>
  <c r="D172" i="32"/>
  <c r="H39" i="31"/>
  <c r="E172" i="32"/>
  <c r="H40" i="31"/>
  <c r="F172" i="32"/>
  <c r="H41" i="31"/>
  <c r="G172" i="32"/>
  <c r="H42" i="31"/>
  <c r="H172" i="32"/>
  <c r="H43" i="31"/>
  <c r="I172" i="32"/>
  <c r="H44" i="31"/>
  <c r="C204" i="32"/>
  <c r="H45" i="31"/>
  <c r="D204" i="32"/>
  <c r="H46" i="31"/>
  <c r="E204" i="32"/>
  <c r="H47" i="31"/>
  <c r="F204" i="32"/>
  <c r="H48" i="31"/>
  <c r="G204" i="32"/>
  <c r="H49" i="31"/>
  <c r="H204" i="32"/>
  <c r="H50" i="31"/>
  <c r="I204" i="32"/>
  <c r="H51" i="31"/>
  <c r="C236" i="32"/>
  <c r="H52" i="31"/>
  <c r="D236" i="32"/>
  <c r="H53" i="31"/>
  <c r="E236" i="32"/>
  <c r="H54" i="31"/>
  <c r="F236" i="32"/>
  <c r="H55" i="31"/>
  <c r="G236" i="32"/>
  <c r="H56" i="31"/>
  <c r="H236" i="32"/>
  <c r="H57" i="31"/>
  <c r="I236" i="32"/>
  <c r="H58" i="31"/>
  <c r="C268" i="32"/>
  <c r="H59" i="31"/>
  <c r="D268" i="32"/>
  <c r="H60" i="31"/>
  <c r="E268" i="32"/>
  <c r="H61" i="31"/>
  <c r="F268" i="32"/>
  <c r="H62" i="31"/>
  <c r="G268" i="32"/>
  <c r="H63" i="31"/>
  <c r="H268" i="32"/>
  <c r="H64" i="31"/>
  <c r="I268" i="32"/>
  <c r="H65" i="31"/>
  <c r="C300" i="32"/>
  <c r="H66" i="31"/>
  <c r="D300" i="32"/>
  <c r="H67" i="31"/>
  <c r="E300" i="32"/>
  <c r="H68" i="31"/>
  <c r="F300" i="32"/>
  <c r="H69" i="31"/>
  <c r="G300" i="32"/>
  <c r="H70" i="31"/>
  <c r="H300" i="32"/>
  <c r="H71" i="31"/>
  <c r="I300" i="32"/>
  <c r="H72" i="31"/>
  <c r="C332" i="32"/>
  <c r="H73" i="31"/>
  <c r="D332" i="32"/>
  <c r="H74" i="31"/>
  <c r="E332" i="32"/>
  <c r="H75" i="31"/>
  <c r="F332" i="32"/>
  <c r="H76" i="31"/>
  <c r="G332" i="32"/>
  <c r="H77" i="31"/>
  <c r="H332" i="32"/>
  <c r="H78" i="31"/>
  <c r="I332" i="32"/>
  <c r="H79" i="31"/>
  <c r="C364" i="32"/>
  <c r="H80" i="31"/>
  <c r="D364" i="32"/>
  <c r="BK2" i="30"/>
  <c r="I362" i="32"/>
  <c r="H612" i="24"/>
  <c r="I366" i="32"/>
  <c r="F612" i="24"/>
  <c r="O2" i="31"/>
  <c r="C19" i="32"/>
  <c r="O3" i="31"/>
  <c r="D19" i="32"/>
  <c r="O4" i="31"/>
  <c r="E19" i="32"/>
  <c r="O5" i="31"/>
  <c r="F19" i="32"/>
  <c r="O6" i="31"/>
  <c r="G19" i="32"/>
  <c r="O7" i="31"/>
  <c r="H19" i="32"/>
  <c r="O8" i="31"/>
  <c r="I19" i="32"/>
  <c r="O9" i="31"/>
  <c r="C51" i="32"/>
  <c r="O10" i="31"/>
  <c r="D51" i="32"/>
  <c r="O11" i="31"/>
  <c r="E51" i="32"/>
  <c r="O12" i="31"/>
  <c r="F51" i="32"/>
  <c r="O13" i="31"/>
  <c r="G51" i="32"/>
  <c r="O14" i="31"/>
  <c r="H51" i="32"/>
  <c r="O15" i="31"/>
  <c r="I51" i="32"/>
  <c r="O16" i="31"/>
  <c r="C83" i="32"/>
  <c r="O17" i="31"/>
  <c r="D83" i="32"/>
  <c r="O18" i="31"/>
  <c r="E83" i="32"/>
  <c r="O19" i="31"/>
  <c r="F83" i="32"/>
  <c r="O20" i="31"/>
  <c r="G83" i="32"/>
  <c r="O21" i="31"/>
  <c r="H83" i="32"/>
  <c r="O22" i="31"/>
  <c r="I83" i="32"/>
  <c r="O23" i="31"/>
  <c r="C115" i="32"/>
  <c r="O24" i="31"/>
  <c r="D115" i="32"/>
  <c r="O25" i="31"/>
  <c r="E115" i="32"/>
  <c r="O26" i="31"/>
  <c r="F115" i="32"/>
  <c r="O27" i="31"/>
  <c r="G115" i="32"/>
  <c r="O28" i="31"/>
  <c r="H115" i="32"/>
  <c r="O29" i="31"/>
  <c r="I115" i="32"/>
  <c r="O30" i="31"/>
  <c r="C147" i="32"/>
  <c r="O31" i="31"/>
  <c r="D147" i="32"/>
  <c r="O32" i="31"/>
  <c r="E147" i="32"/>
  <c r="O33" i="31"/>
  <c r="F147" i="32"/>
  <c r="O34" i="31"/>
  <c r="G147" i="32"/>
  <c r="O35" i="31"/>
  <c r="H147" i="32"/>
  <c r="O36" i="31"/>
  <c r="I147" i="32"/>
  <c r="O37" i="31"/>
  <c r="C179" i="32"/>
  <c r="O38" i="31"/>
  <c r="D179" i="32"/>
  <c r="O39" i="31"/>
  <c r="E179" i="32"/>
  <c r="O40" i="31"/>
  <c r="F179" i="32"/>
  <c r="O41" i="31"/>
  <c r="G179" i="32"/>
  <c r="O42" i="31"/>
  <c r="H179" i="32"/>
  <c r="O43" i="31"/>
  <c r="I179" i="32"/>
  <c r="O44" i="31"/>
  <c r="C211" i="32"/>
  <c r="O45" i="31"/>
  <c r="D211" i="32"/>
  <c r="O46" i="31"/>
  <c r="E211" i="32"/>
  <c r="O47" i="31"/>
  <c r="F211" i="32"/>
  <c r="O48" i="31"/>
  <c r="G211" i="32"/>
  <c r="O49" i="31"/>
  <c r="H211" i="32"/>
  <c r="O50" i="31"/>
  <c r="I211" i="32"/>
  <c r="O51" i="31"/>
  <c r="C243" i="32"/>
  <c r="O52" i="31"/>
  <c r="D243" i="32"/>
  <c r="O53" i="31"/>
  <c r="E243" i="32"/>
  <c r="O54" i="31"/>
  <c r="F243" i="32"/>
  <c r="O55" i="31"/>
  <c r="G243" i="32"/>
  <c r="O56" i="31"/>
  <c r="H243" i="32"/>
  <c r="O57" i="31"/>
  <c r="I243" i="32"/>
  <c r="O58" i="31"/>
  <c r="C275" i="32"/>
  <c r="O59" i="31"/>
  <c r="D275" i="32"/>
  <c r="O60" i="31"/>
  <c r="E275" i="32"/>
  <c r="O61" i="31"/>
  <c r="F275" i="32"/>
  <c r="O62" i="31"/>
  <c r="G275" i="32"/>
  <c r="O63" i="31"/>
  <c r="H275" i="32"/>
  <c r="O64" i="31"/>
  <c r="I275" i="32"/>
  <c r="O65" i="31"/>
  <c r="C307" i="32"/>
  <c r="O66" i="31"/>
  <c r="D307" i="32"/>
  <c r="O67" i="31"/>
  <c r="E307" i="32"/>
  <c r="O68" i="31"/>
  <c r="F307" i="32"/>
  <c r="O69" i="31"/>
  <c r="G307" i="32"/>
  <c r="O70" i="31"/>
  <c r="H307" i="32"/>
  <c r="O71" i="31"/>
  <c r="I307" i="32"/>
  <c r="O72" i="31"/>
  <c r="C339" i="32"/>
  <c r="O73" i="31"/>
  <c r="D339" i="32"/>
  <c r="O74" i="31"/>
  <c r="E339" i="32"/>
  <c r="O75" i="31"/>
  <c r="F339" i="32"/>
  <c r="O76" i="31"/>
  <c r="G339" i="32"/>
  <c r="O77" i="31"/>
  <c r="H339" i="32"/>
  <c r="O78" i="31"/>
  <c r="I339" i="32"/>
  <c r="O79" i="31"/>
  <c r="C371" i="32"/>
  <c r="O80" i="31"/>
  <c r="D371" i="32"/>
  <c r="E371" i="32"/>
  <c r="C615" i="24"/>
  <c r="CD85" i="24"/>
  <c r="AE2" i="31"/>
  <c r="C26" i="32"/>
  <c r="CE89" i="24"/>
  <c r="AE3" i="31"/>
  <c r="D26" i="32"/>
  <c r="AE4" i="31"/>
  <c r="E26" i="32"/>
  <c r="AE5" i="31"/>
  <c r="F26" i="32"/>
  <c r="AE6" i="31"/>
  <c r="G26" i="32"/>
  <c r="AE7" i="31"/>
  <c r="H26" i="32"/>
  <c r="AE8" i="31"/>
  <c r="I26" i="32"/>
  <c r="AE9" i="31"/>
  <c r="C58" i="32"/>
  <c r="AE10" i="31"/>
  <c r="D58" i="32"/>
  <c r="AE11" i="31"/>
  <c r="E58" i="32"/>
  <c r="AE12" i="31"/>
  <c r="F58" i="32"/>
  <c r="AE13" i="31"/>
  <c r="G58" i="32"/>
  <c r="AE14" i="31"/>
  <c r="H58" i="32"/>
  <c r="AE15" i="31"/>
  <c r="I58" i="32"/>
  <c r="AE16" i="31"/>
  <c r="C90" i="32"/>
  <c r="AE17" i="31"/>
  <c r="D90" i="32"/>
  <c r="AE18" i="31"/>
  <c r="E90" i="32"/>
  <c r="AE19" i="31"/>
  <c r="F90" i="32"/>
  <c r="AE20" i="31"/>
  <c r="G90" i="32"/>
  <c r="AE21" i="31"/>
  <c r="H90" i="32"/>
  <c r="AE22" i="31"/>
  <c r="I90" i="32"/>
  <c r="AE23" i="31"/>
  <c r="C122" i="32"/>
  <c r="AE24" i="31"/>
  <c r="D122" i="32"/>
  <c r="AE25" i="31"/>
  <c r="E122" i="32"/>
  <c r="AE26" i="31"/>
  <c r="F122" i="32"/>
  <c r="AE27" i="31"/>
  <c r="G122" i="32"/>
  <c r="AE28" i="31"/>
  <c r="H122" i="32"/>
  <c r="AE29" i="31"/>
  <c r="I122" i="32"/>
  <c r="AE30" i="31"/>
  <c r="C154" i="32"/>
  <c r="AE31" i="31"/>
  <c r="D154" i="32"/>
  <c r="AE32" i="31"/>
  <c r="E154" i="32"/>
  <c r="AE33" i="31"/>
  <c r="F154" i="32"/>
  <c r="AE34" i="31"/>
  <c r="G154" i="32"/>
  <c r="AE35" i="31"/>
  <c r="H154" i="32"/>
  <c r="AE36" i="31"/>
  <c r="I154" i="32"/>
  <c r="AE37" i="31"/>
  <c r="C186" i="32"/>
  <c r="AE38" i="31"/>
  <c r="D186" i="32"/>
  <c r="AE39" i="31"/>
  <c r="E186" i="32"/>
  <c r="AE40" i="31"/>
  <c r="F186" i="32"/>
  <c r="AE41" i="31"/>
  <c r="G186" i="32"/>
  <c r="AE42" i="31"/>
  <c r="H186" i="32"/>
  <c r="AE43" i="31"/>
  <c r="I186" i="32"/>
  <c r="AE44" i="31"/>
  <c r="C218" i="32"/>
  <c r="AE45" i="31"/>
  <c r="D218" i="32"/>
  <c r="AE46" i="31"/>
  <c r="E218" i="32"/>
  <c r="AE47" i="31"/>
  <c r="F218" i="32"/>
  <c r="I380" i="32"/>
  <c r="D612" i="24"/>
  <c r="CF90" i="24"/>
  <c r="AH51" i="31"/>
  <c r="C253" i="32"/>
  <c r="CE91" i="24"/>
  <c r="I382" i="32"/>
  <c r="I612" i="24"/>
  <c r="I383" i="32"/>
  <c r="J612" i="24"/>
  <c r="I384" i="32"/>
  <c r="L612" i="24"/>
  <c r="G19" i="4"/>
  <c r="E19" i="4"/>
  <c r="G28" i="4"/>
  <c r="E28" i="4"/>
  <c r="F7" i="6"/>
  <c r="E220" i="24"/>
  <c r="F24" i="6"/>
  <c r="E233" i="24"/>
  <c r="F32" i="6" s="1"/>
  <c r="CF2" i="28"/>
  <c r="D5" i="7"/>
  <c r="D258" i="24"/>
  <c r="D13" i="7"/>
  <c r="C363" i="24"/>
  <c r="C365" i="24"/>
  <c r="C16" i="8"/>
  <c r="D308" i="24"/>
  <c r="C68" i="8"/>
  <c r="C85" i="8"/>
  <c r="D341" i="24"/>
  <c r="C113" i="8"/>
  <c r="BQ2" i="30"/>
  <c r="D383" i="24"/>
  <c r="CP2" i="30"/>
  <c r="D416" i="24"/>
  <c r="DF2" i="30"/>
  <c r="C170" i="8"/>
  <c r="F420" i="24"/>
  <c r="H15" i="15"/>
  <c r="I15" i="15" s="1"/>
  <c r="F15" i="15"/>
  <c r="H16" i="15"/>
  <c r="I16" i="15" s="1"/>
  <c r="F16" i="15"/>
  <c r="F17" i="15"/>
  <c r="H18" i="15"/>
  <c r="I18" i="15" s="1"/>
  <c r="F18" i="15"/>
  <c r="H19" i="15"/>
  <c r="I19" i="15" s="1"/>
  <c r="F19" i="15"/>
  <c r="H20" i="15"/>
  <c r="I20" i="15" s="1"/>
  <c r="F20" i="15"/>
  <c r="H21" i="15"/>
  <c r="I21" i="15" s="1"/>
  <c r="F21" i="15"/>
  <c r="F22" i="15"/>
  <c r="H23" i="15"/>
  <c r="I23" i="15" s="1"/>
  <c r="F23" i="15"/>
  <c r="F24" i="15"/>
  <c r="H25" i="15"/>
  <c r="I25" i="15" s="1"/>
  <c r="F25" i="15"/>
  <c r="H26" i="15"/>
  <c r="I26" i="15" s="1"/>
  <c r="F26" i="15"/>
  <c r="F27" i="15"/>
  <c r="F28" i="15"/>
  <c r="F29" i="15"/>
  <c r="F30" i="15"/>
  <c r="F33" i="15"/>
  <c r="H34" i="15"/>
  <c r="I34" i="15" s="1"/>
  <c r="F34" i="15"/>
  <c r="F35" i="15"/>
  <c r="F36" i="15"/>
  <c r="F37" i="15"/>
  <c r="H38" i="15"/>
  <c r="I38" i="15" s="1"/>
  <c r="F38" i="15"/>
  <c r="H39" i="15"/>
  <c r="I39" i="15" s="1"/>
  <c r="F39" i="15"/>
  <c r="F41" i="15"/>
  <c r="H42" i="15"/>
  <c r="I42" i="15" s="1"/>
  <c r="F42" i="15"/>
  <c r="F43" i="15"/>
  <c r="H44" i="15"/>
  <c r="I44" i="15" s="1"/>
  <c r="F44" i="15"/>
  <c r="F45" i="15"/>
  <c r="H46" i="15"/>
  <c r="I46" i="15" s="1"/>
  <c r="F46" i="15"/>
  <c r="H47" i="15"/>
  <c r="I47" i="15" s="1"/>
  <c r="F47" i="15"/>
  <c r="F48" i="15"/>
  <c r="H49" i="15"/>
  <c r="I49" i="15" s="1"/>
  <c r="F49" i="15"/>
  <c r="H50" i="15"/>
  <c r="I50" i="15" s="1"/>
  <c r="F50" i="15"/>
  <c r="H51" i="15"/>
  <c r="I51" i="15" s="1"/>
  <c r="F51" i="15"/>
  <c r="H52" i="15"/>
  <c r="I52" i="15" s="1"/>
  <c r="F52" i="15"/>
  <c r="F53" i="15"/>
  <c r="F54" i="15"/>
  <c r="H55" i="15"/>
  <c r="I55" i="15" s="1"/>
  <c r="F55" i="15"/>
  <c r="H56" i="15"/>
  <c r="I56" i="15" s="1"/>
  <c r="F56" i="15"/>
  <c r="H57" i="15"/>
  <c r="I57" i="15" s="1"/>
  <c r="F57" i="15"/>
  <c r="H58" i="15"/>
  <c r="I58" i="15" s="1"/>
  <c r="F58" i="15"/>
  <c r="H59" i="15"/>
  <c r="I59" i="15" s="1"/>
  <c r="F59" i="15"/>
  <c r="F63" i="15"/>
  <c r="F64" i="15"/>
  <c r="F65" i="15"/>
  <c r="F69" i="15"/>
  <c r="C715" i="34"/>
  <c r="C648" i="34"/>
  <c r="M716" i="34" s="1"/>
  <c r="D615" i="34"/>
  <c r="CD52" i="24" l="1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D716" i="34"/>
  <c r="D713" i="34"/>
  <c r="D712" i="34"/>
  <c r="D711" i="34"/>
  <c r="D710" i="34"/>
  <c r="D709" i="34"/>
  <c r="D708" i="34"/>
  <c r="D707" i="34"/>
  <c r="D706" i="34"/>
  <c r="D705" i="34"/>
  <c r="D704" i="34"/>
  <c r="D703" i="34"/>
  <c r="D702" i="34"/>
  <c r="D701" i="34"/>
  <c r="D700" i="34"/>
  <c r="D699" i="34"/>
  <c r="D698" i="34"/>
  <c r="D697" i="34"/>
  <c r="D696" i="34"/>
  <c r="D695" i="34"/>
  <c r="D694" i="34"/>
  <c r="D693" i="34"/>
  <c r="D692" i="34"/>
  <c r="D691" i="34"/>
  <c r="D690" i="34"/>
  <c r="D689" i="34"/>
  <c r="D688" i="34"/>
  <c r="D687" i="34"/>
  <c r="D686" i="34"/>
  <c r="D685" i="34"/>
  <c r="D684" i="34"/>
  <c r="D683" i="34"/>
  <c r="D682" i="34"/>
  <c r="D681" i="34"/>
  <c r="D680" i="34"/>
  <c r="D679" i="34"/>
  <c r="D678" i="34"/>
  <c r="D677" i="34"/>
  <c r="D676" i="34"/>
  <c r="D675" i="34"/>
  <c r="D674" i="34"/>
  <c r="D673" i="34"/>
  <c r="D672" i="34"/>
  <c r="D671" i="34"/>
  <c r="D670" i="34"/>
  <c r="D669" i="34"/>
  <c r="D668" i="34"/>
  <c r="D647" i="34"/>
  <c r="D646" i="34"/>
  <c r="D64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9" i="34"/>
  <c r="D628" i="34"/>
  <c r="D627" i="34"/>
  <c r="D626" i="34"/>
  <c r="D625" i="34"/>
  <c r="D624" i="34"/>
  <c r="D623" i="34"/>
  <c r="D622" i="34"/>
  <c r="D621" i="34"/>
  <c r="D620" i="34"/>
  <c r="D619" i="34"/>
  <c r="D618" i="34"/>
  <c r="D617" i="34"/>
  <c r="D616" i="34"/>
  <c r="C167" i="8"/>
  <c r="D26" i="33"/>
  <c r="E414" i="24"/>
  <c r="C137" i="8"/>
  <c r="D12" i="33"/>
  <c r="E380" i="24"/>
  <c r="C87" i="8"/>
  <c r="D350" i="24"/>
  <c r="C50" i="8"/>
  <c r="D352" i="24"/>
  <c r="C103" i="8" s="1"/>
  <c r="F309" i="24"/>
  <c r="BP2" i="30"/>
  <c r="C119" i="8"/>
  <c r="BN2" i="30"/>
  <c r="C117" i="8"/>
  <c r="D366" i="24"/>
  <c r="F16" i="6"/>
  <c r="F234" i="24"/>
  <c r="I381" i="32"/>
  <c r="G612" i="24"/>
  <c r="CF91" i="24"/>
  <c r="I378" i="32"/>
  <c r="K612" i="24"/>
  <c r="E373" i="32"/>
  <c r="C94" i="15"/>
  <c r="G94" i="15" s="1"/>
  <c r="H2" i="31"/>
  <c r="C12" i="32"/>
  <c r="CE62" i="24"/>
  <c r="I364" i="32" s="1"/>
  <c r="C67" i="24" l="1"/>
  <c r="CE52" i="24"/>
  <c r="D85" i="24"/>
  <c r="M3" i="31"/>
  <c r="D17" i="32"/>
  <c r="E85" i="24"/>
  <c r="M4" i="31"/>
  <c r="E17" i="32"/>
  <c r="F85" i="24"/>
  <c r="M5" i="31"/>
  <c r="F17" i="32"/>
  <c r="G85" i="24"/>
  <c r="M6" i="31"/>
  <c r="G17" i="32"/>
  <c r="H85" i="24"/>
  <c r="M7" i="31"/>
  <c r="H17" i="32"/>
  <c r="I85" i="24"/>
  <c r="M8" i="31"/>
  <c r="I17" i="32"/>
  <c r="J85" i="24"/>
  <c r="M9" i="31"/>
  <c r="C49" i="32"/>
  <c r="K85" i="24"/>
  <c r="M10" i="31"/>
  <c r="D49" i="32"/>
  <c r="L85" i="24"/>
  <c r="M11" i="31"/>
  <c r="E49" i="32"/>
  <c r="M85" i="24"/>
  <c r="M12" i="31"/>
  <c r="F49" i="32"/>
  <c r="N85" i="24"/>
  <c r="M13" i="31"/>
  <c r="G49" i="32"/>
  <c r="O85" i="24"/>
  <c r="M14" i="31"/>
  <c r="H49" i="32"/>
  <c r="P85" i="24"/>
  <c r="M15" i="31"/>
  <c r="I49" i="32"/>
  <c r="Q85" i="24"/>
  <c r="M16" i="31"/>
  <c r="C81" i="32"/>
  <c r="R85" i="24"/>
  <c r="M17" i="31"/>
  <c r="D81" i="32"/>
  <c r="S85" i="24"/>
  <c r="M18" i="31"/>
  <c r="E81" i="32"/>
  <c r="T85" i="24"/>
  <c r="M19" i="31"/>
  <c r="F81" i="32"/>
  <c r="U85" i="24"/>
  <c r="M20" i="31"/>
  <c r="G81" i="32"/>
  <c r="V85" i="24"/>
  <c r="M21" i="31"/>
  <c r="H81" i="32"/>
  <c r="W85" i="24"/>
  <c r="M22" i="31"/>
  <c r="I81" i="32"/>
  <c r="X85" i="24"/>
  <c r="M23" i="31"/>
  <c r="C113" i="32"/>
  <c r="Y85" i="24"/>
  <c r="M24" i="31"/>
  <c r="D113" i="32"/>
  <c r="Z85" i="24"/>
  <c r="M25" i="31"/>
  <c r="E113" i="32"/>
  <c r="AA85" i="24"/>
  <c r="M26" i="31"/>
  <c r="F113" i="32"/>
  <c r="AB85" i="24"/>
  <c r="M27" i="31"/>
  <c r="G113" i="32"/>
  <c r="AC85" i="24"/>
  <c r="M28" i="31"/>
  <c r="H113" i="32"/>
  <c r="AD85" i="24"/>
  <c r="M29" i="31"/>
  <c r="I113" i="32"/>
  <c r="AE85" i="24"/>
  <c r="M30" i="31"/>
  <c r="C145" i="32"/>
  <c r="AF85" i="24"/>
  <c r="M31" i="31"/>
  <c r="D145" i="32"/>
  <c r="AG85" i="24"/>
  <c r="M32" i="31"/>
  <c r="E145" i="32"/>
  <c r="AH85" i="24"/>
  <c r="M33" i="31"/>
  <c r="F145" i="32"/>
  <c r="AI85" i="24"/>
  <c r="M34" i="31"/>
  <c r="G145" i="32"/>
  <c r="AJ85" i="24"/>
  <c r="M35" i="31"/>
  <c r="H145" i="32"/>
  <c r="AK85" i="24"/>
  <c r="M36" i="31"/>
  <c r="I145" i="32"/>
  <c r="AL85" i="24"/>
  <c r="M37" i="31"/>
  <c r="C177" i="32"/>
  <c r="AM85" i="24"/>
  <c r="M38" i="31"/>
  <c r="D177" i="32"/>
  <c r="AN85" i="24"/>
  <c r="M39" i="31"/>
  <c r="E177" i="32"/>
  <c r="AO85" i="24"/>
  <c r="M40" i="31"/>
  <c r="F177" i="32"/>
  <c r="AP85" i="24"/>
  <c r="M41" i="31"/>
  <c r="G177" i="32"/>
  <c r="AQ85" i="24"/>
  <c r="M42" i="31"/>
  <c r="H177" i="32"/>
  <c r="AR85" i="24"/>
  <c r="M43" i="31"/>
  <c r="I177" i="32"/>
  <c r="AS85" i="24"/>
  <c r="M44" i="31"/>
  <c r="C209" i="32"/>
  <c r="AT85" i="24"/>
  <c r="M45" i="31"/>
  <c r="D209" i="32"/>
  <c r="AU85" i="24"/>
  <c r="M46" i="31"/>
  <c r="E209" i="32"/>
  <c r="AV85" i="24"/>
  <c r="M47" i="31"/>
  <c r="F209" i="32"/>
  <c r="AW85" i="24"/>
  <c r="M48" i="31"/>
  <c r="G209" i="32"/>
  <c r="AX85" i="24"/>
  <c r="M49" i="31"/>
  <c r="H209" i="32"/>
  <c r="AY85" i="24"/>
  <c r="M50" i="31"/>
  <c r="I209" i="32"/>
  <c r="AZ85" i="24"/>
  <c r="M51" i="31"/>
  <c r="C241" i="32"/>
  <c r="BA85" i="24"/>
  <c r="M52" i="31"/>
  <c r="D241" i="32"/>
  <c r="BB85" i="24"/>
  <c r="M53" i="31"/>
  <c r="E241" i="32"/>
  <c r="BC85" i="24"/>
  <c r="M54" i="31"/>
  <c r="F241" i="32"/>
  <c r="BD85" i="24"/>
  <c r="M55" i="31"/>
  <c r="G241" i="32"/>
  <c r="BE85" i="24"/>
  <c r="M56" i="31"/>
  <c r="H241" i="32"/>
  <c r="BF85" i="24"/>
  <c r="M57" i="31"/>
  <c r="I241" i="32"/>
  <c r="BG85" i="24"/>
  <c r="M58" i="31"/>
  <c r="C273" i="32"/>
  <c r="BH85" i="24"/>
  <c r="M59" i="31"/>
  <c r="D273" i="32"/>
  <c r="BI85" i="24"/>
  <c r="M60" i="31"/>
  <c r="E273" i="32"/>
  <c r="BJ85" i="24"/>
  <c r="M61" i="31"/>
  <c r="F273" i="32"/>
  <c r="BK85" i="24"/>
  <c r="M62" i="31"/>
  <c r="G273" i="32"/>
  <c r="BL85" i="24"/>
  <c r="M63" i="31"/>
  <c r="H273" i="32"/>
  <c r="BM85" i="24"/>
  <c r="M64" i="31"/>
  <c r="I273" i="32"/>
  <c r="BN85" i="24"/>
  <c r="M65" i="31"/>
  <c r="C305" i="32"/>
  <c r="BO85" i="24"/>
  <c r="M66" i="31"/>
  <c r="D305" i="32"/>
  <c r="BP85" i="24"/>
  <c r="M67" i="31"/>
  <c r="E305" i="32"/>
  <c r="BQ85" i="24"/>
  <c r="M68" i="31"/>
  <c r="F305" i="32"/>
  <c r="BR85" i="24"/>
  <c r="M69" i="31"/>
  <c r="G305" i="32"/>
  <c r="BS85" i="24"/>
  <c r="M70" i="31"/>
  <c r="H305" i="32"/>
  <c r="BT85" i="24"/>
  <c r="M71" i="31"/>
  <c r="I305" i="32"/>
  <c r="BU85" i="24"/>
  <c r="M72" i="31"/>
  <c r="C337" i="32"/>
  <c r="BV85" i="24"/>
  <c r="M73" i="31"/>
  <c r="D337" i="32"/>
  <c r="BW85" i="24"/>
  <c r="M74" i="31"/>
  <c r="E337" i="32"/>
  <c r="BX85" i="24"/>
  <c r="M75" i="31"/>
  <c r="F337" i="32"/>
  <c r="BY85" i="24"/>
  <c r="M76" i="31"/>
  <c r="G337" i="32"/>
  <c r="BZ85" i="24"/>
  <c r="M77" i="31"/>
  <c r="H337" i="32"/>
  <c r="CA85" i="24"/>
  <c r="M78" i="31"/>
  <c r="I337" i="32"/>
  <c r="CB85" i="24"/>
  <c r="M79" i="31"/>
  <c r="C369" i="32"/>
  <c r="CC85" i="24"/>
  <c r="M80" i="31"/>
  <c r="D369" i="32"/>
  <c r="C120" i="8"/>
  <c r="D367" i="24"/>
  <c r="D715" i="34"/>
  <c r="E623" i="34"/>
  <c r="E612" i="34"/>
  <c r="D373" i="32" l="1"/>
  <c r="C93" i="15"/>
  <c r="G93" i="15" s="1"/>
  <c r="C620" i="24"/>
  <c r="C373" i="32"/>
  <c r="C92" i="15"/>
  <c r="G92" i="15" s="1"/>
  <c r="C622" i="24"/>
  <c r="I341" i="32"/>
  <c r="C91" i="15"/>
  <c r="G91" i="15" s="1"/>
  <c r="C647" i="24"/>
  <c r="H341" i="32"/>
  <c r="C90" i="15"/>
  <c r="G90" i="15" s="1"/>
  <c r="C646" i="24"/>
  <c r="G341" i="32"/>
  <c r="C89" i="15"/>
  <c r="G89" i="15" s="1"/>
  <c r="C645" i="24"/>
  <c r="F341" i="32"/>
  <c r="C88" i="15"/>
  <c r="G88" i="15" s="1"/>
  <c r="C644" i="24"/>
  <c r="E341" i="32"/>
  <c r="C87" i="15"/>
  <c r="G87" i="15" s="1"/>
  <c r="C643" i="24"/>
  <c r="D341" i="32"/>
  <c r="C86" i="15"/>
  <c r="G86" i="15" s="1"/>
  <c r="C642" i="24"/>
  <c r="C341" i="32"/>
  <c r="C85" i="15"/>
  <c r="G85" i="15" s="1"/>
  <c r="C641" i="24"/>
  <c r="I309" i="32"/>
  <c r="C84" i="15"/>
  <c r="G84" i="15" s="1"/>
  <c r="C640" i="24"/>
  <c r="H309" i="32"/>
  <c r="C83" i="15"/>
  <c r="G83" i="15" s="1"/>
  <c r="C639" i="24"/>
  <c r="G309" i="32"/>
  <c r="C82" i="15"/>
  <c r="G82" i="15" s="1"/>
  <c r="C626" i="24"/>
  <c r="F309" i="32"/>
  <c r="C81" i="15"/>
  <c r="G81" i="15" s="1"/>
  <c r="C623" i="24"/>
  <c r="E309" i="32"/>
  <c r="C80" i="15"/>
  <c r="G80" i="15" s="1"/>
  <c r="C621" i="24"/>
  <c r="D309" i="32"/>
  <c r="C79" i="15"/>
  <c r="G79" i="15" s="1"/>
  <c r="C627" i="24"/>
  <c r="C309" i="32"/>
  <c r="C78" i="15"/>
  <c r="G78" i="15" s="1"/>
  <c r="C619" i="24"/>
  <c r="I277" i="32"/>
  <c r="C77" i="15"/>
  <c r="G77" i="15" s="1"/>
  <c r="C638" i="24"/>
  <c r="H277" i="32"/>
  <c r="C76" i="15"/>
  <c r="G76" i="15" s="1"/>
  <c r="C637" i="24"/>
  <c r="G277" i="32"/>
  <c r="C75" i="15"/>
  <c r="G75" i="15" s="1"/>
  <c r="C635" i="24"/>
  <c r="F277" i="32"/>
  <c r="C74" i="15"/>
  <c r="G74" i="15" s="1"/>
  <c r="C617" i="24"/>
  <c r="E277" i="32"/>
  <c r="C73" i="15"/>
  <c r="G73" i="15" s="1"/>
  <c r="C634" i="24"/>
  <c r="D277" i="32"/>
  <c r="C72" i="15"/>
  <c r="G72" i="15" s="1"/>
  <c r="C636" i="24"/>
  <c r="C277" i="32"/>
  <c r="C71" i="15"/>
  <c r="G71" i="15" s="1"/>
  <c r="C618" i="24"/>
  <c r="I245" i="32"/>
  <c r="C70" i="15"/>
  <c r="G70" i="15" s="1"/>
  <c r="C629" i="24"/>
  <c r="H245" i="32"/>
  <c r="C69" i="15"/>
  <c r="C614" i="24"/>
  <c r="G245" i="32"/>
  <c r="C68" i="15"/>
  <c r="G68" i="15" s="1"/>
  <c r="C624" i="24"/>
  <c r="F245" i="32"/>
  <c r="C67" i="15"/>
  <c r="G67" i="15" s="1"/>
  <c r="C633" i="24"/>
  <c r="E245" i="32"/>
  <c r="C66" i="15"/>
  <c r="G66" i="15" s="1"/>
  <c r="C632" i="24"/>
  <c r="D245" i="32"/>
  <c r="C65" i="15"/>
  <c r="C630" i="24"/>
  <c r="C245" i="32"/>
  <c r="C64" i="15"/>
  <c r="C628" i="24"/>
  <c r="I213" i="32"/>
  <c r="C63" i="15"/>
  <c r="C625" i="24"/>
  <c r="H213" i="32"/>
  <c r="C62" i="15"/>
  <c r="C616" i="24"/>
  <c r="G213" i="32"/>
  <c r="C61" i="15"/>
  <c r="C631" i="24"/>
  <c r="F213" i="32"/>
  <c r="C60" i="15"/>
  <c r="C713" i="24"/>
  <c r="E213" i="32"/>
  <c r="C59" i="15"/>
  <c r="G59" i="15" s="1"/>
  <c r="C712" i="24"/>
  <c r="D213" i="32"/>
  <c r="C58" i="15"/>
  <c r="G58" i="15" s="1"/>
  <c r="C711" i="24"/>
  <c r="C213" i="32"/>
  <c r="C57" i="15"/>
  <c r="G57" i="15" s="1"/>
  <c r="C710" i="24"/>
  <c r="I181" i="32"/>
  <c r="C56" i="15"/>
  <c r="G56" i="15" s="1"/>
  <c r="C709" i="24"/>
  <c r="H181" i="32"/>
  <c r="C55" i="15"/>
  <c r="G55" i="15" s="1"/>
  <c r="C708" i="24"/>
  <c r="G181" i="32"/>
  <c r="C54" i="15"/>
  <c r="C707" i="24"/>
  <c r="F181" i="32"/>
  <c r="C53" i="15"/>
  <c r="C706" i="24"/>
  <c r="E181" i="32"/>
  <c r="C52" i="15"/>
  <c r="G52" i="15" s="1"/>
  <c r="C705" i="24"/>
  <c r="D181" i="32"/>
  <c r="C51" i="15"/>
  <c r="G51" i="15" s="1"/>
  <c r="C704" i="24"/>
  <c r="C181" i="32"/>
  <c r="C50" i="15"/>
  <c r="G50" i="15" s="1"/>
  <c r="C703" i="24"/>
  <c r="I149" i="32"/>
  <c r="C49" i="15"/>
  <c r="G49" i="15" s="1"/>
  <c r="C702" i="24"/>
  <c r="H149" i="32"/>
  <c r="C48" i="15"/>
  <c r="C701" i="24"/>
  <c r="G149" i="32"/>
  <c r="C47" i="15"/>
  <c r="G47" i="15" s="1"/>
  <c r="C700" i="24"/>
  <c r="F149" i="32"/>
  <c r="C46" i="15"/>
  <c r="G46" i="15" s="1"/>
  <c r="C699" i="24"/>
  <c r="E149" i="32"/>
  <c r="C45" i="15"/>
  <c r="C698" i="24"/>
  <c r="D149" i="32"/>
  <c r="C44" i="15"/>
  <c r="G44" i="15" s="1"/>
  <c r="C697" i="24"/>
  <c r="C149" i="32"/>
  <c r="C43" i="15"/>
  <c r="C696" i="24"/>
  <c r="I117" i="32"/>
  <c r="C42" i="15"/>
  <c r="G42" i="15" s="1"/>
  <c r="C695" i="24"/>
  <c r="H117" i="32"/>
  <c r="C41" i="15"/>
  <c r="C694" i="24"/>
  <c r="G117" i="32"/>
  <c r="C40" i="15"/>
  <c r="G40" i="15" s="1"/>
  <c r="C693" i="24"/>
  <c r="F117" i="32"/>
  <c r="C39" i="15"/>
  <c r="G39" i="15" s="1"/>
  <c r="C692" i="24"/>
  <c r="E117" i="32"/>
  <c r="C38" i="15"/>
  <c r="G38" i="15" s="1"/>
  <c r="C691" i="24"/>
  <c r="D117" i="32"/>
  <c r="C37" i="15"/>
  <c r="C690" i="24"/>
  <c r="C117" i="32"/>
  <c r="C36" i="15"/>
  <c r="C689" i="24"/>
  <c r="I85" i="32"/>
  <c r="C35" i="15"/>
  <c r="C688" i="24"/>
  <c r="H85" i="32"/>
  <c r="C34" i="15"/>
  <c r="G34" i="15" s="1"/>
  <c r="C687" i="24"/>
  <c r="G85" i="32"/>
  <c r="C33" i="15"/>
  <c r="C686" i="24"/>
  <c r="F85" i="32"/>
  <c r="C32" i="15"/>
  <c r="G32" i="15" s="1"/>
  <c r="C685" i="24"/>
  <c r="E85" i="32"/>
  <c r="C31" i="15"/>
  <c r="G31" i="15" s="1"/>
  <c r="C684" i="24"/>
  <c r="D85" i="32"/>
  <c r="C30" i="15"/>
  <c r="C683" i="24"/>
  <c r="C85" i="32"/>
  <c r="C29" i="15"/>
  <c r="C682" i="24"/>
  <c r="I53" i="32"/>
  <c r="C28" i="15"/>
  <c r="C681" i="24"/>
  <c r="H53" i="32"/>
  <c r="C27" i="15"/>
  <c r="C680" i="24"/>
  <c r="G53" i="32"/>
  <c r="C26" i="15"/>
  <c r="G26" i="15" s="1"/>
  <c r="C679" i="24"/>
  <c r="F53" i="32"/>
  <c r="C25" i="15"/>
  <c r="G25" i="15" s="1"/>
  <c r="C678" i="24"/>
  <c r="E53" i="32"/>
  <c r="C24" i="15"/>
  <c r="C677" i="24"/>
  <c r="D53" i="32"/>
  <c r="C23" i="15"/>
  <c r="G23" i="15" s="1"/>
  <c r="C676" i="24"/>
  <c r="C53" i="32"/>
  <c r="C22" i="15"/>
  <c r="C675" i="24"/>
  <c r="I21" i="32"/>
  <c r="C21" i="15"/>
  <c r="G21" i="15" s="1"/>
  <c r="C674" i="24"/>
  <c r="H21" i="32"/>
  <c r="C20" i="15"/>
  <c r="G20" i="15" s="1"/>
  <c r="C673" i="24"/>
  <c r="G21" i="32"/>
  <c r="C19" i="15"/>
  <c r="G19" i="15" s="1"/>
  <c r="C672" i="24"/>
  <c r="F21" i="32"/>
  <c r="C18" i="15"/>
  <c r="G18" i="15" s="1"/>
  <c r="C671" i="24"/>
  <c r="E21" i="32"/>
  <c r="C17" i="15"/>
  <c r="C670" i="24"/>
  <c r="D21" i="32"/>
  <c r="C16" i="15"/>
  <c r="G16" i="15" s="1"/>
  <c r="C669" i="24"/>
  <c r="M2" i="31"/>
  <c r="C17" i="32"/>
  <c r="CE67" i="24"/>
  <c r="I369" i="32" s="1"/>
  <c r="C85" i="24"/>
  <c r="E716" i="34"/>
  <c r="E713" i="34"/>
  <c r="E712" i="34"/>
  <c r="E711" i="34"/>
  <c r="E710" i="34"/>
  <c r="E709" i="34"/>
  <c r="E708" i="34"/>
  <c r="E707" i="34"/>
  <c r="E706" i="34"/>
  <c r="E705" i="34"/>
  <c r="E704" i="34"/>
  <c r="E703" i="34"/>
  <c r="E702" i="34"/>
  <c r="E701" i="34"/>
  <c r="E700" i="34"/>
  <c r="E699" i="34"/>
  <c r="E698" i="34"/>
  <c r="E697" i="34"/>
  <c r="E696" i="34"/>
  <c r="E695" i="34"/>
  <c r="E694" i="34"/>
  <c r="E693" i="34"/>
  <c r="E692" i="34"/>
  <c r="E691" i="34"/>
  <c r="E690" i="34"/>
  <c r="E689" i="34"/>
  <c r="E688" i="34"/>
  <c r="E687" i="34"/>
  <c r="E686" i="34"/>
  <c r="E685" i="34"/>
  <c r="E684" i="34"/>
  <c r="E683" i="34"/>
  <c r="E682" i="34"/>
  <c r="E681" i="34"/>
  <c r="E680" i="34"/>
  <c r="E679" i="34"/>
  <c r="E678" i="34"/>
  <c r="E677" i="34"/>
  <c r="E676" i="34"/>
  <c r="E675" i="34"/>
  <c r="E674" i="34"/>
  <c r="E673" i="34"/>
  <c r="E672" i="34"/>
  <c r="E671" i="34"/>
  <c r="E670" i="34"/>
  <c r="E669" i="34"/>
  <c r="E668" i="34"/>
  <c r="E647" i="34"/>
  <c r="E646" i="34"/>
  <c r="E64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9" i="34"/>
  <c r="E628" i="34"/>
  <c r="E627" i="34"/>
  <c r="E626" i="34"/>
  <c r="E625" i="34"/>
  <c r="E624" i="34"/>
  <c r="C121" i="8"/>
  <c r="D384" i="24"/>
  <c r="C21" i="32" l="1"/>
  <c r="C15" i="15"/>
  <c r="G15" i="15" s="1"/>
  <c r="C668" i="24"/>
  <c r="CE85" i="24"/>
  <c r="G17" i="15"/>
  <c r="H17" i="15"/>
  <c r="I17" i="15" s="1"/>
  <c r="G22" i="15"/>
  <c r="H22" i="15"/>
  <c r="I22" i="15" s="1"/>
  <c r="G24" i="15"/>
  <c r="H24" i="15"/>
  <c r="I24" i="15" s="1"/>
  <c r="G27" i="15"/>
  <c r="H27" i="15"/>
  <c r="G28" i="15"/>
  <c r="H28" i="15"/>
  <c r="I28" i="15" s="1"/>
  <c r="G29" i="15"/>
  <c r="H29" i="15"/>
  <c r="I29" i="15" s="1"/>
  <c r="G30" i="15"/>
  <c r="H30" i="15"/>
  <c r="I30" i="15" s="1"/>
  <c r="G33" i="15"/>
  <c r="H33" i="15"/>
  <c r="I33" i="15" s="1"/>
  <c r="G35" i="15"/>
  <c r="H35" i="15"/>
  <c r="I35" i="15" s="1"/>
  <c r="G36" i="15"/>
  <c r="H36" i="15"/>
  <c r="I36" i="15" s="1"/>
  <c r="G37" i="15"/>
  <c r="H37" i="15"/>
  <c r="I37" i="15" s="1"/>
  <c r="G41" i="15"/>
  <c r="H41" i="15"/>
  <c r="I41" i="15" s="1"/>
  <c r="G43" i="15"/>
  <c r="H43" i="15"/>
  <c r="I43" i="15" s="1"/>
  <c r="G45" i="15"/>
  <c r="H45" i="15"/>
  <c r="I45" i="15" s="1"/>
  <c r="G48" i="15"/>
  <c r="H48" i="15"/>
  <c r="I48" i="15" s="1"/>
  <c r="G53" i="15"/>
  <c r="H53" i="15"/>
  <c r="I53" i="15" s="1"/>
  <c r="G54" i="15"/>
  <c r="H54" i="15"/>
  <c r="I54" i="15" s="1"/>
  <c r="G63" i="15"/>
  <c r="H63" i="15"/>
  <c r="G64" i="15"/>
  <c r="H64" i="15"/>
  <c r="I64" i="15" s="1"/>
  <c r="G65" i="15"/>
  <c r="H65" i="15"/>
  <c r="I65" i="15" s="1"/>
  <c r="C715" i="24"/>
  <c r="C648" i="24"/>
  <c r="M716" i="24" s="1"/>
  <c r="D615" i="24"/>
  <c r="G69" i="15"/>
  <c r="H69" i="15"/>
  <c r="I69" i="15" s="1"/>
  <c r="C138" i="8"/>
  <c r="D417" i="24"/>
  <c r="E715" i="34"/>
  <c r="F624" i="34"/>
  <c r="D716" i="24" l="1"/>
  <c r="D713" i="24"/>
  <c r="D712" i="24"/>
  <c r="D711" i="24"/>
  <c r="D710" i="24"/>
  <c r="D709" i="24"/>
  <c r="D708" i="24"/>
  <c r="D707" i="24"/>
  <c r="D706" i="24"/>
  <c r="D705" i="24"/>
  <c r="D704" i="24"/>
  <c r="D703" i="24"/>
  <c r="D702" i="24"/>
  <c r="D701" i="24"/>
  <c r="D700" i="24"/>
  <c r="D699" i="24"/>
  <c r="D698" i="24"/>
  <c r="D697" i="24"/>
  <c r="D696" i="24"/>
  <c r="D695" i="24"/>
  <c r="D694" i="24"/>
  <c r="D693" i="24"/>
  <c r="D692" i="24"/>
  <c r="D691" i="24"/>
  <c r="D690" i="24"/>
  <c r="D689" i="24"/>
  <c r="D688" i="24"/>
  <c r="D687" i="24"/>
  <c r="D686" i="24"/>
  <c r="D685" i="24"/>
  <c r="D684" i="24"/>
  <c r="D683" i="24"/>
  <c r="D682" i="24"/>
  <c r="D681" i="24"/>
  <c r="D680" i="24"/>
  <c r="D679" i="24"/>
  <c r="D678" i="24"/>
  <c r="D677" i="24"/>
  <c r="D676" i="24"/>
  <c r="D675" i="24"/>
  <c r="D674" i="24"/>
  <c r="D673" i="24"/>
  <c r="D672" i="24"/>
  <c r="D671" i="24"/>
  <c r="D670" i="24"/>
  <c r="D669" i="24"/>
  <c r="D668" i="24"/>
  <c r="D647" i="24"/>
  <c r="D646" i="24"/>
  <c r="D645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9" i="24"/>
  <c r="D628" i="24"/>
  <c r="D627" i="24"/>
  <c r="D626" i="24"/>
  <c r="D625" i="24"/>
  <c r="D624" i="24"/>
  <c r="D623" i="24"/>
  <c r="D622" i="24"/>
  <c r="D621" i="24"/>
  <c r="D620" i="24"/>
  <c r="D619" i="24"/>
  <c r="D618" i="24"/>
  <c r="D617" i="24"/>
  <c r="D616" i="24"/>
  <c r="I373" i="32"/>
  <c r="C716" i="24"/>
  <c r="F716" i="34"/>
  <c r="F713" i="34"/>
  <c r="F712" i="34"/>
  <c r="F711" i="34"/>
  <c r="F710" i="34"/>
  <c r="F709" i="34"/>
  <c r="F708" i="34"/>
  <c r="F707" i="34"/>
  <c r="F706" i="34"/>
  <c r="F705" i="34"/>
  <c r="F704" i="34"/>
  <c r="F703" i="34"/>
  <c r="F702" i="34"/>
  <c r="F701" i="34"/>
  <c r="F700" i="34"/>
  <c r="F699" i="34"/>
  <c r="F698" i="34"/>
  <c r="F697" i="34"/>
  <c r="F696" i="34"/>
  <c r="F695" i="34"/>
  <c r="F694" i="34"/>
  <c r="F693" i="34"/>
  <c r="F692" i="34"/>
  <c r="F691" i="34"/>
  <c r="F690" i="34"/>
  <c r="F689" i="34"/>
  <c r="F688" i="34"/>
  <c r="F687" i="34"/>
  <c r="F686" i="34"/>
  <c r="F685" i="34"/>
  <c r="F684" i="34"/>
  <c r="F683" i="34"/>
  <c r="F682" i="34"/>
  <c r="F681" i="34"/>
  <c r="F680" i="34"/>
  <c r="F679" i="34"/>
  <c r="F678" i="34"/>
  <c r="F677" i="34"/>
  <c r="F676" i="34"/>
  <c r="F675" i="34"/>
  <c r="F674" i="34"/>
  <c r="F673" i="34"/>
  <c r="F672" i="34"/>
  <c r="F671" i="34"/>
  <c r="F670" i="34"/>
  <c r="F669" i="34"/>
  <c r="F668" i="34"/>
  <c r="F647" i="34"/>
  <c r="F646" i="34"/>
  <c r="F64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29" i="34"/>
  <c r="F628" i="34"/>
  <c r="F627" i="34"/>
  <c r="F626" i="34"/>
  <c r="F625" i="34"/>
  <c r="C168" i="8"/>
  <c r="D421" i="24"/>
  <c r="D715" i="24" l="1"/>
  <c r="E623" i="24"/>
  <c r="E612" i="24"/>
  <c r="C172" i="8"/>
  <c r="D424" i="24"/>
  <c r="C177" i="8" s="1"/>
  <c r="F715" i="34"/>
  <c r="G625" i="34"/>
  <c r="E716" i="24" l="1"/>
  <c r="E713" i="24"/>
  <c r="E712" i="24"/>
  <c r="E711" i="24"/>
  <c r="E710" i="24"/>
  <c r="E709" i="24"/>
  <c r="E708" i="24"/>
  <c r="E707" i="24"/>
  <c r="E706" i="24"/>
  <c r="E705" i="24"/>
  <c r="E704" i="24"/>
  <c r="E703" i="24"/>
  <c r="E702" i="24"/>
  <c r="E701" i="24"/>
  <c r="E700" i="24"/>
  <c r="E699" i="24"/>
  <c r="E698" i="24"/>
  <c r="E697" i="24"/>
  <c r="E696" i="24"/>
  <c r="E695" i="24"/>
  <c r="E694" i="24"/>
  <c r="E693" i="24"/>
  <c r="E692" i="24"/>
  <c r="E691" i="24"/>
  <c r="E690" i="24"/>
  <c r="E689" i="24"/>
  <c r="E688" i="24"/>
  <c r="E687" i="24"/>
  <c r="E686" i="24"/>
  <c r="E685" i="24"/>
  <c r="E684" i="24"/>
  <c r="E683" i="24"/>
  <c r="E682" i="24"/>
  <c r="E681" i="24"/>
  <c r="E680" i="24"/>
  <c r="E679" i="24"/>
  <c r="E678" i="24"/>
  <c r="E677" i="24"/>
  <c r="E676" i="24"/>
  <c r="E675" i="24"/>
  <c r="E674" i="24"/>
  <c r="E673" i="24"/>
  <c r="E672" i="24"/>
  <c r="E671" i="24"/>
  <c r="E670" i="24"/>
  <c r="E669" i="24"/>
  <c r="E668" i="24"/>
  <c r="E647" i="24"/>
  <c r="E646" i="24"/>
  <c r="E64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9" i="24"/>
  <c r="E628" i="24"/>
  <c r="E627" i="24"/>
  <c r="E626" i="24"/>
  <c r="E625" i="24"/>
  <c r="E624" i="24"/>
  <c r="G716" i="34"/>
  <c r="G713" i="34"/>
  <c r="G712" i="34"/>
  <c r="G711" i="34"/>
  <c r="G710" i="34"/>
  <c r="G709" i="34"/>
  <c r="G708" i="34"/>
  <c r="G707" i="34"/>
  <c r="G706" i="34"/>
  <c r="G705" i="34"/>
  <c r="G704" i="34"/>
  <c r="G703" i="34"/>
  <c r="G702" i="34"/>
  <c r="G701" i="34"/>
  <c r="G700" i="34"/>
  <c r="G699" i="34"/>
  <c r="G698" i="34"/>
  <c r="G697" i="34"/>
  <c r="G696" i="34"/>
  <c r="G695" i="34"/>
  <c r="G694" i="34"/>
  <c r="G693" i="34"/>
  <c r="G692" i="34"/>
  <c r="G691" i="34"/>
  <c r="G690" i="34"/>
  <c r="G689" i="34"/>
  <c r="G688" i="34"/>
  <c r="G687" i="34"/>
  <c r="G686" i="34"/>
  <c r="G685" i="34"/>
  <c r="G684" i="34"/>
  <c r="G683" i="34"/>
  <c r="G682" i="34"/>
  <c r="G681" i="34"/>
  <c r="G680" i="34"/>
  <c r="G679" i="34"/>
  <c r="G678" i="34"/>
  <c r="G677" i="34"/>
  <c r="G676" i="34"/>
  <c r="G675" i="34"/>
  <c r="G674" i="34"/>
  <c r="G673" i="34"/>
  <c r="G672" i="34"/>
  <c r="G671" i="34"/>
  <c r="G670" i="34"/>
  <c r="G669" i="34"/>
  <c r="G668" i="34"/>
  <c r="G647" i="34"/>
  <c r="G646" i="34"/>
  <c r="G64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29" i="34"/>
  <c r="G628" i="34"/>
  <c r="G627" i="34"/>
  <c r="G626" i="34"/>
  <c r="E715" i="24" l="1"/>
  <c r="F624" i="24"/>
  <c r="G715" i="34"/>
  <c r="H628" i="34"/>
  <c r="F716" i="24" l="1"/>
  <c r="F713" i="24"/>
  <c r="F712" i="24"/>
  <c r="F711" i="24"/>
  <c r="F710" i="24"/>
  <c r="F709" i="24"/>
  <c r="F708" i="24"/>
  <c r="F707" i="24"/>
  <c r="F706" i="24"/>
  <c r="F705" i="24"/>
  <c r="F704" i="24"/>
  <c r="F703" i="24"/>
  <c r="F702" i="24"/>
  <c r="F701" i="24"/>
  <c r="F700" i="24"/>
  <c r="F699" i="24"/>
  <c r="F698" i="24"/>
  <c r="F697" i="24"/>
  <c r="F696" i="24"/>
  <c r="F695" i="24"/>
  <c r="F694" i="24"/>
  <c r="F693" i="24"/>
  <c r="F692" i="24"/>
  <c r="F691" i="24"/>
  <c r="F690" i="24"/>
  <c r="F689" i="24"/>
  <c r="F688" i="24"/>
  <c r="F687" i="24"/>
  <c r="F686" i="24"/>
  <c r="F685" i="24"/>
  <c r="F684" i="24"/>
  <c r="F683" i="24"/>
  <c r="F682" i="24"/>
  <c r="F681" i="24"/>
  <c r="F680" i="24"/>
  <c r="F679" i="24"/>
  <c r="F678" i="24"/>
  <c r="F677" i="24"/>
  <c r="F676" i="24"/>
  <c r="F675" i="24"/>
  <c r="F674" i="24"/>
  <c r="F673" i="24"/>
  <c r="F672" i="24"/>
  <c r="F671" i="24"/>
  <c r="F670" i="24"/>
  <c r="F669" i="24"/>
  <c r="F668" i="24"/>
  <c r="F647" i="24"/>
  <c r="F646" i="24"/>
  <c r="F645" i="24"/>
  <c r="F644" i="24"/>
  <c r="F643" i="24"/>
  <c r="F642" i="24"/>
  <c r="F641" i="24"/>
  <c r="F640" i="24"/>
  <c r="F639" i="24"/>
  <c r="F638" i="24"/>
  <c r="F637" i="24"/>
  <c r="F636" i="24"/>
  <c r="F635" i="24"/>
  <c r="F634" i="24"/>
  <c r="F633" i="24"/>
  <c r="F632" i="24"/>
  <c r="F631" i="24"/>
  <c r="F630" i="24"/>
  <c r="F629" i="24"/>
  <c r="F628" i="24"/>
  <c r="F627" i="24"/>
  <c r="F626" i="24"/>
  <c r="F625" i="24"/>
  <c r="H716" i="34"/>
  <c r="H713" i="34"/>
  <c r="H712" i="34"/>
  <c r="H711" i="34"/>
  <c r="H710" i="34"/>
  <c r="H709" i="34"/>
  <c r="H708" i="34"/>
  <c r="H707" i="34"/>
  <c r="H706" i="34"/>
  <c r="H705" i="34"/>
  <c r="H704" i="34"/>
  <c r="H703" i="34"/>
  <c r="H702" i="34"/>
  <c r="H701" i="34"/>
  <c r="H700" i="34"/>
  <c r="H699" i="34"/>
  <c r="H698" i="34"/>
  <c r="H697" i="34"/>
  <c r="H696" i="34"/>
  <c r="H695" i="34"/>
  <c r="H694" i="34"/>
  <c r="H693" i="34"/>
  <c r="H692" i="34"/>
  <c r="H691" i="34"/>
  <c r="H690" i="34"/>
  <c r="H689" i="34"/>
  <c r="H688" i="34"/>
  <c r="H687" i="34"/>
  <c r="H686" i="34"/>
  <c r="H685" i="34"/>
  <c r="H684" i="34"/>
  <c r="H683" i="34"/>
  <c r="H682" i="34"/>
  <c r="H681" i="34"/>
  <c r="H680" i="34"/>
  <c r="H679" i="34"/>
  <c r="H678" i="34"/>
  <c r="H677" i="34"/>
  <c r="H676" i="34"/>
  <c r="H675" i="34"/>
  <c r="H674" i="34"/>
  <c r="H673" i="34"/>
  <c r="H672" i="34"/>
  <c r="H671" i="34"/>
  <c r="H670" i="34"/>
  <c r="H669" i="34"/>
  <c r="H668" i="34"/>
  <c r="H647" i="34"/>
  <c r="H646" i="34"/>
  <c r="H64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629" i="34"/>
  <c r="F715" i="24" l="1"/>
  <c r="G625" i="24"/>
  <c r="H715" i="34"/>
  <c r="I629" i="34"/>
  <c r="G716" i="24" l="1"/>
  <c r="G713" i="24"/>
  <c r="G712" i="24"/>
  <c r="G711" i="24"/>
  <c r="G710" i="24"/>
  <c r="G709" i="24"/>
  <c r="G708" i="24"/>
  <c r="G707" i="24"/>
  <c r="G706" i="24"/>
  <c r="G705" i="24"/>
  <c r="G704" i="24"/>
  <c r="G703" i="24"/>
  <c r="G702" i="24"/>
  <c r="G701" i="24"/>
  <c r="G700" i="24"/>
  <c r="G699" i="24"/>
  <c r="G698" i="24"/>
  <c r="G697" i="24"/>
  <c r="G696" i="24"/>
  <c r="G695" i="24"/>
  <c r="G694" i="24"/>
  <c r="G693" i="24"/>
  <c r="G692" i="24"/>
  <c r="G691" i="24"/>
  <c r="G690" i="24"/>
  <c r="G689" i="24"/>
  <c r="G688" i="24"/>
  <c r="G687" i="24"/>
  <c r="G686" i="24"/>
  <c r="G685" i="24"/>
  <c r="G684" i="24"/>
  <c r="G683" i="24"/>
  <c r="G682" i="24"/>
  <c r="G681" i="24"/>
  <c r="G680" i="24"/>
  <c r="G679" i="24"/>
  <c r="G678" i="24"/>
  <c r="G677" i="24"/>
  <c r="G676" i="24"/>
  <c r="G675" i="24"/>
  <c r="G674" i="24"/>
  <c r="G673" i="24"/>
  <c r="G672" i="24"/>
  <c r="G671" i="24"/>
  <c r="G670" i="24"/>
  <c r="G669" i="24"/>
  <c r="G668" i="24"/>
  <c r="G647" i="24"/>
  <c r="G646" i="24"/>
  <c r="G645" i="24"/>
  <c r="G644" i="24"/>
  <c r="G643" i="24"/>
  <c r="G642" i="24"/>
  <c r="G641" i="24"/>
  <c r="G640" i="24"/>
  <c r="G639" i="24"/>
  <c r="G638" i="24"/>
  <c r="G637" i="24"/>
  <c r="G636" i="24"/>
  <c r="G635" i="24"/>
  <c r="G634" i="24"/>
  <c r="G633" i="24"/>
  <c r="G632" i="24"/>
  <c r="G631" i="24"/>
  <c r="G630" i="24"/>
  <c r="G629" i="24"/>
  <c r="G628" i="24"/>
  <c r="G627" i="24"/>
  <c r="G626" i="24"/>
  <c r="I716" i="34"/>
  <c r="I713" i="34"/>
  <c r="I712" i="34"/>
  <c r="I711" i="34"/>
  <c r="I710" i="34"/>
  <c r="I709" i="34"/>
  <c r="I708" i="34"/>
  <c r="I707" i="34"/>
  <c r="I706" i="34"/>
  <c r="I705" i="34"/>
  <c r="I704" i="34"/>
  <c r="I703" i="34"/>
  <c r="I702" i="34"/>
  <c r="I701" i="34"/>
  <c r="I700" i="34"/>
  <c r="I699" i="34"/>
  <c r="I698" i="34"/>
  <c r="I697" i="34"/>
  <c r="I696" i="34"/>
  <c r="I695" i="34"/>
  <c r="I694" i="34"/>
  <c r="I693" i="34"/>
  <c r="I692" i="34"/>
  <c r="I691" i="34"/>
  <c r="I690" i="34"/>
  <c r="I689" i="34"/>
  <c r="I688" i="34"/>
  <c r="I687" i="34"/>
  <c r="I686" i="34"/>
  <c r="I685" i="34"/>
  <c r="I684" i="34"/>
  <c r="I683" i="34"/>
  <c r="I682" i="34"/>
  <c r="I681" i="34"/>
  <c r="I680" i="34"/>
  <c r="I679" i="34"/>
  <c r="I678" i="34"/>
  <c r="I677" i="34"/>
  <c r="I676" i="34"/>
  <c r="I675" i="34"/>
  <c r="I674" i="34"/>
  <c r="I673" i="34"/>
  <c r="I672" i="34"/>
  <c r="I671" i="34"/>
  <c r="I670" i="34"/>
  <c r="I669" i="34"/>
  <c r="I668" i="34"/>
  <c r="I647" i="34"/>
  <c r="I646" i="34"/>
  <c r="I64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G715" i="24" l="1"/>
  <c r="H628" i="24"/>
  <c r="I715" i="34"/>
  <c r="J630" i="34"/>
  <c r="H716" i="24" l="1"/>
  <c r="H713" i="24"/>
  <c r="H712" i="24"/>
  <c r="H711" i="24"/>
  <c r="H710" i="24"/>
  <c r="H709" i="24"/>
  <c r="H708" i="24"/>
  <c r="H707" i="24"/>
  <c r="H706" i="24"/>
  <c r="H705" i="24"/>
  <c r="H704" i="24"/>
  <c r="H703" i="24"/>
  <c r="H702" i="24"/>
  <c r="H701" i="24"/>
  <c r="H700" i="24"/>
  <c r="H699" i="24"/>
  <c r="H698" i="24"/>
  <c r="H697" i="24"/>
  <c r="H696" i="24"/>
  <c r="H695" i="24"/>
  <c r="H694" i="24"/>
  <c r="H693" i="24"/>
  <c r="H692" i="24"/>
  <c r="H691" i="24"/>
  <c r="H690" i="24"/>
  <c r="H689" i="24"/>
  <c r="H688" i="24"/>
  <c r="H687" i="24"/>
  <c r="H686" i="24"/>
  <c r="H685" i="24"/>
  <c r="H684" i="24"/>
  <c r="H683" i="24"/>
  <c r="H682" i="24"/>
  <c r="H681" i="24"/>
  <c r="H680" i="24"/>
  <c r="H679" i="24"/>
  <c r="H678" i="24"/>
  <c r="H677" i="24"/>
  <c r="H676" i="24"/>
  <c r="H675" i="24"/>
  <c r="H674" i="24"/>
  <c r="H673" i="24"/>
  <c r="H672" i="24"/>
  <c r="H671" i="24"/>
  <c r="H670" i="24"/>
  <c r="H669" i="24"/>
  <c r="H668" i="24"/>
  <c r="H647" i="24"/>
  <c r="H646" i="24"/>
  <c r="H645" i="24"/>
  <c r="H644" i="24"/>
  <c r="H643" i="24"/>
  <c r="H642" i="24"/>
  <c r="H641" i="24"/>
  <c r="H640" i="24"/>
  <c r="H639" i="24"/>
  <c r="H638" i="24"/>
  <c r="H637" i="24"/>
  <c r="H636" i="24"/>
  <c r="H635" i="24"/>
  <c r="H634" i="24"/>
  <c r="H633" i="24"/>
  <c r="H632" i="24"/>
  <c r="H631" i="24"/>
  <c r="H630" i="24"/>
  <c r="H629" i="24"/>
  <c r="J716" i="34"/>
  <c r="J713" i="34"/>
  <c r="J712" i="34"/>
  <c r="J711" i="34"/>
  <c r="J710" i="34"/>
  <c r="J709" i="34"/>
  <c r="J708" i="34"/>
  <c r="J707" i="34"/>
  <c r="J706" i="34"/>
  <c r="J705" i="34"/>
  <c r="J704" i="34"/>
  <c r="J703" i="34"/>
  <c r="J702" i="34"/>
  <c r="J701" i="34"/>
  <c r="J700" i="34"/>
  <c r="J699" i="34"/>
  <c r="J698" i="34"/>
  <c r="J697" i="34"/>
  <c r="J696" i="34"/>
  <c r="J695" i="34"/>
  <c r="J694" i="34"/>
  <c r="J693" i="34"/>
  <c r="J692" i="34"/>
  <c r="J691" i="34"/>
  <c r="J690" i="34"/>
  <c r="J689" i="34"/>
  <c r="J688" i="34"/>
  <c r="J687" i="34"/>
  <c r="J686" i="34"/>
  <c r="J685" i="34"/>
  <c r="J684" i="34"/>
  <c r="J683" i="34"/>
  <c r="J682" i="34"/>
  <c r="J681" i="34"/>
  <c r="J680" i="34"/>
  <c r="J679" i="34"/>
  <c r="J678" i="34"/>
  <c r="J677" i="34"/>
  <c r="J676" i="34"/>
  <c r="J675" i="34"/>
  <c r="J674" i="34"/>
  <c r="J673" i="34"/>
  <c r="J672" i="34"/>
  <c r="J671" i="34"/>
  <c r="J670" i="34"/>
  <c r="J669" i="34"/>
  <c r="J668" i="34"/>
  <c r="J647" i="34"/>
  <c r="J646" i="34"/>
  <c r="J645" i="34"/>
  <c r="L647" i="34" s="1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H715" i="24" l="1"/>
  <c r="I629" i="24"/>
  <c r="J715" i="34"/>
  <c r="K644" i="34"/>
  <c r="L716" i="34"/>
  <c r="L713" i="34"/>
  <c r="L712" i="34"/>
  <c r="L711" i="34"/>
  <c r="L710" i="34"/>
  <c r="L709" i="34"/>
  <c r="L708" i="34"/>
  <c r="L707" i="34"/>
  <c r="L706" i="34"/>
  <c r="L705" i="34"/>
  <c r="L704" i="34"/>
  <c r="L703" i="34"/>
  <c r="L702" i="34"/>
  <c r="L701" i="34"/>
  <c r="L700" i="34"/>
  <c r="L699" i="34"/>
  <c r="L698" i="34"/>
  <c r="L697" i="34"/>
  <c r="L696" i="34"/>
  <c r="L695" i="34"/>
  <c r="L694" i="34"/>
  <c r="L693" i="34"/>
  <c r="L692" i="34"/>
  <c r="L691" i="34"/>
  <c r="L690" i="34"/>
  <c r="L689" i="34"/>
  <c r="L688" i="34"/>
  <c r="L687" i="34"/>
  <c r="L686" i="34"/>
  <c r="L685" i="34"/>
  <c r="L684" i="34"/>
  <c r="L683" i="34"/>
  <c r="L682" i="34"/>
  <c r="L681" i="34"/>
  <c r="L680" i="34"/>
  <c r="L679" i="34"/>
  <c r="L678" i="34"/>
  <c r="L677" i="34"/>
  <c r="L676" i="34"/>
  <c r="L675" i="34"/>
  <c r="L674" i="34"/>
  <c r="L673" i="34"/>
  <c r="L672" i="34"/>
  <c r="L671" i="34"/>
  <c r="L670" i="34"/>
  <c r="L669" i="34"/>
  <c r="L668" i="34"/>
  <c r="L715" i="34" s="1"/>
  <c r="I716" i="24" l="1"/>
  <c r="I713" i="24"/>
  <c r="I712" i="24"/>
  <c r="I711" i="24"/>
  <c r="I710" i="24"/>
  <c r="I709" i="24"/>
  <c r="I708" i="24"/>
  <c r="I707" i="24"/>
  <c r="I706" i="24"/>
  <c r="I705" i="24"/>
  <c r="I704" i="24"/>
  <c r="I703" i="24"/>
  <c r="I702" i="24"/>
  <c r="I701" i="24"/>
  <c r="I700" i="24"/>
  <c r="I699" i="24"/>
  <c r="I698" i="24"/>
  <c r="I697" i="24"/>
  <c r="I696" i="24"/>
  <c r="I695" i="24"/>
  <c r="I694" i="24"/>
  <c r="I693" i="24"/>
  <c r="I692" i="24"/>
  <c r="I691" i="24"/>
  <c r="I690" i="24"/>
  <c r="I689" i="24"/>
  <c r="I688" i="24"/>
  <c r="I687" i="24"/>
  <c r="I686" i="24"/>
  <c r="I685" i="24"/>
  <c r="I684" i="24"/>
  <c r="I683" i="24"/>
  <c r="I682" i="24"/>
  <c r="I681" i="24"/>
  <c r="I680" i="24"/>
  <c r="I679" i="24"/>
  <c r="I678" i="24"/>
  <c r="I677" i="24"/>
  <c r="I676" i="24"/>
  <c r="I675" i="24"/>
  <c r="I674" i="24"/>
  <c r="I673" i="24"/>
  <c r="I672" i="24"/>
  <c r="I671" i="24"/>
  <c r="I670" i="24"/>
  <c r="I669" i="24"/>
  <c r="I668" i="24"/>
  <c r="I647" i="24"/>
  <c r="I646" i="24"/>
  <c r="I645" i="24"/>
  <c r="I644" i="24"/>
  <c r="I643" i="24"/>
  <c r="I642" i="24"/>
  <c r="I641" i="24"/>
  <c r="I640" i="24"/>
  <c r="I639" i="24"/>
  <c r="I638" i="24"/>
  <c r="I637" i="24"/>
  <c r="I636" i="24"/>
  <c r="I635" i="24"/>
  <c r="I634" i="24"/>
  <c r="I633" i="24"/>
  <c r="I632" i="24"/>
  <c r="I631" i="24"/>
  <c r="I630" i="24"/>
  <c r="K716" i="34"/>
  <c r="K713" i="34"/>
  <c r="M713" i="34" s="1"/>
  <c r="K712" i="34"/>
  <c r="M712" i="34" s="1"/>
  <c r="K711" i="34"/>
  <c r="M711" i="34" s="1"/>
  <c r="K710" i="34"/>
  <c r="M710" i="34" s="1"/>
  <c r="K709" i="34"/>
  <c r="M709" i="34" s="1"/>
  <c r="K708" i="34"/>
  <c r="M708" i="34" s="1"/>
  <c r="K707" i="34"/>
  <c r="M707" i="34" s="1"/>
  <c r="K706" i="34"/>
  <c r="M706" i="34" s="1"/>
  <c r="K705" i="34"/>
  <c r="M705" i="34" s="1"/>
  <c r="K704" i="34"/>
  <c r="M704" i="34" s="1"/>
  <c r="K703" i="34"/>
  <c r="M703" i="34" s="1"/>
  <c r="K702" i="34"/>
  <c r="M702" i="34" s="1"/>
  <c r="K701" i="34"/>
  <c r="M701" i="34" s="1"/>
  <c r="K700" i="34"/>
  <c r="M700" i="34" s="1"/>
  <c r="K699" i="34"/>
  <c r="M699" i="34" s="1"/>
  <c r="K698" i="34"/>
  <c r="M698" i="34" s="1"/>
  <c r="K697" i="34"/>
  <c r="M697" i="34" s="1"/>
  <c r="K696" i="34"/>
  <c r="M696" i="34" s="1"/>
  <c r="K695" i="34"/>
  <c r="M695" i="34" s="1"/>
  <c r="K694" i="34"/>
  <c r="M694" i="34" s="1"/>
  <c r="K693" i="34"/>
  <c r="M693" i="34" s="1"/>
  <c r="K692" i="34"/>
  <c r="M692" i="34" s="1"/>
  <c r="K691" i="34"/>
  <c r="M691" i="34" s="1"/>
  <c r="K690" i="34"/>
  <c r="M690" i="34" s="1"/>
  <c r="K689" i="34"/>
  <c r="M689" i="34" s="1"/>
  <c r="K688" i="34"/>
  <c r="M688" i="34" s="1"/>
  <c r="K687" i="34"/>
  <c r="M687" i="34" s="1"/>
  <c r="K686" i="34"/>
  <c r="M686" i="34" s="1"/>
  <c r="K685" i="34"/>
  <c r="M685" i="34" s="1"/>
  <c r="K684" i="34"/>
  <c r="M684" i="34" s="1"/>
  <c r="K683" i="34"/>
  <c r="M683" i="34" s="1"/>
  <c r="K682" i="34"/>
  <c r="M682" i="34" s="1"/>
  <c r="K681" i="34"/>
  <c r="M681" i="34" s="1"/>
  <c r="K680" i="34"/>
  <c r="M680" i="34" s="1"/>
  <c r="K679" i="34"/>
  <c r="M679" i="34" s="1"/>
  <c r="K678" i="34"/>
  <c r="M678" i="34" s="1"/>
  <c r="K677" i="34"/>
  <c r="M677" i="34" s="1"/>
  <c r="K676" i="34"/>
  <c r="M676" i="34" s="1"/>
  <c r="K675" i="34"/>
  <c r="M675" i="34" s="1"/>
  <c r="K674" i="34"/>
  <c r="M674" i="34" s="1"/>
  <c r="K673" i="34"/>
  <c r="M673" i="34" s="1"/>
  <c r="K672" i="34"/>
  <c r="M672" i="34" s="1"/>
  <c r="K671" i="34"/>
  <c r="M671" i="34" s="1"/>
  <c r="K670" i="34"/>
  <c r="M670" i="34" s="1"/>
  <c r="K669" i="34"/>
  <c r="M669" i="34" s="1"/>
  <c r="K668" i="34"/>
  <c r="I715" i="24" l="1"/>
  <c r="J630" i="24"/>
  <c r="K715" i="34"/>
  <c r="M668" i="34"/>
  <c r="M715" i="34" s="1"/>
  <c r="J716" i="24" l="1"/>
  <c r="J713" i="24"/>
  <c r="J712" i="24"/>
  <c r="J711" i="24"/>
  <c r="J710" i="24"/>
  <c r="J709" i="24"/>
  <c r="J708" i="24"/>
  <c r="J707" i="24"/>
  <c r="J706" i="24"/>
  <c r="J705" i="24"/>
  <c r="J704" i="24"/>
  <c r="J703" i="24"/>
  <c r="J702" i="24"/>
  <c r="J701" i="24"/>
  <c r="J700" i="24"/>
  <c r="J699" i="24"/>
  <c r="J698" i="24"/>
  <c r="J697" i="24"/>
  <c r="J696" i="24"/>
  <c r="J695" i="24"/>
  <c r="J694" i="24"/>
  <c r="J693" i="24"/>
  <c r="J692" i="24"/>
  <c r="J691" i="24"/>
  <c r="J690" i="24"/>
  <c r="J689" i="24"/>
  <c r="J688" i="24"/>
  <c r="J687" i="24"/>
  <c r="J686" i="24"/>
  <c r="J685" i="24"/>
  <c r="J684" i="24"/>
  <c r="J683" i="24"/>
  <c r="J682" i="24"/>
  <c r="J681" i="24"/>
  <c r="J680" i="24"/>
  <c r="J679" i="24"/>
  <c r="J678" i="24"/>
  <c r="J677" i="24"/>
  <c r="J676" i="24"/>
  <c r="J675" i="24"/>
  <c r="J674" i="24"/>
  <c r="J673" i="24"/>
  <c r="J672" i="24"/>
  <c r="J671" i="24"/>
  <c r="J670" i="24"/>
  <c r="J669" i="24"/>
  <c r="J668" i="24"/>
  <c r="J647" i="24"/>
  <c r="J646" i="24"/>
  <c r="J645" i="24"/>
  <c r="L647" i="24" s="1"/>
  <c r="J644" i="24"/>
  <c r="J643" i="24"/>
  <c r="J642" i="24"/>
  <c r="J641" i="24"/>
  <c r="J640" i="24"/>
  <c r="J639" i="24"/>
  <c r="J638" i="24"/>
  <c r="J637" i="24"/>
  <c r="J636" i="24"/>
  <c r="J635" i="24"/>
  <c r="J634" i="24"/>
  <c r="J633" i="24"/>
  <c r="J632" i="24"/>
  <c r="J631" i="24"/>
  <c r="J715" i="24" l="1"/>
  <c r="K644" i="24"/>
  <c r="L716" i="24"/>
  <c r="L713" i="24"/>
  <c r="L712" i="24"/>
  <c r="L711" i="24"/>
  <c r="L710" i="24"/>
  <c r="L709" i="24"/>
  <c r="L708" i="24"/>
  <c r="L707" i="24"/>
  <c r="L706" i="24"/>
  <c r="L705" i="24"/>
  <c r="L704" i="24"/>
  <c r="L703" i="24"/>
  <c r="L702" i="24"/>
  <c r="L701" i="24"/>
  <c r="L700" i="24"/>
  <c r="L699" i="24"/>
  <c r="L698" i="24"/>
  <c r="L697" i="24"/>
  <c r="L696" i="24"/>
  <c r="L695" i="24"/>
  <c r="L694" i="24"/>
  <c r="L693" i="24"/>
  <c r="L692" i="24"/>
  <c r="L691" i="24"/>
  <c r="L690" i="24"/>
  <c r="L689" i="24"/>
  <c r="L688" i="24"/>
  <c r="L687" i="24"/>
  <c r="L686" i="24"/>
  <c r="L685" i="24"/>
  <c r="L684" i="24"/>
  <c r="L683" i="24"/>
  <c r="L682" i="24"/>
  <c r="L681" i="24"/>
  <c r="L680" i="24"/>
  <c r="L679" i="24"/>
  <c r="L678" i="24"/>
  <c r="L677" i="24"/>
  <c r="L676" i="24"/>
  <c r="L675" i="24"/>
  <c r="L674" i="24"/>
  <c r="L673" i="24"/>
  <c r="L672" i="24"/>
  <c r="L671" i="24"/>
  <c r="L670" i="24"/>
  <c r="L669" i="24"/>
  <c r="L668" i="24"/>
  <c r="L715" i="24" s="1"/>
  <c r="K716" i="24" l="1"/>
  <c r="K713" i="24"/>
  <c r="M713" i="24" s="1"/>
  <c r="F215" i="32" s="1"/>
  <c r="K712" i="24"/>
  <c r="M712" i="24" s="1"/>
  <c r="E215" i="32" s="1"/>
  <c r="K711" i="24"/>
  <c r="M711" i="24" s="1"/>
  <c r="D215" i="32" s="1"/>
  <c r="K710" i="24"/>
  <c r="M710" i="24" s="1"/>
  <c r="C215" i="32" s="1"/>
  <c r="K709" i="24"/>
  <c r="M709" i="24" s="1"/>
  <c r="I183" i="32" s="1"/>
  <c r="K708" i="24"/>
  <c r="M708" i="24" s="1"/>
  <c r="H183" i="32" s="1"/>
  <c r="K707" i="24"/>
  <c r="M707" i="24" s="1"/>
  <c r="G183" i="32" s="1"/>
  <c r="K706" i="24"/>
  <c r="M706" i="24" s="1"/>
  <c r="F183" i="32" s="1"/>
  <c r="K705" i="24"/>
  <c r="M705" i="24" s="1"/>
  <c r="E183" i="32" s="1"/>
  <c r="K704" i="24"/>
  <c r="M704" i="24" s="1"/>
  <c r="D183" i="32" s="1"/>
  <c r="K703" i="24"/>
  <c r="M703" i="24" s="1"/>
  <c r="C183" i="32" s="1"/>
  <c r="K702" i="24"/>
  <c r="M702" i="24" s="1"/>
  <c r="I151" i="32" s="1"/>
  <c r="K701" i="24"/>
  <c r="M701" i="24" s="1"/>
  <c r="H151" i="32" s="1"/>
  <c r="K700" i="24"/>
  <c r="M700" i="24" s="1"/>
  <c r="G151" i="32" s="1"/>
  <c r="K699" i="24"/>
  <c r="M699" i="24" s="1"/>
  <c r="F151" i="32" s="1"/>
  <c r="K698" i="24"/>
  <c r="M698" i="24" s="1"/>
  <c r="E151" i="32" s="1"/>
  <c r="K697" i="24"/>
  <c r="M697" i="24" s="1"/>
  <c r="D151" i="32" s="1"/>
  <c r="K696" i="24"/>
  <c r="M696" i="24" s="1"/>
  <c r="C151" i="32" s="1"/>
  <c r="K695" i="24"/>
  <c r="M695" i="24" s="1"/>
  <c r="I119" i="32" s="1"/>
  <c r="K694" i="24"/>
  <c r="M694" i="24" s="1"/>
  <c r="H119" i="32" s="1"/>
  <c r="K693" i="24"/>
  <c r="M693" i="24" s="1"/>
  <c r="K692" i="24"/>
  <c r="M692" i="24" s="1"/>
  <c r="K691" i="24"/>
  <c r="M691" i="24" s="1"/>
  <c r="K690" i="24"/>
  <c r="M690" i="24" s="1"/>
  <c r="D119" i="32" s="1"/>
  <c r="K689" i="24"/>
  <c r="M689" i="24" s="1"/>
  <c r="C119" i="32" s="1"/>
  <c r="K688" i="24"/>
  <c r="M688" i="24" s="1"/>
  <c r="I87" i="32" s="1"/>
  <c r="K687" i="24"/>
  <c r="M687" i="24" s="1"/>
  <c r="H87" i="32" s="1"/>
  <c r="K686" i="24"/>
  <c r="M686" i="24" s="1"/>
  <c r="G87" i="32" s="1"/>
  <c r="K685" i="24"/>
  <c r="M685" i="24" s="1"/>
  <c r="F87" i="32" s="1"/>
  <c r="K684" i="24"/>
  <c r="M684" i="24" s="1"/>
  <c r="E87" i="32" s="1"/>
  <c r="K683" i="24"/>
  <c r="M683" i="24" s="1"/>
  <c r="D87" i="32" s="1"/>
  <c r="K682" i="24"/>
  <c r="M682" i="24" s="1"/>
  <c r="C87" i="32" s="1"/>
  <c r="K681" i="24"/>
  <c r="M681" i="24" s="1"/>
  <c r="I55" i="32" s="1"/>
  <c r="K680" i="24"/>
  <c r="M680" i="24" s="1"/>
  <c r="H55" i="32" s="1"/>
  <c r="K679" i="24"/>
  <c r="M679" i="24" s="1"/>
  <c r="G55" i="32" s="1"/>
  <c r="K678" i="24"/>
  <c r="M678" i="24" s="1"/>
  <c r="F55" i="32" s="1"/>
  <c r="K677" i="24"/>
  <c r="M677" i="24" s="1"/>
  <c r="E55" i="32" s="1"/>
  <c r="K676" i="24"/>
  <c r="M676" i="24" s="1"/>
  <c r="D55" i="32" s="1"/>
  <c r="K675" i="24"/>
  <c r="M675" i="24" s="1"/>
  <c r="C55" i="32" s="1"/>
  <c r="K674" i="24"/>
  <c r="M674" i="24" s="1"/>
  <c r="I23" i="32" s="1"/>
  <c r="K673" i="24"/>
  <c r="M673" i="24" s="1"/>
  <c r="H23" i="32" s="1"/>
  <c r="K672" i="24"/>
  <c r="M672" i="24" s="1"/>
  <c r="G23" i="32" s="1"/>
  <c r="K671" i="24"/>
  <c r="M671" i="24" s="1"/>
  <c r="F23" i="32" s="1"/>
  <c r="K670" i="24"/>
  <c r="M670" i="24" s="1"/>
  <c r="E23" i="32" s="1"/>
  <c r="K669" i="24"/>
  <c r="M669" i="24" s="1"/>
  <c r="D23" i="32" s="1"/>
  <c r="K668" i="24"/>
  <c r="K715" i="24" l="1"/>
  <c r="M668" i="24"/>
  <c r="E119" i="32"/>
  <c r="F119" i="32"/>
  <c r="G119" i="32"/>
  <c r="C23" i="32" l="1"/>
  <c r="M715" i="24"/>
</calcChain>
</file>

<file path=xl/sharedStrings.xml><?xml version="1.0" encoding="utf-8"?>
<sst xmlns="http://schemas.openxmlformats.org/spreadsheetml/2006/main" count="5333" uniqueCount="1836">
  <si>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</si>
  <si>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</si>
  <si>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</si>
  <si>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</si>
  <si>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</si>
  <si>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</si>
  <si>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</si>
  <si>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</si>
  <si>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</si>
  <si>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</si>
  <si>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</si>
  <si>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</si>
  <si>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</si>
  <si>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</si>
  <si>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</si>
  <si>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</si>
  <si>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</si>
  <si>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</si>
  <si>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</si>
  <si>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</si>
  <si>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</si>
  <si>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</si>
  <si>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</si>
  <si>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</si>
  <si>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</si>
  <si>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</si>
  <si>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</si>
  <si>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</si>
  <si>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</si>
  <si>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</si>
  <si>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</si>
  <si>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</si>
  <si>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</si>
  <si>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</si>
  <si>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</si>
  <si>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</si>
  <si>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</si>
  <si>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</si>
  <si>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</si>
  <si>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</si>
  <si>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</si>
  <si>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</si>
  <si>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</si>
  <si>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</si>
  <si>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</si>
  <si>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</si>
  <si>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</si>
  <si>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</si>
  <si>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</si>
  <si>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</si>
  <si>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</si>
  <si>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</si>
  <si>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</si>
  <si>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</si>
  <si>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</si>
  <si>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</si>
  <si>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</si>
  <si>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</si>
  <si>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</si>
  <si>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</si>
  <si>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</si>
  <si>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</si>
  <si>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</si>
  <si>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</si>
  <si>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</si>
  <si>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</si>
  <si>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</si>
  <si>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</si>
  <si>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</si>
  <si>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</si>
  <si>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</si>
  <si>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</si>
  <si>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</si>
  <si>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</si>
  <si>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</si>
  <si>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</si>
  <si>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</si>
  <si>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</si>
  <si>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</si>
  <si>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</si>
  <si>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</si>
  <si>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</si>
  <si>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</si>
  <si>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</si>
  <si>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</si>
  <si>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</si>
  <si>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</si>
  <si>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</si>
  <si>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</si>
  <si>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</si>
  <si>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</si>
  <si>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</si>
  <si>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</si>
  <si>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</si>
  <si>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</si>
  <si>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</si>
  <si>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</si>
  <si>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</si>
  <si>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</si>
  <si>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</si>
  <si>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</si>
  <si>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</si>
  <si>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</si>
  <si>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</si>
  <si>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</si>
  <si>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</si>
  <si>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</si>
  <si>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</si>
  <si>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</si>
  <si>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</si>
  <si>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</si>
  <si>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</si>
  <si>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</si>
  <si>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</si>
  <si>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</si>
  <si>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</si>
  <si>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</si>
  <si>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</si>
  <si>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</si>
  <si>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</si>
  <si>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</si>
  <si>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</si>
  <si>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</si>
  <si>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</si>
  <si>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</si>
  <si>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</si>
  <si>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</si>
  <si>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</si>
  <si>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</si>
  <si>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</si>
  <si>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</si>
  <si>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</si>
  <si>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</si>
  <si>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</si>
  <si>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</si>
  <si>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</si>
  <si>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</si>
  <si>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</si>
  <si>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</si>
  <si>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</si>
  <si>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</si>
  <si>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</si>
  <si>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</si>
  <si>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</si>
  <si>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</si>
  <si>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</si>
  <si>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</si>
  <si>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</si>
  <si>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</si>
  <si>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</si>
  <si>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</si>
  <si>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</si>
  <si>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</si>
  <si>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</si>
  <si>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</si>
  <si>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</si>
  <si>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</si>
  <si>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</si>
  <si>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</si>
  <si>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</si>
  <si>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</si>
  <si>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</si>
  <si>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</si>
  <si>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</si>
  <si>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</si>
  <si>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</si>
  <si>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</si>
  <si>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</si>
  <si>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</si>
  <si>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</si>
  <si>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</si>
  <si>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</si>
  <si>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</si>
  <si>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</si>
  <si>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</si>
  <si>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</si>
  <si>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</si>
  <si>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</si>
  <si>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</si>
  <si>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</si>
  <si>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</si>
  <si>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</si>
  <si>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</si>
  <si>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</si>
  <si>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</si>
  <si>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</si>
  <si>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</si>
  <si>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</si>
  <si>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</si>
  <si>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</si>
  <si>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</si>
  <si>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</si>
  <si>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</si>
  <si>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</si>
  <si>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</si>
  <si>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</si>
  <si>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</si>
  <si>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</si>
  <si>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</si>
  <si>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</si>
  <si>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</si>
  <si>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</si>
  <si>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</si>
  <si>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</si>
  <si>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</si>
  <si>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</si>
  <si>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</si>
  <si>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</si>
  <si>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</si>
  <si>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</si>
  <si>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</si>
  <si>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</si>
  <si>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</si>
  <si>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</si>
  <si>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</si>
  <si>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</si>
  <si>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</si>
  <si>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</si>
  <si>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</si>
  <si>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</si>
  <si>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</si>
  <si>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</si>
  <si>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</si>
  <si>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</si>
  <si>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</si>
  <si>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</si>
  <si>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</si>
  <si>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</si>
  <si>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</si>
  <si>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</si>
  <si>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</si>
  <si>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</si>
  <si>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</si>
  <si>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</si>
  <si>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</si>
  <si>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</si>
  <si>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</si>
  <si>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</si>
  <si>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</si>
  <si>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</si>
  <si>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</si>
  <si>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</si>
  <si>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</si>
  <si>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</si>
  <si>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</si>
  <si>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</si>
  <si>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</si>
  <si>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</si>
  <si>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</si>
  <si>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</si>
  <si>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</si>
  <si>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</si>
  <si>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</si>
  <si>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</si>
  <si>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</si>
  <si>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</si>
  <si>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</si>
  <si>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</si>
  <si>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</si>
  <si>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</si>
  <si>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</si>
  <si>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</si>
  <si>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</si>
  <si>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</si>
  <si>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</si>
  <si>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</si>
  <si>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</si>
  <si>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</si>
  <si>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</si>
  <si>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</si>
  <si>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</si>
  <si>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</si>
  <si>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</si>
  <si>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</si>
  <si>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</si>
  <si>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</si>
  <si>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</si>
  <si>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</si>
  <si>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</si>
  <si>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</si>
  <si>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</si>
  <si>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</si>
  <si>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</si>
  <si>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</si>
  <si>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</si>
  <si>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</si>
  <si>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</si>
  <si>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</si>
  <si>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</si>
  <si>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</si>
  <si>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</si>
  <si>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</si>
  <si>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</si>
  <si>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</si>
  <si>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</si>
  <si>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</si>
  <si>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</si>
  <si>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</si>
  <si>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</si>
  <si>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</si>
  <si>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150</t>
  </si>
  <si>
    <t>Hospital Name</t>
  </si>
  <si>
    <t>Douglas, Lincoln, and Okanogan Public Hospital District No. 6</t>
  </si>
  <si>
    <t>Mailing Address</t>
  </si>
  <si>
    <t>411 Fortuyn Blvd</t>
  </si>
  <si>
    <t>City</t>
  </si>
  <si>
    <t>Grand Coulee</t>
  </si>
  <si>
    <t>State</t>
  </si>
  <si>
    <t>Washington</t>
  </si>
  <si>
    <t>Zip</t>
  </si>
  <si>
    <t>County</t>
  </si>
  <si>
    <t>Grant</t>
  </si>
  <si>
    <t>Chief Executive Officer</t>
  </si>
  <si>
    <t>Chief Financial Officer</t>
  </si>
  <si>
    <t>Chair of Governing Board</t>
  </si>
  <si>
    <t>Telephone Number</t>
  </si>
  <si>
    <t>509.633.1753</t>
  </si>
  <si>
    <t>Facsimile Number</t>
  </si>
  <si>
    <t>509.633.0295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</si>
  <si>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</si>
  <si>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</si>
  <si>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</si>
  <si>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</si>
  <si>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</si>
  <si>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</si>
  <si>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</si>
  <si>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</si>
  <si>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</si>
  <si>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</si>
  <si>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</si>
  <si>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</si>
  <si>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</si>
  <si>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</si>
  <si>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</si>
  <si>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</si>
  <si>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</si>
  <si>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</si>
  <si>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</si>
  <si>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</si>
  <si>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</si>
  <si>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</si>
  <si>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</si>
  <si>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</si>
  <si>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</si>
  <si>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</si>
  <si>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</si>
  <si>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</si>
  <si>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</si>
  <si>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</si>
  <si>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</si>
  <si>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</si>
  <si>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</si>
  <si>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</si>
  <si>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</si>
  <si>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</si>
  <si>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</si>
  <si>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</si>
  <si>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</si>
  <si>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</si>
  <si>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</si>
  <si>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</si>
  <si>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</si>
  <si>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</si>
  <si>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</si>
  <si>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</si>
  <si>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</si>
  <si>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</si>
  <si>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</si>
  <si>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</si>
  <si>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</si>
  <si>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</si>
  <si>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</si>
  <si>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</si>
  <si>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</si>
  <si>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</si>
  <si>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</si>
  <si>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</si>
  <si>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</si>
  <si>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</si>
  <si>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</si>
  <si>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</si>
  <si>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</si>
  <si>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</si>
  <si>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</si>
  <si>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</si>
  <si>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</si>
  <si>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</si>
  <si>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</si>
  <si>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</si>
  <si>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</si>
  <si>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</si>
  <si>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</si>
  <si>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</si>
  <si>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</si>
  <si>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</si>
  <si>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</si>
  <si>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</si>
  <si>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</si>
  <si>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</si>
  <si>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</si>
  <si>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</si>
  <si>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</si>
  <si>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</si>
  <si>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</si>
  <si>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</si>
  <si>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</si>
  <si>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</si>
  <si>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</si>
  <si>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</si>
  <si>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</si>
  <si>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</si>
  <si>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</si>
  <si>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</si>
  <si>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</si>
  <si>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</si>
  <si>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</si>
  <si>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</si>
  <si>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</si>
  <si>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</si>
  <si>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</si>
  <si>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</si>
  <si>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</si>
  <si>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</si>
  <si>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</si>
  <si>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</si>
  <si>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</si>
  <si>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</si>
  <si>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</si>
  <si>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</si>
  <si>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</si>
  <si>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</si>
  <si>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</si>
  <si>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</si>
  <si>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</si>
  <si>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</si>
  <si>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</si>
  <si>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</si>
  <si>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</si>
  <si>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</si>
  <si>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</si>
  <si>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</si>
  <si>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</si>
  <si>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</si>
  <si>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</si>
  <si>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</si>
  <si>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</si>
  <si>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</si>
  <si>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</si>
  <si>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</si>
  <si>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</si>
  <si>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</si>
  <si>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</si>
  <si>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</si>
  <si>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</si>
  <si>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</si>
  <si>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</si>
  <si>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</si>
  <si>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</si>
  <si>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</si>
  <si>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</si>
  <si>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</si>
  <si>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</si>
  <si>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</si>
  <si>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</si>
  <si>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</si>
  <si>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</si>
  <si>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</si>
  <si>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</si>
  <si>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</si>
  <si>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</si>
  <si>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</si>
  <si>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</si>
  <si>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</si>
  <si>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</si>
  <si>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</si>
  <si>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</si>
  <si>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</si>
  <si>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</si>
  <si>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</si>
  <si>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</si>
  <si>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</si>
  <si>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</si>
  <si>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</si>
  <si>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</si>
  <si>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</si>
  <si>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</si>
  <si>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</si>
  <si>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</si>
  <si>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</si>
  <si>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</si>
  <si>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</si>
  <si>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</si>
  <si>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</si>
  <si>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</si>
  <si>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</si>
  <si>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</si>
  <si>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</si>
  <si>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</si>
  <si>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</si>
  <si>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</si>
  <si>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</si>
  <si>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</si>
  <si>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</si>
  <si>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</si>
  <si>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</si>
  <si>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</si>
  <si>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</si>
  <si>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</si>
  <si>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</si>
  <si>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</si>
  <si>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</si>
  <si>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</si>
  <si>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</si>
  <si>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</si>
  <si>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</si>
  <si>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</si>
  <si>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</si>
  <si>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</si>
  <si>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</si>
  <si>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</si>
  <si>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</si>
  <si>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</si>
  <si>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</si>
  <si>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</si>
  <si>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</si>
  <si>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</si>
  <si>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</si>
  <si>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</si>
  <si>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</si>
  <si>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</si>
  <si>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</si>
  <si>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</si>
  <si>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</si>
  <si>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</si>
  <si>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</si>
  <si>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</si>
  <si>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</si>
  <si>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</si>
  <si>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</si>
  <si>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</si>
  <si>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</si>
  <si>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</si>
  <si>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</si>
  <si>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</si>
  <si>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</si>
  <si>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</si>
  <si>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</si>
  <si>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</si>
  <si>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</si>
  <si>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</si>
  <si>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</si>
  <si>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</si>
  <si>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</si>
  <si>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</si>
  <si>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</si>
  <si>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</si>
  <si>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</si>
  <si>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</si>
  <si>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</si>
  <si>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</si>
  <si>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</si>
  <si>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</si>
  <si>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</si>
  <si>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</si>
  <si>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</si>
  <si>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</si>
  <si>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</si>
  <si>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</si>
  <si>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</si>
  <si>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</si>
  <si>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</si>
  <si>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</si>
  <si>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</si>
  <si>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</si>
  <si>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</si>
  <si>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</si>
  <si>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</si>
  <si>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</si>
  <si>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</si>
  <si>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</si>
  <si>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</si>
  <si>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</si>
  <si>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</si>
  <si>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</si>
  <si>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</si>
  <si>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</si>
  <si>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</si>
  <si>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</si>
  <si>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</si>
  <si>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</si>
  <si>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</si>
  <si>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</si>
  <si>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</si>
  <si>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</si>
  <si>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</si>
  <si>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</si>
  <si>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</si>
  <si>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</si>
  <si>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</si>
  <si>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</si>
  <si>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</si>
  <si>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</si>
  <si>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</si>
  <si>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</si>
  <si>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</si>
  <si>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</si>
  <si>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</si>
  <si>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</si>
  <si>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</si>
  <si>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</si>
  <si>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</si>
  <si>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</si>
  <si>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</si>
  <si>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</si>
  <si>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</si>
  <si>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</si>
  <si>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</si>
  <si>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</si>
  <si>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</si>
  <si>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</si>
  <si>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</si>
  <si>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</si>
  <si>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</si>
  <si>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</si>
  <si>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</si>
  <si>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</si>
  <si>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</si>
  <si>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</si>
  <si>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</si>
  <si>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</si>
  <si>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</si>
  <si>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</si>
  <si>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</si>
  <si>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</si>
  <si>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</si>
  <si>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</si>
  <si>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</si>
  <si>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</si>
  <si>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</si>
  <si>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</si>
  <si>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</si>
  <si>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</si>
  <si>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</si>
  <si>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</si>
  <si>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</si>
  <si>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</si>
  <si>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</si>
  <si>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</si>
  <si>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</si>
  <si>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</si>
  <si>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</si>
  <si>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</si>
  <si>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</si>
  <si>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</si>
  <si>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</si>
  <si>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</si>
  <si>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</si>
  <si>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</si>
  <si>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</si>
  <si>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</si>
  <si>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</si>
  <si>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</si>
  <si>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</si>
  <si>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</si>
  <si>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</si>
  <si>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</si>
  <si>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</si>
  <si>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</si>
  <si>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</si>
  <si>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</si>
  <si>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</si>
  <si>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</si>
  <si>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</si>
  <si>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</si>
  <si>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</si>
  <si>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</si>
  <si>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</si>
  <si>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</si>
  <si>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</si>
  <si>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</si>
  <si>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</si>
  <si>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</si>
  <si>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</si>
  <si>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</si>
  <si>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</si>
  <si>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</si>
  <si>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</si>
  <si>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</si>
  <si>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</si>
  <si>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</si>
  <si>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</si>
  <si>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</si>
  <si>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</si>
  <si>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</si>
  <si>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</si>
  <si>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</si>
  <si>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</si>
  <si>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</si>
  <si>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</si>
  <si>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</si>
  <si>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</si>
  <si>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</si>
  <si>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</si>
  <si>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</si>
  <si>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</si>
  <si>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</si>
  <si>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</si>
  <si>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</si>
  <si>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</si>
  <si>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</si>
  <si>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</si>
  <si>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</si>
  <si>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</si>
  <si>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</si>
  <si>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</si>
  <si>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</si>
  <si>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</si>
  <si>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</si>
  <si>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</si>
  <si>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</si>
  <si>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</si>
  <si>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</si>
  <si>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</si>
  <si>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</si>
  <si>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</si>
  <si>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</si>
  <si>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</si>
  <si>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</si>
  <si>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</si>
  <si>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</si>
  <si>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</si>
  <si>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</si>
  <si>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</si>
  <si>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</si>
  <si>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</si>
  <si>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</si>
  <si>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</si>
  <si>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</si>
  <si>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</si>
  <si>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</si>
  <si>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</si>
  <si>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</si>
  <si>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</si>
  <si>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</si>
  <si>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</si>
  <si>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</si>
  <si>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</si>
  <si>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</si>
  <si>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</si>
  <si>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</si>
  <si>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</si>
  <si>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</si>
  <si>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</si>
  <si>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</si>
  <si>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</si>
  <si>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</si>
  <si>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</si>
  <si>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</si>
  <si>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</si>
  <si>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</si>
  <si>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</si>
  <si>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</si>
  <si>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</si>
  <si>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</si>
  <si>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</si>
  <si>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</si>
  <si>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</si>
  <si>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</si>
  <si>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</si>
  <si>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</si>
  <si>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</si>
  <si>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</si>
  <si>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</si>
  <si>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</si>
  <si>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</si>
  <si>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</si>
  <si>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</si>
  <si>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</si>
  <si>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</si>
  <si>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</si>
  <si>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</si>
  <si>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</si>
  <si>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</si>
  <si>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</si>
  <si>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</si>
  <si>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</si>
  <si>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</si>
  <si>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</si>
  <si>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</si>
  <si>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</si>
  <si>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</si>
  <si>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</si>
  <si>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</si>
  <si>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</si>
  <si>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</si>
  <si>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</si>
  <si>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</si>
  <si>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</si>
  <si>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</si>
  <si>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</si>
  <si>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</si>
  <si>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</si>
  <si>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</si>
  <si>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</si>
  <si>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</si>
  <si>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</si>
  <si>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</si>
  <si>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</si>
  <si>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</si>
  <si>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</si>
  <si>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</si>
  <si>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</si>
  <si>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</si>
  <si>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</si>
  <si>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</si>
  <si>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</si>
  <si>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</si>
  <si>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</si>
  <si>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</si>
  <si>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</si>
  <si>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</si>
  <si>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</si>
  <si>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</si>
  <si>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</si>
  <si>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</si>
  <si>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</si>
  <si>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</si>
  <si>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</si>
  <si>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</si>
  <si>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</si>
  <si>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</si>
  <si>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</si>
  <si>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</si>
  <si>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</si>
  <si>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</si>
  <si>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</si>
  <si>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</si>
  <si>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</si>
  <si>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</si>
  <si>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</si>
  <si>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</si>
  <si>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</si>
  <si>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</si>
  <si>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</si>
  <si>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</si>
  <si>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</si>
  <si>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</si>
  <si>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</si>
  <si>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</si>
  <si>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</si>
  <si>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</si>
  <si>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</si>
  <si>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</si>
  <si>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</si>
  <si>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</si>
  <si>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</si>
  <si>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</si>
  <si>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</si>
  <si>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</si>
  <si>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</si>
  <si>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</si>
  <si>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</si>
  <si>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</si>
  <si>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</si>
  <si>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</si>
  <si>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</si>
  <si>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</si>
  <si>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</si>
  <si>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</si>
  <si>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</si>
  <si>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</si>
  <si>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</si>
  <si>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</si>
  <si>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</si>
  <si>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</si>
  <si>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</si>
  <si>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</si>
  <si>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</si>
  <si>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</si>
  <si>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</si>
  <si>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</si>
  <si>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</si>
  <si>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</si>
  <si>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</si>
  <si>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</si>
  <si>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</si>
  <si>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</si>
  <si>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</si>
  <si>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</si>
  <si>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</si>
  <si>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</si>
  <si>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</si>
  <si>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</si>
  <si>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</si>
  <si>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</si>
  <si>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</si>
  <si>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</si>
  <si>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</si>
  <si>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</si>
  <si>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</si>
  <si>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</si>
  <si>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</si>
  <si>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</si>
  <si>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</si>
  <si>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</si>
  <si>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</si>
  <si>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</si>
  <si>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</si>
  <si>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</si>
  <si>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</si>
  <si>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</si>
  <si>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</si>
  <si>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</si>
  <si>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</si>
  <si>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</si>
  <si>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</si>
  <si>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</si>
  <si>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</si>
  <si>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</si>
  <si>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</si>
  <si>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</si>
  <si>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</si>
  <si>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</si>
  <si>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</si>
  <si>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</si>
  <si>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</si>
  <si>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</si>
  <si>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</si>
  <si>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</si>
  <si>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</si>
  <si>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</si>
  <si>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</si>
  <si>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</si>
  <si>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</si>
  <si>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</si>
  <si>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</si>
  <si>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</si>
  <si>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</si>
  <si>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</si>
  <si>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</si>
  <si>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</si>
  <si>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</si>
  <si>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</si>
  <si>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</si>
  <si>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</si>
  <si>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</si>
  <si>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</si>
  <si>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</si>
  <si>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</si>
  <si>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</si>
  <si>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</si>
  <si>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</si>
  <si>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</si>
  <si>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</si>
  <si>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</si>
  <si>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</si>
  <si>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</si>
  <si>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</si>
  <si>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</si>
  <si>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</si>
  <si>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</si>
  <si>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</si>
  <si>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</si>
  <si>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</si>
  <si>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</si>
  <si>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</si>
  <si>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</si>
  <si>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</si>
  <si>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</si>
  <si>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</si>
  <si>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</si>
  <si>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</si>
  <si>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</si>
  <si>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</si>
  <si>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</si>
  <si>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</si>
  <si>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</si>
  <si>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</si>
  <si>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</si>
  <si>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</si>
  <si>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</si>
  <si>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</si>
  <si>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</si>
  <si>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</si>
  <si>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</si>
  <si>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</si>
  <si>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</si>
  <si>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</si>
  <si>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</si>
  <si>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</si>
  <si>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</si>
  <si>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</si>
  <si>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</si>
  <si>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</si>
  <si>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</si>
  <si>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</si>
  <si>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</si>
  <si>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</si>
  <si>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</si>
  <si>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</si>
  <si>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</si>
  <si>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</si>
  <si>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</si>
  <si>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</si>
  <si>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</si>
  <si>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</si>
  <si>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</si>
  <si>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</si>
  <si>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</si>
  <si>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</si>
  <si>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</si>
  <si>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</si>
  <si>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</si>
  <si>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</si>
  <si>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</si>
  <si>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</si>
  <si>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</si>
  <si>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</si>
  <si>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</si>
  <si>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</si>
  <si>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</si>
  <si>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</si>
  <si>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</si>
  <si>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</si>
  <si>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</si>
  <si>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</si>
  <si>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</si>
  <si>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</si>
  <si>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</si>
  <si>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</si>
  <si>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</si>
  <si>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</si>
  <si>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</si>
  <si>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</si>
  <si>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</si>
  <si>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</si>
  <si>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</si>
  <si>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</si>
  <si>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</si>
  <si>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</si>
  <si>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</si>
  <si>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</si>
  <si>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</si>
  <si>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</si>
  <si>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</si>
  <si>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</si>
  <si>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</si>
  <si>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</si>
  <si>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</si>
  <si>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</si>
  <si>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</si>
  <si>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</si>
  <si>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</si>
  <si>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</si>
  <si>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</si>
  <si>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</si>
  <si>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</si>
  <si>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</si>
  <si>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</si>
  <si>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</si>
  <si>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Ramona Hicks</t>
  </si>
  <si>
    <t>Kelly Highes</t>
  </si>
  <si>
    <t>Jerry Kennedy</t>
  </si>
  <si>
    <t>Jeannette Ring</t>
  </si>
  <si>
    <t>jring@dza.cpa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</si>
  <si>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</si>
  <si>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</si>
  <si>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</si>
  <si>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</si>
  <si>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</si>
  <si>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</si>
  <si>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</si>
  <si>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</si>
  <si>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</si>
  <si>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</si>
  <si>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</si>
  <si>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</si>
  <si>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</si>
  <si>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</si>
  <si>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</si>
  <si>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</si>
  <si>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</si>
  <si>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</si>
  <si>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</si>
  <si>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</si>
  <si>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</si>
  <si>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</si>
  <si>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</si>
  <si>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</si>
  <si>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</si>
  <si>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</si>
  <si>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</si>
  <si>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</si>
  <si>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</si>
  <si>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</si>
  <si>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</si>
  <si>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</si>
  <si>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</si>
  <si>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</si>
  <si>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</si>
  <si>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</si>
  <si>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</si>
  <si>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</si>
  <si>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</si>
  <si>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</si>
  <si>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</si>
  <si>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</si>
  <si>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</si>
  <si>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</si>
  <si>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</si>
  <si>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</si>
  <si>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</si>
  <si>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</si>
  <si>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</si>
  <si>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</si>
  <si>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</si>
  <si>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</si>
  <si>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</si>
  <si>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</si>
  <si>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</si>
  <si>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</si>
  <si>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</si>
  <si>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</si>
  <si>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</si>
  <si>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</si>
  <si>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</si>
  <si>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</si>
  <si>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</si>
  <si>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</si>
  <si>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</si>
  <si>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</si>
  <si>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</si>
  <si>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</si>
  <si>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</si>
  <si>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</si>
  <si>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</si>
  <si>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</si>
  <si>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</si>
  <si>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</si>
  <si>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</si>
  <si>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</si>
  <si>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</si>
  <si>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</si>
  <si>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</si>
  <si>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</si>
  <si>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</si>
  <si>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</si>
  <si>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</si>
  <si>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</si>
  <si>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</si>
  <si>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</si>
  <si>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</si>
  <si>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</si>
  <si>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</si>
  <si>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</si>
  <si>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</si>
  <si>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</si>
  <si>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</si>
  <si>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</si>
  <si>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</si>
  <si>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</si>
  <si>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</si>
  <si>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</si>
  <si>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</si>
  <si>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</si>
  <si>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</si>
  <si>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</si>
  <si>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</si>
  <si>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</si>
  <si>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</si>
  <si>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</si>
  <si>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</si>
  <si>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</si>
  <si>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</si>
  <si>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</si>
  <si>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</si>
  <si>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</si>
  <si>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</si>
  <si>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</si>
  <si>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</si>
  <si>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</si>
  <si>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</si>
  <si>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</si>
  <si>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</si>
  <si>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</si>
  <si>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</si>
  <si>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</si>
  <si>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</si>
  <si>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</si>
  <si>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</si>
  <si>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</si>
  <si>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</si>
  <si>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</si>
  <si>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</si>
  <si>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</si>
  <si>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</si>
  <si>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</si>
  <si>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</si>
  <si>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</si>
  <si>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</si>
  <si>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</si>
  <si>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</si>
  <si>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</si>
  <si>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</si>
  <si>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</si>
  <si>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</si>
  <si>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</si>
  <si>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</si>
  <si>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</si>
  <si>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</si>
  <si>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</si>
  <si>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</si>
  <si>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</si>
  <si>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</si>
  <si>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</si>
  <si>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</si>
  <si>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</si>
  <si>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</si>
  <si>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</si>
  <si>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</si>
  <si>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</si>
  <si>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</si>
  <si>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</si>
  <si>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</si>
  <si>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</si>
  <si>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</si>
  <si>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</si>
  <si>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</si>
  <si>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</si>
  <si>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</si>
  <si>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</si>
  <si>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</si>
  <si>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</si>
  <si>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</si>
  <si>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</si>
  <si>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</si>
  <si>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</si>
  <si>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</si>
  <si>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</si>
  <si>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</si>
  <si>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</si>
  <si>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</si>
  <si>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</si>
  <si>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</si>
  <si>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</si>
  <si>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</si>
  <si>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</si>
  <si>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</si>
  <si>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</si>
  <si>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</si>
  <si>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</si>
  <si>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</si>
  <si>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</si>
  <si>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</si>
  <si>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</si>
  <si>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</si>
  <si>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</si>
  <si>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</si>
  <si>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</si>
  <si>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</si>
  <si>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</si>
  <si>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</si>
  <si>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</si>
  <si>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</si>
  <si>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</si>
  <si>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</si>
  <si>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</si>
  <si>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</si>
  <si>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</si>
  <si>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</si>
  <si>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</si>
  <si>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</si>
  <si>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</si>
  <si>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</si>
  <si>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</si>
  <si>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</si>
  <si>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</si>
  <si>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</si>
  <si>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</si>
  <si>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</si>
  <si>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</si>
  <si>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</si>
  <si>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</si>
  <si>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</si>
  <si>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</si>
  <si>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</si>
  <si>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</si>
  <si>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</si>
  <si>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</si>
  <si>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</si>
  <si>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</si>
  <si>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</si>
  <si>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</si>
  <si>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</si>
  <si>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</si>
  <si>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</si>
  <si>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</si>
  <si>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</si>
  <si>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</si>
  <si>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</si>
  <si>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</si>
  <si>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</si>
  <si>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</si>
  <si>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</si>
  <si>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</si>
  <si>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</si>
  <si>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</si>
  <si>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</si>
  <si>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</si>
  <si>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</si>
  <si>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</si>
  <si>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</si>
  <si>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</si>
  <si>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</si>
  <si>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</si>
  <si>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</si>
  <si>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</si>
  <si>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</si>
  <si>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</si>
  <si>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</si>
  <si>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</si>
  <si>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</si>
  <si>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</si>
  <si>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</si>
  <si>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</si>
  <si>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</si>
  <si>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</si>
  <si>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</si>
  <si>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</si>
  <si>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</si>
  <si>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</si>
  <si>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</si>
  <si>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</si>
  <si>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</si>
  <si>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</si>
  <si>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</si>
  <si>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</si>
  <si>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</si>
  <si>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</si>
  <si>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</si>
  <si>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</si>
  <si>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</si>
  <si>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</si>
  <si>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</si>
  <si>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</si>
  <si>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</si>
  <si>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</si>
  <si>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</si>
  <si>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</si>
  <si>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</si>
  <si>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</si>
  <si>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</si>
  <si>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</si>
  <si>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</si>
  <si>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</si>
  <si>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</si>
  <si>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</si>
  <si>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</si>
  <si>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</si>
  <si>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</si>
  <si>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</si>
  <si>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</si>
  <si>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</si>
  <si>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</si>
  <si>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</si>
  <si>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</si>
  <si>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</si>
  <si>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</si>
  <si>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</si>
  <si>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</si>
  <si>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</si>
  <si>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CMC-LABORATORY-POSTAGE / FREIGHT</t>
  </si>
  <si>
    <t>CMC-DIETARY SERVICES-MISC DIETARY</t>
  </si>
  <si>
    <t>CMC-ACCOUNTING SERVICES-BANK FEES EXPENSE</t>
  </si>
  <si>
    <t>CMC-ADMINISTRATION-DUES &amp; SUBSCRIPTIONS</t>
  </si>
  <si>
    <t>CMC-MARKETING-ADVERTISING PROMOTION</t>
  </si>
  <si>
    <t>LS 6105, 6107, 6108, 6110</t>
  </si>
  <si>
    <t>01-6070-62150</t>
  </si>
  <si>
    <t>CMC-ACUTE CARE SERVICES-HR EMPLOYMENT SCREENING</t>
  </si>
  <si>
    <t>01-6070-63110</t>
  </si>
  <si>
    <t>CMC-ACUTE CARE SERVICES-POSTAGE / FREIGHT</t>
  </si>
  <si>
    <t>01-6070-67030</t>
  </si>
  <si>
    <t>CMC-ACUTE CARE SERVICES-STAFF DEVELOPMENT</t>
  </si>
  <si>
    <t>01-6070-67060</t>
  </si>
  <si>
    <t>CMC-ACUTE CARE SERVICES-SCHOLARSHIP EXPENSE</t>
  </si>
  <si>
    <t>01-6070-67110</t>
  </si>
  <si>
    <t>CMC-ACUTE CARE SERVICES-TRAVEL &amp; MEETINGS</t>
  </si>
  <si>
    <t>01-6070-67120</t>
  </si>
  <si>
    <t>CMC-ACUTE CARE SERVICES-DUES &amp; SUBSCRIPTIONS</t>
  </si>
  <si>
    <t>01-6070-67140</t>
  </si>
  <si>
    <t>CMC-ACUTE CARE SERVICES-ADVERTISING EMPLOYMENT</t>
  </si>
  <si>
    <t>01-6070-67160</t>
  </si>
  <si>
    <t>CMC-ACUTE CARE SERVICES-EMPLOYEE RECRUITMENT</t>
  </si>
  <si>
    <t>01-6070-67170</t>
  </si>
  <si>
    <t>CMC-ACUTE CARE SERVICES-EMPLOYEE RELATIONS/MORRAL</t>
  </si>
  <si>
    <t>01-6074-62150</t>
  </si>
  <si>
    <t>CMC-HOSPITALIST PROGRAM-HR EMPLOYMENT SCREENING</t>
  </si>
  <si>
    <t>01-6074-67110</t>
  </si>
  <si>
    <t>CMC-HOSPITALIST PROGRAM-TRAVEL &amp; MEETINGS</t>
  </si>
  <si>
    <t>01-6210-67120</t>
  </si>
  <si>
    <t>CMC-SWING BED-DUES &amp; SUBSCRIPTIONS</t>
  </si>
  <si>
    <t>01-6210-67140</t>
  </si>
  <si>
    <t>CMC-SWING BED-ADVERTISING EMPLOYMENT</t>
  </si>
  <si>
    <t>01-6300-63110</t>
  </si>
  <si>
    <t>CMC-LONG TERM CARE-POSTAGE / FREIGHT</t>
  </si>
  <si>
    <t>01-6400-67170</t>
  </si>
  <si>
    <t>CMC-OUTPATIENT SERVICES INFUSION &amp; WOUND CARE-EMPLOYEE RELATIONS/MORRAL</t>
  </si>
  <si>
    <t>01-6176-63110</t>
  </si>
  <si>
    <t>CMC-NURSERY-POSTAGE / FREIGHT</t>
  </si>
  <si>
    <t>01-7010-62140</t>
  </si>
  <si>
    <t>CMC-LABOR &amp; DELIVERY-CREDENTIALING</t>
  </si>
  <si>
    <t>01-7010-62150</t>
  </si>
  <si>
    <t>CMC-LABOR &amp; DELIVERY-HR EMPLOYMENT SCREENING</t>
  </si>
  <si>
    <t>01-7010-63110</t>
  </si>
  <si>
    <t>CMC-LABOR &amp; DELIVERY-POSTAGE / FREIGHT</t>
  </si>
  <si>
    <t>01-7010-67030</t>
  </si>
  <si>
    <t>CMC-LABOR AND DELIVERY-STAFF DEVELOPMENT</t>
  </si>
  <si>
    <t>01-7010-67110</t>
  </si>
  <si>
    <t>CMC-LABOR &amp; DELIVERY-TRAVEL &amp; MEETINGS</t>
  </si>
  <si>
    <t>01-7010-67140</t>
  </si>
  <si>
    <t>CMC-LABOR &amp; DELIVERY-ADVERTISING EMPLOYMENT</t>
  </si>
  <si>
    <t>01-7010-67170</t>
  </si>
  <si>
    <t>CMC-LABOR &amp; DELIVERY-EMPLOYEE RELATIONS/MORRAL</t>
  </si>
  <si>
    <t>01-7020-62140</t>
  </si>
  <si>
    <t>CMC-OPERATING ROOM-CREDENTIALING</t>
  </si>
  <si>
    <t>01-7020-63110</t>
  </si>
  <si>
    <t>CMC-OPERATING ROOM-POSTAGE / FREIGHT</t>
  </si>
  <si>
    <t>01-7020-67030</t>
  </si>
  <si>
    <t>CMC-OPERATING ROOM-STAFF DEVELOPMENT</t>
  </si>
  <si>
    <t>01-7020-67110</t>
  </si>
  <si>
    <t>CMC-OPERATING ROOM-TRAVEL &amp; MEETINGS</t>
  </si>
  <si>
    <t>01-7020-67120</t>
  </si>
  <si>
    <t>CMC-OPERATING ROOM-DUES &amp; SUBSCRIPTIONS</t>
  </si>
  <si>
    <t>01-7020-67140</t>
  </si>
  <si>
    <t>CMC-OPERATING ROOM-ADVERTISING EMPLOYMENT</t>
  </si>
  <si>
    <t>01-7020-67170</t>
  </si>
  <si>
    <t>CMC-OPERATING ROOM-EMPLOYEE RELATIONS/MORRAL</t>
  </si>
  <si>
    <t>01-7030-63110</t>
  </si>
  <si>
    <t>CMC-RECOVERY ROOM-POSTAGE / FREIGHT</t>
  </si>
  <si>
    <t>01-7040-63110</t>
  </si>
  <si>
    <t>CMC-ANESTHESIA-POSTAGE / FREIGHT</t>
  </si>
  <si>
    <t>01-7044-62140</t>
  </si>
  <si>
    <t>CMC-ANESTHESIA PRACTICE-CREDENTIALING</t>
  </si>
  <si>
    <t>01-7044-62150</t>
  </si>
  <si>
    <t>CMC-ANESTHESIA PRACTICE-HR EMPLOYMENT SCREENING</t>
  </si>
  <si>
    <t>01-7044-63110</t>
  </si>
  <si>
    <t>CMC-ANESTHESIA PRACTICE-POSTAGE / FREIGHT</t>
  </si>
  <si>
    <t>01-7044-67110</t>
  </si>
  <si>
    <t>CMC-ANESTHESIA PRACTICE-TRAVEL &amp; MEETINGS</t>
  </si>
  <si>
    <t>01-7044-67120</t>
  </si>
  <si>
    <t>CMC-ANESTHESIA PRACTICE-DUES &amp; SUBSCRIPTIONS</t>
  </si>
  <si>
    <t>01-7054-63110</t>
  </si>
  <si>
    <t>CMC-STERILE PROCESSING-POSTAGE / FREIGHT</t>
  </si>
  <si>
    <t>01-6400-63110</t>
  </si>
  <si>
    <t>CMC-OUTPATIENT SERVICES INFUSION &amp; WOUND CARE-POSTAGE / FREIGHT</t>
  </si>
  <si>
    <t>01-7070-62140</t>
  </si>
  <si>
    <t>CMC-LABORATORY-CREDENTIALING</t>
  </si>
  <si>
    <t>01-7070-62150</t>
  </si>
  <si>
    <t>CMC-LABORATORY-HR EMPLOYMENT SCREENING</t>
  </si>
  <si>
    <t>01-7070-63110</t>
  </si>
  <si>
    <t>01-7070-67110</t>
  </si>
  <si>
    <t>CMC-LABORATORY-TRAVEL &amp; MEETINGS</t>
  </si>
  <si>
    <t>01-7070-67140</t>
  </si>
  <si>
    <t>CMC-LABORATORY-ADVERTISING EMPLOYMENT</t>
  </si>
  <si>
    <t>01-7070-67160</t>
  </si>
  <si>
    <t>CMC-LABORATORY-EMPLOYEE RECRUITMENT</t>
  </si>
  <si>
    <t>01-7070-67170</t>
  </si>
  <si>
    <t>CMC-LABORATORY-EMPLOYEE RELATIONS/MORRAL</t>
  </si>
  <si>
    <t>01-7078-63110</t>
  </si>
  <si>
    <t>CMC-BLOOD BANK-POSTAGE / FREIGHT</t>
  </si>
  <si>
    <t>01-7130-63110</t>
  </si>
  <si>
    <t>CMC-CT SCAN-POSTAGE / FREIGHT</t>
  </si>
  <si>
    <t>01-7140-62150</t>
  </si>
  <si>
    <t>CMC-IMAGING-HR EMPLOYMENT SCREENING</t>
  </si>
  <si>
    <t>01-7140-63110</t>
  </si>
  <si>
    <t>CMC-IMAGING-POSTAGE / FREIGHT</t>
  </si>
  <si>
    <t>01-7140-67030</t>
  </si>
  <si>
    <t>CMC-IMAGING-STAFF DEVELOPMENT</t>
  </si>
  <si>
    <t>01-7140-67110</t>
  </si>
  <si>
    <t>CMC-IMAGING-TRAVEL &amp; MEETINGS</t>
  </si>
  <si>
    <t>01-7140-67120</t>
  </si>
  <si>
    <t>CMC-IMAGING-DUES &amp; SUBSCRIPTIONS</t>
  </si>
  <si>
    <t>01-7140-67140</t>
  </si>
  <si>
    <t>CMC-IMAGING-ADVERTISING EMPLOYMENT</t>
  </si>
  <si>
    <t>01-7140-67170</t>
  </si>
  <si>
    <t>CMC-IMAGING-EMPLOYEE RELATIONS/MORRAL</t>
  </si>
  <si>
    <t>01-7142-63110</t>
  </si>
  <si>
    <t>CMC-MAMMOGRAPHY-POSTAGE / FREIGHT</t>
  </si>
  <si>
    <t>01-7144-62150</t>
  </si>
  <si>
    <t>CMC-ULTRASOUND-HR EMPLOYMENT SCREENING</t>
  </si>
  <si>
    <t>01-7144-63110</t>
  </si>
  <si>
    <t>CMC-ULTRASOUND-POSTAGE / FREIGHT</t>
  </si>
  <si>
    <t>01-7170-62150</t>
  </si>
  <si>
    <t>CMC-PHARMACY-HR EMPLOYMENT SCREENING</t>
  </si>
  <si>
    <t>01-7170-63110</t>
  </si>
  <si>
    <t>CMC-PHARMACY-POSTAGE / FREIGHT</t>
  </si>
  <si>
    <t>01-7170-67030</t>
  </si>
  <si>
    <t>CMC-PHARMACY-STAFF DEVELOPMENT</t>
  </si>
  <si>
    <t>01-7170-67110</t>
  </si>
  <si>
    <t>CMC-PHARMACY-TRAVEL &amp; MEETINGS</t>
  </si>
  <si>
    <t>01-7170-67140</t>
  </si>
  <si>
    <t>CMC-PHARMACY-ADVERTISING EMPLOYMENT</t>
  </si>
  <si>
    <t>01-7170-67170</t>
  </si>
  <si>
    <t>CMC-PHARMACY-EMPLOYEE RELATIONS/MORRAL</t>
  </si>
  <si>
    <t>01-7200-62150</t>
  </si>
  <si>
    <t>CMC-PHYSICIAL THERAPY-HR EMPLOYMENT SCREENING</t>
  </si>
  <si>
    <t>01-7200-63110</t>
  </si>
  <si>
    <t>CMC-PHYSICIAL THERAPY-POSTAGE / FREIGHT</t>
  </si>
  <si>
    <t>01-7200-67110</t>
  </si>
  <si>
    <t>CMC-PHYSICIAL THERAPY-TRAVEL &amp; MEETINGS</t>
  </si>
  <si>
    <t>01-7200-67120</t>
  </si>
  <si>
    <t>CMC-PHYSICIAL THERAPY-DUES &amp; SUBSCRIPTIONS</t>
  </si>
  <si>
    <t>01-7200-67165</t>
  </si>
  <si>
    <t>CMC-PHYSICIAL THERAPY-PROVIDER RECRUITMENT</t>
  </si>
  <si>
    <t>01-7200-67170</t>
  </si>
  <si>
    <t>CMC-PHYSICIAL THERAPY-EMPLOYEE RELATIONS/MORRAL</t>
  </si>
  <si>
    <t>01-7230-62150</t>
  </si>
  <si>
    <t>CMC-EMERGENCY DEPARTMENT-HR EMPLOYMENT SCREENING</t>
  </si>
  <si>
    <t>01-7230-63110</t>
  </si>
  <si>
    <t>CMC-EMERGENCY DEPARTMENT-POSTAGE / FREIGHT</t>
  </si>
  <si>
    <t>01-7230-67030</t>
  </si>
  <si>
    <t>CMC-EMERGENCY DEPARTMENT-STAFF DEVELOPMENT</t>
  </si>
  <si>
    <t>01-7230-67110</t>
  </si>
  <si>
    <t>CMC-EMERGENCY DEPARTMENT-TRAVEL &amp; MEETINGS</t>
  </si>
  <si>
    <t>01-7230-67120</t>
  </si>
  <si>
    <t>CMC-EMERGENCY DEPARTMENT-DUES AND SUBSCRIPTIONS</t>
  </si>
  <si>
    <t>01-7230-67140</t>
  </si>
  <si>
    <t>CMC-EMERGENCY DEPARTMENT-ADVERTISING EMPLOYMENT</t>
  </si>
  <si>
    <t>01-7230-67170</t>
  </si>
  <si>
    <t>CMC-EMERGENCY DEPARTMENT-EMPLOYEE RELATIONS/MORRAL</t>
  </si>
  <si>
    <t>01-7234-62140</t>
  </si>
  <si>
    <t>CMC-EMERGENCY DEPARTMENT PHYSICIAN PRACTICE-CREDENTIALING</t>
  </si>
  <si>
    <t>01-7234-62150</t>
  </si>
  <si>
    <t>CMC-EMERGENCY DEPARTMENT PHYSICIAN PRACTICE-HR EMPLOYMENT SCREENING</t>
  </si>
  <si>
    <t>01-7234-67110</t>
  </si>
  <si>
    <t>CMC-EMERGENCY DEPARTMENT PHYSICIAN PRACTICE-TRAVEL AND MEETINGS</t>
  </si>
  <si>
    <t>01-7234-67120</t>
  </si>
  <si>
    <t>CMC-EMERGENCY DEPARTMENT PHYSICIAN PRACTICE-DUES &amp; SUBSCRIPTIONS</t>
  </si>
  <si>
    <t>01-7260-62140</t>
  </si>
  <si>
    <t>CMC-COULEE FAMILY MEDICINE-CREDENTIALING</t>
  </si>
  <si>
    <t>01-7260-62150</t>
  </si>
  <si>
    <t>CMC-COULEE FAMILY MEDICINE-HR EMPLOYMENT SCREENING</t>
  </si>
  <si>
    <t>01-7260-63110</t>
  </si>
  <si>
    <t>CMC-COULEE FAMILY MEDICINE-POSTAGE / FREIGHT</t>
  </si>
  <si>
    <t>01-7260-67030</t>
  </si>
  <si>
    <t>CMC-COULEE FAMILY MEDICINE-STAFF DEVELOPMENT</t>
  </si>
  <si>
    <t>01-7260-67110</t>
  </si>
  <si>
    <t>CMC-COULEE FAMILY MEDICINE-TRAVEL &amp; MEETINGS</t>
  </si>
  <si>
    <t>01-7260-67120</t>
  </si>
  <si>
    <t>CMC-COULEE FAMILY MEDICINE-DUES &amp; SUBSCRIPTIONS</t>
  </si>
  <si>
    <t>01-7260-67140</t>
  </si>
  <si>
    <t>CMC-COULEE FAMILY MEDICINE-ADVERTISING EMPLOYMENT</t>
  </si>
  <si>
    <t>01-7260-67165</t>
  </si>
  <si>
    <t>CMC-COULEE FAMILY MEDICINE-PROVIDER RECRUITMENT</t>
  </si>
  <si>
    <t>01-7260-67170</t>
  </si>
  <si>
    <t>CMC-COULEE FAMILY MEDICINE-EMPLOYEE RELATIONS/MORRAL</t>
  </si>
  <si>
    <t>01-7260-67210</t>
  </si>
  <si>
    <t>CMC-COULEE FAMILY MEDICINE-WRITE PROGRAM EXPENSE</t>
  </si>
  <si>
    <t>01-7265-62140</t>
  </si>
  <si>
    <t>CMC-COULEE FAMILY MEDICINE PRACTICE-CREDENTIALING</t>
  </si>
  <si>
    <t>01-7265-62150</t>
  </si>
  <si>
    <t>CMC-COULEE FAMILY MEDICINE PRACTICE-HR EMPLOYMENT SCREENING</t>
  </si>
  <si>
    <t>01-7265-67110</t>
  </si>
  <si>
    <t>CMC-COULEE FAMILY MEDICINE PRACTICE-TRAVEL &amp; MEETINGS</t>
  </si>
  <si>
    <t>01-7265-67120</t>
  </si>
  <si>
    <t>CMC-COULEE FAMILY MEDICINE PRACTICE-DUES &amp; SUBSCRIPTIONS</t>
  </si>
  <si>
    <t>01-7265-67140</t>
  </si>
  <si>
    <t>CMC-COULEE FAMILY MEDICINE PRACTICE-ADVERTISING EMPLOYMENT</t>
  </si>
  <si>
    <t>01-7265-67165</t>
  </si>
  <si>
    <t>CMC-COULEE FAMILY MEDICINE PRACTICE-PROVIDER RECRUITMENT</t>
  </si>
  <si>
    <t>01-7265-67170</t>
  </si>
  <si>
    <t>CMC-COULEE FAMILY MEDICINE PRACTICE-EMPLOYEE RELATIONS/MORRAL</t>
  </si>
  <si>
    <t>01-7267-62140</t>
  </si>
  <si>
    <t>CMC-OB/GYN-CREDENTIALING</t>
  </si>
  <si>
    <t>01-7267-62150</t>
  </si>
  <si>
    <t>CMC-OB/GYN-HR EMPLOYMENT SCREENING</t>
  </si>
  <si>
    <t>01-7267-67110</t>
  </si>
  <si>
    <t>CMC-OB/GYN-TRAVEL AND MEETINGS</t>
  </si>
  <si>
    <t>01-7270-63110</t>
  </si>
  <si>
    <t>CMC-COULEE CITY CLINIC-POSTAGE / FREIGHT</t>
  </si>
  <si>
    <t>01-7270-67110</t>
  </si>
  <si>
    <t>CMC-COULEE CITY CLINIC-TRAVEL &amp; MEETINGS</t>
  </si>
  <si>
    <t>01-7270-67120</t>
  </si>
  <si>
    <t>CMC-COULEE CITY CLINIC-DUES &amp; SUBSCRIPTIONS</t>
  </si>
  <si>
    <t>01-7270-67170</t>
  </si>
  <si>
    <t>CMC-COULEE CITY CLINIC-EMPLOYEE RELATIONS/MORRAL</t>
  </si>
  <si>
    <t>01-7275-67110</t>
  </si>
  <si>
    <t>CMC-COULEE CITY CLINIC PRACTICE-TRAVEL &amp; MEETINGS</t>
  </si>
  <si>
    <t>01-7281-62140</t>
  </si>
  <si>
    <t>CMC-GENERAL SURGERY PRACTICE-CREDENTIALING</t>
  </si>
  <si>
    <t>01-7281-62150</t>
  </si>
  <si>
    <t>CMC-GENERAL SURGERY PRACTICE-HR EMPLOYMENT SCREENING</t>
  </si>
  <si>
    <t>01-7281-67110</t>
  </si>
  <si>
    <t>CMC-GENERAL SURGERY PRACTICE-TRAVEL &amp; MEETINGS</t>
  </si>
  <si>
    <t>01-7281-67120</t>
  </si>
  <si>
    <t>CMC-GENERAL SURGERY PRACTICE-DUES &amp; SUBSCRIPTIONS</t>
  </si>
  <si>
    <t>01-7290-62140</t>
  </si>
  <si>
    <t>CMC-BEHAVIOR HEALTH-CREDENTIALING</t>
  </si>
  <si>
    <t>01-7290-67120</t>
  </si>
  <si>
    <t>CMC-BEHAVIOR HEALTH-DUES &amp; SUBSCRIPTIONS</t>
  </si>
  <si>
    <t>01-7290-67140</t>
  </si>
  <si>
    <t>CMC-BEHAVIOR HEALTH-ADVERTISING EMPLOYMENT</t>
  </si>
  <si>
    <t>01-7420-63110</t>
  </si>
  <si>
    <t>CMC-REMOTE CLINICS INDIAN HEALTH-POSTAGE / FREIGHT</t>
  </si>
  <si>
    <t>01-7450-62140</t>
  </si>
  <si>
    <t>CMC-VISITING SPECIALIST TELEMED-CREDENTIALING</t>
  </si>
  <si>
    <t>01-7450-62150</t>
  </si>
  <si>
    <t>CMC-VISITING SPECIALIST TELEMED-HR EMPLOYMENT SCREENING</t>
  </si>
  <si>
    <t>01-7450-67140</t>
  </si>
  <si>
    <t>CMC-VISITING SPECIALIST TELEMED-ADVERTISING EMPLOYMENT</t>
  </si>
  <si>
    <t>01-8740-63110</t>
  </si>
  <si>
    <t>CMC-MEDICAL ARTS BUILDING-POSTAGE / FREIGHT</t>
  </si>
  <si>
    <t>01-8320-62150</t>
  </si>
  <si>
    <t>CMC-DIETARY SERVICES-HR EMPLOYMENT SCREENING</t>
  </si>
  <si>
    <t>01-8320-63110</t>
  </si>
  <si>
    <t>CMC-DIETARY SERVICES-POSTAGE / FREIGHT</t>
  </si>
  <si>
    <t>01-8320-63125</t>
  </si>
  <si>
    <t>01-8320-67140</t>
  </si>
  <si>
    <t>CMC-DIETARY SERVICES-ADVERTISING EMPLOYMENT</t>
  </si>
  <si>
    <t>01-8320-67170</t>
  </si>
  <si>
    <t>CMC-DIETARY SERVICES-EMPLOYEE RELATIONS/MORRAL</t>
  </si>
  <si>
    <t>01-8320-67180</t>
  </si>
  <si>
    <t>CMC-DIETARY SERVICES-EMPLOYEE RECOGNITION/EVENTS/AWARDS</t>
  </si>
  <si>
    <t>01-8320-70795</t>
  </si>
  <si>
    <t>CMC-DIETARY SERVICES-CASH SHORT/OVER</t>
  </si>
  <si>
    <t>01-8350-63110</t>
  </si>
  <si>
    <t>CMC-LAUNDRY &amp; LINEN-POSTAGE / FREIGHT</t>
  </si>
  <si>
    <t>01-8420-63110</t>
  </si>
  <si>
    <t>CMC-MATERIALS MANAGEMENT-POSTAGE / FREIGHT</t>
  </si>
  <si>
    <t>01-8420-63125</t>
  </si>
  <si>
    <t>CMC-MATERIALS MANAGEMENT-MISC DIETARY</t>
  </si>
  <si>
    <t>01-8420-67110</t>
  </si>
  <si>
    <t>CMC-MATERIALS MANAGEMENT-TRAVEL &amp; MEETINGS</t>
  </si>
  <si>
    <t>01-8420-67120</t>
  </si>
  <si>
    <t>CMC-MATERIALS MANAGEMENT-DUES &amp; SUBSCRIPTIONS</t>
  </si>
  <si>
    <t>01-8420-67170</t>
  </si>
  <si>
    <t>CMC-MATERIALS MANAGEMENT-EMPLOYEE RELATIONS/MORRAL</t>
  </si>
  <si>
    <t>01-8420-67180</t>
  </si>
  <si>
    <t>CMC-MATERIALS MANAGEMENT-EMPLOYEE RECOGNITION</t>
  </si>
  <si>
    <t>01-8430-63110</t>
  </si>
  <si>
    <t>CMC-MAINTENANCE-POSTAGE / FREIGHT</t>
  </si>
  <si>
    <t>01-8430-67110</t>
  </si>
  <si>
    <t>CMC-MAINTENANCE-TRAVEL &amp; MEETINGS</t>
  </si>
  <si>
    <t>01-8430-67120</t>
  </si>
  <si>
    <t>CMC-MAINTENANCE-DUES &amp; SUBSCRIPTIONS</t>
  </si>
  <si>
    <t>01-8430-67130</t>
  </si>
  <si>
    <t>CMC-MAINTENANCE-ADVERTISING PROMOTION</t>
  </si>
  <si>
    <t>01-8430-67170</t>
  </si>
  <si>
    <t>CMC-MAINTENANCE-EMPLOYEE RELATIONS/MORRAL</t>
  </si>
  <si>
    <t>01-8470-62150</t>
  </si>
  <si>
    <t>CMC-SAFETY &amp; SECURITY-HR EMPLOYMENT SCREENING</t>
  </si>
  <si>
    <t>01-8470-63110</t>
  </si>
  <si>
    <t>CMC-SAFETY &amp; SECURITY-POSTAGE / FREIGHT</t>
  </si>
  <si>
    <t>01-8470-67120</t>
  </si>
  <si>
    <t>CMC-SAFETY &amp; SECURITY-DUES &amp; SUBSCRIPTIONS</t>
  </si>
  <si>
    <t>01-8460-62150</t>
  </si>
  <si>
    <t>CMC-HOUSEKEEPING-HR EMPLOYMENT SCREENING</t>
  </si>
  <si>
    <t>01-8460-63110</t>
  </si>
  <si>
    <t>CMC-HOUSEKEEPING-POSTAGE / FREIGHT</t>
  </si>
  <si>
    <t>01-8460-67130</t>
  </si>
  <si>
    <t>CMC-HOUSEKEEPING-ADVERTISING PROMOTION</t>
  </si>
  <si>
    <t>01-8460-67140</t>
  </si>
  <si>
    <t>CMC-HOUSEKEEPING-ADVERTISING EMPLOYMENT</t>
  </si>
  <si>
    <t>01-8460-67170</t>
  </si>
  <si>
    <t>CMC-HOUSEKEEPING-EMPLOYEE RELATIONS/MORRAL</t>
  </si>
  <si>
    <t>01-8480-67170</t>
  </si>
  <si>
    <t>CMC-INFORMATION TECHNOLOGY-EMPLOYEE RELATIONS/MORRAL</t>
  </si>
  <si>
    <t>01-8480-62150</t>
  </si>
  <si>
    <t>CMC-INFORMATION TECHNOLOGY-HR EMPLOYMENT SCREENING</t>
  </si>
  <si>
    <t>01-8480-63110</t>
  </si>
  <si>
    <t>CMC-INFORMATION TECHNOLOGY-POSTAGE / FREIGHT</t>
  </si>
  <si>
    <t>01-8480-67030</t>
  </si>
  <si>
    <t>CMC-INFORMATION TECHNOLOGY-STAFF DEVELOPMENT</t>
  </si>
  <si>
    <t>01-8480-67110</t>
  </si>
  <si>
    <t>CMC-INFORMATION TECHNOLOGY-TRAVEL &amp; MEETINGS</t>
  </si>
  <si>
    <t>01-8480-67120</t>
  </si>
  <si>
    <t>CMC-INFORMATION TECHNOLOGY-DUES &amp; SUBSCRIPTIONS</t>
  </si>
  <si>
    <t>01-8510-62150</t>
  </si>
  <si>
    <t>CMC-ACCOUNTING SERVICES-HR EMPLOYMENT SCREENING</t>
  </si>
  <si>
    <t>01-8510-63110</t>
  </si>
  <si>
    <t>CMC-ACCOUNTING SERVICES-POSTAGE / FREIGHT</t>
  </si>
  <si>
    <t>01-8510-66110</t>
  </si>
  <si>
    <t>01-8510-67110</t>
  </si>
  <si>
    <t>CMC-ACCOUNTING SERVICES-TRAVEL &amp; MEETINGS</t>
  </si>
  <si>
    <t>01-8510-67120</t>
  </si>
  <si>
    <t>CMC-ACCOUNTING SERVICES-DUES &amp; SUBSCRIPTIONS</t>
  </si>
  <si>
    <t>01-8510-67180</t>
  </si>
  <si>
    <t>CMC-ACCOUNTING SERVICES-EMPLOYEE RECOGNITION/EVENTS/AWARDS</t>
  </si>
  <si>
    <t>01-8530-62140</t>
  </si>
  <si>
    <t>CMC-PATIENT FINANCIAL SERVICES-CREDENTIALING</t>
  </si>
  <si>
    <t>01-8530-62150</t>
  </si>
  <si>
    <t>CMC-PATIENT FINANCIAL SERVICES-HR EMPLOYMENT SCREENING</t>
  </si>
  <si>
    <t>01-8530-63110</t>
  </si>
  <si>
    <t>CMC-PATIENT FINANCIAL SERVICES-POSTAGE / FREIGHT</t>
  </si>
  <si>
    <t>01-8530-67030</t>
  </si>
  <si>
    <t>CMC-PATIENT FINANCIAL SERVICES-STAFF DEVELOPMENT</t>
  </si>
  <si>
    <t>01-8530-67110</t>
  </si>
  <si>
    <t>CMC-PATIENT FINANCIAL SERVICES-TRAVEL &amp; MEETINGS</t>
  </si>
  <si>
    <t>01-8530-67120</t>
  </si>
  <si>
    <t>CMC-PATIENT FINANCIAL SERVICES-DUES &amp; SUBSCRIPTIONS</t>
  </si>
  <si>
    <t>01-8530-67170</t>
  </si>
  <si>
    <t>CMC-PATIENT FINANCIAL SERVICES-EMPLOYEE RELATIONS/MORRAL</t>
  </si>
  <si>
    <t>01-8530-70795</t>
  </si>
  <si>
    <t>CMC-PATIENT FINANCIAL SERVICES-CASH SHORT/OVER</t>
  </si>
  <si>
    <t>01-8560-70795</t>
  </si>
  <si>
    <t>CMC-PATIENT ACCESS SERVICES-CASH SHORT/OVER</t>
  </si>
  <si>
    <t>01-8560-62150</t>
  </si>
  <si>
    <t>CMC-PATIENT ACCESS SERVICES-HR EMPLOYMENT SCREENING</t>
  </si>
  <si>
    <t>01-8560-63110</t>
  </si>
  <si>
    <t>CMC-PATIENT ACCESS SERVICES-POSTAGE / FREIGHT</t>
  </si>
  <si>
    <t>01-8560-67030</t>
  </si>
  <si>
    <t>CMC-PATIENT ACCESS SERVICES-STAFF DEVELOPMENT</t>
  </si>
  <si>
    <t>01-8560-67110</t>
  </si>
  <si>
    <t>CMC-PATIENT ACCESS SERVICES-TRAVEL &amp; MEETINGS</t>
  </si>
  <si>
    <t>01-8560-67120</t>
  </si>
  <si>
    <t>CMC-PATIENT ACCESS SERVICES-DUES &amp; SUBSCRIPTIONS</t>
  </si>
  <si>
    <t>01-8560-67140</t>
  </si>
  <si>
    <t>CMC-PATIENT ACCESS SERVICES-ADVERTISING EMPLOYMENT</t>
  </si>
  <si>
    <t>01-8560-67170</t>
  </si>
  <si>
    <t>CMC-PATIENT ACCESS SERVICES-EMPLOYEE RELATIONS/MORRAL</t>
  </si>
  <si>
    <t>01-8560-67180</t>
  </si>
  <si>
    <t>CMC-PATIENT ACCESS SERVICES-EMPLOYEE RECOGNITION</t>
  </si>
  <si>
    <t>01-5000.00000</t>
  </si>
  <si>
    <t>CMC ROUNDING</t>
  </si>
  <si>
    <t>01-8610-62150</t>
  </si>
  <si>
    <t>CMC-ADMINISTRATION-HR EMPLOYMENT SCREENING</t>
  </si>
  <si>
    <t>01-8610-63110</t>
  </si>
  <si>
    <t>CMC-ADMINISTRATION-POSTAGE / FREIGHT</t>
  </si>
  <si>
    <t>01-8610-66110</t>
  </si>
  <si>
    <t>CMC-ADMINISTRATION-BANK FEES EXPENSE</t>
  </si>
  <si>
    <t>01-8610-67110</t>
  </si>
  <si>
    <t>CMC-ADMINISTRATION-TRAVEL &amp; MEETINGS</t>
  </si>
  <si>
    <t>01-8610-67120</t>
  </si>
  <si>
    <t>01-8610-67140</t>
  </si>
  <si>
    <t>CMC-ADMINISTRATION-ADVERTISING EMPLOYMENT</t>
  </si>
  <si>
    <t>01-8610-67165</t>
  </si>
  <si>
    <t>CMC-ADMINISTRATION-PROVIDER RECRUITMENT</t>
  </si>
  <si>
    <t>01-8610-67170</t>
  </si>
  <si>
    <t>CMC-ADMINISTRATION-EMPLOYEE RELATIONS/MORRAL</t>
  </si>
  <si>
    <t>01-8610-67210</t>
  </si>
  <si>
    <t>CMC-ADMINISTRATION-WRITE PROGRAM EXPENSE</t>
  </si>
  <si>
    <t>01-8620-67110</t>
  </si>
  <si>
    <t>CMC-COMMISSIONERS-TRAVEL &amp; MEETINGS</t>
  </si>
  <si>
    <t>01-8630-62120</t>
  </si>
  <si>
    <t>CMC-MARKETING-DATA PROCESSING</t>
  </si>
  <si>
    <t>01-8630-62150</t>
  </si>
  <si>
    <t>CMC-MARKETING-HR EMPLOYMENT SCREENING</t>
  </si>
  <si>
    <t>01-8630-63110</t>
  </si>
  <si>
    <t>CMC-MARKETING-POSTAGE / FREIGHT</t>
  </si>
  <si>
    <t>01-8630-67120</t>
  </si>
  <si>
    <t>CMC-MARKETING-DUES &amp; SUBSCRIPTIONS</t>
  </si>
  <si>
    <t>01-8630-67130</t>
  </si>
  <si>
    <t>01-8670-67110</t>
  </si>
  <si>
    <t>CMC-CULTURAL CARE-TRAVEL &amp; MEETINGS</t>
  </si>
  <si>
    <t>01-8670-67130</t>
  </si>
  <si>
    <t>CMC-CULTURAL CARE-ADVERTISING PROMOTION</t>
  </si>
  <si>
    <t>01-8715-62150</t>
  </si>
  <si>
    <t>CMC-INFECTION CONTROL-HR EMPLOYMENT SCREENING</t>
  </si>
  <si>
    <t>01-8715-63110</t>
  </si>
  <si>
    <t>CMC-INFECTION CONTROL-POSTAGE / FREIGHT</t>
  </si>
  <si>
    <t>01-8715-67120</t>
  </si>
  <si>
    <t>CMC-INFECTION CONTROL-DUES &amp; SUBSCRIPTIONS</t>
  </si>
  <si>
    <t>01-8715-67180</t>
  </si>
  <si>
    <t>CMC-INFECTION CONTROL-EMPLOYEE RECOGNITION/EVENTS/AWARDS</t>
  </si>
  <si>
    <t>01-8792-63110</t>
  </si>
  <si>
    <t>CMC-HOUSING DEPARTMENT RENTALS-POSTAGE / FREIGHT</t>
  </si>
  <si>
    <t>01-9180-63110</t>
  </si>
  <si>
    <t>CMC-NON DEPARTMENTAL-POSTAGE / FREIGHT</t>
  </si>
  <si>
    <t>01-9180-67120</t>
  </si>
  <si>
    <t>CMC-DUES AND SUBSCRIPTIONS</t>
  </si>
  <si>
    <t>01-9180-67160</t>
  </si>
  <si>
    <t>CMC-NON DEPARTMENTAL-EMPLOYEE RECRUITMENT</t>
  </si>
  <si>
    <t>01-9180-67170</t>
  </si>
  <si>
    <t>CMC-NON DEPARTMENTAL-EMPLOYEE RELATIONS/MORRAL</t>
  </si>
  <si>
    <t>01-9180-67180</t>
  </si>
  <si>
    <t>CMC-NON DEPARTMENTAL-EMPLOYEE RECOGNITION/EVENTS/AWARDS</t>
  </si>
  <si>
    <t>01-8630-67110</t>
  </si>
  <si>
    <t>CMC-MARKETING-TRAVEL &amp; MEETINGS</t>
  </si>
  <si>
    <t>01-8630-67170</t>
  </si>
  <si>
    <t>CMC-MARKETING-EMPLOYEE RELATIONS/MORRAL</t>
  </si>
  <si>
    <t>01-8650-62150</t>
  </si>
  <si>
    <t>CMC-HUMAN RESOURCES-HR EMPLOYMENT SCREENING</t>
  </si>
  <si>
    <t>01-8650-63110</t>
  </si>
  <si>
    <t>CMC-HUMAN RESOURCES-POSTAGE / FREIGHT</t>
  </si>
  <si>
    <t>01-8650-67030</t>
  </si>
  <si>
    <t>CMC-HUMAN RESOURCES-STAFF DEVELOPMENT</t>
  </si>
  <si>
    <t>01-8650-67110</t>
  </si>
  <si>
    <t>CMC-HUMAN RESOURCES-TRAVEL &amp; MEETINGS</t>
  </si>
  <si>
    <t>01-8650-67120</t>
  </si>
  <si>
    <t>CMC-HUMAN RESOURCES-DUES &amp; SUBSCRIPTIONS</t>
  </si>
  <si>
    <t>01-8650-67140</t>
  </si>
  <si>
    <t>CMC-HUMAN RESOURCES-ADVERTISING EMPLOYMENT</t>
  </si>
  <si>
    <t>01-8650-67165</t>
  </si>
  <si>
    <t>CMC-HUMAN RESOURCES-PROVIDER RECRUITMENT</t>
  </si>
  <si>
    <t>01-8650-67170</t>
  </si>
  <si>
    <t>CMC-HUMAN RESOURCES-EMPLOYEE RELATIONS/MORRAL</t>
  </si>
  <si>
    <t>01-8650-67180</t>
  </si>
  <si>
    <t>CMC-HUMAN RESOURCES-EMPLOYEE RECOGNITION/EVENTS/AWARDS</t>
  </si>
  <si>
    <t>01-8670-67175</t>
  </si>
  <si>
    <t>CMC-CULTURAL CARE-CUSTOMER RELATIONS</t>
  </si>
  <si>
    <t>01-8690-62150</t>
  </si>
  <si>
    <t>CMC-HEALTH INFORMATION MANAGEMENT HIM-HR EMPLOYMENT SCREENING</t>
  </si>
  <si>
    <t>01-8690-63110</t>
  </si>
  <si>
    <t>CMC-HEALTH INFORMATION MANAGEMENT HIM-POSTAGE / FREIGHT</t>
  </si>
  <si>
    <t>01-8690-67030</t>
  </si>
  <si>
    <t>CMC-HEALTH INFORMATION MANAGEMENT HIM-STAFF DEVELOPMENT</t>
  </si>
  <si>
    <t>01-8690-67120</t>
  </si>
  <si>
    <t>CMC-HEALTH INFORMATION MANAGEMENT HIM-DUES AND SUBSCRIPTIONS</t>
  </si>
  <si>
    <t>01-8690-67130</t>
  </si>
  <si>
    <t>CMC-HEALTH INFORMATION MANAGEMENT HIM-ADVERTISING PROMOTION</t>
  </si>
  <si>
    <t>01-8690-67170</t>
  </si>
  <si>
    <t>CMC-HEALTH INFORMATION MANAGEMENT HIM-EMPLOYEE RELATIONS/MORRAL</t>
  </si>
  <si>
    <t>01-8690-67180</t>
  </si>
  <si>
    <t>CMC-HEALTH INFORMATION MANAGEMENT HIM-EMPLOYEE RECOGNITION</t>
  </si>
  <si>
    <t>01-8710-63110</t>
  </si>
  <si>
    <t>CMC-QUALITY ASSURANCE &amp; IMPROVEMENT-POSTAGE / FREIGHT</t>
  </si>
  <si>
    <t>01-8710-67030</t>
  </si>
  <si>
    <t>CMC-QUALITY ASSURANCE &amp; IMPROVEMENT-STAFF DEVELOPMENT</t>
  </si>
  <si>
    <t>01-8710-67110</t>
  </si>
  <si>
    <t>CMC-QUALITY ASSURANCE &amp; IMPROVEMENT-TRAVEL &amp; MEETINGS</t>
  </si>
  <si>
    <t>01-8710-67120</t>
  </si>
  <si>
    <t>CMC-QUALITY ASSURANCE &amp; IMPROVEMENT-DUES &amp; SUBSCRIPTIONS</t>
  </si>
  <si>
    <t>01-8710-67170</t>
  </si>
  <si>
    <t>CMC-QUALITY ASSURANCE &amp; IMPROVEMENT-EMPLOYEE RELATIONS/MORRAL</t>
  </si>
  <si>
    <t>01-8710-67180</t>
  </si>
  <si>
    <t>CMC-QUALITY ASSURANCE &amp; IMPROVEMENT-EMPLOYEE RECOGNITION/EVENTS/AWARDS</t>
  </si>
  <si>
    <t>01-8720-67120</t>
  </si>
  <si>
    <t>CMC-NURSING ADMINISTRATION-DUES &amp; SUBSCRIPTIONS</t>
  </si>
  <si>
    <t>Description</t>
  </si>
  <si>
    <t>Report 12/31/2024</t>
  </si>
  <si>
    <t>Kelly Hughes</t>
  </si>
  <si>
    <t>Natalie Dennis</t>
  </si>
  <si>
    <t>Lee Seekins</t>
  </si>
  <si>
    <t>Salaries and contract labor increased significantly as compared to FY23.</t>
  </si>
  <si>
    <t>Patient days decreased by 507 as compared to the prior year, therefore the meals served also decreased.  Expenses actually increased due to rising costs.</t>
  </si>
  <si>
    <t>Douglas, Grant, Lincoln, and Okanogan Public Hospital District No.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</si>
</sst>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  <numFmt numFmtId="170" formatCode="_(* #,##0.00_);_(* \(#,##0.00\);_(* 0.00_);_(@_)"/>
  </numFmts>
  <fonts count="9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ourier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sz val="18"/>
      <name val="Arial"/>
      <family val="2"/>
    </font>
    <font>
      <b/>
      <sz val="13"/>
      <color indexed="62"/>
      <name val="Calibri"/>
      <family val="2"/>
    </font>
    <font>
      <sz val="12"/>
      <name val="Arial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name val="Book Antiqua"/>
      <family val="1"/>
    </font>
    <font>
      <b/>
      <sz val="11"/>
      <color rgb="FF000000"/>
      <name val="Calibri"/>
      <family val="2"/>
    </font>
    <font>
      <u val="singleAccounting"/>
      <sz val="11"/>
      <color rgb="FF000000"/>
      <name val="Calibri"/>
      <family val="2"/>
    </font>
  </fonts>
  <fills count="1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24"/>
      </top>
      <bottom/>
      <diagonal/>
    </border>
  </borders>
  <cellStyleXfs count="2126">
    <xf numFmtId="37" fontId="0" fillId="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0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1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2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3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4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5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6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7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8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19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0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1" borderId="0"/>
    <xf numFmtId="0" fontId="8" fillId="22" borderId="0"/>
    <xf numFmtId="0" fontId="8" fillId="22" borderId="0"/>
    <xf numFmtId="0" fontId="8" fillId="22" borderId="0"/>
    <xf numFmtId="0" fontId="8" fillId="22" borderId="0"/>
    <xf numFmtId="0" fontId="41" fillId="22" borderId="0"/>
    <xf numFmtId="0" fontId="8" fillId="22" borderId="0"/>
    <xf numFmtId="0" fontId="8" fillId="22" borderId="0"/>
    <xf numFmtId="0" fontId="8" fillId="23" borderId="0"/>
    <xf numFmtId="0" fontId="8" fillId="23" borderId="0"/>
    <xf numFmtId="0" fontId="8" fillId="23" borderId="0"/>
    <xf numFmtId="0" fontId="8" fillId="23" borderId="0"/>
    <xf numFmtId="0" fontId="41" fillId="23" borderId="0"/>
    <xf numFmtId="0" fontId="8" fillId="23" borderId="0"/>
    <xf numFmtId="0" fontId="8" fillId="23" borderId="0"/>
    <xf numFmtId="0" fontId="8" fillId="24" borderId="0"/>
    <xf numFmtId="0" fontId="8" fillId="24" borderId="0"/>
    <xf numFmtId="0" fontId="8" fillId="24" borderId="0"/>
    <xf numFmtId="0" fontId="8" fillId="24" borderId="0"/>
    <xf numFmtId="0" fontId="41" fillId="24" borderId="0"/>
    <xf numFmtId="0" fontId="8" fillId="24" borderId="0"/>
    <xf numFmtId="0" fontId="8" fillId="24" borderId="0"/>
    <xf numFmtId="0" fontId="8" fillId="25" borderId="0"/>
    <xf numFmtId="0" fontId="8" fillId="25" borderId="0"/>
    <xf numFmtId="0" fontId="8" fillId="25" borderId="0"/>
    <xf numFmtId="0" fontId="8" fillId="25" borderId="0"/>
    <xf numFmtId="0" fontId="41" fillId="25" borderId="0"/>
    <xf numFmtId="0" fontId="8" fillId="25" borderId="0"/>
    <xf numFmtId="0" fontId="8" fillId="25" borderId="0"/>
    <xf numFmtId="0" fontId="8" fillId="26" borderId="0"/>
    <xf numFmtId="0" fontId="8" fillId="26" borderId="0"/>
    <xf numFmtId="0" fontId="8" fillId="26" borderId="0"/>
    <xf numFmtId="0" fontId="8" fillId="26" borderId="0"/>
    <xf numFmtId="0" fontId="41" fillId="26" borderId="0"/>
    <xf numFmtId="0" fontId="8" fillId="26" borderId="0"/>
    <xf numFmtId="0" fontId="8" fillId="26" borderId="0"/>
    <xf numFmtId="0" fontId="8" fillId="27" borderId="0"/>
    <xf numFmtId="0" fontId="8" fillId="27" borderId="0"/>
    <xf numFmtId="0" fontId="8" fillId="27" borderId="0"/>
    <xf numFmtId="0" fontId="8" fillId="27" borderId="0"/>
    <xf numFmtId="0" fontId="41" fillId="27" borderId="0"/>
    <xf numFmtId="0" fontId="8" fillId="27" borderId="0"/>
    <xf numFmtId="0" fontId="8" fillId="27" borderId="0"/>
    <xf numFmtId="43" fontId="13" fillId="0" borderId="0"/>
    <xf numFmtId="41" fontId="13" fillId="0" borderId="0"/>
    <xf numFmtId="41" fontId="13" fillId="0" borderId="0"/>
    <xf numFmtId="43" fontId="13" fillId="0" borderId="0"/>
    <xf numFmtId="43" fontId="8" fillId="0" borderId="0"/>
    <xf numFmtId="43" fontId="8" fillId="0" borderId="0"/>
    <xf numFmtId="43" fontId="13" fillId="0" borderId="0"/>
    <xf numFmtId="43" fontId="13" fillId="0" borderId="0"/>
    <xf numFmtId="43" fontId="13" fillId="0" borderId="0"/>
    <xf numFmtId="43" fontId="46" fillId="0" borderId="0"/>
    <xf numFmtId="43" fontId="13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13" fillId="0" borderId="0"/>
    <xf numFmtId="43" fontId="8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13" fillId="0" borderId="0"/>
    <xf numFmtId="43" fontId="8" fillId="0" borderId="0"/>
    <xf numFmtId="43" fontId="13" fillId="0" borderId="0"/>
    <xf numFmtId="43" fontId="13" fillId="0" borderId="0"/>
    <xf numFmtId="43" fontId="8" fillId="0" borderId="0"/>
    <xf numFmtId="43" fontId="42" fillId="0" borderId="0"/>
    <xf numFmtId="43" fontId="8" fillId="0" borderId="0"/>
    <xf numFmtId="43" fontId="42" fillId="0" borderId="0"/>
    <xf numFmtId="43" fontId="8" fillId="0" borderId="0"/>
    <xf numFmtId="43" fontId="8" fillId="0" borderId="0"/>
    <xf numFmtId="43" fontId="13" fillId="0" borderId="0"/>
    <xf numFmtId="43" fontId="8" fillId="0" borderId="0"/>
    <xf numFmtId="43" fontId="13" fillId="0" borderId="0"/>
    <xf numFmtId="43" fontId="8" fillId="0" borderId="0"/>
    <xf numFmtId="43" fontId="13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3" fontId="13" fillId="0" borderId="0"/>
    <xf numFmtId="43" fontId="8" fillId="0" borderId="0"/>
    <xf numFmtId="43" fontId="8" fillId="0" borderId="0"/>
    <xf numFmtId="43" fontId="8" fillId="0" borderId="0"/>
    <xf numFmtId="43" fontId="8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13" fillId="0" borderId="0"/>
    <xf numFmtId="43" fontId="8" fillId="0" borderId="0"/>
    <xf numFmtId="43" fontId="8" fillId="0" borderId="0"/>
    <xf numFmtId="42" fontId="13" fillId="0" borderId="0"/>
    <xf numFmtId="42" fontId="13" fillId="0" borderId="0"/>
    <xf numFmtId="44" fontId="13" fillId="0" borderId="0"/>
    <xf numFmtId="44" fontId="13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8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44" fontId="13" fillId="0" borderId="0"/>
    <xf numFmtId="0" fontId="14" fillId="0" borderId="0">
      <alignment vertical="top"/>
      <protection locked="0"/>
    </xf>
    <xf numFmtId="0" fontId="38" fillId="0" borderId="0"/>
    <xf numFmtId="0" fontId="38" fillId="0" borderId="0"/>
    <xf numFmtId="0" fontId="14" fillId="0" borderId="0">
      <alignment vertical="top"/>
      <protection locked="0"/>
    </xf>
    <xf numFmtId="0" fontId="40" fillId="28" borderId="0"/>
    <xf numFmtId="0" fontId="44" fillId="28" borderId="0"/>
    <xf numFmtId="0" fontId="40" fillId="28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46" fillId="0" borderId="0"/>
    <xf numFmtId="0" fontId="16" fillId="0" borderId="0"/>
    <xf numFmtId="0" fontId="8" fillId="0" borderId="0"/>
    <xf numFmtId="0" fontId="13" fillId="0" borderId="0"/>
    <xf numFmtId="0" fontId="42" fillId="0" borderId="0"/>
    <xf numFmtId="0" fontId="13" fillId="0" borderId="0"/>
    <xf numFmtId="0" fontId="42" fillId="0" borderId="0"/>
    <xf numFmtId="0" fontId="13" fillId="0" borderId="0"/>
    <xf numFmtId="169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37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4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2" fillId="0" borderId="0"/>
    <xf numFmtId="0" fontId="8" fillId="0" borderId="0"/>
    <xf numFmtId="0" fontId="42" fillId="0" borderId="0"/>
    <xf numFmtId="0" fontId="8" fillId="0" borderId="0"/>
    <xf numFmtId="0" fontId="9" fillId="0" borderId="0"/>
    <xf numFmtId="0" fontId="7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0" fontId="8" fillId="9" borderId="33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13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13" fillId="0" borderId="0"/>
    <xf numFmtId="9" fontId="8" fillId="0" borderId="0"/>
    <xf numFmtId="9" fontId="13" fillId="0" borderId="0"/>
    <xf numFmtId="9" fontId="13" fillId="0" borderId="0"/>
    <xf numFmtId="9" fontId="8" fillId="0" borderId="0"/>
    <xf numFmtId="9" fontId="8" fillId="0" borderId="0"/>
    <xf numFmtId="9" fontId="13" fillId="0" borderId="0"/>
    <xf numFmtId="9" fontId="13" fillId="0" borderId="0"/>
    <xf numFmtId="9" fontId="13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8" fillId="0" borderId="0"/>
    <xf numFmtId="9" fontId="13" fillId="0" borderId="0"/>
    <xf numFmtId="0" fontId="39" fillId="0" borderId="0"/>
    <xf numFmtId="0" fontId="45" fillId="0" borderId="0"/>
    <xf numFmtId="0" fontId="39" fillId="0" borderId="0"/>
    <xf numFmtId="0" fontId="57" fillId="0" borderId="42" applyNumberFormat="0" applyFill="0" applyAlignment="0" applyProtection="0"/>
    <xf numFmtId="0" fontId="58" fillId="0" borderId="43" applyNumberFormat="0" applyFill="0" applyAlignment="0" applyProtection="0"/>
    <xf numFmtId="0" fontId="59" fillId="0" borderId="44" applyNumberFormat="0" applyFill="0" applyAlignment="0" applyProtection="0"/>
    <xf numFmtId="0" fontId="59" fillId="0" borderId="0" applyNumberFormat="0" applyFill="0" applyBorder="0" applyAlignment="0" applyProtection="0"/>
    <xf numFmtId="0" fontId="60" fillId="31" borderId="0" applyNumberFormat="0" applyBorder="0" applyAlignment="0" applyProtection="0"/>
    <xf numFmtId="0" fontId="61" fillId="32" borderId="0" applyNumberFormat="0" applyBorder="0" applyAlignment="0" applyProtection="0"/>
    <xf numFmtId="0" fontId="62" fillId="34" borderId="45" applyNumberFormat="0" applyAlignment="0" applyProtection="0"/>
    <xf numFmtId="0" fontId="63" fillId="35" borderId="46" applyNumberFormat="0" applyAlignment="0" applyProtection="0"/>
    <xf numFmtId="0" fontId="64" fillId="35" borderId="45" applyNumberFormat="0" applyAlignment="0" applyProtection="0"/>
    <xf numFmtId="0" fontId="65" fillId="0" borderId="47" applyNumberFormat="0" applyFill="0" applyAlignment="0" applyProtection="0"/>
    <xf numFmtId="0" fontId="66" fillId="36" borderId="48" applyNumberFormat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6" fillId="0" borderId="49" applyNumberFormat="0" applyFill="0" applyAlignment="0" applyProtection="0"/>
    <xf numFmtId="0" fontId="41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1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1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1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1" fillId="54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1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4" fillId="33" borderId="0" applyNumberFormat="0" applyBorder="0" applyAlignment="0" applyProtection="0"/>
    <xf numFmtId="0" fontId="41" fillId="41" borderId="0" applyNumberFormat="0" applyBorder="0" applyAlignment="0" applyProtection="0"/>
    <xf numFmtId="0" fontId="41" fillId="45" borderId="0" applyNumberFormat="0" applyBorder="0" applyAlignment="0" applyProtection="0"/>
    <xf numFmtId="0" fontId="41" fillId="49" borderId="0" applyNumberFormat="0" applyBorder="0" applyAlignment="0" applyProtection="0"/>
    <xf numFmtId="0" fontId="41" fillId="53" borderId="0" applyNumberFormat="0" applyBorder="0" applyAlignment="0" applyProtection="0"/>
    <xf numFmtId="0" fontId="41" fillId="57" borderId="0" applyNumberFormat="0" applyBorder="0" applyAlignment="0" applyProtection="0"/>
    <xf numFmtId="0" fontId="41" fillId="61" borderId="0" applyNumberFormat="0" applyBorder="0" applyAlignment="0" applyProtection="0"/>
    <xf numFmtId="37" fontId="56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4" borderId="0" applyNumberFormat="0" applyBorder="0" applyAlignment="0" applyProtection="0"/>
    <xf numFmtId="0" fontId="27" fillId="66" borderId="0" applyNumberFormat="0" applyBorder="0" applyAlignment="0" applyProtection="0"/>
    <xf numFmtId="0" fontId="27" fillId="63" borderId="0" applyNumberFormat="0" applyBorder="0" applyAlignment="0" applyProtection="0"/>
    <xf numFmtId="0" fontId="27" fillId="67" borderId="0" applyNumberFormat="0" applyBorder="0" applyAlignment="0" applyProtection="0"/>
    <xf numFmtId="0" fontId="27" fillId="68" borderId="0" applyNumberFormat="0" applyBorder="0" applyAlignment="0" applyProtection="0"/>
    <xf numFmtId="0" fontId="27" fillId="66" borderId="0" applyNumberFormat="0" applyBorder="0" applyAlignment="0" applyProtection="0"/>
    <xf numFmtId="0" fontId="27" fillId="64" borderId="0" applyNumberFormat="0" applyBorder="0" applyAlignment="0" applyProtection="0"/>
    <xf numFmtId="0" fontId="70" fillId="66" borderId="0" applyNumberFormat="0" applyBorder="0" applyAlignment="0" applyProtection="0"/>
    <xf numFmtId="0" fontId="70" fillId="69" borderId="0" applyNumberFormat="0" applyBorder="0" applyAlignment="0" applyProtection="0"/>
    <xf numFmtId="0" fontId="70" fillId="70" borderId="0" applyNumberFormat="0" applyBorder="0" applyAlignment="0" applyProtection="0"/>
    <xf numFmtId="0" fontId="70" fillId="68" borderId="0" applyNumberFormat="0" applyBorder="0" applyAlignment="0" applyProtection="0"/>
    <xf numFmtId="0" fontId="70" fillId="66" borderId="0" applyNumberFormat="0" applyBorder="0" applyAlignment="0" applyProtection="0"/>
    <xf numFmtId="0" fontId="70" fillId="63" borderId="0" applyNumberFormat="0" applyBorder="0" applyAlignment="0" applyProtection="0"/>
    <xf numFmtId="0" fontId="70" fillId="71" borderId="0" applyNumberFormat="0" applyBorder="0" applyAlignment="0" applyProtection="0"/>
    <xf numFmtId="0" fontId="70" fillId="69" borderId="0" applyNumberFormat="0" applyBorder="0" applyAlignment="0" applyProtection="0"/>
    <xf numFmtId="0" fontId="70" fillId="70" borderId="0" applyNumberFormat="0" applyBorder="0" applyAlignment="0" applyProtection="0"/>
    <xf numFmtId="0" fontId="70" fillId="72" borderId="0" applyNumberFormat="0" applyBorder="0" applyAlignment="0" applyProtection="0"/>
    <xf numFmtId="0" fontId="70" fillId="73" borderId="0" applyNumberFormat="0" applyBorder="0" applyAlignment="0" applyProtection="0"/>
    <xf numFmtId="0" fontId="70" fillId="74" borderId="0" applyNumberFormat="0" applyBorder="0" applyAlignment="0" applyProtection="0"/>
    <xf numFmtId="0" fontId="71" fillId="75" borderId="0" applyNumberFormat="0" applyBorder="0" applyAlignment="0" applyProtection="0"/>
    <xf numFmtId="0" fontId="72" fillId="76" borderId="50" applyNumberFormat="0" applyAlignment="0" applyProtection="0"/>
    <xf numFmtId="0" fontId="73" fillId="77" borderId="51" applyNumberFormat="0" applyAlignment="0" applyProtection="0"/>
    <xf numFmtId="4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13" fillId="0" borderId="0" applyFont="0" applyFill="0" applyBorder="0" applyAlignment="0" applyProtection="0">
      <alignment vertical="top"/>
    </xf>
    <xf numFmtId="3" fontId="69" fillId="0" borderId="0" applyFont="0" applyFill="0" applyBorder="0" applyAlignment="0" applyProtection="0">
      <alignment vertical="top"/>
    </xf>
    <xf numFmtId="3" fontId="13" fillId="0" borderId="0" applyFont="0" applyFill="0" applyBorder="0" applyAlignment="0" applyProtection="0">
      <alignment vertical="top"/>
    </xf>
    <xf numFmtId="5" fontId="13" fillId="0" borderId="0" applyFont="0" applyFill="0" applyBorder="0" applyAlignment="0" applyProtection="0">
      <alignment vertical="top"/>
    </xf>
    <xf numFmtId="5" fontId="69" fillId="0" borderId="0" applyFont="0" applyFill="0" applyBorder="0" applyAlignment="0" applyProtection="0">
      <alignment vertical="top"/>
    </xf>
    <xf numFmtId="5" fontId="13" fillId="0" borderId="0" applyFont="0" applyFill="0" applyBorder="0" applyAlignment="0" applyProtection="0">
      <alignment vertical="top"/>
    </xf>
    <xf numFmtId="0" fontId="13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vertical="top"/>
    </xf>
    <xf numFmtId="0" fontId="13" fillId="0" borderId="0" applyFont="0" applyFill="0" applyBorder="0" applyAlignment="0" applyProtection="0">
      <alignment vertical="top"/>
    </xf>
    <xf numFmtId="0" fontId="74" fillId="0" borderId="0" applyNumberFormat="0" applyFill="0" applyBorder="0" applyAlignment="0" applyProtection="0"/>
    <xf numFmtId="2" fontId="13" fillId="0" borderId="0" applyFont="0" applyFill="0" applyBorder="0" applyAlignment="0" applyProtection="0">
      <alignment vertical="top"/>
    </xf>
    <xf numFmtId="2" fontId="69" fillId="0" borderId="0" applyFont="0" applyFill="0" applyBorder="0" applyAlignment="0" applyProtection="0">
      <alignment vertical="top"/>
    </xf>
    <xf numFmtId="2" fontId="13" fillId="0" borderId="0" applyFont="0" applyFill="0" applyBorder="0" applyAlignment="0" applyProtection="0">
      <alignment vertical="top"/>
    </xf>
    <xf numFmtId="0" fontId="75" fillId="66" borderId="0" applyNumberFormat="0" applyBorder="0" applyAlignment="0" applyProtection="0"/>
    <xf numFmtId="0" fontId="76" fillId="0" borderId="52" applyNumberFormat="0" applyFill="0" applyAlignment="0" applyProtection="0"/>
    <xf numFmtId="0" fontId="77" fillId="0" borderId="0" applyNumberFormat="0" applyFill="0" applyBorder="0" applyAlignment="0" applyProtection="0">
      <alignment vertical="top"/>
    </xf>
    <xf numFmtId="0" fontId="78" fillId="0" borderId="0" applyNumberFormat="0" applyFill="0" applyBorder="0" applyAlignment="0" applyProtection="0">
      <alignment vertical="top"/>
    </xf>
    <xf numFmtId="0" fontId="77" fillId="0" borderId="0" applyNumberFormat="0" applyFill="0" applyBorder="0" applyAlignment="0" applyProtection="0">
      <alignment vertical="top"/>
    </xf>
    <xf numFmtId="0" fontId="79" fillId="0" borderId="53" applyNumberFormat="0" applyFill="0" applyAlignment="0" applyProtection="0"/>
    <xf numFmtId="0" fontId="32" fillId="0" borderId="0" applyNumberFormat="0" applyFill="0" applyBorder="0" applyAlignment="0" applyProtection="0">
      <alignment vertical="top"/>
    </xf>
    <xf numFmtId="0" fontId="80" fillId="0" borderId="0" applyNumberFormat="0" applyFill="0" applyBorder="0" applyAlignment="0" applyProtection="0">
      <alignment vertical="top"/>
    </xf>
    <xf numFmtId="0" fontId="32" fillId="0" borderId="0" applyNumberFormat="0" applyFill="0" applyBorder="0" applyAlignment="0" applyProtection="0">
      <alignment vertical="top"/>
    </xf>
    <xf numFmtId="0" fontId="81" fillId="0" borderId="54" applyNumberFormat="0" applyFill="0" applyAlignment="0" applyProtection="0"/>
    <xf numFmtId="0" fontId="81" fillId="0" borderId="0" applyNumberFormat="0" applyFill="0" applyBorder="0" applyAlignment="0" applyProtection="0"/>
    <xf numFmtId="0" fontId="82" fillId="67" borderId="50" applyNumberFormat="0" applyAlignment="0" applyProtection="0"/>
    <xf numFmtId="0" fontId="83" fillId="0" borderId="55" applyNumberFormat="0" applyFill="0" applyAlignment="0" applyProtection="0"/>
    <xf numFmtId="0" fontId="84" fillId="67" borderId="0" applyNumberFormat="0" applyBorder="0" applyAlignment="0" applyProtection="0"/>
    <xf numFmtId="0" fontId="4" fillId="0" borderId="0"/>
    <xf numFmtId="37" fontId="33" fillId="0" borderId="0"/>
    <xf numFmtId="0" fontId="33" fillId="64" borderId="56" applyNumberFormat="0" applyFont="0" applyAlignment="0" applyProtection="0"/>
    <xf numFmtId="0" fontId="13" fillId="64" borderId="56" applyNumberFormat="0" applyFont="0" applyAlignment="0" applyProtection="0"/>
    <xf numFmtId="0" fontId="69" fillId="64" borderId="56" applyNumberFormat="0" applyFont="0" applyAlignment="0" applyProtection="0"/>
    <xf numFmtId="0" fontId="4" fillId="37" borderId="33" applyNumberFormat="0" applyFont="0" applyAlignment="0" applyProtection="0"/>
    <xf numFmtId="0" fontId="85" fillId="76" borderId="57" applyNumberFormat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58" applyNumberFormat="0" applyFill="0" applyAlignment="0" applyProtection="0"/>
    <xf numFmtId="0" fontId="13" fillId="0" borderId="59" applyNumberFormat="0" applyFont="0" applyFill="0" applyAlignment="0" applyProtection="0">
      <alignment vertical="top"/>
    </xf>
    <xf numFmtId="0" fontId="69" fillId="0" borderId="59" applyNumberFormat="0" applyFont="0" applyFill="0" applyAlignment="0" applyProtection="0">
      <alignment vertical="top"/>
    </xf>
    <xf numFmtId="0" fontId="13" fillId="0" borderId="59" applyNumberFormat="0" applyFont="0" applyFill="0" applyAlignment="0" applyProtection="0">
      <alignment vertical="top"/>
    </xf>
    <xf numFmtId="0" fontId="83" fillId="0" borderId="0" applyNumberFormat="0" applyFill="0" applyBorder="0" applyAlignment="0" applyProtection="0"/>
    <xf numFmtId="0" fontId="69" fillId="0" borderId="0"/>
    <xf numFmtId="0" fontId="13" fillId="64" borderId="56" applyNumberFormat="0" applyFont="0" applyAlignment="0" applyProtection="0"/>
    <xf numFmtId="44" fontId="2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7" borderId="33" applyNumberFormat="0" applyFont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76" fillId="0" borderId="52" applyNumberFormat="0" applyFill="0" applyAlignment="0" applyProtection="0"/>
    <xf numFmtId="0" fontId="79" fillId="0" borderId="53" applyNumberFormat="0" applyFill="0" applyAlignment="0" applyProtection="0"/>
    <xf numFmtId="37" fontId="33" fillId="0" borderId="0"/>
    <xf numFmtId="0" fontId="33" fillId="64" borderId="56" applyNumberFormat="0" applyFont="0" applyAlignment="0" applyProtection="0"/>
    <xf numFmtId="0" fontId="87" fillId="0" borderId="58" applyNumberFormat="0" applyFill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7" borderId="33" applyNumberFormat="0" applyFont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37" fontId="33" fillId="0" borderId="0"/>
    <xf numFmtId="9" fontId="1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3" fillId="64" borderId="56" applyNumberFormat="0" applyFont="0" applyAlignment="0" applyProtection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4" fillId="0" borderId="0"/>
    <xf numFmtId="43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88" fillId="0" borderId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0" fontId="88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37" fontId="33" fillId="0" borderId="0"/>
    <xf numFmtId="0" fontId="69" fillId="0" borderId="0"/>
    <xf numFmtId="43" fontId="69" fillId="0" borderId="0" applyFont="0" applyFill="0" applyBorder="0" applyAlignment="0" applyProtection="0"/>
    <xf numFmtId="0" fontId="4" fillId="0" borderId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37" fontId="56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7" borderId="33" applyNumberFormat="0" applyFont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7" borderId="33" applyNumberFormat="0" applyFont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7" borderId="33" applyNumberFormat="0" applyFont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37" borderId="33" applyNumberFormat="0" applyFont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37" fillId="0" borderId="0" applyBorder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4" fillId="28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33" fillId="0" borderId="0"/>
    <xf numFmtId="0" fontId="3" fillId="0" borderId="0"/>
    <xf numFmtId="0" fontId="27" fillId="78" borderId="0" applyNumberFormat="0" applyBorder="0" applyAlignment="0" applyProtection="0"/>
    <xf numFmtId="0" fontId="27" fillId="79" borderId="0" applyNumberFormat="0" applyBorder="0" applyAlignment="0" applyProtection="0"/>
    <xf numFmtId="0" fontId="27" fillId="80" borderId="0" applyNumberFormat="0" applyBorder="0" applyAlignment="0" applyProtection="0"/>
    <xf numFmtId="0" fontId="27" fillId="81" borderId="0" applyNumberFormat="0" applyBorder="0" applyAlignment="0" applyProtection="0"/>
    <xf numFmtId="0" fontId="27" fillId="5" borderId="0" applyNumberFormat="0" applyBorder="0" applyAlignment="0" applyProtection="0"/>
    <xf numFmtId="0" fontId="27" fillId="80" borderId="0" applyNumberFormat="0" applyBorder="0" applyAlignment="0" applyProtection="0"/>
    <xf numFmtId="0" fontId="27" fillId="5" borderId="0" applyNumberFormat="0" applyBorder="0" applyAlignment="0" applyProtection="0"/>
    <xf numFmtId="0" fontId="27" fillId="79" borderId="0" applyNumberFormat="0" applyBorder="0" applyAlignment="0" applyProtection="0"/>
    <xf numFmtId="0" fontId="27" fillId="82" borderId="0" applyNumberFormat="0" applyBorder="0" applyAlignment="0" applyProtection="0"/>
    <xf numFmtId="0" fontId="27" fillId="83" borderId="0" applyNumberFormat="0" applyBorder="0" applyAlignment="0" applyProtection="0"/>
    <xf numFmtId="0" fontId="27" fillId="5" borderId="0" applyNumberFormat="0" applyBorder="0" applyAlignment="0" applyProtection="0"/>
    <xf numFmtId="0" fontId="27" fillId="80" borderId="0" applyNumberFormat="0" applyBorder="0" applyAlignment="0" applyProtection="0"/>
    <xf numFmtId="0" fontId="70" fillId="5" borderId="0" applyNumberFormat="0" applyBorder="0" applyAlignment="0" applyProtection="0"/>
    <xf numFmtId="0" fontId="70" fillId="84" borderId="0" applyNumberFormat="0" applyBorder="0" applyAlignment="0" applyProtection="0"/>
    <xf numFmtId="0" fontId="70" fillId="85" borderId="0" applyNumberFormat="0" applyBorder="0" applyAlignment="0" applyProtection="0"/>
    <xf numFmtId="0" fontId="70" fillId="83" borderId="0" applyNumberFormat="0" applyBorder="0" applyAlignment="0" applyProtection="0"/>
    <xf numFmtId="0" fontId="70" fillId="5" borderId="0" applyNumberFormat="0" applyBorder="0" applyAlignment="0" applyProtection="0"/>
    <xf numFmtId="0" fontId="70" fillId="79" borderId="0" applyNumberFormat="0" applyBorder="0" applyAlignment="0" applyProtection="0"/>
    <xf numFmtId="0" fontId="70" fillId="86" borderId="0" applyNumberFormat="0" applyBorder="0" applyAlignment="0" applyProtection="0"/>
    <xf numFmtId="0" fontId="70" fillId="84" borderId="0" applyNumberFormat="0" applyBorder="0" applyAlignment="0" applyProtection="0"/>
    <xf numFmtId="0" fontId="70" fillId="85" borderId="0" applyNumberFormat="0" applyBorder="0" applyAlignment="0" applyProtection="0"/>
    <xf numFmtId="0" fontId="70" fillId="87" borderId="0" applyNumberFormat="0" applyBorder="0" applyAlignment="0" applyProtection="0"/>
    <xf numFmtId="0" fontId="70" fillId="88" borderId="0" applyNumberFormat="0" applyBorder="0" applyAlignment="0" applyProtection="0"/>
    <xf numFmtId="0" fontId="70" fillId="89" borderId="0" applyNumberFormat="0" applyBorder="0" applyAlignment="0" applyProtection="0"/>
    <xf numFmtId="0" fontId="71" fillId="3" borderId="0" applyNumberFormat="0" applyBorder="0" applyAlignment="0" applyProtection="0"/>
    <xf numFmtId="0" fontId="72" fillId="90" borderId="50" applyNumberFormat="0" applyAlignment="0" applyProtection="0"/>
    <xf numFmtId="0" fontId="73" fillId="91" borderId="51" applyNumberFormat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3" fillId="0" borderId="0" applyFont="0" applyFill="0" applyBorder="0" applyProtection="0"/>
    <xf numFmtId="3" fontId="13" fillId="0" borderId="0" applyFont="0" applyFill="0" applyBorder="0" applyProtection="0"/>
    <xf numFmtId="3" fontId="13" fillId="0" borderId="0" applyFont="0" applyFill="0" applyBorder="0" applyProtection="0"/>
    <xf numFmtId="5" fontId="13" fillId="0" borderId="0" applyFont="0" applyFill="0" applyBorder="0" applyProtection="0"/>
    <xf numFmtId="5" fontId="13" fillId="0" borderId="0" applyFont="0" applyFill="0" applyBorder="0" applyProtection="0"/>
    <xf numFmtId="5" fontId="13" fillId="0" borderId="0" applyFont="0" applyFill="0" applyBorder="0" applyProtection="0"/>
    <xf numFmtId="0" fontId="13" fillId="0" borderId="0" applyFont="0" applyFill="0" applyBorder="0" applyProtection="0"/>
    <xf numFmtId="0" fontId="13" fillId="0" borderId="0" applyFont="0" applyFill="0" applyBorder="0" applyProtection="0"/>
    <xf numFmtId="0" fontId="13" fillId="0" borderId="0" applyFont="0" applyFill="0" applyBorder="0" applyProtection="0"/>
    <xf numFmtId="2" fontId="13" fillId="0" borderId="0" applyFont="0" applyFill="0" applyBorder="0" applyProtection="0"/>
    <xf numFmtId="2" fontId="13" fillId="0" borderId="0" applyFont="0" applyFill="0" applyBorder="0" applyProtection="0"/>
    <xf numFmtId="2" fontId="13" fillId="0" borderId="0" applyFont="0" applyFill="0" applyBorder="0" applyProtection="0"/>
    <xf numFmtId="0" fontId="75" fillId="5" borderId="0" applyNumberFormat="0" applyBorder="0" applyAlignment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77" fillId="0" borderId="0" applyNumberFormat="0" applyFill="0" applyBorder="0" applyProtection="0"/>
    <xf numFmtId="0" fontId="32" fillId="0" borderId="0" applyNumberFormat="0" applyFill="0" applyBorder="0" applyProtection="0"/>
    <xf numFmtId="0" fontId="32" fillId="0" borderId="0" applyNumberFormat="0" applyFill="0" applyBorder="0" applyProtection="0"/>
    <xf numFmtId="0" fontId="32" fillId="0" borderId="0" applyNumberFormat="0" applyFill="0" applyBorder="0" applyProtection="0"/>
    <xf numFmtId="44" fontId="13" fillId="0" borderId="0" applyFont="0" applyFill="0" applyBorder="0" applyAlignment="0" applyProtection="0"/>
    <xf numFmtId="0" fontId="82" fillId="82" borderId="50" applyNumberFormat="0" applyAlignment="0" applyProtection="0"/>
    <xf numFmtId="0" fontId="84" fillId="82" borderId="0" applyNumberFormat="0" applyBorder="0" applyAlignment="0" applyProtection="0"/>
    <xf numFmtId="0" fontId="3" fillId="0" borderId="0"/>
    <xf numFmtId="0" fontId="33" fillId="0" borderId="0"/>
    <xf numFmtId="0" fontId="33" fillId="80" borderId="56" applyNumberFormat="0" applyFont="0" applyAlignment="0" applyProtection="0"/>
    <xf numFmtId="0" fontId="13" fillId="80" borderId="56" applyNumberFormat="0" applyFont="0" applyAlignment="0" applyProtection="0"/>
    <xf numFmtId="0" fontId="13" fillId="80" borderId="56" applyNumberFormat="0" applyFont="0" applyAlignment="0" applyProtection="0"/>
    <xf numFmtId="0" fontId="3" fillId="9" borderId="33" applyNumberFormat="0" applyFont="0" applyAlignment="0" applyProtection="0"/>
    <xf numFmtId="0" fontId="85" fillId="90" borderId="57" applyNumberFormat="0" applyAlignment="0" applyProtection="0"/>
    <xf numFmtId="9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59" applyNumberFormat="0" applyFont="0" applyFill="0" applyProtection="0"/>
    <xf numFmtId="0" fontId="13" fillId="0" borderId="59" applyNumberFormat="0" applyFont="0" applyFill="0" applyProtection="0"/>
    <xf numFmtId="0" fontId="13" fillId="0" borderId="59" applyNumberFormat="0" applyFont="0" applyFill="0" applyProtection="0"/>
    <xf numFmtId="0" fontId="13" fillId="80" borderId="56" applyNumberFormat="0" applyFont="0" applyAlignment="0" applyProtection="0"/>
    <xf numFmtId="44" fontId="2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33" applyNumberFormat="0" applyFont="0" applyAlignment="0" applyProtection="0"/>
    <xf numFmtId="0" fontId="3" fillId="92" borderId="0" applyNumberFormat="0" applyBorder="0" applyAlignment="0" applyProtection="0"/>
    <xf numFmtId="0" fontId="3" fillId="93" borderId="0" applyNumberFormat="0" applyBorder="0" applyAlignment="0" applyProtection="0"/>
    <xf numFmtId="0" fontId="3" fillId="94" borderId="0" applyNumberFormat="0" applyBorder="0" applyAlignment="0" applyProtection="0"/>
    <xf numFmtId="0" fontId="3" fillId="95" borderId="0" applyNumberFormat="0" applyBorder="0" applyAlignment="0" applyProtection="0"/>
    <xf numFmtId="0" fontId="3" fillId="96" borderId="0" applyNumberFormat="0" applyBorder="0" applyAlignment="0" applyProtection="0"/>
    <xf numFmtId="0" fontId="3" fillId="97" borderId="0" applyNumberFormat="0" applyBorder="0" applyAlignment="0" applyProtection="0"/>
    <xf numFmtId="0" fontId="3" fillId="98" borderId="0" applyNumberFormat="0" applyBorder="0" applyAlignment="0" applyProtection="0"/>
    <xf numFmtId="0" fontId="3" fillId="99" borderId="0" applyNumberFormat="0" applyBorder="0" applyAlignment="0" applyProtection="0"/>
    <xf numFmtId="0" fontId="3" fillId="100" borderId="0" applyNumberFormat="0" applyBorder="0" applyAlignment="0" applyProtection="0"/>
    <xf numFmtId="0" fontId="3" fillId="101" borderId="0" applyNumberFormat="0" applyBorder="0" applyAlignment="0" applyProtection="0"/>
    <xf numFmtId="0" fontId="3" fillId="102" borderId="0" applyNumberFormat="0" applyBorder="0" applyAlignment="0" applyProtection="0"/>
    <xf numFmtId="0" fontId="3" fillId="103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3" fillId="0" borderId="0"/>
    <xf numFmtId="0" fontId="33" fillId="80" borderId="56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92" borderId="0" applyNumberFormat="0" applyBorder="0" applyAlignment="0" applyProtection="0"/>
    <xf numFmtId="0" fontId="3" fillId="93" borderId="0" applyNumberFormat="0" applyBorder="0" applyAlignment="0" applyProtection="0"/>
    <xf numFmtId="0" fontId="3" fillId="94" borderId="0" applyNumberFormat="0" applyBorder="0" applyAlignment="0" applyProtection="0"/>
    <xf numFmtId="0" fontId="3" fillId="95" borderId="0" applyNumberFormat="0" applyBorder="0" applyAlignment="0" applyProtection="0"/>
    <xf numFmtId="0" fontId="3" fillId="96" borderId="0" applyNumberFormat="0" applyBorder="0" applyAlignment="0" applyProtection="0"/>
    <xf numFmtId="0" fontId="3" fillId="97" borderId="0" applyNumberFormat="0" applyBorder="0" applyAlignment="0" applyProtection="0"/>
    <xf numFmtId="0" fontId="3" fillId="98" borderId="0" applyNumberFormat="0" applyBorder="0" applyAlignment="0" applyProtection="0"/>
    <xf numFmtId="0" fontId="3" fillId="99" borderId="0" applyNumberFormat="0" applyBorder="0" applyAlignment="0" applyProtection="0"/>
    <xf numFmtId="0" fontId="3" fillId="100" borderId="0" applyNumberFormat="0" applyBorder="0" applyAlignment="0" applyProtection="0"/>
    <xf numFmtId="0" fontId="3" fillId="101" borderId="0" applyNumberFormat="0" applyBorder="0" applyAlignment="0" applyProtection="0"/>
    <xf numFmtId="0" fontId="3" fillId="102" borderId="0" applyNumberFormat="0" applyBorder="0" applyAlignment="0" applyProtection="0"/>
    <xf numFmtId="0" fontId="3" fillId="103" borderId="0" applyNumberFormat="0" applyBorder="0" applyAlignment="0" applyProtection="0"/>
    <xf numFmtId="0" fontId="3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3" fillId="80" borderId="56" applyNumberFormat="0" applyFont="0" applyAlignment="0" applyProtection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2" borderId="0" applyNumberFormat="0" applyBorder="0" applyAlignment="0" applyProtection="0"/>
    <xf numFmtId="0" fontId="3" fillId="93" borderId="0" applyNumberFormat="0" applyBorder="0" applyAlignment="0" applyProtection="0"/>
    <xf numFmtId="0" fontId="3" fillId="94" borderId="0" applyNumberFormat="0" applyBorder="0" applyAlignment="0" applyProtection="0"/>
    <xf numFmtId="0" fontId="3" fillId="95" borderId="0" applyNumberFormat="0" applyBorder="0" applyAlignment="0" applyProtection="0"/>
    <xf numFmtId="0" fontId="3" fillId="96" borderId="0" applyNumberFormat="0" applyBorder="0" applyAlignment="0" applyProtection="0"/>
    <xf numFmtId="0" fontId="3" fillId="97" borderId="0" applyNumberFormat="0" applyBorder="0" applyAlignment="0" applyProtection="0"/>
    <xf numFmtId="0" fontId="3" fillId="98" borderId="0" applyNumberFormat="0" applyBorder="0" applyAlignment="0" applyProtection="0"/>
    <xf numFmtId="0" fontId="3" fillId="99" borderId="0" applyNumberFormat="0" applyBorder="0" applyAlignment="0" applyProtection="0"/>
    <xf numFmtId="0" fontId="3" fillId="100" borderId="0" applyNumberFormat="0" applyBorder="0" applyAlignment="0" applyProtection="0"/>
    <xf numFmtId="0" fontId="3" fillId="101" borderId="0" applyNumberFormat="0" applyBorder="0" applyAlignment="0" applyProtection="0"/>
    <xf numFmtId="0" fontId="3" fillId="102" borderId="0" applyNumberFormat="0" applyBorder="0" applyAlignment="0" applyProtection="0"/>
    <xf numFmtId="0" fontId="3" fillId="10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2" borderId="0" applyNumberFormat="0" applyBorder="0" applyAlignment="0" applyProtection="0"/>
    <xf numFmtId="0" fontId="3" fillId="93" borderId="0" applyNumberFormat="0" applyBorder="0" applyAlignment="0" applyProtection="0"/>
    <xf numFmtId="0" fontId="3" fillId="94" borderId="0" applyNumberFormat="0" applyBorder="0" applyAlignment="0" applyProtection="0"/>
    <xf numFmtId="0" fontId="3" fillId="95" borderId="0" applyNumberFormat="0" applyBorder="0" applyAlignment="0" applyProtection="0"/>
    <xf numFmtId="0" fontId="3" fillId="96" borderId="0" applyNumberFormat="0" applyBorder="0" applyAlignment="0" applyProtection="0"/>
    <xf numFmtId="0" fontId="3" fillId="97" borderId="0" applyNumberFormat="0" applyBorder="0" applyAlignment="0" applyProtection="0"/>
    <xf numFmtId="0" fontId="3" fillId="98" borderId="0" applyNumberFormat="0" applyBorder="0" applyAlignment="0" applyProtection="0"/>
    <xf numFmtId="0" fontId="3" fillId="99" borderId="0" applyNumberFormat="0" applyBorder="0" applyAlignment="0" applyProtection="0"/>
    <xf numFmtId="0" fontId="3" fillId="100" borderId="0" applyNumberFormat="0" applyBorder="0" applyAlignment="0" applyProtection="0"/>
    <xf numFmtId="0" fontId="3" fillId="101" borderId="0" applyNumberFormat="0" applyBorder="0" applyAlignment="0" applyProtection="0"/>
    <xf numFmtId="0" fontId="3" fillId="102" borderId="0" applyNumberFormat="0" applyBorder="0" applyAlignment="0" applyProtection="0"/>
    <xf numFmtId="0" fontId="3" fillId="10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/>
    <xf numFmtId="0" fontId="13" fillId="0" borderId="0"/>
    <xf numFmtId="43" fontId="13" fillId="0" borderId="0" applyFont="0" applyFill="0" applyBorder="0" applyAlignment="0" applyProtection="0"/>
    <xf numFmtId="0" fontId="37" fillId="0" borderId="0" applyBorder="0"/>
    <xf numFmtId="44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" fillId="0" borderId="0"/>
    <xf numFmtId="0" fontId="39" fillId="0" borderId="0" applyNumberFormat="0" applyFill="0" applyBorder="0" applyAlignment="0" applyProtection="0"/>
    <xf numFmtId="0" fontId="3" fillId="9" borderId="33" applyNumberFormat="0" applyFont="0" applyAlignment="0" applyProtection="0"/>
    <xf numFmtId="44" fontId="1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33" applyNumberFormat="0" applyFont="0" applyAlignment="0" applyProtection="0"/>
    <xf numFmtId="0" fontId="3" fillId="92" borderId="0" applyNumberFormat="0" applyBorder="0" applyAlignment="0" applyProtection="0"/>
    <xf numFmtId="0" fontId="3" fillId="104" borderId="0" applyNumberFormat="0" applyBorder="0" applyAlignment="0" applyProtection="0"/>
    <xf numFmtId="0" fontId="3" fillId="94" borderId="0" applyNumberFormat="0" applyBorder="0" applyAlignment="0" applyProtection="0"/>
    <xf numFmtId="0" fontId="3" fillId="105" borderId="0" applyNumberFormat="0" applyBorder="0" applyAlignment="0" applyProtection="0"/>
    <xf numFmtId="0" fontId="3" fillId="96" borderId="0" applyNumberFormat="0" applyBorder="0" applyAlignment="0" applyProtection="0"/>
    <xf numFmtId="0" fontId="3" fillId="106" borderId="0" applyNumberFormat="0" applyBorder="0" applyAlignment="0" applyProtection="0"/>
    <xf numFmtId="0" fontId="3" fillId="98" borderId="0" applyNumberFormat="0" applyBorder="0" applyAlignment="0" applyProtection="0"/>
    <xf numFmtId="0" fontId="3" fillId="107" borderId="0" applyNumberFormat="0" applyBorder="0" applyAlignment="0" applyProtection="0"/>
    <xf numFmtId="0" fontId="3" fillId="100" borderId="0" applyNumberFormat="0" applyBorder="0" applyAlignment="0" applyProtection="0"/>
    <xf numFmtId="0" fontId="3" fillId="108" borderId="0" applyNumberFormat="0" applyBorder="0" applyAlignment="0" applyProtection="0"/>
    <xf numFmtId="0" fontId="3" fillId="102" borderId="0" applyNumberFormat="0" applyBorder="0" applyAlignment="0" applyProtection="0"/>
    <xf numFmtId="0" fontId="3" fillId="109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92" borderId="0" applyNumberFormat="0" applyBorder="0" applyAlignment="0" applyProtection="0"/>
    <xf numFmtId="0" fontId="3" fillId="104" borderId="0" applyNumberFormat="0" applyBorder="0" applyAlignment="0" applyProtection="0"/>
    <xf numFmtId="0" fontId="3" fillId="94" borderId="0" applyNumberFormat="0" applyBorder="0" applyAlignment="0" applyProtection="0"/>
    <xf numFmtId="0" fontId="3" fillId="105" borderId="0" applyNumberFormat="0" applyBorder="0" applyAlignment="0" applyProtection="0"/>
    <xf numFmtId="0" fontId="3" fillId="96" borderId="0" applyNumberFormat="0" applyBorder="0" applyAlignment="0" applyProtection="0"/>
    <xf numFmtId="0" fontId="3" fillId="106" borderId="0" applyNumberFormat="0" applyBorder="0" applyAlignment="0" applyProtection="0"/>
    <xf numFmtId="0" fontId="3" fillId="98" borderId="0" applyNumberFormat="0" applyBorder="0" applyAlignment="0" applyProtection="0"/>
    <xf numFmtId="0" fontId="3" fillId="107" borderId="0" applyNumberFormat="0" applyBorder="0" applyAlignment="0" applyProtection="0"/>
    <xf numFmtId="0" fontId="3" fillId="100" borderId="0" applyNumberFormat="0" applyBorder="0" applyAlignment="0" applyProtection="0"/>
    <xf numFmtId="0" fontId="3" fillId="108" borderId="0" applyNumberFormat="0" applyBorder="0" applyAlignment="0" applyProtection="0"/>
    <xf numFmtId="0" fontId="3" fillId="102" borderId="0" applyNumberFormat="0" applyBorder="0" applyAlignment="0" applyProtection="0"/>
    <xf numFmtId="0" fontId="3" fillId="10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2" borderId="0" applyNumberFormat="0" applyBorder="0" applyAlignment="0" applyProtection="0"/>
    <xf numFmtId="0" fontId="3" fillId="104" borderId="0" applyNumberFormat="0" applyBorder="0" applyAlignment="0" applyProtection="0"/>
    <xf numFmtId="0" fontId="3" fillId="94" borderId="0" applyNumberFormat="0" applyBorder="0" applyAlignment="0" applyProtection="0"/>
    <xf numFmtId="0" fontId="3" fillId="105" borderId="0" applyNumberFormat="0" applyBorder="0" applyAlignment="0" applyProtection="0"/>
    <xf numFmtId="0" fontId="3" fillId="96" borderId="0" applyNumberFormat="0" applyBorder="0" applyAlignment="0" applyProtection="0"/>
    <xf numFmtId="0" fontId="3" fillId="106" borderId="0" applyNumberFormat="0" applyBorder="0" applyAlignment="0" applyProtection="0"/>
    <xf numFmtId="0" fontId="3" fillId="98" borderId="0" applyNumberFormat="0" applyBorder="0" applyAlignment="0" applyProtection="0"/>
    <xf numFmtId="0" fontId="3" fillId="107" borderId="0" applyNumberFormat="0" applyBorder="0" applyAlignment="0" applyProtection="0"/>
    <xf numFmtId="0" fontId="3" fillId="100" borderId="0" applyNumberFormat="0" applyBorder="0" applyAlignment="0" applyProtection="0"/>
    <xf numFmtId="0" fontId="3" fillId="108" borderId="0" applyNumberFormat="0" applyBorder="0" applyAlignment="0" applyProtection="0"/>
    <xf numFmtId="0" fontId="3" fillId="102" borderId="0" applyNumberFormat="0" applyBorder="0" applyAlignment="0" applyProtection="0"/>
    <xf numFmtId="0" fontId="3" fillId="10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2" borderId="0" applyNumberFormat="0" applyBorder="0" applyAlignment="0" applyProtection="0"/>
    <xf numFmtId="0" fontId="3" fillId="104" borderId="0" applyNumberFormat="0" applyBorder="0" applyAlignment="0" applyProtection="0"/>
    <xf numFmtId="0" fontId="3" fillId="94" borderId="0" applyNumberFormat="0" applyBorder="0" applyAlignment="0" applyProtection="0"/>
    <xf numFmtId="0" fontId="3" fillId="105" borderId="0" applyNumberFormat="0" applyBorder="0" applyAlignment="0" applyProtection="0"/>
    <xf numFmtId="0" fontId="3" fillId="96" borderId="0" applyNumberFormat="0" applyBorder="0" applyAlignment="0" applyProtection="0"/>
    <xf numFmtId="0" fontId="3" fillId="106" borderId="0" applyNumberFormat="0" applyBorder="0" applyAlignment="0" applyProtection="0"/>
    <xf numFmtId="0" fontId="3" fillId="98" borderId="0" applyNumberFormat="0" applyBorder="0" applyAlignment="0" applyProtection="0"/>
    <xf numFmtId="0" fontId="3" fillId="107" borderId="0" applyNumberFormat="0" applyBorder="0" applyAlignment="0" applyProtection="0"/>
    <xf numFmtId="0" fontId="3" fillId="100" borderId="0" applyNumberFormat="0" applyBorder="0" applyAlignment="0" applyProtection="0"/>
    <xf numFmtId="0" fontId="3" fillId="108" borderId="0" applyNumberFormat="0" applyBorder="0" applyAlignment="0" applyProtection="0"/>
    <xf numFmtId="0" fontId="3" fillId="102" borderId="0" applyNumberFormat="0" applyBorder="0" applyAlignment="0" applyProtection="0"/>
    <xf numFmtId="0" fontId="3" fillId="10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9" borderId="3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9" borderId="33" applyNumberFormat="0" applyFont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7" fontId="3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33" applyNumberFormat="0" applyFont="0" applyAlignment="0" applyProtection="0"/>
    <xf numFmtId="0" fontId="2" fillId="92" borderId="0" applyNumberFormat="0" applyBorder="0" applyAlignment="0" applyProtection="0"/>
    <xf numFmtId="0" fontId="2" fillId="93" borderId="0" applyNumberFormat="0" applyBorder="0" applyAlignment="0" applyProtection="0"/>
    <xf numFmtId="0" fontId="2" fillId="94" borderId="0" applyNumberFormat="0" applyBorder="0" applyAlignment="0" applyProtection="0"/>
    <xf numFmtId="0" fontId="2" fillId="95" borderId="0" applyNumberFormat="0" applyBorder="0" applyAlignment="0" applyProtection="0"/>
    <xf numFmtId="0" fontId="2" fillId="96" borderId="0" applyNumberFormat="0" applyBorder="0" applyAlignment="0" applyProtection="0"/>
    <xf numFmtId="0" fontId="2" fillId="97" borderId="0" applyNumberFormat="0" applyBorder="0" applyAlignment="0" applyProtection="0"/>
    <xf numFmtId="0" fontId="2" fillId="98" borderId="0" applyNumberFormat="0" applyBorder="0" applyAlignment="0" applyProtection="0"/>
    <xf numFmtId="0" fontId="2" fillId="99" borderId="0" applyNumberFormat="0" applyBorder="0" applyAlignment="0" applyProtection="0"/>
    <xf numFmtId="0" fontId="2" fillId="100" borderId="0" applyNumberFormat="0" applyBorder="0" applyAlignment="0" applyProtection="0"/>
    <xf numFmtId="0" fontId="2" fillId="101" borderId="0" applyNumberFormat="0" applyBorder="0" applyAlignment="0" applyProtection="0"/>
    <xf numFmtId="0" fontId="2" fillId="102" borderId="0" applyNumberFormat="0" applyBorder="0" applyAlignment="0" applyProtection="0"/>
    <xf numFmtId="0" fontId="2" fillId="103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92" borderId="0" applyNumberFormat="0" applyBorder="0" applyAlignment="0" applyProtection="0"/>
    <xf numFmtId="0" fontId="2" fillId="93" borderId="0" applyNumberFormat="0" applyBorder="0" applyAlignment="0" applyProtection="0"/>
    <xf numFmtId="0" fontId="2" fillId="94" borderId="0" applyNumberFormat="0" applyBorder="0" applyAlignment="0" applyProtection="0"/>
    <xf numFmtId="0" fontId="2" fillId="95" borderId="0" applyNumberFormat="0" applyBorder="0" applyAlignment="0" applyProtection="0"/>
    <xf numFmtId="0" fontId="2" fillId="96" borderId="0" applyNumberFormat="0" applyBorder="0" applyAlignment="0" applyProtection="0"/>
    <xf numFmtId="0" fontId="2" fillId="97" borderId="0" applyNumberFormat="0" applyBorder="0" applyAlignment="0" applyProtection="0"/>
    <xf numFmtId="0" fontId="2" fillId="98" borderId="0" applyNumberFormat="0" applyBorder="0" applyAlignment="0" applyProtection="0"/>
    <xf numFmtId="0" fontId="2" fillId="99" borderId="0" applyNumberFormat="0" applyBorder="0" applyAlignment="0" applyProtection="0"/>
    <xf numFmtId="0" fontId="2" fillId="100" borderId="0" applyNumberFormat="0" applyBorder="0" applyAlignment="0" applyProtection="0"/>
    <xf numFmtId="0" fontId="2" fillId="101" borderId="0" applyNumberFormat="0" applyBorder="0" applyAlignment="0" applyProtection="0"/>
    <xf numFmtId="0" fontId="2" fillId="102" borderId="0" applyNumberFormat="0" applyBorder="0" applyAlignment="0" applyProtection="0"/>
    <xf numFmtId="0" fontId="2" fillId="10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2" borderId="0" applyNumberFormat="0" applyBorder="0" applyAlignment="0" applyProtection="0"/>
    <xf numFmtId="0" fontId="2" fillId="93" borderId="0" applyNumberFormat="0" applyBorder="0" applyAlignment="0" applyProtection="0"/>
    <xf numFmtId="0" fontId="2" fillId="94" borderId="0" applyNumberFormat="0" applyBorder="0" applyAlignment="0" applyProtection="0"/>
    <xf numFmtId="0" fontId="2" fillId="95" borderId="0" applyNumberFormat="0" applyBorder="0" applyAlignment="0" applyProtection="0"/>
    <xf numFmtId="0" fontId="2" fillId="96" borderId="0" applyNumberFormat="0" applyBorder="0" applyAlignment="0" applyProtection="0"/>
    <xf numFmtId="0" fontId="2" fillId="97" borderId="0" applyNumberFormat="0" applyBorder="0" applyAlignment="0" applyProtection="0"/>
    <xf numFmtId="0" fontId="2" fillId="98" borderId="0" applyNumberFormat="0" applyBorder="0" applyAlignment="0" applyProtection="0"/>
    <xf numFmtId="0" fontId="2" fillId="99" borderId="0" applyNumberFormat="0" applyBorder="0" applyAlignment="0" applyProtection="0"/>
    <xf numFmtId="0" fontId="2" fillId="100" borderId="0" applyNumberFormat="0" applyBorder="0" applyAlignment="0" applyProtection="0"/>
    <xf numFmtId="0" fontId="2" fillId="101" borderId="0" applyNumberFormat="0" applyBorder="0" applyAlignment="0" applyProtection="0"/>
    <xf numFmtId="0" fontId="2" fillId="102" borderId="0" applyNumberFormat="0" applyBorder="0" applyAlignment="0" applyProtection="0"/>
    <xf numFmtId="0" fontId="2" fillId="10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2" borderId="0" applyNumberFormat="0" applyBorder="0" applyAlignment="0" applyProtection="0"/>
    <xf numFmtId="0" fontId="2" fillId="93" borderId="0" applyNumberFormat="0" applyBorder="0" applyAlignment="0" applyProtection="0"/>
    <xf numFmtId="0" fontId="2" fillId="94" borderId="0" applyNumberFormat="0" applyBorder="0" applyAlignment="0" applyProtection="0"/>
    <xf numFmtId="0" fontId="2" fillId="95" borderId="0" applyNumberFormat="0" applyBorder="0" applyAlignment="0" applyProtection="0"/>
    <xf numFmtId="0" fontId="2" fillId="96" borderId="0" applyNumberFormat="0" applyBorder="0" applyAlignment="0" applyProtection="0"/>
    <xf numFmtId="0" fontId="2" fillId="97" borderId="0" applyNumberFormat="0" applyBorder="0" applyAlignment="0" applyProtection="0"/>
    <xf numFmtId="0" fontId="2" fillId="98" borderId="0" applyNumberFormat="0" applyBorder="0" applyAlignment="0" applyProtection="0"/>
    <xf numFmtId="0" fontId="2" fillId="99" borderId="0" applyNumberFormat="0" applyBorder="0" applyAlignment="0" applyProtection="0"/>
    <xf numFmtId="0" fontId="2" fillId="100" borderId="0" applyNumberFormat="0" applyBorder="0" applyAlignment="0" applyProtection="0"/>
    <xf numFmtId="0" fontId="2" fillId="101" borderId="0" applyNumberFormat="0" applyBorder="0" applyAlignment="0" applyProtection="0"/>
    <xf numFmtId="0" fontId="2" fillId="102" borderId="0" applyNumberFormat="0" applyBorder="0" applyAlignment="0" applyProtection="0"/>
    <xf numFmtId="0" fontId="2" fillId="103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33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33" applyNumberFormat="0" applyFont="0" applyAlignment="0" applyProtection="0"/>
    <xf numFmtId="0" fontId="2" fillId="92" borderId="0" applyNumberFormat="0" applyBorder="0" applyAlignment="0" applyProtection="0"/>
    <xf numFmtId="0" fontId="2" fillId="104" borderId="0" applyNumberFormat="0" applyBorder="0" applyAlignment="0" applyProtection="0"/>
    <xf numFmtId="0" fontId="2" fillId="94" borderId="0" applyNumberFormat="0" applyBorder="0" applyAlignment="0" applyProtection="0"/>
    <xf numFmtId="0" fontId="2" fillId="105" borderId="0" applyNumberFormat="0" applyBorder="0" applyAlignment="0" applyProtection="0"/>
    <xf numFmtId="0" fontId="2" fillId="96" borderId="0" applyNumberFormat="0" applyBorder="0" applyAlignment="0" applyProtection="0"/>
    <xf numFmtId="0" fontId="2" fillId="106" borderId="0" applyNumberFormat="0" applyBorder="0" applyAlignment="0" applyProtection="0"/>
    <xf numFmtId="0" fontId="2" fillId="98" borderId="0" applyNumberFormat="0" applyBorder="0" applyAlignment="0" applyProtection="0"/>
    <xf numFmtId="0" fontId="2" fillId="107" borderId="0" applyNumberFormat="0" applyBorder="0" applyAlignment="0" applyProtection="0"/>
    <xf numFmtId="0" fontId="2" fillId="100" borderId="0" applyNumberFormat="0" applyBorder="0" applyAlignment="0" applyProtection="0"/>
    <xf numFmtId="0" fontId="2" fillId="108" borderId="0" applyNumberFormat="0" applyBorder="0" applyAlignment="0" applyProtection="0"/>
    <xf numFmtId="0" fontId="2" fillId="102" borderId="0" applyNumberFormat="0" applyBorder="0" applyAlignment="0" applyProtection="0"/>
    <xf numFmtId="0" fontId="2" fillId="109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92" borderId="0" applyNumberFormat="0" applyBorder="0" applyAlignment="0" applyProtection="0"/>
    <xf numFmtId="0" fontId="2" fillId="104" borderId="0" applyNumberFormat="0" applyBorder="0" applyAlignment="0" applyProtection="0"/>
    <xf numFmtId="0" fontId="2" fillId="94" borderId="0" applyNumberFormat="0" applyBorder="0" applyAlignment="0" applyProtection="0"/>
    <xf numFmtId="0" fontId="2" fillId="105" borderId="0" applyNumberFormat="0" applyBorder="0" applyAlignment="0" applyProtection="0"/>
    <xf numFmtId="0" fontId="2" fillId="96" borderId="0" applyNumberFormat="0" applyBorder="0" applyAlignment="0" applyProtection="0"/>
    <xf numFmtId="0" fontId="2" fillId="106" borderId="0" applyNumberFormat="0" applyBorder="0" applyAlignment="0" applyProtection="0"/>
    <xf numFmtId="0" fontId="2" fillId="98" borderId="0" applyNumberFormat="0" applyBorder="0" applyAlignment="0" applyProtection="0"/>
    <xf numFmtId="0" fontId="2" fillId="107" borderId="0" applyNumberFormat="0" applyBorder="0" applyAlignment="0" applyProtection="0"/>
    <xf numFmtId="0" fontId="2" fillId="100" borderId="0" applyNumberFormat="0" applyBorder="0" applyAlignment="0" applyProtection="0"/>
    <xf numFmtId="0" fontId="2" fillId="108" borderId="0" applyNumberFormat="0" applyBorder="0" applyAlignment="0" applyProtection="0"/>
    <xf numFmtId="0" fontId="2" fillId="102" borderId="0" applyNumberFormat="0" applyBorder="0" applyAlignment="0" applyProtection="0"/>
    <xf numFmtId="0" fontId="2" fillId="10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2" borderId="0" applyNumberFormat="0" applyBorder="0" applyAlignment="0" applyProtection="0"/>
    <xf numFmtId="0" fontId="2" fillId="104" borderId="0" applyNumberFormat="0" applyBorder="0" applyAlignment="0" applyProtection="0"/>
    <xf numFmtId="0" fontId="2" fillId="94" borderId="0" applyNumberFormat="0" applyBorder="0" applyAlignment="0" applyProtection="0"/>
    <xf numFmtId="0" fontId="2" fillId="105" borderId="0" applyNumberFormat="0" applyBorder="0" applyAlignment="0" applyProtection="0"/>
    <xf numFmtId="0" fontId="2" fillId="96" borderId="0" applyNumberFormat="0" applyBorder="0" applyAlignment="0" applyProtection="0"/>
    <xf numFmtId="0" fontId="2" fillId="106" borderId="0" applyNumberFormat="0" applyBorder="0" applyAlignment="0" applyProtection="0"/>
    <xf numFmtId="0" fontId="2" fillId="98" borderId="0" applyNumberFormat="0" applyBorder="0" applyAlignment="0" applyProtection="0"/>
    <xf numFmtId="0" fontId="2" fillId="107" borderId="0" applyNumberFormat="0" applyBorder="0" applyAlignment="0" applyProtection="0"/>
    <xf numFmtId="0" fontId="2" fillId="100" borderId="0" applyNumberFormat="0" applyBorder="0" applyAlignment="0" applyProtection="0"/>
    <xf numFmtId="0" fontId="2" fillId="108" borderId="0" applyNumberFormat="0" applyBorder="0" applyAlignment="0" applyProtection="0"/>
    <xf numFmtId="0" fontId="2" fillId="102" borderId="0" applyNumberFormat="0" applyBorder="0" applyAlignment="0" applyProtection="0"/>
    <xf numFmtId="0" fontId="2" fillId="10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2" borderId="0" applyNumberFormat="0" applyBorder="0" applyAlignment="0" applyProtection="0"/>
    <xf numFmtId="0" fontId="2" fillId="104" borderId="0" applyNumberFormat="0" applyBorder="0" applyAlignment="0" applyProtection="0"/>
    <xf numFmtId="0" fontId="2" fillId="94" borderId="0" applyNumberFormat="0" applyBorder="0" applyAlignment="0" applyProtection="0"/>
    <xf numFmtId="0" fontId="2" fillId="105" borderId="0" applyNumberFormat="0" applyBorder="0" applyAlignment="0" applyProtection="0"/>
    <xf numFmtId="0" fontId="2" fillId="96" borderId="0" applyNumberFormat="0" applyBorder="0" applyAlignment="0" applyProtection="0"/>
    <xf numFmtId="0" fontId="2" fillId="106" borderId="0" applyNumberFormat="0" applyBorder="0" applyAlignment="0" applyProtection="0"/>
    <xf numFmtId="0" fontId="2" fillId="98" borderId="0" applyNumberFormat="0" applyBorder="0" applyAlignment="0" applyProtection="0"/>
    <xf numFmtId="0" fontId="2" fillId="107" borderId="0" applyNumberFormat="0" applyBorder="0" applyAlignment="0" applyProtection="0"/>
    <xf numFmtId="0" fontId="2" fillId="100" borderId="0" applyNumberFormat="0" applyBorder="0" applyAlignment="0" applyProtection="0"/>
    <xf numFmtId="0" fontId="2" fillId="108" borderId="0" applyNumberFormat="0" applyBorder="0" applyAlignment="0" applyProtection="0"/>
    <xf numFmtId="0" fontId="2" fillId="102" borderId="0" applyNumberFormat="0" applyBorder="0" applyAlignment="0" applyProtection="0"/>
    <xf numFmtId="0" fontId="2" fillId="10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9" borderId="33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33" applyNumberFormat="0" applyFont="0" applyAlignment="0" applyProtection="0"/>
  </cellStyleXfs>
  <cellXfs count="352">
    <xf numFmtId="37" fontId="0" fillId="0" borderId="0" xfId="0"/>
    <xf numFmtId="37" fontId="15" fillId="0" borderId="0" xfId="0" applyFont="1"/>
    <xf numFmtId="37" fontId="15" fillId="0" borderId="0" xfId="0" applyFont="1" applyAlignment="1">
      <alignment horizontal="left"/>
    </xf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center"/>
    </xf>
    <xf numFmtId="37" fontId="15" fillId="0" borderId="0" xfId="0" quotePrefix="1" applyFont="1" applyAlignment="1">
      <alignment horizontal="center"/>
    </xf>
    <xf numFmtId="10" fontId="15" fillId="0" borderId="0" xfId="0" applyNumberFormat="1" applyFont="1"/>
    <xf numFmtId="49" fontId="15" fillId="0" borderId="0" xfId="0" quotePrefix="1" applyNumberFormat="1" applyFont="1"/>
    <xf numFmtId="37" fontId="17" fillId="0" borderId="0" xfId="0" applyFont="1" applyAlignment="1" applyProtection="1">
      <alignment horizontal="center"/>
      <protection locked="0"/>
    </xf>
    <xf numFmtId="37" fontId="18" fillId="0" borderId="0" xfId="0" applyFont="1"/>
    <xf numFmtId="37" fontId="19" fillId="0" borderId="0" xfId="0" applyFont="1" applyAlignment="1">
      <alignment horizontal="center"/>
    </xf>
    <xf numFmtId="37" fontId="19" fillId="0" borderId="0" xfId="0" applyFont="1"/>
    <xf numFmtId="37" fontId="19" fillId="0" borderId="0" xfId="0" applyFont="1" applyAlignment="1">
      <alignment horizontal="left"/>
    </xf>
    <xf numFmtId="38" fontId="19" fillId="0" borderId="0" xfId="0" applyNumberFormat="1" applyFont="1"/>
    <xf numFmtId="37" fontId="19" fillId="0" borderId="0" xfId="0" quotePrefix="1" applyFont="1" applyAlignment="1">
      <alignment horizontal="left"/>
    </xf>
    <xf numFmtId="37" fontId="20" fillId="0" borderId="0" xfId="631" applyNumberFormat="1" applyFont="1" applyAlignment="1" applyProtection="1"/>
    <xf numFmtId="37" fontId="19" fillId="3" borderId="0" xfId="0" applyFont="1" applyFill="1"/>
    <xf numFmtId="38" fontId="19" fillId="3" borderId="0" xfId="0" applyNumberFormat="1" applyFont="1" applyFill="1" applyAlignment="1">
      <alignment horizontal="center"/>
    </xf>
    <xf numFmtId="37" fontId="19" fillId="3" borderId="0" xfId="0" applyFont="1" applyFill="1" applyAlignment="1">
      <alignment horizontal="center"/>
    </xf>
    <xf numFmtId="37" fontId="19" fillId="3" borderId="0" xfId="0" quotePrefix="1" applyFont="1" applyFill="1" applyAlignment="1">
      <alignment horizontal="center"/>
    </xf>
    <xf numFmtId="37" fontId="19" fillId="3" borderId="0" xfId="0" quotePrefix="1" applyFont="1" applyFill="1"/>
    <xf numFmtId="37" fontId="19" fillId="3" borderId="0" xfId="0" quotePrefix="1" applyFont="1" applyFill="1" applyAlignment="1">
      <alignment horizontal="left"/>
    </xf>
    <xf numFmtId="38" fontId="19" fillId="3" borderId="0" xfId="0" applyNumberFormat="1" applyFont="1" applyFill="1"/>
    <xf numFmtId="165" fontId="19" fillId="3" borderId="0" xfId="0" applyNumberFormat="1" applyFont="1" applyFill="1" applyAlignment="1">
      <alignment horizontal="center"/>
    </xf>
    <xf numFmtId="37" fontId="19" fillId="3" borderId="0" xfId="0" quotePrefix="1" applyFont="1" applyFill="1" applyAlignment="1">
      <alignment horizontal="fill"/>
    </xf>
    <xf numFmtId="37" fontId="19" fillId="6" borderId="0" xfId="0" applyFont="1" applyFill="1"/>
    <xf numFmtId="37" fontId="19" fillId="6" borderId="0" xfId="0" quotePrefix="1" applyFont="1" applyFill="1" applyAlignment="1">
      <alignment horizontal="left" indent="1"/>
    </xf>
    <xf numFmtId="43" fontId="19" fillId="3" borderId="0" xfId="547" applyFont="1" applyFill="1"/>
    <xf numFmtId="37" fontId="19" fillId="3" borderId="0" xfId="547" quotePrefix="1" applyNumberFormat="1" applyFont="1" applyFill="1" applyAlignment="1">
      <alignment horizontal="fill"/>
    </xf>
    <xf numFmtId="39" fontId="19" fillId="3" borderId="0" xfId="0" applyNumberFormat="1" applyFont="1" applyFill="1"/>
    <xf numFmtId="37" fontId="19" fillId="3" borderId="0" xfId="0" applyFont="1" applyFill="1" applyAlignment="1">
      <alignment horizontal="centerContinuous"/>
    </xf>
    <xf numFmtId="37" fontId="19" fillId="6" borderId="0" xfId="0" quotePrefix="1" applyFont="1" applyFill="1" applyAlignment="1">
      <alignment horizontal="left"/>
    </xf>
    <xf numFmtId="37" fontId="19" fillId="6" borderId="0" xfId="0" applyFont="1" applyFill="1" applyAlignment="1">
      <alignment horizontal="right"/>
    </xf>
    <xf numFmtId="37" fontId="19" fillId="6" borderId="0" xfId="0" applyFont="1" applyFill="1" applyAlignment="1">
      <alignment horizontal="left"/>
    </xf>
    <xf numFmtId="37" fontId="21" fillId="3" borderId="0" xfId="0" applyFont="1" applyFill="1" applyAlignment="1">
      <alignment horizontal="centerContinuous"/>
    </xf>
    <xf numFmtId="37" fontId="19" fillId="3" borderId="0" xfId="0" applyFont="1" applyFill="1" applyAlignment="1">
      <alignment horizontal="right"/>
    </xf>
    <xf numFmtId="38" fontId="19" fillId="3" borderId="0" xfId="0" applyNumberFormat="1" applyFont="1" applyFill="1" applyAlignment="1">
      <alignment horizontal="right"/>
    </xf>
    <xf numFmtId="37" fontId="19" fillId="3" borderId="0" xfId="0" quotePrefix="1" applyFont="1" applyFill="1" applyAlignment="1">
      <alignment horizontal="centerContinuous"/>
    </xf>
    <xf numFmtId="37" fontId="21" fillId="3" borderId="0" xfId="0" quotePrefix="1" applyFont="1" applyFill="1" applyAlignment="1">
      <alignment horizontal="left"/>
    </xf>
    <xf numFmtId="37" fontId="21" fillId="3" borderId="0" xfId="0" applyFont="1" applyFill="1" applyAlignment="1">
      <alignment horizontal="center"/>
    </xf>
    <xf numFmtId="38" fontId="21" fillId="3" borderId="0" xfId="0" applyNumberFormat="1" applyFont="1" applyFill="1" applyAlignment="1">
      <alignment horizontal="center"/>
    </xf>
    <xf numFmtId="38" fontId="21" fillId="3" borderId="0" xfId="0" applyNumberFormat="1" applyFont="1" applyFill="1"/>
    <xf numFmtId="37" fontId="21" fillId="3" borderId="0" xfId="0" applyFont="1" applyFill="1"/>
    <xf numFmtId="37" fontId="19" fillId="3" borderId="0" xfId="0" applyFont="1" applyFill="1" applyAlignment="1">
      <alignment horizontal="left"/>
    </xf>
    <xf numFmtId="38" fontId="21" fillId="3" borderId="8" xfId="0" applyNumberFormat="1" applyFont="1" applyFill="1" applyBorder="1" applyAlignment="1" applyProtection="1">
      <alignment horizontal="center"/>
      <protection locked="0"/>
    </xf>
    <xf numFmtId="37" fontId="21" fillId="6" borderId="0" xfId="0" applyFont="1" applyFill="1" applyAlignment="1">
      <alignment horizontal="centerContinuous"/>
    </xf>
    <xf numFmtId="37" fontId="19" fillId="6" borderId="0" xfId="0" applyFont="1" applyFill="1" applyAlignment="1">
      <alignment horizontal="left" indent="1"/>
    </xf>
    <xf numFmtId="10" fontId="19" fillId="0" borderId="0" xfId="939" applyNumberFormat="1" applyFont="1"/>
    <xf numFmtId="37" fontId="19" fillId="6" borderId="0" xfId="0" applyFont="1" applyFill="1" applyAlignment="1">
      <alignment horizontal="left" indent="2"/>
    </xf>
    <xf numFmtId="37" fontId="19" fillId="6" borderId="0" xfId="0" quotePrefix="1" applyFont="1" applyFill="1" applyAlignment="1">
      <alignment horizontal="left" indent="2"/>
    </xf>
    <xf numFmtId="39" fontId="19" fillId="0" borderId="0" xfId="0" applyNumberFormat="1" applyFont="1"/>
    <xf numFmtId="10" fontId="19" fillId="0" borderId="0" xfId="0" applyNumberFormat="1" applyFont="1"/>
    <xf numFmtId="1" fontId="19" fillId="0" borderId="0" xfId="0" applyNumberFormat="1" applyFont="1" applyAlignment="1">
      <alignment horizontal="center"/>
    </xf>
    <xf numFmtId="37" fontId="19" fillId="0" borderId="0" xfId="0" applyFont="1" applyAlignment="1">
      <alignment horizontal="right"/>
    </xf>
    <xf numFmtId="37" fontId="22" fillId="0" borderId="0" xfId="0" applyFont="1"/>
    <xf numFmtId="37" fontId="17" fillId="0" borderId="0" xfId="0" applyFont="1" applyAlignment="1">
      <alignment horizontal="center"/>
    </xf>
    <xf numFmtId="37" fontId="19" fillId="0" borderId="0" xfId="0" quotePrefix="1" applyFont="1"/>
    <xf numFmtId="37" fontId="23" fillId="0" borderId="0" xfId="0" applyFont="1" applyAlignment="1">
      <alignment vertical="center" readingOrder="1"/>
    </xf>
    <xf numFmtId="37" fontId="25" fillId="0" borderId="0" xfId="0" applyFont="1" applyAlignment="1">
      <alignment vertical="center" readingOrder="1"/>
    </xf>
    <xf numFmtId="37" fontId="26" fillId="0" borderId="0" xfId="0" quotePrefix="1" applyFont="1"/>
    <xf numFmtId="37" fontId="26" fillId="0" borderId="0" xfId="0" applyFont="1"/>
    <xf numFmtId="37" fontId="15" fillId="0" borderId="0" xfId="0" quotePrefix="1" applyFont="1" applyAlignment="1">
      <alignment horizontal="right"/>
    </xf>
    <xf numFmtId="37" fontId="15" fillId="0" borderId="0" xfId="0" applyFont="1" applyAlignment="1">
      <alignment horizontal="centerContinuous"/>
    </xf>
    <xf numFmtId="37" fontId="27" fillId="0" borderId="1" xfId="0" applyFont="1" applyBorder="1"/>
    <xf numFmtId="37" fontId="27" fillId="0" borderId="8" xfId="0" applyFont="1" applyBorder="1"/>
    <xf numFmtId="37" fontId="15" fillId="0" borderId="6" xfId="0" applyFont="1" applyBorder="1"/>
    <xf numFmtId="37" fontId="15" fillId="0" borderId="8" xfId="0" applyFont="1" applyBorder="1"/>
    <xf numFmtId="37" fontId="27" fillId="0" borderId="2" xfId="0" applyFont="1" applyBorder="1"/>
    <xf numFmtId="37" fontId="27" fillId="0" borderId="13" xfId="0" applyFont="1" applyBorder="1"/>
    <xf numFmtId="37" fontId="27" fillId="0" borderId="0" xfId="0" applyFont="1"/>
    <xf numFmtId="37" fontId="27" fillId="0" borderId="4" xfId="0" applyFont="1" applyBorder="1"/>
    <xf numFmtId="37" fontId="15" fillId="0" borderId="13" xfId="0" applyFont="1" applyBorder="1"/>
    <xf numFmtId="37" fontId="15" fillId="0" borderId="10" xfId="0" applyFont="1" applyBorder="1"/>
    <xf numFmtId="37" fontId="27" fillId="0" borderId="14" xfId="0" applyFont="1" applyBorder="1" applyAlignment="1">
      <alignment horizontal="centerContinuous"/>
    </xf>
    <xf numFmtId="37" fontId="27" fillId="0" borderId="2" xfId="0" applyFont="1" applyBorder="1" applyAlignment="1">
      <alignment horizontal="centerContinuous"/>
    </xf>
    <xf numFmtId="37" fontId="27" fillId="0" borderId="8" xfId="0" applyFont="1" applyBorder="1" applyAlignment="1">
      <alignment horizontal="centerContinuous"/>
    </xf>
    <xf numFmtId="37" fontId="15" fillId="0" borderId="8" xfId="0" applyFont="1" applyBorder="1" applyAlignment="1">
      <alignment horizontal="centerContinuous"/>
    </xf>
    <xf numFmtId="37" fontId="15" fillId="0" borderId="2" xfId="0" applyFont="1" applyBorder="1" applyAlignment="1">
      <alignment horizontal="centerContinuous"/>
    </xf>
    <xf numFmtId="37" fontId="27" fillId="0" borderId="1" xfId="0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2" xfId="0" quotePrefix="1" applyFont="1" applyBorder="1" applyAlignment="1">
      <alignment horizontal="left"/>
    </xf>
    <xf numFmtId="37" fontId="27" fillId="0" borderId="12" xfId="0" applyFont="1" applyBorder="1"/>
    <xf numFmtId="37" fontId="15" fillId="0" borderId="4" xfId="0" applyFont="1" applyBorder="1"/>
    <xf numFmtId="37" fontId="27" fillId="0" borderId="8" xfId="0" quotePrefix="1" applyFont="1" applyBorder="1" applyAlignment="1">
      <alignment horizontal="left"/>
    </xf>
    <xf numFmtId="37" fontId="15" fillId="0" borderId="2" xfId="0" applyFont="1" applyBorder="1"/>
    <xf numFmtId="37" fontId="15" fillId="0" borderId="3" xfId="0" applyFont="1" applyBorder="1"/>
    <xf numFmtId="37" fontId="27" fillId="0" borderId="0" xfId="0" applyFont="1" applyAlignment="1">
      <alignment horizontal="left"/>
    </xf>
    <xf numFmtId="37" fontId="15" fillId="2" borderId="0" xfId="0" applyFont="1" applyFill="1"/>
    <xf numFmtId="37" fontId="15" fillId="2" borderId="4" xfId="0" applyFont="1" applyFill="1" applyBorder="1"/>
    <xf numFmtId="37" fontId="15" fillId="0" borderId="9" xfId="0" applyFont="1" applyBorder="1"/>
    <xf numFmtId="37" fontId="27" fillId="0" borderId="12" xfId="0" applyFont="1" applyBorder="1" applyAlignment="1">
      <alignment horizontal="left"/>
    </xf>
    <xf numFmtId="37" fontId="27" fillId="0" borderId="10" xfId="0" applyFont="1" applyBorder="1" applyAlignment="1">
      <alignment horizontal="right"/>
    </xf>
    <xf numFmtId="37" fontId="15" fillId="2" borderId="12" xfId="0" applyFont="1" applyFill="1" applyBorder="1"/>
    <xf numFmtId="37" fontId="15" fillId="2" borderId="10" xfId="0" applyFont="1" applyFill="1" applyBorder="1"/>
    <xf numFmtId="37" fontId="19" fillId="0" borderId="0" xfId="0" quotePrefix="1" applyFont="1" applyAlignment="1">
      <alignment horizontal="right"/>
    </xf>
    <xf numFmtId="37" fontId="19" fillId="0" borderId="16" xfId="0" applyFont="1" applyBorder="1"/>
    <xf numFmtId="37" fontId="19" fillId="0" borderId="17" xfId="0" applyFont="1" applyBorder="1"/>
    <xf numFmtId="37" fontId="19" fillId="0" borderId="18" xfId="0" applyFont="1" applyBorder="1"/>
    <xf numFmtId="37" fontId="19" fillId="0" borderId="19" xfId="0" applyFont="1" applyBorder="1"/>
    <xf numFmtId="37" fontId="19" fillId="0" borderId="20" xfId="0" applyFont="1" applyBorder="1"/>
    <xf numFmtId="37" fontId="19" fillId="0" borderId="21" xfId="0" applyFont="1" applyBorder="1"/>
    <xf numFmtId="37" fontId="19" fillId="0" borderId="22" xfId="0" applyFont="1" applyBorder="1"/>
    <xf numFmtId="37" fontId="19" fillId="0" borderId="23" xfId="0" applyFont="1" applyBorder="1"/>
    <xf numFmtId="37" fontId="19" fillId="0" borderId="17" xfId="0" applyFont="1" applyBorder="1" applyAlignment="1">
      <alignment horizontal="center"/>
    </xf>
    <xf numFmtId="37" fontId="19" fillId="0" borderId="17" xfId="0" applyFont="1" applyBorder="1" applyAlignment="1">
      <alignment horizontal="right"/>
    </xf>
    <xf numFmtId="37" fontId="19" fillId="0" borderId="24" xfId="0" applyFont="1" applyBorder="1"/>
    <xf numFmtId="37" fontId="19" fillId="0" borderId="8" xfId="0" applyFont="1" applyBorder="1"/>
    <xf numFmtId="37" fontId="19" fillId="0" borderId="8" xfId="0" applyFont="1" applyBorder="1" applyAlignment="1">
      <alignment horizontal="center"/>
    </xf>
    <xf numFmtId="37" fontId="19" fillId="0" borderId="25" xfId="0" applyFont="1" applyBorder="1"/>
    <xf numFmtId="37" fontId="19" fillId="0" borderId="26" xfId="0" applyFont="1" applyBorder="1"/>
    <xf numFmtId="37" fontId="19" fillId="0" borderId="6" xfId="0" applyFont="1" applyBorder="1"/>
    <xf numFmtId="37" fontId="19" fillId="0" borderId="27" xfId="0" applyFont="1" applyBorder="1"/>
    <xf numFmtId="37" fontId="19" fillId="0" borderId="28" xfId="0" quotePrefix="1" applyFont="1" applyBorder="1" applyAlignment="1">
      <alignment horizontal="left"/>
    </xf>
    <xf numFmtId="37" fontId="19" fillId="0" borderId="12" xfId="0" applyFont="1" applyBorder="1"/>
    <xf numFmtId="37" fontId="19" fillId="0" borderId="29" xfId="0" applyFont="1" applyBorder="1"/>
    <xf numFmtId="37" fontId="19" fillId="0" borderId="28" xfId="0" applyFont="1" applyBorder="1" applyAlignment="1">
      <alignment horizontal="center"/>
    </xf>
    <xf numFmtId="37" fontId="19" fillId="0" borderId="30" xfId="0" applyFont="1" applyBorder="1"/>
    <xf numFmtId="37" fontId="19" fillId="0" borderId="31" xfId="0" applyFont="1" applyBorder="1"/>
    <xf numFmtId="37" fontId="19" fillId="0" borderId="31" xfId="0" applyFont="1" applyBorder="1" applyAlignment="1">
      <alignment horizontal="center"/>
    </xf>
    <xf numFmtId="37" fontId="19" fillId="0" borderId="32" xfId="0" applyFont="1" applyBorder="1"/>
    <xf numFmtId="37" fontId="27" fillId="0" borderId="0" xfId="0" quotePrefix="1" applyFont="1" applyAlignment="1">
      <alignment horizontal="left"/>
    </xf>
    <xf numFmtId="37" fontId="27" fillId="0" borderId="5" xfId="0" applyFont="1" applyBorder="1" applyAlignment="1">
      <alignment horizontal="centerContinuous"/>
    </xf>
    <xf numFmtId="37" fontId="15" fillId="0" borderId="6" xfId="0" applyFont="1" applyBorder="1" applyAlignment="1">
      <alignment horizontal="centerContinuous"/>
    </xf>
    <xf numFmtId="37" fontId="15" fillId="0" borderId="7" xfId="0" applyFont="1" applyBorder="1" applyAlignment="1">
      <alignment horizontal="centerContinuous"/>
    </xf>
    <xf numFmtId="37" fontId="27" fillId="0" borderId="11" xfId="0" applyFont="1" applyBorder="1"/>
    <xf numFmtId="37" fontId="27" fillId="0" borderId="2" xfId="0" quotePrefix="1" applyFont="1" applyBorder="1" applyAlignment="1">
      <alignment horizontal="centerContinuous"/>
    </xf>
    <xf numFmtId="37" fontId="27" fillId="0" borderId="3" xfId="0" applyFont="1" applyBorder="1" applyAlignment="1">
      <alignment horizontal="center"/>
    </xf>
    <xf numFmtId="37" fontId="27" fillId="0" borderId="2" xfId="0" quotePrefix="1" applyFont="1" applyBorder="1"/>
    <xf numFmtId="37" fontId="27" fillId="0" borderId="13" xfId="0" applyFont="1" applyBorder="1" applyAlignment="1">
      <alignment horizontal="center"/>
    </xf>
    <xf numFmtId="37" fontId="27" fillId="0" borderId="0" xfId="0" quotePrefix="1" applyFont="1"/>
    <xf numFmtId="37" fontId="27" fillId="0" borderId="4" xfId="0" quotePrefix="1" applyFont="1" applyBorder="1"/>
    <xf numFmtId="37" fontId="27" fillId="0" borderId="13" xfId="0" applyFont="1" applyBorder="1" applyAlignment="1">
      <alignment horizontal="centerContinuous"/>
    </xf>
    <xf numFmtId="37" fontId="15" fillId="0" borderId="4" xfId="0" applyFont="1" applyBorder="1" applyAlignment="1">
      <alignment horizontal="centerContinuous"/>
    </xf>
    <xf numFmtId="37" fontId="27" fillId="0" borderId="7" xfId="0" applyFont="1" applyBorder="1" applyAlignment="1">
      <alignment horizontal="centerContinuous"/>
    </xf>
    <xf numFmtId="37" fontId="27" fillId="0" borderId="14" xfId="0" applyFont="1" applyBorder="1" applyAlignment="1">
      <alignment horizontal="left"/>
    </xf>
    <xf numFmtId="37" fontId="15" fillId="0" borderId="12" xfId="0" applyFont="1" applyBorder="1"/>
    <xf numFmtId="37" fontId="15" fillId="0" borderId="7" xfId="0" applyFont="1" applyBorder="1"/>
    <xf numFmtId="37" fontId="15" fillId="0" borderId="15" xfId="0" applyFont="1" applyBorder="1"/>
    <xf numFmtId="37" fontId="27" fillId="0" borderId="12" xfId="0" quotePrefix="1" applyFont="1" applyBorder="1" applyAlignment="1">
      <alignment horizontal="left"/>
    </xf>
    <xf numFmtId="37" fontId="15" fillId="0" borderId="12" xfId="0" quotePrefix="1" applyFont="1" applyBorder="1"/>
    <xf numFmtId="37" fontId="15" fillId="0" borderId="12" xfId="0" quotePrefix="1" applyFont="1" applyBorder="1" applyAlignment="1">
      <alignment horizontal="left"/>
    </xf>
    <xf numFmtId="37" fontId="27" fillId="0" borderId="0" xfId="0" applyFont="1" applyAlignment="1">
      <alignment horizontal="centerContinuous"/>
    </xf>
    <xf numFmtId="37" fontId="27" fillId="0" borderId="0" xfId="0" quotePrefix="1" applyFont="1" applyAlignment="1">
      <alignment horizontal="center"/>
    </xf>
    <xf numFmtId="37" fontId="27" fillId="0" borderId="9" xfId="0" quotePrefix="1" applyFont="1" applyBorder="1"/>
    <xf numFmtId="37" fontId="27" fillId="0" borderId="9" xfId="0" applyFont="1" applyBorder="1"/>
    <xf numFmtId="37" fontId="15" fillId="0" borderId="1" xfId="0" applyFont="1" applyBorder="1"/>
    <xf numFmtId="37" fontId="27" fillId="0" borderId="4" xfId="0" applyFont="1" applyBorder="1" applyAlignment="1">
      <alignment horizontal="centerContinuous"/>
    </xf>
    <xf numFmtId="37" fontId="27" fillId="0" borderId="6" xfId="0" applyFont="1" applyBorder="1" applyAlignment="1">
      <alignment horizontal="centerContinuous"/>
    </xf>
    <xf numFmtId="37" fontId="27" fillId="0" borderId="1" xfId="0" applyFont="1" applyBorder="1" applyAlignment="1">
      <alignment horizontal="centerContinuous"/>
    </xf>
    <xf numFmtId="37" fontId="15" fillId="0" borderId="0" xfId="0" quotePrefix="1" applyFont="1" applyAlignment="1">
      <alignment horizontal="left"/>
    </xf>
    <xf numFmtId="37" fontId="27" fillId="0" borderId="7" xfId="0" applyFont="1" applyBorder="1"/>
    <xf numFmtId="37" fontId="27" fillId="0" borderId="7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 applyAlignment="1">
      <alignment horizontal="center"/>
    </xf>
    <xf numFmtId="37" fontId="27" fillId="0" borderId="3" xfId="0" applyFont="1" applyBorder="1" applyAlignment="1">
      <alignment horizontal="centerContinuous"/>
    </xf>
    <xf numFmtId="37" fontId="27" fillId="2" borderId="2" xfId="0" applyFont="1" applyFill="1" applyBorder="1"/>
    <xf numFmtId="37" fontId="27" fillId="0" borderId="10" xfId="0" applyFont="1" applyBorder="1"/>
    <xf numFmtId="37" fontId="27" fillId="0" borderId="10" xfId="0" applyFont="1" applyBorder="1" applyAlignment="1">
      <alignment horizontal="center"/>
    </xf>
    <xf numFmtId="164" fontId="27" fillId="0" borderId="2" xfId="0" applyNumberFormat="1" applyFont="1" applyBorder="1"/>
    <xf numFmtId="37" fontId="27" fillId="0" borderId="0" xfId="0" applyFont="1" applyAlignment="1">
      <alignment horizontal="center"/>
    </xf>
    <xf numFmtId="164" fontId="27" fillId="0" borderId="2" xfId="0" applyNumberFormat="1" applyFont="1" applyBorder="1" applyAlignment="1">
      <alignment horizontal="right"/>
    </xf>
    <xf numFmtId="164" fontId="27" fillId="0" borderId="1" xfId="0" applyNumberFormat="1" applyFont="1" applyBorder="1"/>
    <xf numFmtId="164" fontId="27" fillId="0" borderId="3" xfId="0" applyNumberFormat="1" applyFont="1" applyBorder="1"/>
    <xf numFmtId="164" fontId="27" fillId="0" borderId="2" xfId="0" quotePrefix="1" applyNumberFormat="1" applyFont="1" applyBorder="1" applyAlignment="1">
      <alignment horizontal="left"/>
    </xf>
    <xf numFmtId="37" fontId="27" fillId="0" borderId="14" xfId="0" applyFont="1" applyBorder="1" applyAlignment="1">
      <alignment horizontal="center"/>
    </xf>
    <xf numFmtId="37" fontId="27" fillId="0" borderId="8" xfId="0" applyFont="1" applyBorder="1" applyAlignment="1">
      <alignment horizontal="center"/>
    </xf>
    <xf numFmtId="37" fontId="27" fillId="0" borderId="14" xfId="0" applyFont="1" applyBorder="1"/>
    <xf numFmtId="37" fontId="15" fillId="0" borderId="14" xfId="0" applyFont="1" applyBorder="1"/>
    <xf numFmtId="37" fontId="28" fillId="0" borderId="0" xfId="0" applyFont="1" applyAlignment="1">
      <alignment horizontal="centerContinuous"/>
    </xf>
    <xf numFmtId="37" fontId="19" fillId="0" borderId="0" xfId="0" applyFont="1" applyAlignment="1">
      <alignment horizontal="centerContinuous"/>
    </xf>
    <xf numFmtId="37" fontId="28" fillId="0" borderId="0" xfId="0" applyFont="1"/>
    <xf numFmtId="37" fontId="28" fillId="0" borderId="5" xfId="0" applyFont="1" applyBorder="1"/>
    <xf numFmtId="37" fontId="28" fillId="0" borderId="6" xfId="0" quotePrefix="1" applyFont="1" applyBorder="1" applyAlignment="1">
      <alignment horizontal="centerContinuous"/>
    </xf>
    <xf numFmtId="37" fontId="28" fillId="0" borderId="7" xfId="0" applyFont="1" applyBorder="1" applyAlignment="1">
      <alignment horizontal="centerContinuous"/>
    </xf>
    <xf numFmtId="37" fontId="28" fillId="0" borderId="1" xfId="0" applyFont="1" applyBorder="1"/>
    <xf numFmtId="37" fontId="28" fillId="0" borderId="2" xfId="0" applyFont="1" applyBorder="1" applyAlignment="1">
      <alignment horizontal="centerContinuous"/>
    </xf>
    <xf numFmtId="37" fontId="28" fillId="0" borderId="2" xfId="0" applyFont="1" applyBorder="1"/>
    <xf numFmtId="37" fontId="28" fillId="0" borderId="8" xfId="0" applyFont="1" applyBorder="1" applyAlignment="1">
      <alignment horizontal="centerContinuous"/>
    </xf>
    <xf numFmtId="37" fontId="28" fillId="0" borderId="8" xfId="0" applyFont="1" applyBorder="1"/>
    <xf numFmtId="37" fontId="28" fillId="0" borderId="9" xfId="0" applyFont="1" applyBorder="1"/>
    <xf numFmtId="37" fontId="28" fillId="0" borderId="10" xfId="0" applyFont="1" applyBorder="1"/>
    <xf numFmtId="37" fontId="28" fillId="0" borderId="11" xfId="0" applyFont="1" applyBorder="1"/>
    <xf numFmtId="37" fontId="28" fillId="0" borderId="6" xfId="0" applyFont="1" applyBorder="1" applyAlignment="1">
      <alignment horizontal="centerContinuous"/>
    </xf>
    <xf numFmtId="37" fontId="28" fillId="0" borderId="3" xfId="0" applyFont="1" applyBorder="1"/>
    <xf numFmtId="37" fontId="28" fillId="0" borderId="4" xfId="0" applyFont="1" applyBorder="1" applyAlignment="1">
      <alignment horizontal="centerContinuous"/>
    </xf>
    <xf numFmtId="37" fontId="28" fillId="0" borderId="2" xfId="0" quotePrefix="1" applyFont="1" applyBorder="1" applyAlignment="1">
      <alignment horizontal="center"/>
    </xf>
    <xf numFmtId="37" fontId="28" fillId="0" borderId="6" xfId="0" applyFont="1" applyBorder="1" applyAlignment="1">
      <alignment horizontal="center"/>
    </xf>
    <xf numFmtId="37" fontId="28" fillId="0" borderId="7" xfId="0" applyFont="1" applyBorder="1" applyAlignment="1">
      <alignment horizontal="center"/>
    </xf>
    <xf numFmtId="37" fontId="28" fillId="0" borderId="8" xfId="0" applyFont="1" applyBorder="1" applyAlignment="1">
      <alignment horizontal="left"/>
    </xf>
    <xf numFmtId="37" fontId="28" fillId="0" borderId="2" xfId="0" quotePrefix="1" applyFont="1" applyBorder="1"/>
    <xf numFmtId="37" fontId="12" fillId="0" borderId="2" xfId="0" applyFont="1" applyBorder="1"/>
    <xf numFmtId="37" fontId="12" fillId="0" borderId="2" xfId="0" quotePrefix="1" applyFont="1" applyBorder="1"/>
    <xf numFmtId="37" fontId="12" fillId="0" borderId="2" xfId="0" applyFont="1" applyBorder="1" applyAlignment="1">
      <alignment horizontal="left" indent="1"/>
    </xf>
    <xf numFmtId="37" fontId="28" fillId="0" borderId="2" xfId="0" applyFont="1" applyBorder="1" applyAlignment="1">
      <alignment horizontal="left" indent="1"/>
    </xf>
    <xf numFmtId="37" fontId="28" fillId="0" borderId="12" xfId="0" applyFont="1" applyBorder="1"/>
    <xf numFmtId="37" fontId="28" fillId="0" borderId="1" xfId="0" applyFont="1" applyBorder="1" applyAlignment="1">
      <alignment horizontal="right"/>
    </xf>
    <xf numFmtId="37" fontId="19" fillId="0" borderId="14" xfId="0" applyFont="1" applyBorder="1"/>
    <xf numFmtId="37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left"/>
    </xf>
    <xf numFmtId="2" fontId="19" fillId="0" borderId="0" xfId="0" applyNumberFormat="1" applyFont="1"/>
    <xf numFmtId="37" fontId="30" fillId="0" borderId="0" xfId="0" applyFont="1"/>
    <xf numFmtId="43" fontId="19" fillId="6" borderId="0" xfId="547" applyFont="1" applyFill="1"/>
    <xf numFmtId="37" fontId="24" fillId="6" borderId="0" xfId="0" applyFont="1" applyFill="1"/>
    <xf numFmtId="2" fontId="15" fillId="0" borderId="0" xfId="0" applyNumberFormat="1" applyFont="1"/>
    <xf numFmtId="37" fontId="30" fillId="0" borderId="0" xfId="0" applyFont="1" applyProtection="1">
      <protection locked="0"/>
    </xf>
    <xf numFmtId="2" fontId="19" fillId="3" borderId="0" xfId="0" quotePrefix="1" applyNumberFormat="1" applyFont="1" applyFill="1" applyAlignment="1">
      <alignment horizontal="left"/>
    </xf>
    <xf numFmtId="2" fontId="19" fillId="3" borderId="0" xfId="0" applyNumberFormat="1" applyFont="1" applyFill="1"/>
    <xf numFmtId="2" fontId="19" fillId="3" borderId="0" xfId="0" quotePrefix="1" applyNumberFormat="1" applyFont="1" applyFill="1" applyAlignment="1">
      <alignment horizontal="fill"/>
    </xf>
    <xf numFmtId="37" fontId="30" fillId="0" borderId="0" xfId="0" applyFont="1" applyAlignment="1">
      <alignment horizontal="center"/>
    </xf>
    <xf numFmtId="37" fontId="30" fillId="0" borderId="0" xfId="0" applyFont="1" applyAlignment="1">
      <alignment horizontal="left"/>
    </xf>
    <xf numFmtId="164" fontId="30" fillId="0" borderId="0" xfId="0" applyNumberFormat="1" applyFont="1"/>
    <xf numFmtId="37" fontId="30" fillId="0" borderId="0" xfId="0" quotePrefix="1" applyFont="1" applyAlignment="1">
      <alignment horizontal="left"/>
    </xf>
    <xf numFmtId="37" fontId="30" fillId="7" borderId="0" xfId="0" applyFont="1" applyFill="1"/>
    <xf numFmtId="37" fontId="29" fillId="0" borderId="0" xfId="0" applyFont="1"/>
    <xf numFmtId="164" fontId="30" fillId="0" borderId="0" xfId="0" applyNumberFormat="1" applyFont="1" applyAlignment="1">
      <alignment horizontal="left"/>
    </xf>
    <xf numFmtId="37" fontId="30" fillId="8" borderId="0" xfId="0" applyFont="1" applyFill="1"/>
    <xf numFmtId="37" fontId="30" fillId="8" borderId="0" xfId="0" applyFont="1" applyFill="1" applyAlignment="1">
      <alignment horizontal="center"/>
    </xf>
    <xf numFmtId="37" fontId="30" fillId="9" borderId="0" xfId="0" applyFont="1" applyFill="1"/>
    <xf numFmtId="37" fontId="30" fillId="9" borderId="0" xfId="0" applyFont="1" applyFill="1" applyAlignment="1">
      <alignment horizontal="left"/>
    </xf>
    <xf numFmtId="37" fontId="30" fillId="9" borderId="0" xfId="0" applyFont="1" applyFill="1" applyAlignment="1">
      <alignment horizontal="center"/>
    </xf>
    <xf numFmtId="39" fontId="30" fillId="9" borderId="0" xfId="0" applyNumberFormat="1" applyFont="1" applyFill="1"/>
    <xf numFmtId="39" fontId="30" fillId="8" borderId="0" xfId="0" applyNumberFormat="1" applyFont="1" applyFill="1"/>
    <xf numFmtId="37" fontId="19" fillId="6" borderId="0" xfId="0" quotePrefix="1" applyFont="1" applyFill="1" applyAlignment="1">
      <alignment horizontal="fill"/>
    </xf>
    <xf numFmtId="38" fontId="19" fillId="6" borderId="0" xfId="0" applyNumberFormat="1" applyFont="1" applyFill="1"/>
    <xf numFmtId="39" fontId="19" fillId="6" borderId="0" xfId="0" applyNumberFormat="1" applyFont="1" applyFill="1"/>
    <xf numFmtId="2" fontId="19" fillId="6" borderId="0" xfId="0" applyNumberFormat="1" applyFont="1" applyFill="1"/>
    <xf numFmtId="37" fontId="15" fillId="0" borderId="0" xfId="0" applyFont="1" applyAlignment="1">
      <alignment vertical="center"/>
    </xf>
    <xf numFmtId="37" fontId="15" fillId="0" borderId="1" xfId="0" applyFont="1" applyBorder="1" applyAlignment="1">
      <alignment vertical="center"/>
    </xf>
    <xf numFmtId="37" fontId="31" fillId="0" borderId="1" xfId="0" applyFont="1" applyBorder="1"/>
    <xf numFmtId="37" fontId="31" fillId="0" borderId="0" xfId="0" applyFont="1" applyAlignment="1">
      <alignment horizontal="centerContinuous"/>
    </xf>
    <xf numFmtId="37" fontId="32" fillId="0" borderId="0" xfId="0" applyFont="1" applyAlignment="1">
      <alignment horizontal="centerContinuous"/>
    </xf>
    <xf numFmtId="37" fontId="32" fillId="0" borderId="0" xfId="0" applyFont="1"/>
    <xf numFmtId="37" fontId="31" fillId="0" borderId="0" xfId="0" applyFont="1"/>
    <xf numFmtId="37" fontId="31" fillId="0" borderId="0" xfId="0" quotePrefix="1" applyFont="1" applyAlignment="1">
      <alignment horizontal="right"/>
    </xf>
    <xf numFmtId="37" fontId="32" fillId="0" borderId="0" xfId="0" quotePrefix="1" applyFont="1"/>
    <xf numFmtId="37" fontId="33" fillId="0" borderId="0" xfId="0" applyFont="1"/>
    <xf numFmtId="37" fontId="31" fillId="0" borderId="2" xfId="0" applyFont="1" applyBorder="1"/>
    <xf numFmtId="37" fontId="31" fillId="0" borderId="2" xfId="0" quotePrefix="1" applyFont="1" applyBorder="1" applyAlignment="1">
      <alignment horizontal="center"/>
    </xf>
    <xf numFmtId="37" fontId="31" fillId="0" borderId="2" xfId="0" applyFont="1" applyBorder="1" applyAlignment="1">
      <alignment horizontal="center"/>
    </xf>
    <xf numFmtId="37" fontId="31" fillId="0" borderId="3" xfId="0" applyFont="1" applyBorder="1"/>
    <xf numFmtId="37" fontId="31" fillId="0" borderId="4" xfId="0" applyFont="1" applyBorder="1"/>
    <xf numFmtId="37" fontId="31" fillId="0" borderId="4" xfId="0" quotePrefix="1" applyFont="1" applyBorder="1" applyAlignment="1">
      <alignment horizontal="center"/>
    </xf>
    <xf numFmtId="37" fontId="31" fillId="0" borderId="4" xfId="0" applyFont="1" applyBorder="1" applyAlignment="1">
      <alignment horizontal="center"/>
    </xf>
    <xf numFmtId="39" fontId="31" fillId="0" borderId="2" xfId="0" applyNumberFormat="1" applyFont="1" applyBorder="1"/>
    <xf numFmtId="37" fontId="31" fillId="0" borderId="2" xfId="0" quotePrefix="1" applyFont="1" applyBorder="1"/>
    <xf numFmtId="37" fontId="31" fillId="4" borderId="2" xfId="0" applyFont="1" applyFill="1" applyBorder="1"/>
    <xf numFmtId="37" fontId="31" fillId="5" borderId="2" xfId="0" applyFont="1" applyFill="1" applyBorder="1"/>
    <xf numFmtId="37" fontId="34" fillId="0" borderId="0" xfId="0" applyFont="1"/>
    <xf numFmtId="37" fontId="31" fillId="5" borderId="2" xfId="0" applyFont="1" applyFill="1" applyBorder="1" applyAlignment="1">
      <alignment horizontal="center"/>
    </xf>
    <xf numFmtId="37" fontId="35" fillId="0" borderId="0" xfId="0" applyFont="1"/>
    <xf numFmtId="37" fontId="31" fillId="0" borderId="2" xfId="0" quotePrefix="1" applyFont="1" applyBorder="1" applyAlignment="1">
      <alignment horizontal="left"/>
    </xf>
    <xf numFmtId="37" fontId="31" fillId="5" borderId="2" xfId="0" quotePrefix="1" applyFont="1" applyFill="1" applyBorder="1" applyAlignment="1">
      <alignment horizontal="center"/>
    </xf>
    <xf numFmtId="37" fontId="32" fillId="0" borderId="10" xfId="0" applyFont="1" applyBorder="1"/>
    <xf numFmtId="37" fontId="31" fillId="5" borderId="2" xfId="0" quotePrefix="1" applyFont="1" applyFill="1" applyBorder="1"/>
    <xf numFmtId="39" fontId="31" fillId="5" borderId="2" xfId="0" quotePrefix="1" applyNumberFormat="1" applyFont="1" applyFill="1" applyBorder="1" applyAlignment="1">
      <alignment horizontal="center"/>
    </xf>
    <xf numFmtId="3" fontId="31" fillId="0" borderId="2" xfId="0" applyNumberFormat="1" applyFont="1" applyBorder="1"/>
    <xf numFmtId="37" fontId="32" fillId="0" borderId="2" xfId="0" applyFont="1" applyBorder="1" applyAlignment="1">
      <alignment horizontal="center"/>
    </xf>
    <xf numFmtId="37" fontId="32" fillId="0" borderId="4" xfId="0" applyFont="1" applyBorder="1" applyAlignment="1">
      <alignment horizontal="center"/>
    </xf>
    <xf numFmtId="39" fontId="31" fillId="5" borderId="2" xfId="0" applyNumberFormat="1" applyFont="1" applyFill="1" applyBorder="1"/>
    <xf numFmtId="2" fontId="31" fillId="0" borderId="2" xfId="0" applyNumberFormat="1" applyFont="1" applyBorder="1"/>
    <xf numFmtId="3" fontId="31" fillId="5" borderId="2" xfId="0" applyNumberFormat="1" applyFont="1" applyFill="1" applyBorder="1"/>
    <xf numFmtId="37" fontId="19" fillId="6" borderId="0" xfId="547" applyNumberFormat="1" applyFont="1" applyFill="1"/>
    <xf numFmtId="0" fontId="19" fillId="3" borderId="0" xfId="0" quotePrefix="1" applyNumberFormat="1" applyFont="1" applyFill="1" applyAlignment="1">
      <alignment horizontal="fill"/>
    </xf>
    <xf numFmtId="39" fontId="19" fillId="3" borderId="0" xfId="0" quotePrefix="1" applyNumberFormat="1" applyFont="1" applyFill="1" applyAlignment="1">
      <alignment horizontal="fill"/>
    </xf>
    <xf numFmtId="0" fontId="20" fillId="0" borderId="0" xfId="631" applyFont="1">
      <alignment vertical="top"/>
      <protection locked="0"/>
    </xf>
    <xf numFmtId="2" fontId="19" fillId="0" borderId="0" xfId="0" applyNumberFormat="1" applyFont="1" applyAlignment="1">
      <alignment horizontal="right"/>
    </xf>
    <xf numFmtId="37" fontId="21" fillId="30" borderId="1" xfId="0" applyFont="1" applyFill="1" applyBorder="1" applyProtection="1">
      <protection locked="0"/>
    </xf>
    <xf numFmtId="37" fontId="21" fillId="30" borderId="1" xfId="0" quotePrefix="1" applyFont="1" applyFill="1" applyBorder="1" applyProtection="1">
      <protection locked="0"/>
    </xf>
    <xf numFmtId="2" fontId="21" fillId="30" borderId="1" xfId="547" quotePrefix="1" applyNumberFormat="1" applyFont="1" applyFill="1" applyBorder="1" applyProtection="1">
      <protection locked="0"/>
    </xf>
    <xf numFmtId="37" fontId="21" fillId="30" borderId="1" xfId="547" quotePrefix="1" applyNumberFormat="1" applyFont="1" applyFill="1" applyBorder="1" applyProtection="1">
      <protection locked="0"/>
    </xf>
    <xf numFmtId="37" fontId="21" fillId="30" borderId="1" xfId="547" applyNumberFormat="1" applyFont="1" applyFill="1" applyBorder="1" applyProtection="1">
      <protection locked="0"/>
    </xf>
    <xf numFmtId="2" fontId="21" fillId="30" borderId="1" xfId="0" quotePrefix="1" applyNumberFormat="1" applyFont="1" applyFill="1" applyBorder="1" applyProtection="1">
      <protection locked="0"/>
    </xf>
    <xf numFmtId="2" fontId="21" fillId="30" borderId="1" xfId="939" quotePrefix="1" applyNumberFormat="1" applyFont="1" applyFill="1" applyBorder="1" applyProtection="1">
      <protection locked="0"/>
    </xf>
    <xf numFmtId="2" fontId="21" fillId="30" borderId="1" xfId="547" applyNumberFormat="1" applyFont="1" applyFill="1" applyBorder="1" applyProtection="1">
      <protection locked="0"/>
    </xf>
    <xf numFmtId="37" fontId="21" fillId="30" borderId="1" xfId="939" quotePrefix="1" applyNumberFormat="1" applyFont="1" applyFill="1" applyBorder="1" applyProtection="1">
      <protection locked="0"/>
    </xf>
    <xf numFmtId="1" fontId="21" fillId="30" borderId="1" xfId="0" quotePrefix="1" applyNumberFormat="1" applyFont="1" applyFill="1" applyBorder="1" applyProtection="1">
      <protection locked="0"/>
    </xf>
    <xf numFmtId="37" fontId="21" fillId="29" borderId="1" xfId="0" quotePrefix="1" applyFont="1" applyFill="1" applyBorder="1" applyProtection="1">
      <protection locked="0"/>
    </xf>
    <xf numFmtId="167" fontId="21" fillId="29" borderId="1" xfId="0" quotePrefix="1" applyNumberFormat="1" applyFont="1" applyFill="1" applyBorder="1" applyProtection="1">
      <protection locked="0"/>
    </xf>
    <xf numFmtId="38" fontId="21" fillId="29" borderId="8" xfId="0" applyNumberFormat="1" applyFont="1" applyFill="1" applyBorder="1" applyProtection="1">
      <protection locked="0"/>
    </xf>
    <xf numFmtId="38" fontId="21" fillId="29" borderId="2" xfId="0" applyNumberFormat="1" applyFont="1" applyFill="1" applyBorder="1" applyProtection="1">
      <protection locked="0"/>
    </xf>
    <xf numFmtId="38" fontId="21" fillId="29" borderId="1" xfId="0" quotePrefix="1" applyNumberFormat="1" applyFont="1" applyFill="1" applyBorder="1" applyAlignment="1" applyProtection="1">
      <alignment horizontal="left"/>
      <protection locked="0"/>
    </xf>
    <xf numFmtId="38" fontId="21" fillId="29" borderId="14" xfId="0" applyNumberFormat="1" applyFont="1" applyFill="1" applyBorder="1" applyProtection="1">
      <protection locked="0"/>
    </xf>
    <xf numFmtId="38" fontId="21" fillId="29" borderId="14" xfId="0" quotePrefix="1" applyNumberFormat="1" applyFont="1" applyFill="1" applyBorder="1" applyProtection="1">
      <protection locked="0"/>
    </xf>
    <xf numFmtId="166" fontId="21" fillId="29" borderId="14" xfId="0" applyNumberFormat="1" applyFont="1" applyFill="1" applyBorder="1" applyAlignment="1" applyProtection="1">
      <alignment horizontal="left"/>
      <protection locked="0"/>
    </xf>
    <xf numFmtId="49" fontId="21" fillId="29" borderId="1" xfId="0" quotePrefix="1" applyNumberFormat="1" applyFont="1" applyFill="1" applyBorder="1" applyProtection="1">
      <protection locked="0"/>
    </xf>
    <xf numFmtId="168" fontId="21" fillId="29" borderId="1" xfId="0" quotePrefix="1" applyNumberFormat="1" applyFont="1" applyFill="1" applyBorder="1" applyAlignment="1" applyProtection="1">
      <alignment horizontal="left"/>
      <protection locked="0"/>
    </xf>
    <xf numFmtId="38" fontId="21" fillId="29" borderId="1" xfId="0" applyNumberFormat="1" applyFont="1" applyFill="1" applyBorder="1" applyProtection="1">
      <protection locked="0"/>
    </xf>
    <xf numFmtId="38" fontId="21" fillId="29" borderId="1" xfId="0" applyNumberFormat="1" applyFont="1" applyFill="1" applyBorder="1" applyAlignment="1" applyProtection="1">
      <alignment horizontal="right"/>
      <protection locked="0"/>
    </xf>
    <xf numFmtId="38" fontId="21" fillId="30" borderId="1" xfId="0" applyNumberFormat="1" applyFont="1" applyFill="1" applyBorder="1" applyProtection="1">
      <protection locked="0"/>
    </xf>
    <xf numFmtId="37" fontId="21" fillId="29" borderId="1" xfId="0" applyFont="1" applyFill="1" applyBorder="1" applyProtection="1">
      <protection locked="0"/>
    </xf>
    <xf numFmtId="38" fontId="29" fillId="29" borderId="1" xfId="0" applyNumberFormat="1" applyFont="1" applyFill="1" applyBorder="1" applyProtection="1">
      <protection locked="0"/>
    </xf>
    <xf numFmtId="38" fontId="21" fillId="29" borderId="1" xfId="0" applyNumberFormat="1" applyFont="1" applyFill="1" applyBorder="1" applyAlignment="1" applyProtection="1">
      <alignment horizontal="center"/>
      <protection locked="0"/>
    </xf>
    <xf numFmtId="37" fontId="19" fillId="29" borderId="0" xfId="0" applyFont="1" applyFill="1" applyProtection="1">
      <protection locked="0"/>
    </xf>
    <xf numFmtId="37" fontId="36" fillId="0" borderId="0" xfId="0" quotePrefix="1" applyFont="1" applyAlignment="1">
      <alignment horizontal="left"/>
    </xf>
    <xf numFmtId="37" fontId="11" fillId="0" borderId="0" xfId="0" applyFont="1"/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0" fillId="0" borderId="0" xfId="0" quotePrefix="1" applyFont="1"/>
    <xf numFmtId="37" fontId="36" fillId="0" borderId="0" xfId="0" applyFont="1"/>
    <xf numFmtId="37" fontId="51" fillId="0" borderId="0" xfId="0" applyFont="1"/>
    <xf numFmtId="0" fontId="52" fillId="0" borderId="0" xfId="631" applyFont="1">
      <alignment vertical="top"/>
      <protection locked="0"/>
    </xf>
    <xf numFmtId="37" fontId="6" fillId="0" borderId="0" xfId="0" quotePrefix="1" applyFont="1" applyAlignment="1">
      <alignment vertical="center" readingOrder="1"/>
    </xf>
    <xf numFmtId="37" fontId="6" fillId="0" borderId="0" xfId="0" applyFont="1" applyAlignment="1">
      <alignment vertical="center" readingOrder="1"/>
    </xf>
    <xf numFmtId="37" fontId="53" fillId="0" borderId="0" xfId="0" applyFont="1"/>
    <xf numFmtId="0" fontId="20" fillId="0" borderId="0" xfId="630" applyNumberFormat="1" applyFont="1" applyAlignment="1" applyProtection="1">
      <alignment vertical="top"/>
      <protection locked="0"/>
    </xf>
    <xf numFmtId="37" fontId="20" fillId="0" borderId="0" xfId="630" applyNumberFormat="1" applyFont="1"/>
    <xf numFmtId="37" fontId="36" fillId="29" borderId="34" xfId="0" quotePrefix="1" applyFont="1" applyFill="1" applyBorder="1" applyAlignment="1">
      <alignment horizontal="left"/>
    </xf>
    <xf numFmtId="37" fontId="5" fillId="29" borderId="35" xfId="0" applyFont="1" applyFill="1" applyBorder="1"/>
    <xf numFmtId="38" fontId="5" fillId="29" borderId="35" xfId="0" applyNumberFormat="1" applyFont="1" applyFill="1" applyBorder="1"/>
    <xf numFmtId="37" fontId="5" fillId="29" borderId="36" xfId="0" applyFont="1" applyFill="1" applyBorder="1"/>
    <xf numFmtId="37" fontId="5" fillId="29" borderId="37" xfId="0" quotePrefix="1" applyFont="1" applyFill="1" applyBorder="1" applyAlignment="1">
      <alignment vertical="center" readingOrder="1"/>
    </xf>
    <xf numFmtId="37" fontId="5" fillId="29" borderId="0" xfId="0" quotePrefix="1" applyFont="1" applyFill="1" applyAlignment="1">
      <alignment horizontal="left"/>
    </xf>
    <xf numFmtId="38" fontId="5" fillId="29" borderId="0" xfId="0" applyNumberFormat="1" applyFont="1" applyFill="1"/>
    <xf numFmtId="37" fontId="5" fillId="29" borderId="0" xfId="0" applyFont="1" applyFill="1"/>
    <xf numFmtId="37" fontId="5" fillId="29" borderId="38" xfId="0" applyFont="1" applyFill="1" applyBorder="1"/>
    <xf numFmtId="37" fontId="5" fillId="29" borderId="37" xfId="0" quotePrefix="1" applyFont="1" applyFill="1" applyBorder="1"/>
    <xf numFmtId="37" fontId="5" fillId="29" borderId="37" xfId="0" applyFont="1" applyFill="1" applyBorder="1" applyAlignment="1">
      <alignment vertical="center" readingOrder="1"/>
    </xf>
    <xf numFmtId="37" fontId="5" fillId="29" borderId="39" xfId="0" quotePrefix="1" applyFont="1" applyFill="1" applyBorder="1"/>
    <xf numFmtId="37" fontId="5" fillId="29" borderId="40" xfId="0" applyFont="1" applyFill="1" applyBorder="1"/>
    <xf numFmtId="38" fontId="5" fillId="29" borderId="40" xfId="0" applyNumberFormat="1" applyFont="1" applyFill="1" applyBorder="1"/>
    <xf numFmtId="37" fontId="5" fillId="29" borderId="41" xfId="0" applyFont="1" applyFill="1" applyBorder="1"/>
    <xf numFmtId="37" fontId="19" fillId="30" borderId="0" xfId="0" applyFont="1" applyFill="1"/>
    <xf numFmtId="37" fontId="21" fillId="30" borderId="1" xfId="546" quotePrefix="1" applyNumberFormat="1" applyFont="1" applyFill="1" applyBorder="1" applyProtection="1">
      <protection locked="0"/>
    </xf>
    <xf numFmtId="37" fontId="19" fillId="6" borderId="0" xfId="546" applyNumberFormat="1" applyFont="1" applyFill="1"/>
    <xf numFmtId="37" fontId="21" fillId="30" borderId="1" xfId="546" applyNumberFormat="1" applyFont="1" applyFill="1" applyBorder="1" applyProtection="1">
      <protection locked="0"/>
    </xf>
    <xf numFmtId="2" fontId="21" fillId="30" borderId="1" xfId="546" quotePrefix="1" applyNumberFormat="1" applyFont="1" applyFill="1" applyBorder="1" applyProtection="1">
      <protection locked="0"/>
    </xf>
    <xf numFmtId="2" fontId="21" fillId="30" borderId="1" xfId="546" applyNumberFormat="1" applyFont="1" applyFill="1" applyBorder="1" applyProtection="1">
      <protection locked="0"/>
    </xf>
    <xf numFmtId="2" fontId="19" fillId="30" borderId="0" xfId="0" applyNumberFormat="1" applyFont="1" applyFill="1"/>
    <xf numFmtId="43" fontId="19" fillId="3" borderId="0" xfId="546" applyNumberFormat="1" applyFont="1" applyFill="1"/>
    <xf numFmtId="43" fontId="19" fillId="6" borderId="0" xfId="546" applyNumberFormat="1" applyFont="1" applyFill="1"/>
    <xf numFmtId="37" fontId="19" fillId="3" borderId="0" xfId="546" quotePrefix="1" applyNumberFormat="1" applyFont="1" applyFill="1" applyAlignment="1">
      <alignment horizontal="fill"/>
    </xf>
    <xf numFmtId="38" fontId="21" fillId="30" borderId="14" xfId="0" applyNumberFormat="1" applyFont="1" applyFill="1" applyBorder="1" applyProtection="1">
      <protection locked="0"/>
    </xf>
    <xf numFmtId="0" fontId="14" fillId="0" borderId="0" xfId="630" applyNumberFormat="1" applyFont="1" applyAlignment="1" applyProtection="1">
      <alignment vertical="top"/>
      <protection locked="0"/>
    </xf>
    <xf numFmtId="170" fontId="89" fillId="0" borderId="0" xfId="1581" applyNumberFormat="1" applyFont="1"/>
    <xf numFmtId="0" fontId="37" fillId="0" borderId="0" xfId="1581"/>
    <xf numFmtId="37" fontId="15" fillId="0" borderId="0" xfId="0" quotePrefix="1" applyFont="1"/>
    <xf numFmtId="170" fontId="37" fillId="0" borderId="0" xfId="1581" applyNumberFormat="1"/>
    <xf numFmtId="37" fontId="49" fillId="0" borderId="0" xfId="0" applyFont="1"/>
    <xf numFmtId="37" fontId="47" fillId="0" borderId="0" xfId="0" applyFont="1"/>
    <xf numFmtId="37" fontId="50" fillId="0" borderId="0" xfId="0" applyFont="1"/>
    <xf numFmtId="0" fontId="89" fillId="0" borderId="0" xfId="1581" applyFont="1"/>
    <xf numFmtId="37" fontId="48" fillId="0" borderId="0" xfId="0" applyFont="1"/>
    <xf numFmtId="37" fontId="15" fillId="0" borderId="0" xfId="0" applyFont="1" applyAlignment="1">
      <alignment vertical="center" wrapText="1"/>
    </xf>
    <xf numFmtId="49" fontId="89" fillId="0" borderId="40" xfId="1581" applyNumberFormat="1" applyFont="1" applyBorder="1" applyAlignment="1">
      <alignment wrapText="1"/>
    </xf>
    <xf numFmtId="170" fontId="90" fillId="0" borderId="0" xfId="1581" applyNumberFormat="1" applyFont="1" applyAlignment="1">
      <alignment wrapText="1"/>
    </xf>
    <xf numFmtId="49" fontId="37" fillId="0" borderId="0" xfId="1581" applyNumberFormat="1" applyAlignment="1">
      <alignment wrapText="1"/>
    </xf>
    <xf numFmtId="170" fontId="37" fillId="0" borderId="0" xfId="1581" applyNumberFormat="1" applyAlignment="1">
      <alignment wrapText="1"/>
    </xf>
    <xf numFmtId="37" fontId="21" fillId="3" borderId="0" xfId="0" applyFont="1" applyFill="1" applyAlignment="1">
      <alignment horizontal="center" vertical="center"/>
    </xf>
    <xf numFmtId="0" fontId="52" fillId="0" borderId="0" xfId="631" applyFont="1" applyAlignment="1">
      <alignment horizontal="left" vertical="top" wrapText="1"/>
      <protection locked="0"/>
    </xf>
    <xf numFmtId="0" fontId="52" fillId="0" borderId="0" xfId="631" applyFont="1" applyAlignment="1">
      <alignment vertical="top" wrapText="1"/>
      <protection locked="0"/>
    </xf>
  </cellXfs>
  <cellStyles count="2126">
    <cellStyle name="20% - Accent1" xfId="992" builtinId="30" customBuiltin="1"/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2 8" xfId="1024" xr:uid="{DF995864-3A8B-449A-8814-6C76100D7D06}"/>
    <cellStyle name="20% - Accent1 2 9" xfId="1605" xr:uid="{DE949BAD-2117-4259-9E09-E69C156FF373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2 2 2" xfId="1537" xr:uid="{66C05090-B9DB-46FC-9214-5C3BDCEB37DF}"/>
    <cellStyle name="20% - Accent1 3 2 2 3" xfId="1318" xr:uid="{E9CEB22A-9F38-40DE-B659-5F40EE3AF965}"/>
    <cellStyle name="20% - Accent1 3 2 2 4" xfId="1844" xr:uid="{4A607101-3D91-4671-8179-0345C97996BF}"/>
    <cellStyle name="20% - Accent1 3 2 2 5" xfId="2080" xr:uid="{FB45658A-F853-40B0-96A0-123F740D363E}"/>
    <cellStyle name="20% - Accent1 3 2 3" xfId="27" xr:uid="{915F006D-7270-4E55-A104-6414B38CEE22}"/>
    <cellStyle name="20% - Accent1 3 2 3 2" xfId="1427" xr:uid="{F2645645-07FD-40F1-8A79-56D3234DF2E7}"/>
    <cellStyle name="20% - Accent1 3 2 4" xfId="1200" xr:uid="{1F9C7F3D-F098-4D5C-8883-C881DAC6D682}"/>
    <cellStyle name="20% - Accent1 3 2 5" xfId="1723" xr:uid="{804F3A99-CCDC-479B-B9D9-74DA30D4B0F2}"/>
    <cellStyle name="20% - Accent1 3 2 6" xfId="1981" xr:uid="{BD6F7986-1E03-406C-98F5-349CE108CF30}"/>
    <cellStyle name="20% - Accent1 3 3" xfId="28" xr:uid="{1F6A3954-B96E-470E-8071-25CE5EBF3A9D}"/>
    <cellStyle name="20% - Accent1 3 3 2" xfId="29" xr:uid="{B2550B72-EA84-4BE6-AF7B-2C835D64613B}"/>
    <cellStyle name="20% - Accent1 3 3 2 2" xfId="1494" xr:uid="{53FBFDAA-F168-4E77-B7FE-D8441B2FEF3D}"/>
    <cellStyle name="20% - Accent1 3 3 3" xfId="1275" xr:uid="{B2D60AD5-73BA-47B7-9CB6-39F3D17ECA53}"/>
    <cellStyle name="20% - Accent1 3 3 4" xfId="1801" xr:uid="{AFE5A836-B6BE-40F9-9B7B-C338A3DE1CAB}"/>
    <cellStyle name="20% - Accent1 3 3 5" xfId="2037" xr:uid="{217C949A-1257-40AD-A593-B56737D6902C}"/>
    <cellStyle name="20% - Accent1 3 4" xfId="30" xr:uid="{A9EFB3CA-FCF6-4567-A86D-8C52AAD7B2E3}"/>
    <cellStyle name="20% - Accent1 3 4 2" xfId="1384" xr:uid="{456EE3D2-FEAE-4E61-9AD1-472826552900}"/>
    <cellStyle name="20% - Accent1 3 5" xfId="1152" xr:uid="{C585E37A-D775-4DA8-BF01-1B542D929698}"/>
    <cellStyle name="20% - Accent1 3 6" xfId="1104" xr:uid="{DCEEF970-47BB-464A-A2AD-15A44E408425}"/>
    <cellStyle name="20% - Accent1 3 7" xfId="1676" xr:uid="{96E87F43-E034-498E-BEEC-AA2E11E2CAB7}"/>
    <cellStyle name="20% - Accent1 3 8" xfId="1938" xr:uid="{AE50CE84-9264-4216-96B7-95232C433DC8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2 2 2" xfId="1556" xr:uid="{0483DBEC-721B-4EE5-BEC1-F2334E46EDFB}"/>
    <cellStyle name="20% - Accent1 4 2 3" xfId="1337" xr:uid="{BD5AE0EB-5461-4D12-B73B-26FB46A44CC9}"/>
    <cellStyle name="20% - Accent1 4 2 4" xfId="1863" xr:uid="{0FFDC506-319D-4230-908A-4FA9E25C64FD}"/>
    <cellStyle name="20% - Accent1 4 2 5" xfId="2099" xr:uid="{B52EDCF1-E45C-4321-AB9C-806CD38C916E}"/>
    <cellStyle name="20% - Accent1 4 3" xfId="34" xr:uid="{96B4F023-C39D-4BA4-B1AB-3661D47C75B8}"/>
    <cellStyle name="20% - Accent1 4 3 2" xfId="1446" xr:uid="{D7958574-B410-456F-BFC0-F81B539D1D01}"/>
    <cellStyle name="20% - Accent1 4 4" xfId="1219" xr:uid="{A50494A7-EF98-4097-9B3D-75D1B0790560}"/>
    <cellStyle name="20% - Accent1 4 5" xfId="1742" xr:uid="{D4D201AF-3292-4DB7-8D1D-80C670EC320C}"/>
    <cellStyle name="20% - Accent1 4 6" xfId="2000" xr:uid="{560D3B68-21C2-4C0B-A55F-298BFF1CA62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2 2 2" xfId="1518" xr:uid="{737EE188-423E-4344-8AD9-CB9ED88C0572}"/>
    <cellStyle name="20% - Accent1 5 2 3" xfId="1299" xr:uid="{060BA604-23DE-4A97-92ED-E2F34F646B2A}"/>
    <cellStyle name="20% - Accent1 5 2 4" xfId="1825" xr:uid="{C87665BF-2674-4D25-BA4C-832263B32C54}"/>
    <cellStyle name="20% - Accent1 5 2 5" xfId="2061" xr:uid="{96E85D16-4342-4B57-8ED9-EB5D48F2365F}"/>
    <cellStyle name="20% - Accent1 5 3" xfId="38" xr:uid="{CEC706B5-4F10-4E7E-8B73-DE3981B3F7BC}"/>
    <cellStyle name="20% - Accent1 5 3 2" xfId="1408" xr:uid="{DC7AD5AD-0A08-4170-A59D-FC259767A60C}"/>
    <cellStyle name="20% - Accent1 5 4" xfId="1176" xr:uid="{D4E2FB5C-DA4C-4664-BCBD-E86C041B2B04}"/>
    <cellStyle name="20% - Accent1 5 5" xfId="1702" xr:uid="{3C56F648-8DA0-4ADF-B2F6-3357F8C5508F}"/>
    <cellStyle name="20% - Accent1 5 6" xfId="1962" xr:uid="{5D0E3128-ABB3-4A89-92AA-580FA84590A9}"/>
    <cellStyle name="20% - Accent1 6" xfId="39" xr:uid="{842F35D3-FF51-4E2E-BAE7-84DCDBA2CF4E}"/>
    <cellStyle name="20% - Accent1 6 2" xfId="40" xr:uid="{1F023914-F1E2-4747-8E4F-A7D8DCEE6E25}"/>
    <cellStyle name="20% - Accent1 6 2 2" xfId="1472" xr:uid="{AF221705-17D5-49E6-A450-07712CC951D3}"/>
    <cellStyle name="20% - Accent1 6 3" xfId="1250" xr:uid="{58833D29-0B1E-4AB6-8AE9-36E83DD039EF}"/>
    <cellStyle name="20% - Accent1 7" xfId="41" xr:uid="{6F00EB95-F44A-4E02-A4A2-66BF32EF93D0}"/>
    <cellStyle name="20% - Accent1 7 2" xfId="42" xr:uid="{086D3584-1284-4CDB-951C-0AF0F7898BCE}"/>
    <cellStyle name="20% - Accent1 7 3" xfId="1362" xr:uid="{7F6DD1CB-49E1-4E5F-8462-31D57C40F249}"/>
    <cellStyle name="20% - Accent1 8" xfId="1128" xr:uid="{03A3F4EB-8C30-43D5-8942-CDACCB2CEFEE}"/>
    <cellStyle name="20% - Accent2" xfId="995" builtinId="34" customBuiltin="1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2 8" xfId="1025" xr:uid="{BACAE7FD-A5DF-47FB-92A3-0B3858C90A7C}"/>
    <cellStyle name="20% - Accent2 2 9" xfId="1606" xr:uid="{D581BC08-A38B-4669-B91F-1A9AB5770680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2 2 2" xfId="1539" xr:uid="{C1E010A9-14F7-4F7B-BE90-41F544A45473}"/>
    <cellStyle name="20% - Accent2 3 2 2 3" xfId="1320" xr:uid="{0962F91C-40E5-4866-B453-96B3B83FAD76}"/>
    <cellStyle name="20% - Accent2 3 2 2 4" xfId="1846" xr:uid="{B49495D6-EDFC-41EF-BE46-5810A3BF10F0}"/>
    <cellStyle name="20% - Accent2 3 2 2 5" xfId="2082" xr:uid="{A016E5BD-3B56-4931-9753-A810FD22B07F}"/>
    <cellStyle name="20% - Accent2 3 2 3" xfId="69" xr:uid="{52C6F2E7-8514-4A46-8C05-0D0F608B75F9}"/>
    <cellStyle name="20% - Accent2 3 2 3 2" xfId="1429" xr:uid="{E9882EB0-F923-407B-A0D7-5473BC727EFF}"/>
    <cellStyle name="20% - Accent2 3 2 4" xfId="1202" xr:uid="{90858F41-20BE-4E12-AA40-561B90A6BF2D}"/>
    <cellStyle name="20% - Accent2 3 2 5" xfId="1725" xr:uid="{324C61FE-DC5C-463F-8F66-9521DC4E51BF}"/>
    <cellStyle name="20% - Accent2 3 2 6" xfId="1983" xr:uid="{8C39DF17-84BB-411D-A6A8-A9DE17AB9D21}"/>
    <cellStyle name="20% - Accent2 3 3" xfId="70" xr:uid="{1491CE4D-5C03-4F94-AE3D-DBA968D0D958}"/>
    <cellStyle name="20% - Accent2 3 3 2" xfId="71" xr:uid="{C329CA93-655B-4FB1-96B3-6F5EB0163AE4}"/>
    <cellStyle name="20% - Accent2 3 3 2 2" xfId="1496" xr:uid="{BEBFD505-1DB5-4942-8847-B237ACB6B67D}"/>
    <cellStyle name="20% - Accent2 3 3 3" xfId="1277" xr:uid="{5CAAECF4-7C3F-453F-BA33-F7D77675A3E0}"/>
    <cellStyle name="20% - Accent2 3 3 4" xfId="1803" xr:uid="{DF6D79F0-CBBA-4742-8F8C-910ABB2DFD27}"/>
    <cellStyle name="20% - Accent2 3 3 5" xfId="2039" xr:uid="{716B878B-590F-4BB0-8D7F-F0CE70BB0F78}"/>
    <cellStyle name="20% - Accent2 3 4" xfId="72" xr:uid="{DC7E5E7B-1789-4A23-960D-9A98ACD9779D}"/>
    <cellStyle name="20% - Accent2 3 4 2" xfId="1386" xr:uid="{70485356-207F-43A4-BE6F-C521252439E6}"/>
    <cellStyle name="20% - Accent2 3 5" xfId="1154" xr:uid="{3F85A798-1C9C-4C0C-B0F0-41FB3F72F44D}"/>
    <cellStyle name="20% - Accent2 3 6" xfId="1106" xr:uid="{8C448AED-D2AE-45A2-8D13-110E45230A3B}"/>
    <cellStyle name="20% - Accent2 3 7" xfId="1678" xr:uid="{07D29D18-4F3E-4032-AB6E-43A13D9F4E49}"/>
    <cellStyle name="20% - Accent2 3 8" xfId="1940" xr:uid="{6ACCEE56-AB42-4A07-B52F-21F9498AEF10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2 2 2" xfId="1558" xr:uid="{61E2B9BC-3E4E-43FF-BD64-2AB674418BBA}"/>
    <cellStyle name="20% - Accent2 4 2 3" xfId="1339" xr:uid="{90F0BD7A-B3E0-4B54-8339-F448FDD12CD9}"/>
    <cellStyle name="20% - Accent2 4 2 4" xfId="1865" xr:uid="{6866F0CD-BC60-4467-A826-7E867013A712}"/>
    <cellStyle name="20% - Accent2 4 2 5" xfId="2101" xr:uid="{6FD27F89-75CE-44D2-89B6-F511F17E76F0}"/>
    <cellStyle name="20% - Accent2 4 3" xfId="76" xr:uid="{64D18BD1-190F-4D3F-9F0E-F5C4930C8057}"/>
    <cellStyle name="20% - Accent2 4 3 2" xfId="1448" xr:uid="{D91290D3-1ED0-4E9B-BF88-1719E75D52A2}"/>
    <cellStyle name="20% - Accent2 4 4" xfId="1221" xr:uid="{9B04F3D6-094D-4740-85FC-58EBA5A2D1E1}"/>
    <cellStyle name="20% - Accent2 4 5" xfId="1744" xr:uid="{8E653E73-01FD-4DA8-874A-44561DE77616}"/>
    <cellStyle name="20% - Accent2 4 6" xfId="2002" xr:uid="{7CA17161-EBC4-4AA4-9433-733BEE120E8C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2 2 2" xfId="1520" xr:uid="{4C39B2A0-7FAC-41B5-9391-FCBC9DCFFE0A}"/>
    <cellStyle name="20% - Accent2 5 2 3" xfId="1301" xr:uid="{D300910F-A4D1-48E8-AC22-60522EC34CC8}"/>
    <cellStyle name="20% - Accent2 5 2 4" xfId="1827" xr:uid="{4A23B6EF-E179-404E-9DC7-3C7FA51F3DF2}"/>
    <cellStyle name="20% - Accent2 5 2 5" xfId="2063" xr:uid="{07278BDF-FB95-413C-8CE0-A937699A7615}"/>
    <cellStyle name="20% - Accent2 5 3" xfId="80" xr:uid="{7D4E7CFD-BC5D-43BD-A4E3-FB3118B12FD5}"/>
    <cellStyle name="20% - Accent2 5 3 2" xfId="1410" xr:uid="{E0BC84F2-E53F-48E7-8A97-6E7A4BFBD30E}"/>
    <cellStyle name="20% - Accent2 5 4" xfId="1178" xr:uid="{9458287D-0725-4044-A631-B528BA45592F}"/>
    <cellStyle name="20% - Accent2 5 5" xfId="1704" xr:uid="{E3F93540-8E6C-4DA6-9F2D-883FBD32116C}"/>
    <cellStyle name="20% - Accent2 5 6" xfId="1964" xr:uid="{E6FF5B4F-B522-4616-82A3-987F1D06B081}"/>
    <cellStyle name="20% - Accent2 6" xfId="81" xr:uid="{22237C09-BE89-4E4F-8E35-32B2192A6E41}"/>
    <cellStyle name="20% - Accent2 6 2" xfId="82" xr:uid="{43D901A5-C3C5-47F2-80AB-DAAA3E3E7EA2}"/>
    <cellStyle name="20% - Accent2 6 2 2" xfId="1474" xr:uid="{14C0FB38-4EEB-4448-998A-B6BF5CCFFF65}"/>
    <cellStyle name="20% - Accent2 6 3" xfId="1252" xr:uid="{6E099335-D39B-4AB4-B7CC-D223853A7C19}"/>
    <cellStyle name="20% - Accent2 7" xfId="83" xr:uid="{E967E575-DDD1-416D-B2C6-DD2EE53D1FD7}"/>
    <cellStyle name="20% - Accent2 7 2" xfId="84" xr:uid="{A2970169-0F62-4ACA-AF43-831E258D563F}"/>
    <cellStyle name="20% - Accent2 7 3" xfId="1364" xr:uid="{8F93A288-B89A-4614-829F-857C968D0BFA}"/>
    <cellStyle name="20% - Accent2 8" xfId="1130" xr:uid="{05D91019-CAAE-4D6B-95D9-69FBCD929158}"/>
    <cellStyle name="20% - Accent3" xfId="998" builtinId="38" customBuiltin="1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2 8" xfId="1026" xr:uid="{45AA5C6E-22A0-4D0D-91E9-49A5C9C0ECD8}"/>
    <cellStyle name="20% - Accent3 2 9" xfId="1607" xr:uid="{6E20B982-F9AD-479E-BD7C-47ADD5779CBC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2 2 2" xfId="1541" xr:uid="{82843DFB-C7CF-4DA8-ADD4-A7E810CB3276}"/>
    <cellStyle name="20% - Accent3 3 2 2 3" xfId="1322" xr:uid="{CB694B08-CFA1-42F2-AE84-7619B4AF72D6}"/>
    <cellStyle name="20% - Accent3 3 2 2 4" xfId="1848" xr:uid="{9B614AA3-3B8A-4583-ACDE-2AFC67343856}"/>
    <cellStyle name="20% - Accent3 3 2 2 5" xfId="2084" xr:uid="{7B280B0E-9788-42E8-8508-D39A4797D2D0}"/>
    <cellStyle name="20% - Accent3 3 2 3" xfId="111" xr:uid="{153224D8-4C0E-4CD5-96EF-05BD44E1B201}"/>
    <cellStyle name="20% - Accent3 3 2 3 2" xfId="1431" xr:uid="{F7EA8C01-1A6F-4163-B9D4-4FFBED2F5E67}"/>
    <cellStyle name="20% - Accent3 3 2 4" xfId="1204" xr:uid="{23227649-8E19-4CCB-820B-D95FF8332985}"/>
    <cellStyle name="20% - Accent3 3 2 5" xfId="1727" xr:uid="{B7561035-7872-4541-91B7-E2D8D0D04E9B}"/>
    <cellStyle name="20% - Accent3 3 2 6" xfId="1985" xr:uid="{B5EC1FD7-0296-4A32-B64E-3D332B89E743}"/>
    <cellStyle name="20% - Accent3 3 3" xfId="112" xr:uid="{B9CD084E-C0ED-4B83-A0CE-52ABE7B0A06E}"/>
    <cellStyle name="20% - Accent3 3 3 2" xfId="113" xr:uid="{038D385C-4F44-4FEF-BDF9-831303BAAC81}"/>
    <cellStyle name="20% - Accent3 3 3 2 2" xfId="1498" xr:uid="{A0FB6653-8EFC-40A0-99C1-E300B0C4C47A}"/>
    <cellStyle name="20% - Accent3 3 3 3" xfId="1279" xr:uid="{324F1CAD-CB52-4A51-9F38-3C2CCC1E4755}"/>
    <cellStyle name="20% - Accent3 3 3 4" xfId="1805" xr:uid="{F999AED7-9B02-4FA4-BD04-8ABC5CE3AA5E}"/>
    <cellStyle name="20% - Accent3 3 3 5" xfId="2041" xr:uid="{31F00DCE-B4A5-4E24-9984-BA00643A705D}"/>
    <cellStyle name="20% - Accent3 3 4" xfId="114" xr:uid="{A5D50AF0-3C74-4E64-85A8-EED6DB808E5A}"/>
    <cellStyle name="20% - Accent3 3 4 2" xfId="1388" xr:uid="{4FF6879B-7499-427B-8F42-F9A7E0775A06}"/>
    <cellStyle name="20% - Accent3 3 5" xfId="1156" xr:uid="{6FF61A25-9DD8-47FA-91C7-2F88764BD856}"/>
    <cellStyle name="20% - Accent3 3 6" xfId="1108" xr:uid="{9C74C4FE-ADA2-4349-91E5-100AEC4D4A9B}"/>
    <cellStyle name="20% - Accent3 3 7" xfId="1680" xr:uid="{2439DE73-8AA3-4701-B276-200BF7B6BD83}"/>
    <cellStyle name="20% - Accent3 3 8" xfId="1942" xr:uid="{7C3CC498-DFF7-419F-A47E-507957C5EA2C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2 2 2" xfId="1560" xr:uid="{244EBD55-F589-4967-BD12-05FABA43A4BE}"/>
    <cellStyle name="20% - Accent3 4 2 3" xfId="1341" xr:uid="{76F493C7-71D7-429D-AF23-038398E1072F}"/>
    <cellStyle name="20% - Accent3 4 2 4" xfId="1867" xr:uid="{E1EF2FEE-AC78-4C8D-8EBA-4E7F218B9CCD}"/>
    <cellStyle name="20% - Accent3 4 2 5" xfId="2103" xr:uid="{4B1788B6-A1BE-410C-B3DD-B5D89E8197DE}"/>
    <cellStyle name="20% - Accent3 4 3" xfId="118" xr:uid="{5C026BCF-5367-44D4-8FC1-75F6D18E8A62}"/>
    <cellStyle name="20% - Accent3 4 3 2" xfId="1450" xr:uid="{702DA72B-C455-4AC7-83E0-C536FE1B3399}"/>
    <cellStyle name="20% - Accent3 4 4" xfId="1223" xr:uid="{6AE7A686-AD1E-4A9B-A723-D482B95E4296}"/>
    <cellStyle name="20% - Accent3 4 5" xfId="1746" xr:uid="{853B661A-3DEA-4AA7-A4F7-4E65B9315E32}"/>
    <cellStyle name="20% - Accent3 4 6" xfId="2004" xr:uid="{4511AB0A-8396-4BCD-BF5A-DBF2B30F83BC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2 2 2" xfId="1522" xr:uid="{8BCD36D9-ACBE-4748-B63A-33052DD3654E}"/>
    <cellStyle name="20% - Accent3 5 2 3" xfId="1303" xr:uid="{2B742050-2BB5-475A-BD30-8F04F3C10872}"/>
    <cellStyle name="20% - Accent3 5 2 4" xfId="1829" xr:uid="{9594FF18-68C2-46D0-97FD-1F95BB2C8E08}"/>
    <cellStyle name="20% - Accent3 5 2 5" xfId="2065" xr:uid="{E006603E-6EF1-495F-AAFC-A2DA22092DD6}"/>
    <cellStyle name="20% - Accent3 5 3" xfId="122" xr:uid="{1E91EA4A-E022-44D7-86A9-A79352E38091}"/>
    <cellStyle name="20% - Accent3 5 3 2" xfId="1412" xr:uid="{ADD4ED47-A3F8-4AF1-AA0C-4F525D7C45F6}"/>
    <cellStyle name="20% - Accent3 5 4" xfId="1180" xr:uid="{13897364-DC52-4865-BD1C-991838206D02}"/>
    <cellStyle name="20% - Accent3 5 5" xfId="1706" xr:uid="{505E3D5B-78A0-4607-A0F8-9CE2D9BB32DE}"/>
    <cellStyle name="20% - Accent3 5 6" xfId="1966" xr:uid="{AD83AC3E-9381-4284-8BFE-DF19CB5B9EE2}"/>
    <cellStyle name="20% - Accent3 6" xfId="123" xr:uid="{9276889E-8E59-4273-A464-A8AE33988C93}"/>
    <cellStyle name="20% - Accent3 6 2" xfId="124" xr:uid="{04EDD7CF-27B9-4D34-B71B-227C5BC5C838}"/>
    <cellStyle name="20% - Accent3 6 2 2" xfId="1476" xr:uid="{46F90609-87A1-4443-B64B-8F32A379C252}"/>
    <cellStyle name="20% - Accent3 6 3" xfId="1254" xr:uid="{702F55C1-600A-4491-8C33-DA314A838DAF}"/>
    <cellStyle name="20% - Accent3 7" xfId="125" xr:uid="{3AECE89B-3D1C-4B37-9CB3-5E13CAC0B49C}"/>
    <cellStyle name="20% - Accent3 7 2" xfId="126" xr:uid="{D34F51AF-A0AE-4C9D-90A6-BEC693580D29}"/>
    <cellStyle name="20% - Accent3 7 3" xfId="1366" xr:uid="{709AC9F7-5741-48DF-BE2C-6F9E70BF74BC}"/>
    <cellStyle name="20% - Accent3 8" xfId="1132" xr:uid="{2EA1D8C0-50A2-4E0B-89E1-754D61FE3302}"/>
    <cellStyle name="20% - Accent4" xfId="1001" builtinId="42" customBuiltin="1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2 8" xfId="1027" xr:uid="{D7F837B9-D17F-46D9-A0AD-DF8672C1DD17}"/>
    <cellStyle name="20% - Accent4 2 9" xfId="1608" xr:uid="{EECC7A1E-ED97-4F99-8F70-13B1BEAFE3B9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2 2 2" xfId="1543" xr:uid="{E0A07CD2-F6C1-4373-8CC7-0A9CFDCA2DA0}"/>
    <cellStyle name="20% - Accent4 3 2 2 3" xfId="1324" xr:uid="{B1078904-3A9E-4FEC-B2F5-E00DF334AE17}"/>
    <cellStyle name="20% - Accent4 3 2 2 4" xfId="1850" xr:uid="{2AC7B8C4-FDAD-4B9B-AF6E-45A3A76F2F77}"/>
    <cellStyle name="20% - Accent4 3 2 2 5" xfId="2086" xr:uid="{24B531D8-ED3A-4044-AADA-F78017296A54}"/>
    <cellStyle name="20% - Accent4 3 2 3" xfId="153" xr:uid="{D1EC1766-09BC-4965-BC68-547AF19AC6E3}"/>
    <cellStyle name="20% - Accent4 3 2 3 2" xfId="1433" xr:uid="{80458EB3-828F-4651-913D-69021B007EF1}"/>
    <cellStyle name="20% - Accent4 3 2 4" xfId="1206" xr:uid="{39F3BB8C-8F6C-40B3-BC5E-98840DB68273}"/>
    <cellStyle name="20% - Accent4 3 2 5" xfId="1729" xr:uid="{ABF6509C-2EF2-4698-BD44-31B3370C2B47}"/>
    <cellStyle name="20% - Accent4 3 2 6" xfId="1987" xr:uid="{523614B9-6C01-44CA-935E-5DF3B43FF340}"/>
    <cellStyle name="20% - Accent4 3 3" xfId="154" xr:uid="{BD53A6F4-6246-4A40-8E09-3116F6D7607E}"/>
    <cellStyle name="20% - Accent4 3 3 2" xfId="155" xr:uid="{04B5C08A-9BF6-4A73-B132-630C4CF3A406}"/>
    <cellStyle name="20% - Accent4 3 3 2 2" xfId="1500" xr:uid="{6AB4F254-5C91-4586-AD91-BA07ED5C2B47}"/>
    <cellStyle name="20% - Accent4 3 3 3" xfId="1281" xr:uid="{B6706059-6078-4CD7-B732-49AF63B5EC5A}"/>
    <cellStyle name="20% - Accent4 3 3 4" xfId="1807" xr:uid="{8A49A084-AEA1-484A-B105-7820042DB9B0}"/>
    <cellStyle name="20% - Accent4 3 3 5" xfId="2043" xr:uid="{35755445-1F56-48D9-BE18-2961A415B0D1}"/>
    <cellStyle name="20% - Accent4 3 4" xfId="156" xr:uid="{6AD688DC-1241-44F8-88F5-FB0F738D0BB4}"/>
    <cellStyle name="20% - Accent4 3 4 2" xfId="1390" xr:uid="{A733EE56-9AE8-4FE3-ACCA-7D05CC34A8FD}"/>
    <cellStyle name="20% - Accent4 3 5" xfId="1158" xr:uid="{072AC4C9-A38B-43FF-BA9F-8A245547E795}"/>
    <cellStyle name="20% - Accent4 3 6" xfId="1110" xr:uid="{CC32C7DF-26E5-4395-8581-8A8B138CB2D5}"/>
    <cellStyle name="20% - Accent4 3 7" xfId="1682" xr:uid="{7182E114-D3CF-493C-8848-14F288D2216E}"/>
    <cellStyle name="20% - Accent4 3 8" xfId="1944" xr:uid="{7B3870A0-7ECA-4AE3-B8DC-A84C8F9D6F60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2 2 2" xfId="1562" xr:uid="{57E8959A-D46B-477C-BEDB-4BF8857CDCCB}"/>
    <cellStyle name="20% - Accent4 4 2 3" xfId="1343" xr:uid="{07FAF7FB-5A03-4443-A93A-C8ED9F4CEBF6}"/>
    <cellStyle name="20% - Accent4 4 2 4" xfId="1869" xr:uid="{1902B7B6-6D2E-4E3B-86E8-3ABE32E6D368}"/>
    <cellStyle name="20% - Accent4 4 2 5" xfId="2105" xr:uid="{7C659C7E-A069-4774-9F90-9585B02F1631}"/>
    <cellStyle name="20% - Accent4 4 3" xfId="160" xr:uid="{8468E94A-49EF-4D76-B755-9667CA20DFD4}"/>
    <cellStyle name="20% - Accent4 4 3 2" xfId="1452" xr:uid="{A6795811-7C00-4556-963F-1FAF760D759D}"/>
    <cellStyle name="20% - Accent4 4 4" xfId="1226" xr:uid="{0AECD8FE-D907-49FA-B62D-559A591C5877}"/>
    <cellStyle name="20% - Accent4 4 5" xfId="1748" xr:uid="{52E50AFE-7184-4712-96B6-C440D5026899}"/>
    <cellStyle name="20% - Accent4 4 6" xfId="2006" xr:uid="{DCAFB8F2-A520-494F-9522-0F77FD8C2C3F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2 2 2" xfId="1524" xr:uid="{22489AA2-6666-4C67-B9EB-CE88DA7FC995}"/>
    <cellStyle name="20% - Accent4 5 2 3" xfId="1305" xr:uid="{1E88A9E8-FBFC-4F77-98DD-F295511C2220}"/>
    <cellStyle name="20% - Accent4 5 2 4" xfId="1831" xr:uid="{6D362AE6-A354-470E-857B-9273D8A09BDD}"/>
    <cellStyle name="20% - Accent4 5 2 5" xfId="2067" xr:uid="{7BB7BBEA-59E6-4651-8551-7F2E01A749AF}"/>
    <cellStyle name="20% - Accent4 5 3" xfId="164" xr:uid="{36A8BD4A-1F35-40FD-9630-854D3A3E164E}"/>
    <cellStyle name="20% - Accent4 5 3 2" xfId="1414" xr:uid="{6AE4B690-170B-46B0-9657-30663548F6C8}"/>
    <cellStyle name="20% - Accent4 5 4" xfId="1182" xr:uid="{90BB9B6B-F625-4088-8F18-A4C6A0BA7830}"/>
    <cellStyle name="20% - Accent4 5 5" xfId="1708" xr:uid="{988675AA-DECD-4D7F-B204-A7311A1A6F7C}"/>
    <cellStyle name="20% - Accent4 5 6" xfId="1968" xr:uid="{38BA8C6E-3083-46AE-9373-C8E3EDA32C4C}"/>
    <cellStyle name="20% - Accent4 6" xfId="165" xr:uid="{7C12A55B-0156-41AD-AC65-AB142561D03F}"/>
    <cellStyle name="20% - Accent4 6 2" xfId="166" xr:uid="{5757D283-FAE5-439F-B3D9-AF1B42CAD711}"/>
    <cellStyle name="20% - Accent4 6 2 2" xfId="1478" xr:uid="{F3D075DB-E4F4-446E-A50C-F931C78A5F3C}"/>
    <cellStyle name="20% - Accent4 6 3" xfId="1256" xr:uid="{D8B5E7E4-5854-4109-A27B-78A77BB78B61}"/>
    <cellStyle name="20% - Accent4 7" xfId="167" xr:uid="{383F3CBF-C2A4-4980-97D2-65758AF9B8FA}"/>
    <cellStyle name="20% - Accent4 7 2" xfId="168" xr:uid="{EE6224D7-EC37-46FC-90EA-9F50E45172AC}"/>
    <cellStyle name="20% - Accent4 7 3" xfId="1368" xr:uid="{79E46AF9-527C-4BA3-9EC3-C080E1EA80E8}"/>
    <cellStyle name="20% - Accent4 8" xfId="1134" xr:uid="{63C6B297-2518-438C-B9C1-A6462E9FD639}"/>
    <cellStyle name="20% - Accent5" xfId="1004" builtinId="46" customBuiltin="1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2 8" xfId="1028" xr:uid="{FDFA789D-CB6B-4B70-A1A8-77C533F31C2D}"/>
    <cellStyle name="20% - Accent5 2 9" xfId="1609" xr:uid="{73D177DB-F385-43DE-AF13-881A37F1302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2 2 2" xfId="1545" xr:uid="{A252BC81-FE1F-4487-B930-27EBCAA955C0}"/>
    <cellStyle name="20% - Accent5 3 2 2 3" xfId="1326" xr:uid="{BD5FFBC9-C65E-4002-AAD1-D83B9190662D}"/>
    <cellStyle name="20% - Accent5 3 2 2 4" xfId="1852" xr:uid="{755016C1-F71C-4AA8-83F8-E1EAE72BD467}"/>
    <cellStyle name="20% - Accent5 3 2 2 5" xfId="2088" xr:uid="{5BD05569-B3FB-4B64-9FEE-09B6127E7D9C}"/>
    <cellStyle name="20% - Accent5 3 2 3" xfId="195" xr:uid="{DF45CF19-E2B1-4591-A3B9-E1E81E2B6FFB}"/>
    <cellStyle name="20% - Accent5 3 2 3 2" xfId="1435" xr:uid="{E163909E-0513-4D9A-B6CB-1FDA1C9F14DA}"/>
    <cellStyle name="20% - Accent5 3 2 4" xfId="1208" xr:uid="{1C75A4EF-EAC8-43F8-AAC0-F3494BD43F30}"/>
    <cellStyle name="20% - Accent5 3 2 5" xfId="1731" xr:uid="{2C114CDE-27AA-4B66-BCE8-52E04A3C6ABE}"/>
    <cellStyle name="20% - Accent5 3 2 6" xfId="1989" xr:uid="{D474E77C-8029-4C2C-85DB-9FEC73E90BCC}"/>
    <cellStyle name="20% - Accent5 3 3" xfId="196" xr:uid="{6802D7DE-4604-45E7-8B0A-6D995E754FF0}"/>
    <cellStyle name="20% - Accent5 3 3 2" xfId="197" xr:uid="{35D0C6B7-12E8-45AD-86F8-0F8FDBEB9312}"/>
    <cellStyle name="20% - Accent5 3 3 2 2" xfId="1502" xr:uid="{26762F58-6FA1-466E-800D-04190C949EB3}"/>
    <cellStyle name="20% - Accent5 3 3 3" xfId="1283" xr:uid="{3D6B9227-BD11-40B5-93BE-A85D3782FB5A}"/>
    <cellStyle name="20% - Accent5 3 3 4" xfId="1809" xr:uid="{19CAAD6A-A64D-4CBF-B533-20841D99B5E4}"/>
    <cellStyle name="20% - Accent5 3 3 5" xfId="2045" xr:uid="{357FAD81-964D-4DAF-A8D8-7E7E89CC6D7F}"/>
    <cellStyle name="20% - Accent5 3 4" xfId="198" xr:uid="{3A2C23E3-5098-4841-8620-60A4BC635EC2}"/>
    <cellStyle name="20% - Accent5 3 4 2" xfId="1392" xr:uid="{4865F642-DD3A-4A80-8FDA-3BFDBDE60686}"/>
    <cellStyle name="20% - Accent5 3 5" xfId="1160" xr:uid="{84601F90-F2A1-4EA4-BD6B-70D17154D861}"/>
    <cellStyle name="20% - Accent5 3 6" xfId="1112" xr:uid="{84850A14-A50E-450C-981C-46F9E6B4F2C4}"/>
    <cellStyle name="20% - Accent5 3 7" xfId="1684" xr:uid="{DF85D1FE-FF95-41BC-A698-292D4E1B85C4}"/>
    <cellStyle name="20% - Accent5 3 8" xfId="1946" xr:uid="{0253FA27-9AE9-4EF9-AEC8-F31AF64769A1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2 2 2" xfId="1564" xr:uid="{6FEF1D3C-81FD-4167-B52C-A1158A584E3F}"/>
    <cellStyle name="20% - Accent5 4 2 3" xfId="1345" xr:uid="{9C8C1E81-953D-48AC-8910-A278497EF1C4}"/>
    <cellStyle name="20% - Accent5 4 2 4" xfId="1871" xr:uid="{0ECFEACC-10AA-4A4D-8AD2-BF4647B368A0}"/>
    <cellStyle name="20% - Accent5 4 2 5" xfId="2107" xr:uid="{C0BFD2A1-0428-493D-BD73-A83487F35B26}"/>
    <cellStyle name="20% - Accent5 4 3" xfId="202" xr:uid="{27B5E4E5-5DD8-41B4-977D-6B7A14C31919}"/>
    <cellStyle name="20% - Accent5 4 3 2" xfId="1454" xr:uid="{50BEB85C-34CF-4C06-A6DB-61A0FC0F19ED}"/>
    <cellStyle name="20% - Accent5 4 4" xfId="1228" xr:uid="{27537DDF-FE57-49B7-88CB-548DAB298F0D}"/>
    <cellStyle name="20% - Accent5 4 5" xfId="1750" xr:uid="{D0228569-3FE9-4E88-B33F-D8DA852D846B}"/>
    <cellStyle name="20% - Accent5 4 6" xfId="2008" xr:uid="{27FFBA67-3F59-4421-B2BF-7CFA4A6FA1F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2 2 2" xfId="1526" xr:uid="{E501B270-635F-44A3-B1C8-1C3906AC94A1}"/>
    <cellStyle name="20% - Accent5 5 2 3" xfId="1307" xr:uid="{231F78D9-58D2-4CA1-AAED-94F76D04DDD0}"/>
    <cellStyle name="20% - Accent5 5 2 4" xfId="1833" xr:uid="{69859D52-4979-47F5-9B9B-5A24A0560214}"/>
    <cellStyle name="20% - Accent5 5 2 5" xfId="2069" xr:uid="{1F025A9F-B056-48B1-A9BA-06CA592971E2}"/>
    <cellStyle name="20% - Accent5 5 3" xfId="206" xr:uid="{15852968-FA1A-49AF-B363-04FFAEC8C114}"/>
    <cellStyle name="20% - Accent5 5 3 2" xfId="1416" xr:uid="{CF5EE380-CA03-4396-AAA5-8B821818859A}"/>
    <cellStyle name="20% - Accent5 5 4" xfId="1184" xr:uid="{BDA5D1EE-2EA8-414F-AFEF-15AE36D49299}"/>
    <cellStyle name="20% - Accent5 5 5" xfId="1710" xr:uid="{E38DAEE3-66BD-402A-A807-28C4FD3B0FF6}"/>
    <cellStyle name="20% - Accent5 5 6" xfId="1970" xr:uid="{AFF48BCA-6B7B-4F47-B9B4-090059C5240B}"/>
    <cellStyle name="20% - Accent5 6" xfId="207" xr:uid="{3B347272-4A8E-4B5E-8E59-B018A1E8407A}"/>
    <cellStyle name="20% - Accent5 6 2" xfId="208" xr:uid="{E3FBC8CF-01A1-4BE8-98E0-E0F3F6C98ED5}"/>
    <cellStyle name="20% - Accent5 6 2 2" xfId="1480" xr:uid="{8F448F1C-8E88-447E-A74E-E707AF537A86}"/>
    <cellStyle name="20% - Accent5 6 3" xfId="1258" xr:uid="{7624186A-8894-400A-9C81-BFE6A66EA4B7}"/>
    <cellStyle name="20% - Accent5 7" xfId="209" xr:uid="{D1A74165-20A5-412F-880E-1E3E12681512}"/>
    <cellStyle name="20% - Accent5 7 2" xfId="210" xr:uid="{95230AA6-5975-4556-9B67-C6DC9B99C511}"/>
    <cellStyle name="20% - Accent5 7 3" xfId="1370" xr:uid="{86E79E89-A261-4731-80E9-D222C8DC0A7E}"/>
    <cellStyle name="20% - Accent5 8" xfId="1136" xr:uid="{28D7E85A-2DF3-47EF-91D1-77D362AD0F56}"/>
    <cellStyle name="20% - Accent6" xfId="1007" builtinId="50" customBuiltin="1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2 8" xfId="1029" xr:uid="{3A4BA3C1-1969-488B-980B-BA591FE0BF34}"/>
    <cellStyle name="20% - Accent6 2 9" xfId="1610" xr:uid="{156FF481-276C-4D47-B30F-76883B9500C9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2 2 2" xfId="1547" xr:uid="{FD4E1998-39F9-4C13-83AE-0235385B5159}"/>
    <cellStyle name="20% - Accent6 3 2 2 3" xfId="1328" xr:uid="{95523B95-80F2-4032-9801-EA3E05BD7CCB}"/>
    <cellStyle name="20% - Accent6 3 2 2 4" xfId="1854" xr:uid="{BA41B910-CBFA-4C38-9C62-FBEF77A07317}"/>
    <cellStyle name="20% - Accent6 3 2 2 5" xfId="2090" xr:uid="{89CC7A17-AC4F-474B-BB6A-34A813FCE846}"/>
    <cellStyle name="20% - Accent6 3 2 3" xfId="237" xr:uid="{8D315B0F-CFC3-4B74-BA7A-3A2700984CF4}"/>
    <cellStyle name="20% - Accent6 3 2 3 2" xfId="1437" xr:uid="{7A865241-16AA-4306-9FDA-4F6E66D53051}"/>
    <cellStyle name="20% - Accent6 3 2 4" xfId="1210" xr:uid="{E6B9009E-3316-41F2-8A55-5164F0F55275}"/>
    <cellStyle name="20% - Accent6 3 2 5" xfId="1733" xr:uid="{9537EFB6-2E45-4E2E-98B8-B7677DF10087}"/>
    <cellStyle name="20% - Accent6 3 2 6" xfId="1991" xr:uid="{CFD12838-39D2-4A04-BD4D-BE1383263517}"/>
    <cellStyle name="20% - Accent6 3 3" xfId="238" xr:uid="{1209D388-3077-4568-BD81-75C9DD442709}"/>
    <cellStyle name="20% - Accent6 3 3 2" xfId="239" xr:uid="{82357551-57F7-4DF8-9971-96727CEC30BC}"/>
    <cellStyle name="20% - Accent6 3 3 2 2" xfId="1504" xr:uid="{EAA27AFC-C5E2-479C-A977-05AD84E02F53}"/>
    <cellStyle name="20% - Accent6 3 3 3" xfId="1285" xr:uid="{8F2BA45F-B595-4879-938B-70D463ACC4CB}"/>
    <cellStyle name="20% - Accent6 3 3 4" xfId="1811" xr:uid="{A95963EF-24AC-4EC0-A61C-65F4921D4FB6}"/>
    <cellStyle name="20% - Accent6 3 3 5" xfId="2047" xr:uid="{A92CECD2-91EA-4CC7-9970-9F2FEBE406AF}"/>
    <cellStyle name="20% - Accent6 3 4" xfId="240" xr:uid="{B336D7C0-D9B0-44CC-AF87-8A6CDDA2A2FE}"/>
    <cellStyle name="20% - Accent6 3 4 2" xfId="1394" xr:uid="{4C190627-7CBB-4631-AC33-11058BE20F85}"/>
    <cellStyle name="20% - Accent6 3 5" xfId="1162" xr:uid="{09B1D9A9-D658-46BA-ADF7-429D469C263A}"/>
    <cellStyle name="20% - Accent6 3 6" xfId="1114" xr:uid="{66251539-1B5F-4B7A-9101-F5D6298DF5D5}"/>
    <cellStyle name="20% - Accent6 3 7" xfId="1686" xr:uid="{2D2CB241-B978-49EB-90C0-AFA36B0D52EB}"/>
    <cellStyle name="20% - Accent6 3 8" xfId="1948" xr:uid="{96174205-31E1-4B5C-BC36-2B00F8F1F64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2 2 2" xfId="1566" xr:uid="{1CCEE196-2F74-4324-B473-B4CAFFFF1C14}"/>
    <cellStyle name="20% - Accent6 4 2 3" xfId="1347" xr:uid="{C999E62B-24B2-4047-A7F7-564DECA4827E}"/>
    <cellStyle name="20% - Accent6 4 2 4" xfId="1873" xr:uid="{81183208-3D9A-4B82-9901-52E9108A4561}"/>
    <cellStyle name="20% - Accent6 4 2 5" xfId="2109" xr:uid="{CDB48481-AFBD-4F7D-8921-5891E8D48FED}"/>
    <cellStyle name="20% - Accent6 4 3" xfId="244" xr:uid="{A352790D-5F34-4974-BA14-05B9B1104C61}"/>
    <cellStyle name="20% - Accent6 4 3 2" xfId="1456" xr:uid="{0708443A-2883-4BD4-B430-E7DD86411363}"/>
    <cellStyle name="20% - Accent6 4 4" xfId="1230" xr:uid="{E144F70B-5D64-4468-94AF-68E23141DCE6}"/>
    <cellStyle name="20% - Accent6 4 5" xfId="1752" xr:uid="{3875D213-AC4B-4756-9FB0-5753661F488A}"/>
    <cellStyle name="20% - Accent6 4 6" xfId="2010" xr:uid="{A21FD71F-3B78-4D8D-ABA9-033DC00A929E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2 2 2" xfId="1528" xr:uid="{0B89DC6B-CBD3-4435-8282-888458335AE4}"/>
    <cellStyle name="20% - Accent6 5 2 3" xfId="1309" xr:uid="{509FB6B9-4032-4F9E-971E-C0AA1ED64734}"/>
    <cellStyle name="20% - Accent6 5 2 4" xfId="1835" xr:uid="{BE4A4811-63C0-4CFE-801B-88147F233A90}"/>
    <cellStyle name="20% - Accent6 5 2 5" xfId="2071" xr:uid="{B070CEEB-17E0-44FD-83CD-93FCDFD61DA4}"/>
    <cellStyle name="20% - Accent6 5 3" xfId="248" xr:uid="{0BC18E39-33EF-4062-A830-D88F64C27C68}"/>
    <cellStyle name="20% - Accent6 5 3 2" xfId="1418" xr:uid="{6757BA4F-B3ED-405E-A48C-FE30B45CB9C4}"/>
    <cellStyle name="20% - Accent6 5 4" xfId="1186" xr:uid="{F0FD2E3E-1457-4E6C-80FD-5F36AB1E7FBC}"/>
    <cellStyle name="20% - Accent6 5 5" xfId="1712" xr:uid="{8D6F4E21-B7D2-4135-9A66-465D1CF794E8}"/>
    <cellStyle name="20% - Accent6 5 6" xfId="1972" xr:uid="{57A4E5D8-FBD0-44B6-BBA5-070227B89D89}"/>
    <cellStyle name="20% - Accent6 6" xfId="249" xr:uid="{AE56B88F-61EF-42D8-BC9B-B388C938737E}"/>
    <cellStyle name="20% - Accent6 6 2" xfId="250" xr:uid="{73B7AEC2-E3AB-43E5-8518-3CD6DC285C55}"/>
    <cellStyle name="20% - Accent6 6 2 2" xfId="1482" xr:uid="{7FC7C8B1-D285-4233-9B30-B9DB5D03D9D9}"/>
    <cellStyle name="20% - Accent6 6 3" xfId="1260" xr:uid="{B8A83415-46B0-4ADA-A55E-A0C5AF401876}"/>
    <cellStyle name="20% - Accent6 7" xfId="251" xr:uid="{C511CF5A-03F0-4050-BE7E-39B7091022AD}"/>
    <cellStyle name="20% - Accent6 7 2" xfId="252" xr:uid="{98B169E4-5E1A-4AC9-A18B-2B5B8DF52F41}"/>
    <cellStyle name="20% - Accent6 7 3" xfId="1372" xr:uid="{ED5CE969-36DA-422B-B672-84FA3676C695}"/>
    <cellStyle name="20% - Accent6 8" xfId="1138" xr:uid="{F25BD1D1-873A-4FDE-B127-D8ABF6664502}"/>
    <cellStyle name="40% - Accent1" xfId="993" builtinId="31" customBuiltin="1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2 8" xfId="1030" xr:uid="{152B2FC7-E985-4C6F-AF41-AA522BA043FE}"/>
    <cellStyle name="40% - Accent1 2 9" xfId="1611" xr:uid="{E7663238-FDDE-4DBA-8B8F-844B320EAA53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2 2 2" xfId="1538" xr:uid="{9015B26C-4DF4-4444-AD11-7A0D0C8E61F1}"/>
    <cellStyle name="40% - Accent1 3 2 2 3" xfId="1319" xr:uid="{F3D90860-C99A-4708-901A-54B71A5FE323}"/>
    <cellStyle name="40% - Accent1 3 2 2 4" xfId="1845" xr:uid="{54D4032A-589E-4E72-8ED2-FF19F414FA35}"/>
    <cellStyle name="40% - Accent1 3 2 2 5" xfId="2081" xr:uid="{75F21283-D52E-492E-BC12-48AB082EBF7B}"/>
    <cellStyle name="40% - Accent1 3 2 3" xfId="279" xr:uid="{6BE6EC7A-FC27-4ACF-AABA-051E492FB45F}"/>
    <cellStyle name="40% - Accent1 3 2 3 2" xfId="1428" xr:uid="{36A5FE5D-4AF5-44A5-A1E3-AAA401615C5F}"/>
    <cellStyle name="40% - Accent1 3 2 4" xfId="1201" xr:uid="{501515DC-8BD1-4B3B-9B48-4B5C7E9FF697}"/>
    <cellStyle name="40% - Accent1 3 2 5" xfId="1724" xr:uid="{B8C9C105-0073-4FF1-94EE-8F6AF33EBF16}"/>
    <cellStyle name="40% - Accent1 3 2 6" xfId="1982" xr:uid="{EBEBCE6D-681C-4D6E-86B0-BE5AC7C3EC65}"/>
    <cellStyle name="40% - Accent1 3 3" xfId="280" xr:uid="{28AF3D3C-66F1-4669-96EF-8F89F132583E}"/>
    <cellStyle name="40% - Accent1 3 3 2" xfId="281" xr:uid="{D3FD9086-0CE7-4D6A-ABB1-8DC0CCF46217}"/>
    <cellStyle name="40% - Accent1 3 3 2 2" xfId="1495" xr:uid="{F4F54386-1A56-4032-AE78-7BD2506A14E4}"/>
    <cellStyle name="40% - Accent1 3 3 3" xfId="1276" xr:uid="{14E878F2-CD70-472D-B2C9-2E375A887873}"/>
    <cellStyle name="40% - Accent1 3 3 4" xfId="1802" xr:uid="{8EE9BDEF-D13C-4D82-B80D-268C20290CFC}"/>
    <cellStyle name="40% - Accent1 3 3 5" xfId="2038" xr:uid="{11B465D6-0DC7-4182-92B7-4CC4B50160AD}"/>
    <cellStyle name="40% - Accent1 3 4" xfId="282" xr:uid="{F11A53C2-0265-4E5F-814C-2A5E845F9DF6}"/>
    <cellStyle name="40% - Accent1 3 4 2" xfId="1385" xr:uid="{B8E85282-114E-48A0-AF21-4A840DB1AA06}"/>
    <cellStyle name="40% - Accent1 3 5" xfId="1153" xr:uid="{B8EA5987-537B-45F4-BD53-E53C60697757}"/>
    <cellStyle name="40% - Accent1 3 6" xfId="1105" xr:uid="{2B67D679-2CF3-4EAB-B220-FD4B5692881C}"/>
    <cellStyle name="40% - Accent1 3 7" xfId="1677" xr:uid="{55104EB0-6B62-44CC-8B75-9D07578543CB}"/>
    <cellStyle name="40% - Accent1 3 8" xfId="1939" xr:uid="{8C008E23-9FD2-4715-AFE1-BE2C856E0578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2 2 2" xfId="1557" xr:uid="{0480F0E3-9E85-4D86-9BC4-F323EE0CD7B8}"/>
    <cellStyle name="40% - Accent1 4 2 3" xfId="1338" xr:uid="{63D5AEF9-BBAA-46B9-B33B-868B8083926E}"/>
    <cellStyle name="40% - Accent1 4 2 4" xfId="1864" xr:uid="{2F72776F-C3FD-412D-9334-45FE9EDE26DC}"/>
    <cellStyle name="40% - Accent1 4 2 5" xfId="2100" xr:uid="{1086B9F4-9222-4CB4-B14F-976DF1AB417A}"/>
    <cellStyle name="40% - Accent1 4 3" xfId="286" xr:uid="{9AC79106-45BF-466A-9C83-A54A702096D1}"/>
    <cellStyle name="40% - Accent1 4 3 2" xfId="1447" xr:uid="{CD5B22C7-8CD3-41CC-9383-389AA2D42D1F}"/>
    <cellStyle name="40% - Accent1 4 4" xfId="1220" xr:uid="{BDAF06DE-3939-4C55-9E58-98A642033425}"/>
    <cellStyle name="40% - Accent1 4 5" xfId="1743" xr:uid="{3A2E0113-79B1-4410-9253-D76437ED25A3}"/>
    <cellStyle name="40% - Accent1 4 6" xfId="2001" xr:uid="{68F4D237-6533-4ACA-B094-14A904015AA6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2 2 2" xfId="1519" xr:uid="{8CD25903-05C6-4704-B5AA-149229DEFA06}"/>
    <cellStyle name="40% - Accent1 5 2 3" xfId="1300" xr:uid="{9609CFAC-8040-4E75-87CD-6F8E095A4F89}"/>
    <cellStyle name="40% - Accent1 5 2 4" xfId="1826" xr:uid="{96C94788-21F0-48A2-9168-94A3A511D644}"/>
    <cellStyle name="40% - Accent1 5 2 5" xfId="2062" xr:uid="{D412AF47-C7A1-4D0E-9962-047D42D87F87}"/>
    <cellStyle name="40% - Accent1 5 3" xfId="290" xr:uid="{E315FFA1-7D1A-4183-BA56-A339FB32A44D}"/>
    <cellStyle name="40% - Accent1 5 3 2" xfId="1409" xr:uid="{76EFDB29-C8E3-43B1-B9A3-1CC945334F7C}"/>
    <cellStyle name="40% - Accent1 5 4" xfId="1177" xr:uid="{786CCCFE-D957-49FB-B7AF-2770C63D1BB7}"/>
    <cellStyle name="40% - Accent1 5 5" xfId="1703" xr:uid="{51BF9C1F-7BB1-49A2-9203-199270825D0D}"/>
    <cellStyle name="40% - Accent1 5 6" xfId="1963" xr:uid="{201BF085-C8FF-46E2-9F59-89C2B066E031}"/>
    <cellStyle name="40% - Accent1 6" xfId="291" xr:uid="{D471CFD4-0CC6-4E2D-892D-180B5C4ED99F}"/>
    <cellStyle name="40% - Accent1 6 2" xfId="292" xr:uid="{A848637D-52AA-44E0-89CF-2394B448ECCF}"/>
    <cellStyle name="40% - Accent1 6 2 2" xfId="1473" xr:uid="{F2DD35E9-1912-465F-A0EB-285041854FD1}"/>
    <cellStyle name="40% - Accent1 6 3" xfId="1251" xr:uid="{44087AD2-BF87-4681-82F6-3DB0D2F04556}"/>
    <cellStyle name="40% - Accent1 7" xfId="293" xr:uid="{13306025-2F7F-4741-B8D4-F69EB839FADE}"/>
    <cellStyle name="40% - Accent1 7 2" xfId="294" xr:uid="{A892EC3C-1CC8-426D-8289-2F897D45B33B}"/>
    <cellStyle name="40% - Accent1 7 3" xfId="1363" xr:uid="{A796F3F2-54EF-4EA9-8B53-864D30F4C9B8}"/>
    <cellStyle name="40% - Accent1 8" xfId="1129" xr:uid="{CB4F3940-7459-454D-BA91-979D2E4DF9F6}"/>
    <cellStyle name="40% - Accent2" xfId="996" builtinId="35" customBuiltin="1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2 8" xfId="1031" xr:uid="{987FEF73-3287-41DD-BC64-52AF8F6DFF6B}"/>
    <cellStyle name="40% - Accent2 2 9" xfId="1612" xr:uid="{E7EF60F9-7E0D-4C0A-B7BB-249EBE07318F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2 2 2" xfId="1540" xr:uid="{1C2171D6-3EA2-4D7A-A872-B98768628743}"/>
    <cellStyle name="40% - Accent2 3 2 2 3" xfId="1321" xr:uid="{3F53EACC-740A-4BE8-9116-5D3F2F0EBFC4}"/>
    <cellStyle name="40% - Accent2 3 2 2 4" xfId="1847" xr:uid="{BCB37718-0BD8-41C7-A3D3-2007CF0F2CEE}"/>
    <cellStyle name="40% - Accent2 3 2 2 5" xfId="2083" xr:uid="{0AC468CF-D1C4-409B-A2E8-F4DC118B5AB4}"/>
    <cellStyle name="40% - Accent2 3 2 3" xfId="321" xr:uid="{9233C834-BA41-4213-8D5D-C64A0E9D2190}"/>
    <cellStyle name="40% - Accent2 3 2 3 2" xfId="1430" xr:uid="{B3B647B2-31A0-411A-8987-2D15F78F4A4B}"/>
    <cellStyle name="40% - Accent2 3 2 4" xfId="1203" xr:uid="{1A339848-C319-4734-BF82-58EA1C7A94BE}"/>
    <cellStyle name="40% - Accent2 3 2 5" xfId="1726" xr:uid="{D71F37D5-8E60-49FE-8271-A61817C57BAB}"/>
    <cellStyle name="40% - Accent2 3 2 6" xfId="1984" xr:uid="{BD10B475-84BB-4B0E-8477-4FC4442F79F7}"/>
    <cellStyle name="40% - Accent2 3 3" xfId="322" xr:uid="{2B3E817C-8C3D-4583-A5A4-830CA0B8C16D}"/>
    <cellStyle name="40% - Accent2 3 3 2" xfId="323" xr:uid="{4FEF4FA1-AEE0-49E6-8FC1-E699651B14D3}"/>
    <cellStyle name="40% - Accent2 3 3 2 2" xfId="1497" xr:uid="{8B29B93E-1244-4E8C-A1B7-3201A9DB9D79}"/>
    <cellStyle name="40% - Accent2 3 3 3" xfId="1278" xr:uid="{6F317CE6-0BB4-437E-B2BB-7886534FE75D}"/>
    <cellStyle name="40% - Accent2 3 3 4" xfId="1804" xr:uid="{8FF1BF3F-82A1-47C1-AEDE-5ED7D739DD34}"/>
    <cellStyle name="40% - Accent2 3 3 5" xfId="2040" xr:uid="{A6D1AA76-9C6F-4593-A827-98E36F779257}"/>
    <cellStyle name="40% - Accent2 3 4" xfId="324" xr:uid="{A4F91980-E4E7-4B8C-AF80-09D61E8D879D}"/>
    <cellStyle name="40% - Accent2 3 4 2" xfId="1387" xr:uid="{5719F04C-0F3B-4A1F-BB7D-A712DBA62CC9}"/>
    <cellStyle name="40% - Accent2 3 5" xfId="1155" xr:uid="{89441B46-803C-4CE9-AE63-2FFA265BA0FB}"/>
    <cellStyle name="40% - Accent2 3 6" xfId="1107" xr:uid="{95E2D683-24B5-4FB5-BD4D-02368372765E}"/>
    <cellStyle name="40% - Accent2 3 7" xfId="1679" xr:uid="{3A2EB711-E0FD-47F8-8D85-39E93576F77F}"/>
    <cellStyle name="40% - Accent2 3 8" xfId="1941" xr:uid="{9C4E4209-CBE6-40AC-942F-95F6532B45C7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2 2 2" xfId="1559" xr:uid="{025B294B-4101-45F2-94C2-F4FFB19B461D}"/>
    <cellStyle name="40% - Accent2 4 2 3" xfId="1340" xr:uid="{719B068C-A60E-4956-901B-0E7AF103A57D}"/>
    <cellStyle name="40% - Accent2 4 2 4" xfId="1866" xr:uid="{7934E7FE-97ED-4B41-B393-C8C63F0EEDDB}"/>
    <cellStyle name="40% - Accent2 4 2 5" xfId="2102" xr:uid="{2FA2E712-852B-4082-90B9-E95967C87642}"/>
    <cellStyle name="40% - Accent2 4 3" xfId="328" xr:uid="{9147CC8F-00C9-474E-937A-FC0A744156E1}"/>
    <cellStyle name="40% - Accent2 4 3 2" xfId="1449" xr:uid="{DE82D7C7-7CA9-4044-B71C-7572FE94D19E}"/>
    <cellStyle name="40% - Accent2 4 4" xfId="1222" xr:uid="{6CAC094C-9781-42C3-B6AE-A6F86CFCEA89}"/>
    <cellStyle name="40% - Accent2 4 5" xfId="1745" xr:uid="{35AC0439-27A2-4586-8466-7284119AD691}"/>
    <cellStyle name="40% - Accent2 4 6" xfId="2003" xr:uid="{9603DEA0-4C94-41BA-9DED-4EE87FEAC2B2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2 2 2" xfId="1521" xr:uid="{7CC5C0EB-F520-4551-8BE5-D0A803574B01}"/>
    <cellStyle name="40% - Accent2 5 2 3" xfId="1302" xr:uid="{379536B6-1F48-4642-82C8-0016D0E36031}"/>
    <cellStyle name="40% - Accent2 5 2 4" xfId="1828" xr:uid="{497DEA21-A440-47B0-9855-0E21E62C1BE7}"/>
    <cellStyle name="40% - Accent2 5 2 5" xfId="2064" xr:uid="{6FFDF5FB-9709-4299-908B-51DE1750B66A}"/>
    <cellStyle name="40% - Accent2 5 3" xfId="332" xr:uid="{59F9F5CE-3158-4FD9-9A88-A734DB48C25D}"/>
    <cellStyle name="40% - Accent2 5 3 2" xfId="1411" xr:uid="{135F94B8-17D3-4520-A831-F5C808F12841}"/>
    <cellStyle name="40% - Accent2 5 4" xfId="1179" xr:uid="{E63670B5-68AC-4073-A859-95B41B026B51}"/>
    <cellStyle name="40% - Accent2 5 5" xfId="1705" xr:uid="{FFACA642-9C81-430A-A198-315313D26209}"/>
    <cellStyle name="40% - Accent2 5 6" xfId="1965" xr:uid="{DEAAC896-36D8-429D-BB61-2E2E980268FA}"/>
    <cellStyle name="40% - Accent2 6" xfId="333" xr:uid="{A55A3AE5-557F-4C18-B6C6-47418F44B52E}"/>
    <cellStyle name="40% - Accent2 6 2" xfId="334" xr:uid="{3131B50C-E393-4843-8FED-0F7934B1A224}"/>
    <cellStyle name="40% - Accent2 6 2 2" xfId="1475" xr:uid="{29411706-E488-4B18-A04F-47D850CC2D5A}"/>
    <cellStyle name="40% - Accent2 6 3" xfId="1253" xr:uid="{3508378F-3141-4521-A2A0-D96EB0F57C53}"/>
    <cellStyle name="40% - Accent2 7" xfId="335" xr:uid="{6E4D8FD3-0FF5-47FC-A963-A28D789BC390}"/>
    <cellStyle name="40% - Accent2 7 2" xfId="336" xr:uid="{6CBE59F8-1847-41CB-8D01-D218AE7DA5A1}"/>
    <cellStyle name="40% - Accent2 7 3" xfId="1365" xr:uid="{11FD39DA-D94A-4AF9-9AF4-0A18CAF844B0}"/>
    <cellStyle name="40% - Accent2 8" xfId="1131" xr:uid="{7A6EED9C-1E81-448C-8F5A-04F120342F20}"/>
    <cellStyle name="40% - Accent3" xfId="999" builtinId="39" customBuiltin="1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2 8" xfId="1032" xr:uid="{56E1F723-29DA-4ECA-B601-1C6EDF07A139}"/>
    <cellStyle name="40% - Accent3 2 9" xfId="1613" xr:uid="{F98B89A5-778A-48FB-A904-526654656EE6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2 2 2" xfId="1542" xr:uid="{6A4E010D-2A40-47A0-8CB5-A144D72C377B}"/>
    <cellStyle name="40% - Accent3 3 2 2 3" xfId="1323" xr:uid="{4E957084-F4E6-4800-9A99-B7110FF26956}"/>
    <cellStyle name="40% - Accent3 3 2 2 4" xfId="1849" xr:uid="{EC5A0FF0-54CA-457B-83FA-142BD5BFA19C}"/>
    <cellStyle name="40% - Accent3 3 2 2 5" xfId="2085" xr:uid="{85AC80A8-9EA7-4397-945F-BE083B849029}"/>
    <cellStyle name="40% - Accent3 3 2 3" xfId="363" xr:uid="{8819C5C2-FAE1-4D7D-9FB2-2ED3436BD2B4}"/>
    <cellStyle name="40% - Accent3 3 2 3 2" xfId="1432" xr:uid="{761CA47D-24C5-4EB9-8526-92B511731FB7}"/>
    <cellStyle name="40% - Accent3 3 2 4" xfId="1205" xr:uid="{BBB28439-1533-4AF5-B6D5-4FEA52432EEF}"/>
    <cellStyle name="40% - Accent3 3 2 5" xfId="1728" xr:uid="{1FE80F6A-4978-426A-A092-EA4FDB93A005}"/>
    <cellStyle name="40% - Accent3 3 2 6" xfId="1986" xr:uid="{C3227955-385F-422A-A320-29A29F7229DF}"/>
    <cellStyle name="40% - Accent3 3 3" xfId="364" xr:uid="{7F89123A-2386-4A13-8622-9D9D626A14B5}"/>
    <cellStyle name="40% - Accent3 3 3 2" xfId="365" xr:uid="{1D6EBC21-57C9-4138-8282-CF032D7AD4D5}"/>
    <cellStyle name="40% - Accent3 3 3 2 2" xfId="1499" xr:uid="{FB002082-FF20-450C-A7EC-EB456B8BD76D}"/>
    <cellStyle name="40% - Accent3 3 3 3" xfId="1280" xr:uid="{9FB581BA-7B35-4BD1-AAE6-39E65AA68A5E}"/>
    <cellStyle name="40% - Accent3 3 3 4" xfId="1806" xr:uid="{EE7E54C3-5823-4B15-B58B-EAED205E834E}"/>
    <cellStyle name="40% - Accent3 3 3 5" xfId="2042" xr:uid="{DCEE137D-ECAC-4AA9-B917-257FF04CED74}"/>
    <cellStyle name="40% - Accent3 3 4" xfId="366" xr:uid="{9FB1FCAD-BC4A-4329-BBC2-1E4E35367F0B}"/>
    <cellStyle name="40% - Accent3 3 4 2" xfId="1389" xr:uid="{CBF460CE-AC02-40C2-A1BF-B0DD0594A30F}"/>
    <cellStyle name="40% - Accent3 3 5" xfId="1157" xr:uid="{37780D79-AB22-4754-90A9-8185FC57FC52}"/>
    <cellStyle name="40% - Accent3 3 6" xfId="1109" xr:uid="{09FAEAA9-15EF-4FE2-BDC1-BC6E64276095}"/>
    <cellStyle name="40% - Accent3 3 7" xfId="1681" xr:uid="{4ADADD44-ED6F-4C31-B157-CDF797403B61}"/>
    <cellStyle name="40% - Accent3 3 8" xfId="1943" xr:uid="{98775FDE-1343-4FA1-986C-A4118023FCA8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2 2 2" xfId="1561" xr:uid="{2176C820-C8CA-4B3A-8288-0945DB28A8A6}"/>
    <cellStyle name="40% - Accent3 4 2 3" xfId="1342" xr:uid="{80F7CF5D-EE65-4534-8897-4372F1D9776F}"/>
    <cellStyle name="40% - Accent3 4 2 4" xfId="1868" xr:uid="{83B0A58C-0A5F-49AA-BC0C-50CB081017C5}"/>
    <cellStyle name="40% - Accent3 4 2 5" xfId="2104" xr:uid="{A57E2A29-4AC4-4D94-BD2F-CB8521F839D5}"/>
    <cellStyle name="40% - Accent3 4 3" xfId="370" xr:uid="{8D377D81-6101-497D-A879-EBF36C2783C2}"/>
    <cellStyle name="40% - Accent3 4 3 2" xfId="1451" xr:uid="{B93DDD2A-3B9D-418A-B4CC-354B0BE078E9}"/>
    <cellStyle name="40% - Accent3 4 4" xfId="1224" xr:uid="{1B0E95F1-ACDA-4F57-9E93-CADDB0575E43}"/>
    <cellStyle name="40% - Accent3 4 5" xfId="1747" xr:uid="{4FE1A38D-E754-43DF-8DC1-10BFAE85546D}"/>
    <cellStyle name="40% - Accent3 4 6" xfId="2005" xr:uid="{2A46C8F8-FDEF-48B8-8847-2973D9B4438A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2 2 2" xfId="1523" xr:uid="{EA4E867F-6C3E-4B00-8D9A-76F0C7BC3247}"/>
    <cellStyle name="40% - Accent3 5 2 3" xfId="1304" xr:uid="{F82B7F50-42B1-414D-AC3A-23B66683F386}"/>
    <cellStyle name="40% - Accent3 5 2 4" xfId="1830" xr:uid="{5CF34616-C8AA-4271-B53D-1CD4188F4F48}"/>
    <cellStyle name="40% - Accent3 5 2 5" xfId="2066" xr:uid="{62831E83-850D-4A38-861B-B927E1B65D31}"/>
    <cellStyle name="40% - Accent3 5 3" xfId="374" xr:uid="{B962106D-AB30-4311-9DB6-629E3042EE31}"/>
    <cellStyle name="40% - Accent3 5 3 2" xfId="1413" xr:uid="{A2DEF208-E869-40A6-8778-C051977F69C5}"/>
    <cellStyle name="40% - Accent3 5 4" xfId="1181" xr:uid="{7313E4FB-E2B4-4A12-BAE6-CBA818F13014}"/>
    <cellStyle name="40% - Accent3 5 5" xfId="1707" xr:uid="{0EA60D64-2601-4490-AFBF-BFD530819F77}"/>
    <cellStyle name="40% - Accent3 5 6" xfId="1967" xr:uid="{19A8149E-97F4-4151-BB3D-B38DFE2C380D}"/>
    <cellStyle name="40% - Accent3 6" xfId="375" xr:uid="{FA54B4A6-317B-4B28-9B5E-EF39D060E943}"/>
    <cellStyle name="40% - Accent3 6 2" xfId="376" xr:uid="{C4E0D6C8-7468-4142-90BB-6BDF7530DACC}"/>
    <cellStyle name="40% - Accent3 6 2 2" xfId="1477" xr:uid="{5914F72C-1A50-4988-8449-44EF5D0034FB}"/>
    <cellStyle name="40% - Accent3 6 3" xfId="1255" xr:uid="{A57310A2-6107-4C5A-9E05-5075DD2CA47C}"/>
    <cellStyle name="40% - Accent3 7" xfId="377" xr:uid="{A27D9880-A7CD-4561-BB7E-463DFB5EE476}"/>
    <cellStyle name="40% - Accent3 7 2" xfId="378" xr:uid="{751A72F5-0BCF-476D-ADFF-DDA848FEA1E4}"/>
    <cellStyle name="40% - Accent3 7 3" xfId="1367" xr:uid="{2AE910FE-C8E7-4594-94B6-8F229F36C473}"/>
    <cellStyle name="40% - Accent3 8" xfId="1133" xr:uid="{BE6520A8-B61B-4CA1-B06C-E6491F565AD2}"/>
    <cellStyle name="40% - Accent4" xfId="1002" builtinId="43" customBuiltin="1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2 8" xfId="1033" xr:uid="{AFB0E894-4315-4CDD-B8AF-C501A29C34C6}"/>
    <cellStyle name="40% - Accent4 2 9" xfId="1614" xr:uid="{0B70E52A-C002-43A4-B817-8B6FF33CA839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2 2 2" xfId="1544" xr:uid="{19786191-1ACF-4D67-A2E1-230C0E5B7425}"/>
    <cellStyle name="40% - Accent4 3 2 2 3" xfId="1325" xr:uid="{C36625AF-7575-484C-8A22-B3EEA4A0EFB2}"/>
    <cellStyle name="40% - Accent4 3 2 2 4" xfId="1851" xr:uid="{60520154-0A36-4EC0-B51F-ED98D9AAB17A}"/>
    <cellStyle name="40% - Accent4 3 2 2 5" xfId="2087" xr:uid="{01F2C64D-7C32-466D-A368-6837915DB0BA}"/>
    <cellStyle name="40% - Accent4 3 2 3" xfId="405" xr:uid="{2683FC22-5DD4-4891-803C-D7EA0411E78E}"/>
    <cellStyle name="40% - Accent4 3 2 3 2" xfId="1434" xr:uid="{BFC579FF-E905-42D7-8A4D-E2BE468685C2}"/>
    <cellStyle name="40% - Accent4 3 2 4" xfId="1207" xr:uid="{7CD5B9BA-7043-4A6C-9915-3C7BFF223AC8}"/>
    <cellStyle name="40% - Accent4 3 2 5" xfId="1730" xr:uid="{6FA7BBD0-C3B2-436D-91A3-61855FE44D71}"/>
    <cellStyle name="40% - Accent4 3 2 6" xfId="1988" xr:uid="{959F6323-CE05-4786-98FF-832778DA0B01}"/>
    <cellStyle name="40% - Accent4 3 3" xfId="406" xr:uid="{47E83481-906A-4966-962D-13751C211C69}"/>
    <cellStyle name="40% - Accent4 3 3 2" xfId="407" xr:uid="{D94440C4-6319-463E-BCA2-4BA1D22B47AF}"/>
    <cellStyle name="40% - Accent4 3 3 2 2" xfId="1501" xr:uid="{328ADA57-6A65-4251-9A0E-A24F0039804C}"/>
    <cellStyle name="40% - Accent4 3 3 3" xfId="1282" xr:uid="{8D61E3B8-C3DB-46A8-B9A3-4FDB6EB70C85}"/>
    <cellStyle name="40% - Accent4 3 3 4" xfId="1808" xr:uid="{023D0D37-C103-4A9A-876F-37C02661419E}"/>
    <cellStyle name="40% - Accent4 3 3 5" xfId="2044" xr:uid="{292FE01C-58E1-468E-9B73-1C39C032C8FA}"/>
    <cellStyle name="40% - Accent4 3 4" xfId="408" xr:uid="{141BC7C2-9B22-4522-889A-961142DEB2EF}"/>
    <cellStyle name="40% - Accent4 3 4 2" xfId="1391" xr:uid="{C8A303A1-F4F3-4E86-A107-49365DB57447}"/>
    <cellStyle name="40% - Accent4 3 5" xfId="1159" xr:uid="{EF9699BF-2518-4D58-A31B-36935391100C}"/>
    <cellStyle name="40% - Accent4 3 6" xfId="1111" xr:uid="{EB01CC28-49FB-41E9-9D2F-7386577745E5}"/>
    <cellStyle name="40% - Accent4 3 7" xfId="1683" xr:uid="{3C496C87-8DF0-452A-87F8-75E8BDFA01BD}"/>
    <cellStyle name="40% - Accent4 3 8" xfId="1945" xr:uid="{7391CF4A-D0BC-4BC9-B280-146B5A0A41BC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2 2 2" xfId="1563" xr:uid="{EF114CEC-0EA2-43FD-9995-BC714DB8925D}"/>
    <cellStyle name="40% - Accent4 4 2 3" xfId="1344" xr:uid="{3F94BB21-5237-40C6-8340-400F079AA694}"/>
    <cellStyle name="40% - Accent4 4 2 4" xfId="1870" xr:uid="{DFE0B228-F4C4-4020-83C5-21DA20BB928C}"/>
    <cellStyle name="40% - Accent4 4 2 5" xfId="2106" xr:uid="{19B463E4-5544-4014-82DA-59048A0B2CF8}"/>
    <cellStyle name="40% - Accent4 4 3" xfId="412" xr:uid="{5B0DE5E1-AE37-456B-939D-516CF0F67594}"/>
    <cellStyle name="40% - Accent4 4 3 2" xfId="1453" xr:uid="{4330D67C-0F8A-4D6D-88E1-85F791867FD1}"/>
    <cellStyle name="40% - Accent4 4 4" xfId="1227" xr:uid="{C1E20FA3-4C0F-495B-9A89-DDDCF690B4D7}"/>
    <cellStyle name="40% - Accent4 4 5" xfId="1749" xr:uid="{1E8273EA-610E-45A9-BCAC-8384DD5182AB}"/>
    <cellStyle name="40% - Accent4 4 6" xfId="2007" xr:uid="{7403FB27-1582-47B7-AB06-F3F5E999FCA1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2 2 2" xfId="1525" xr:uid="{2B7BAB1C-6DAA-43B0-847D-8F426E24718E}"/>
    <cellStyle name="40% - Accent4 5 2 3" xfId="1306" xr:uid="{550F1979-FA03-4E9C-BFFA-C71B2B3A2E33}"/>
    <cellStyle name="40% - Accent4 5 2 4" xfId="1832" xr:uid="{C53ABC61-7D72-4773-841E-B3ECEBA936C1}"/>
    <cellStyle name="40% - Accent4 5 2 5" xfId="2068" xr:uid="{D4775854-50EB-457F-A7EF-00EC0E1AF6A3}"/>
    <cellStyle name="40% - Accent4 5 3" xfId="416" xr:uid="{8E4B61C1-271F-4582-AFD0-9474082E0EA5}"/>
    <cellStyle name="40% - Accent4 5 3 2" xfId="1415" xr:uid="{742F314B-E3FC-4445-95E9-32F6A31DC889}"/>
    <cellStyle name="40% - Accent4 5 4" xfId="1183" xr:uid="{F581E572-E4BB-4B1D-B319-66E6D68A3DF5}"/>
    <cellStyle name="40% - Accent4 5 5" xfId="1709" xr:uid="{9B4E28D0-9D15-4DD3-8C49-928E2FCF5B65}"/>
    <cellStyle name="40% - Accent4 5 6" xfId="1969" xr:uid="{4D711266-05F7-4E72-A37D-49A1881BA0E8}"/>
    <cellStyle name="40% - Accent4 6" xfId="417" xr:uid="{0F79F545-B159-42F2-A57B-206896E79B24}"/>
    <cellStyle name="40% - Accent4 6 2" xfId="418" xr:uid="{64747DE7-62CB-4427-B630-0612DFFEE8BA}"/>
    <cellStyle name="40% - Accent4 6 2 2" xfId="1479" xr:uid="{27D0BA6A-8858-497A-982A-65269D80C37E}"/>
    <cellStyle name="40% - Accent4 6 3" xfId="1257" xr:uid="{DC5BD340-9E87-447D-A02D-12944683BD18}"/>
    <cellStyle name="40% - Accent4 7" xfId="419" xr:uid="{6AB9616A-DB4A-44CB-8DD4-B1AF6263A96F}"/>
    <cellStyle name="40% - Accent4 7 2" xfId="420" xr:uid="{170081EA-DEDB-4744-99E5-51C0528B71DB}"/>
    <cellStyle name="40% - Accent4 7 3" xfId="1369" xr:uid="{570D1EF0-6589-4518-93F6-0737C49B3C9E}"/>
    <cellStyle name="40% - Accent4 8" xfId="1135" xr:uid="{57EB8BB8-7397-4A25-A91D-96D7E57D6795}"/>
    <cellStyle name="40% - Accent5" xfId="1005" builtinId="47" customBuiltin="1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2 8" xfId="1034" xr:uid="{DEDE56CE-4B51-4027-9838-DA3739637978}"/>
    <cellStyle name="40% - Accent5 2 9" xfId="1615" xr:uid="{C3F3CADC-6CE6-4F12-AA47-87E49FF96402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2 2 2" xfId="1546" xr:uid="{F3279773-3A2C-44F7-AC70-A259C5137D97}"/>
    <cellStyle name="40% - Accent5 3 2 2 3" xfId="1327" xr:uid="{B33B2DBE-662E-4475-A812-55F31410815C}"/>
    <cellStyle name="40% - Accent5 3 2 2 4" xfId="1853" xr:uid="{D3E76D6E-D6BB-454E-B66B-F84BC7AE4085}"/>
    <cellStyle name="40% - Accent5 3 2 2 5" xfId="2089" xr:uid="{7EF9E464-9A9B-4897-AD1C-DDCCC3B8FAB9}"/>
    <cellStyle name="40% - Accent5 3 2 3" xfId="447" xr:uid="{25520F9F-AB70-4490-A175-8188EB8CE8C1}"/>
    <cellStyle name="40% - Accent5 3 2 3 2" xfId="1436" xr:uid="{F80EF35E-9514-4A65-9EFB-F566424C558A}"/>
    <cellStyle name="40% - Accent5 3 2 4" xfId="1209" xr:uid="{1706016B-AC5E-4CE4-AF26-895D3545FFBE}"/>
    <cellStyle name="40% - Accent5 3 2 5" xfId="1732" xr:uid="{C6C11B83-5110-4879-BF13-9F33DD47B3A1}"/>
    <cellStyle name="40% - Accent5 3 2 6" xfId="1990" xr:uid="{7488F8A7-63E2-4CA3-8337-1B13D586A8DC}"/>
    <cellStyle name="40% - Accent5 3 3" xfId="448" xr:uid="{56FCCE78-4102-414A-89B6-3E55CB219E38}"/>
    <cellStyle name="40% - Accent5 3 3 2" xfId="449" xr:uid="{89026B74-D657-4162-A648-995D498A42F4}"/>
    <cellStyle name="40% - Accent5 3 3 2 2" xfId="1503" xr:uid="{D272CDEA-8298-4891-BD0F-DACEAB0D0CA9}"/>
    <cellStyle name="40% - Accent5 3 3 3" xfId="1284" xr:uid="{778BD86E-0D60-49DC-9882-41C018E3515B}"/>
    <cellStyle name="40% - Accent5 3 3 4" xfId="1810" xr:uid="{9C648DF1-A0F2-4F4C-B102-1753554D1D7D}"/>
    <cellStyle name="40% - Accent5 3 3 5" xfId="2046" xr:uid="{B51A8972-81A8-4423-A25A-492D447E3B20}"/>
    <cellStyle name="40% - Accent5 3 4" xfId="450" xr:uid="{F33C06BF-D3C5-4263-8375-3602DC647D5B}"/>
    <cellStyle name="40% - Accent5 3 4 2" xfId="1393" xr:uid="{94AA20A2-C97B-47E5-B30E-7CBF5046F8B4}"/>
    <cellStyle name="40% - Accent5 3 5" xfId="1161" xr:uid="{DEA1CD9A-D77F-4C67-BF50-21430E50189D}"/>
    <cellStyle name="40% - Accent5 3 6" xfId="1113" xr:uid="{61A88A90-6B94-41FD-B8EF-026B4B9E86FC}"/>
    <cellStyle name="40% - Accent5 3 7" xfId="1685" xr:uid="{CFD4EC5D-BFA1-44AC-A697-8ACDD18922C9}"/>
    <cellStyle name="40% - Accent5 3 8" xfId="1947" xr:uid="{3668B96B-FF9C-4D97-A45C-975C0813ABA1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2 2 2" xfId="1565" xr:uid="{C096672D-2547-42EF-B10C-7E402FF836A5}"/>
    <cellStyle name="40% - Accent5 4 2 3" xfId="1346" xr:uid="{2DF471BF-6D3C-4B65-8D71-AF9199CA8C38}"/>
    <cellStyle name="40% - Accent5 4 2 4" xfId="1872" xr:uid="{5DFBB593-7375-44F0-A7D6-934A0F1B3A16}"/>
    <cellStyle name="40% - Accent5 4 2 5" xfId="2108" xr:uid="{E7A83673-1B5A-49C3-A608-0F0E6F8C8AD4}"/>
    <cellStyle name="40% - Accent5 4 3" xfId="454" xr:uid="{7E12F578-C145-454E-9528-48E0F52B4722}"/>
    <cellStyle name="40% - Accent5 4 3 2" xfId="1455" xr:uid="{670E726C-4CC0-4AA6-9AFC-E2D569615405}"/>
    <cellStyle name="40% - Accent5 4 4" xfId="1229" xr:uid="{E9144C0D-E80D-4A09-803E-8659C1B996DA}"/>
    <cellStyle name="40% - Accent5 4 5" xfId="1751" xr:uid="{1EB670EB-3439-4E11-B9FD-37230C956527}"/>
    <cellStyle name="40% - Accent5 4 6" xfId="2009" xr:uid="{C1652277-8F8B-46B1-B408-37172719E7D3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2 2 2" xfId="1527" xr:uid="{EC804639-958A-4558-A969-D9EFF6A853AF}"/>
    <cellStyle name="40% - Accent5 5 2 3" xfId="1308" xr:uid="{0ABE7759-1FED-425B-A55F-A71EBABA048E}"/>
    <cellStyle name="40% - Accent5 5 2 4" xfId="1834" xr:uid="{4276782E-5769-431C-9E5D-F03891018788}"/>
    <cellStyle name="40% - Accent5 5 2 5" xfId="2070" xr:uid="{E8CA70F1-F4A8-4BB7-922B-0EDD32BEBF1F}"/>
    <cellStyle name="40% - Accent5 5 3" xfId="458" xr:uid="{155698AE-2F2D-4CCF-A33D-7DAF61BFD07D}"/>
    <cellStyle name="40% - Accent5 5 3 2" xfId="1417" xr:uid="{8844C3DE-B19C-4325-B9CD-F5BDAF6EFF2D}"/>
    <cellStyle name="40% - Accent5 5 4" xfId="1185" xr:uid="{3D100F82-676C-4101-993C-D6912C240C34}"/>
    <cellStyle name="40% - Accent5 5 5" xfId="1711" xr:uid="{4FF8DC90-4664-4720-BF43-28E9BE6A3993}"/>
    <cellStyle name="40% - Accent5 5 6" xfId="1971" xr:uid="{193AD9EF-C3DC-4D9A-815E-EF58F5F3B575}"/>
    <cellStyle name="40% - Accent5 6" xfId="459" xr:uid="{B88290F0-6DE2-45B7-A0BD-89A591C4DBDC}"/>
    <cellStyle name="40% - Accent5 6 2" xfId="460" xr:uid="{2D0C5C52-97D9-4DE4-A351-6FA5E47A9E4B}"/>
    <cellStyle name="40% - Accent5 6 2 2" xfId="1481" xr:uid="{5900A3AA-E1D6-45B4-A68A-8A325B4D3D03}"/>
    <cellStyle name="40% - Accent5 6 3" xfId="1259" xr:uid="{770CD40F-04EF-40BB-944E-117D17572BF6}"/>
    <cellStyle name="40% - Accent5 7" xfId="461" xr:uid="{E589AC6A-4858-4BB5-90AB-5E2BCEEB7FCE}"/>
    <cellStyle name="40% - Accent5 7 2" xfId="462" xr:uid="{A8181C09-0DD5-4BE0-8F97-E2598B9CE11D}"/>
    <cellStyle name="40% - Accent5 7 3" xfId="1371" xr:uid="{8238B10B-4B07-474A-A4F5-A55CF96B8B13}"/>
    <cellStyle name="40% - Accent5 8" xfId="1137" xr:uid="{8FEF282E-DAAB-4476-9F24-D884EE3A871D}"/>
    <cellStyle name="40% - Accent6" xfId="1008" builtinId="51" customBuiltin="1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2 8" xfId="1035" xr:uid="{05195BAC-848D-4066-B683-B3E3F116E699}"/>
    <cellStyle name="40% - Accent6 2 9" xfId="1616" xr:uid="{E0D28EC1-C001-4DC0-8CC2-18D70FA10703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2 2 2" xfId="1548" xr:uid="{30BDD752-44A4-4B5C-97CB-A10FEF465812}"/>
    <cellStyle name="40% - Accent6 3 2 2 3" xfId="1329" xr:uid="{1CC0B8BE-6D85-4340-970E-E01FB674635B}"/>
    <cellStyle name="40% - Accent6 3 2 2 4" xfId="1855" xr:uid="{1EE9D226-2206-48CA-8863-0094001EF0DF}"/>
    <cellStyle name="40% - Accent6 3 2 2 5" xfId="2091" xr:uid="{56CA815B-9D58-4B86-8F98-42E08DFD2359}"/>
    <cellStyle name="40% - Accent6 3 2 3" xfId="489" xr:uid="{F8FF69A4-9AD3-4E9F-B365-CA742F37F1C3}"/>
    <cellStyle name="40% - Accent6 3 2 3 2" xfId="1438" xr:uid="{F6C0F6DD-9C1C-40E6-897E-7AF3A2FC020D}"/>
    <cellStyle name="40% - Accent6 3 2 4" xfId="1211" xr:uid="{5D085EEF-469D-4018-8029-8BCB332FB7AD}"/>
    <cellStyle name="40% - Accent6 3 2 5" xfId="1734" xr:uid="{139BFB84-A45D-4119-9A30-C36CE0CEEEDB}"/>
    <cellStyle name="40% - Accent6 3 2 6" xfId="1992" xr:uid="{926B60B3-04D5-4383-964F-45A6A4B71D9F}"/>
    <cellStyle name="40% - Accent6 3 3" xfId="490" xr:uid="{BD5EEFA9-417B-4383-8B7D-39FF211C8634}"/>
    <cellStyle name="40% - Accent6 3 3 2" xfId="491" xr:uid="{AAA6DC21-1676-434C-9B53-62D9C509B8AA}"/>
    <cellStyle name="40% - Accent6 3 3 2 2" xfId="1505" xr:uid="{1A3A7768-ADF8-49CA-9AB8-5462381B191D}"/>
    <cellStyle name="40% - Accent6 3 3 3" xfId="1286" xr:uid="{839AA664-2A43-46A9-902F-B72DAA5C2241}"/>
    <cellStyle name="40% - Accent6 3 3 4" xfId="1812" xr:uid="{A3A8A545-57F4-4C57-9BFD-09E0D899A670}"/>
    <cellStyle name="40% - Accent6 3 3 5" xfId="2048" xr:uid="{AC6EF1B9-C824-40A2-922E-2F900B6C48BD}"/>
    <cellStyle name="40% - Accent6 3 4" xfId="492" xr:uid="{A36A28A4-02C1-4017-A0AA-767571F6ADF0}"/>
    <cellStyle name="40% - Accent6 3 4 2" xfId="1395" xr:uid="{A47BFA99-8773-4B2E-8A8C-B6BACA786549}"/>
    <cellStyle name="40% - Accent6 3 5" xfId="1163" xr:uid="{D5C3ABFB-8289-4508-A09C-617FCA62F84D}"/>
    <cellStyle name="40% - Accent6 3 6" xfId="1115" xr:uid="{C1FEA08B-A38A-4D2D-B627-D26C94E4A311}"/>
    <cellStyle name="40% - Accent6 3 7" xfId="1687" xr:uid="{C2889369-8936-41AC-994F-D967844D7028}"/>
    <cellStyle name="40% - Accent6 3 8" xfId="1949" xr:uid="{53595433-E59D-4BD0-8CA0-BC16D9798E49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2 2 2" xfId="1567" xr:uid="{69FD86F6-1A24-490E-9C3E-03A462EEB263}"/>
    <cellStyle name="40% - Accent6 4 2 3" xfId="1348" xr:uid="{4FFC8DB5-64AD-4488-A0CE-FB01842C398B}"/>
    <cellStyle name="40% - Accent6 4 2 4" xfId="1874" xr:uid="{FEDDEB33-8725-495F-A62B-C59065F6855C}"/>
    <cellStyle name="40% - Accent6 4 2 5" xfId="2110" xr:uid="{2FC0C804-E917-4D76-A04B-CA435FD1845E}"/>
    <cellStyle name="40% - Accent6 4 3" xfId="496" xr:uid="{2F085BD0-F79D-46D2-B909-DA1E0EC01691}"/>
    <cellStyle name="40% - Accent6 4 3 2" xfId="1457" xr:uid="{051F8725-AF98-4B7B-9551-40E6DE40CA22}"/>
    <cellStyle name="40% - Accent6 4 4" xfId="1231" xr:uid="{1472D7E6-02A4-4AC5-9CF2-5DF8FD500F2E}"/>
    <cellStyle name="40% - Accent6 4 5" xfId="1753" xr:uid="{A3B99DCE-68C7-4C65-82ED-700EAF1E0E08}"/>
    <cellStyle name="40% - Accent6 4 6" xfId="2011" xr:uid="{A2786CA2-4E09-437D-9240-90E21C62F22B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2 2 2" xfId="1529" xr:uid="{1EF88C15-6CEB-4BC9-9287-3F11524884B3}"/>
    <cellStyle name="40% - Accent6 5 2 3" xfId="1310" xr:uid="{D489FF00-C913-4970-AC9A-0D3708621B6A}"/>
    <cellStyle name="40% - Accent6 5 2 4" xfId="1836" xr:uid="{6E2265E7-7771-44D5-B7C5-30630BED1515}"/>
    <cellStyle name="40% - Accent6 5 2 5" xfId="2072" xr:uid="{CF911BFD-B621-461C-80F1-6AF70D83281B}"/>
    <cellStyle name="40% - Accent6 5 3" xfId="500" xr:uid="{AE46395A-37F8-4AFD-8FC6-09AC0F6222C9}"/>
    <cellStyle name="40% - Accent6 5 3 2" xfId="1419" xr:uid="{44638F51-060A-408E-A837-4319339C9760}"/>
    <cellStyle name="40% - Accent6 5 4" xfId="1187" xr:uid="{1E2753DD-B7B7-4404-B6D8-4F9118E08D1D}"/>
    <cellStyle name="40% - Accent6 5 5" xfId="1713" xr:uid="{D26A2128-3A84-4F52-AA6E-8D3958278B3B}"/>
    <cellStyle name="40% - Accent6 5 6" xfId="1973" xr:uid="{FD0B1375-33BC-4804-AECF-735A5AE0BA38}"/>
    <cellStyle name="40% - Accent6 6" xfId="501" xr:uid="{C90CCF8B-5FD9-4F20-B633-8587608F8A5E}"/>
    <cellStyle name="40% - Accent6 6 2" xfId="502" xr:uid="{DDA721E9-4EC1-470D-89DB-E06F08E110D4}"/>
    <cellStyle name="40% - Accent6 6 2 2" xfId="1483" xr:uid="{CF6B20EB-A93E-4373-A4E1-0A087B421B84}"/>
    <cellStyle name="40% - Accent6 6 3" xfId="1261" xr:uid="{4CC61FA2-FE00-41AF-B199-5B1775B624E6}"/>
    <cellStyle name="40% - Accent6 7" xfId="503" xr:uid="{B133C1CB-491F-49B9-BBF3-19A641EAD6FD}"/>
    <cellStyle name="40% - Accent6 7 2" xfId="504" xr:uid="{EA8D3A5B-9961-46E7-A983-ED09A429FB48}"/>
    <cellStyle name="40% - Accent6 7 3" xfId="1373" xr:uid="{2B40325F-72D0-488A-8BD9-CE7CFBD06D08}"/>
    <cellStyle name="40% - Accent6 8" xfId="1139" xr:uid="{CF4E996A-7B34-4773-9326-070B79FFCF9B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2 4" xfId="1036" xr:uid="{7AEC6F67-5227-4A8C-B71C-FE427A25BB1E}"/>
    <cellStyle name="60% - Accent1 2 5" xfId="1617" xr:uid="{D1EC9E3B-4F22-4769-890F-5F043908CD7E}"/>
    <cellStyle name="60% - Accent1 3" xfId="509" xr:uid="{13272442-8E20-479A-B6A1-272B74D122AD}"/>
    <cellStyle name="60% - Accent1 3 2" xfId="1597" xr:uid="{0E5BF563-34FD-4AE8-A742-2FE077A15B85}"/>
    <cellStyle name="60% - Accent1 4" xfId="510" xr:uid="{90D483CB-AF4C-4AA2-9945-7D84D936DACC}"/>
    <cellStyle name="60% - Accent1 4 2" xfId="511" xr:uid="{F7DB2A35-F439-4224-A0AA-C1DF58F4E744}"/>
    <cellStyle name="60% - Accent1 5" xfId="1014" xr:uid="{917BA1F6-A53E-4D80-B9BB-818BDB070A1B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2 4" xfId="1037" xr:uid="{ED5EF840-E24C-4FF3-9B57-9EB851955A10}"/>
    <cellStyle name="60% - Accent2 2 5" xfId="1618" xr:uid="{FD46A930-AE1F-4EEC-99E5-81FC837BA8C9}"/>
    <cellStyle name="60% - Accent2 3" xfId="516" xr:uid="{7AEFAA1E-B0F5-4308-A2D4-8AE474FEDD4D}"/>
    <cellStyle name="60% - Accent2 3 2" xfId="1598" xr:uid="{B4B67680-FCFE-4FF3-867B-F368A9220F56}"/>
    <cellStyle name="60% - Accent2 4" xfId="517" xr:uid="{75A2B15F-B935-41CC-9060-C8FFC77C39AC}"/>
    <cellStyle name="60% - Accent2 4 2" xfId="518" xr:uid="{D14CBCBC-76C5-4ACC-A1AC-1187209CB586}"/>
    <cellStyle name="60% - Accent2 5" xfId="1015" xr:uid="{F1E24FB4-5A70-4A22-B045-FC3056B6CF33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2 4" xfId="1038" xr:uid="{C16B2DF8-2C36-440F-B09E-2976D753B018}"/>
    <cellStyle name="60% - Accent3 2 5" xfId="1619" xr:uid="{C1B18215-6C6C-4E0F-866B-A4F38770DAF4}"/>
    <cellStyle name="60% - Accent3 3" xfId="523" xr:uid="{E4C103D5-7C43-4C77-A5F5-4DA3667899E0}"/>
    <cellStyle name="60% - Accent3 3 2" xfId="1599" xr:uid="{A3A50051-2D7B-4EA3-993C-2D2B5C390DBE}"/>
    <cellStyle name="60% - Accent3 4" xfId="524" xr:uid="{D6A19130-9ECB-434A-BFEF-ACD80334AD0C}"/>
    <cellStyle name="60% - Accent3 4 2" xfId="525" xr:uid="{962C931F-8B69-4A96-8F44-09E11F8A0132}"/>
    <cellStyle name="60% - Accent3 5" xfId="1016" xr:uid="{3E967F3A-EB02-4A66-81CA-19B4A03C2836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2 4" xfId="1039" xr:uid="{A0B1C5FB-D0D3-49A4-8A55-142CBDFD6E20}"/>
    <cellStyle name="60% - Accent4 2 5" xfId="1620" xr:uid="{702EFFAC-41C4-4CC8-8035-813C1866F788}"/>
    <cellStyle name="60% - Accent4 3" xfId="530" xr:uid="{0765500A-69BD-4FC9-8767-6593BFA11E8F}"/>
    <cellStyle name="60% - Accent4 3 2" xfId="1600" xr:uid="{91B3303E-0654-41BA-A8C5-F18F200612A2}"/>
    <cellStyle name="60% - Accent4 4" xfId="531" xr:uid="{2885899B-FB2A-4755-AB53-2A9CACB88B14}"/>
    <cellStyle name="60% - Accent4 4 2" xfId="532" xr:uid="{87C0CB51-0242-4D87-ADDB-569E0F712090}"/>
    <cellStyle name="60% - Accent4 5" xfId="1017" xr:uid="{F02E3E8B-F23E-435B-80CB-C6411B9BC728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2 4" xfId="1040" xr:uid="{A758879D-ED09-4CE2-BF45-4EE541B3157E}"/>
    <cellStyle name="60% - Accent5 2 5" xfId="1621" xr:uid="{94B8D415-4EE0-4D9A-A2C8-447AC3391F3E}"/>
    <cellStyle name="60% - Accent5 3" xfId="537" xr:uid="{7DBFA383-F152-4373-BB99-65247FF53B1D}"/>
    <cellStyle name="60% - Accent5 3 2" xfId="1601" xr:uid="{E66553FA-9DFE-4E47-8BCD-A8687A00D1C7}"/>
    <cellStyle name="60% - Accent5 4" xfId="538" xr:uid="{77DFCB9B-BB52-4BA1-89CB-1C43AB2D5040}"/>
    <cellStyle name="60% - Accent5 4 2" xfId="539" xr:uid="{2EA3186F-934C-4A29-9259-8F32605C6E13}"/>
    <cellStyle name="60% - Accent5 5" xfId="1018" xr:uid="{35A12226-B67E-4324-BBF3-BA5B92E35449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2 4" xfId="1041" xr:uid="{CEB9959C-F1B2-42CB-B8DD-85A7657F53E2}"/>
    <cellStyle name="60% - Accent6 2 5" xfId="1622" xr:uid="{0ED414E2-A0A9-4A30-A526-F179911F9C9E}"/>
    <cellStyle name="60% - Accent6 3" xfId="544" xr:uid="{F23DAF90-1C35-41C1-ADE0-D981FF474D29}"/>
    <cellStyle name="60% - Accent6 3 2" xfId="1602" xr:uid="{117B6A39-90CC-45E5-8792-C4E00E040089}"/>
    <cellStyle name="60% - Accent6 4" xfId="545" xr:uid="{5028A68E-9C9D-448A-9148-A189FE4F09B1}"/>
    <cellStyle name="60% - Accent6 4 2" xfId="546" xr:uid="{A9325329-C80C-4BBC-9F50-67CE89AE3AAD}"/>
    <cellStyle name="60% - Accent6 5" xfId="1019" xr:uid="{62104103-FEFA-4DB8-966A-A541F91D0BF8}"/>
    <cellStyle name="Accent1" xfId="991" builtinId="29" customBuiltin="1"/>
    <cellStyle name="Accent1 2" xfId="1042" xr:uid="{603DD823-81C5-4AA5-BC9C-9082115D4681}"/>
    <cellStyle name="Accent1 2 2" xfId="1623" xr:uid="{9486B695-5460-4C8E-8323-0D0789BCE880}"/>
    <cellStyle name="Accent2" xfId="994" builtinId="33" customBuiltin="1"/>
    <cellStyle name="Accent2 2" xfId="1043" xr:uid="{28E4F28E-8821-480C-981B-7E57A3BC3593}"/>
    <cellStyle name="Accent2 2 2" xfId="1624" xr:uid="{F34F119D-B17C-45EC-97AB-11C9A0822CD4}"/>
    <cellStyle name="Accent3" xfId="997" builtinId="37" customBuiltin="1"/>
    <cellStyle name="Accent3 2" xfId="1044" xr:uid="{720AF40A-FA5C-4199-A965-9E5871D2FFC0}"/>
    <cellStyle name="Accent3 2 2" xfId="1625" xr:uid="{F53E992B-7E70-4688-A8FE-D55AFB753D98}"/>
    <cellStyle name="Accent4" xfId="1000" builtinId="41" customBuiltin="1"/>
    <cellStyle name="Accent4 2" xfId="1045" xr:uid="{8BA1A9AB-0BDB-4410-9129-79B954A52F0E}"/>
    <cellStyle name="Accent4 2 2" xfId="1626" xr:uid="{ED410624-36D3-4534-B0E0-F264EF81CEF9}"/>
    <cellStyle name="Accent5" xfId="1003" builtinId="45" customBuiltin="1"/>
    <cellStyle name="Accent5 2" xfId="1046" xr:uid="{28E0196D-D8B3-47C5-8D75-F19FB493F1FE}"/>
    <cellStyle name="Accent5 2 2" xfId="1627" xr:uid="{A00AD844-F5CB-4EB2-8EDC-DF218C2237CA}"/>
    <cellStyle name="Accent6" xfId="1006" builtinId="49" customBuiltin="1"/>
    <cellStyle name="Accent6 2" xfId="1047" xr:uid="{AB449869-2DFC-4378-BC48-04337DDEB86B}"/>
    <cellStyle name="Accent6 2 2" xfId="1628" xr:uid="{BD786872-E393-4307-9180-C0ECD985DB74}"/>
    <cellStyle name="Bad" xfId="982" builtinId="27" customBuiltin="1"/>
    <cellStyle name="Bad 2" xfId="1048" xr:uid="{3E2671F1-AAE9-40D0-BBD1-E417E5294956}"/>
    <cellStyle name="Bad 2 2" xfId="1629" xr:uid="{DC2246EC-5831-4732-85C5-B337EE10A64D}"/>
    <cellStyle name="Calculation" xfId="985" builtinId="22" customBuiltin="1"/>
    <cellStyle name="Calculation 2" xfId="1049" xr:uid="{3B4450D3-2C43-4E30-AAF0-4D4A0952E29F}"/>
    <cellStyle name="Calculation 2 2" xfId="1630" xr:uid="{6D2B7B06-B6CA-445B-A9E9-8A662A29A641}"/>
    <cellStyle name="Check Cell" xfId="987" builtinId="23" customBuiltin="1"/>
    <cellStyle name="Check Cell 2" xfId="1050" xr:uid="{657FBEC9-DF69-465A-A657-B6EAD95802F2}"/>
    <cellStyle name="Check Cell 2 2" xfId="1631" xr:uid="{520CAAD0-D01B-4B73-BAE7-E10BB598B4EA}"/>
    <cellStyle name="Comma" xfId="547" builtinId="3"/>
    <cellStyle name="Comma [0] 2" xfId="548" xr:uid="{32FA1C11-9067-44F1-9633-99F12BACD6C5}"/>
    <cellStyle name="Comma [0] 2 2" xfId="1591" xr:uid="{AD7D773B-7D91-4DE3-A261-9FFA8645D0C6}"/>
    <cellStyle name="Comma [0] 3" xfId="549" xr:uid="{6011A93F-E0CF-4824-B0C5-A7A128BE1E7D}"/>
    <cellStyle name="Comma [0] 3 2" xfId="1773" xr:uid="{E1747578-38E8-452E-BA07-6A0BB8C87B79}"/>
    <cellStyle name="Comma [0] 4" xfId="1585" xr:uid="{884B3143-8BE9-48CA-9166-DC26BDB16EAC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0 4" xfId="1778" xr:uid="{4A18DB03-722E-4DB7-940F-3ABC8BB1AEA8}"/>
    <cellStyle name="Comma 11" xfId="553" xr:uid="{BD2A3ED0-FD77-4BDE-B708-5A26A08E2A94}"/>
    <cellStyle name="Comma 11 2" xfId="1783" xr:uid="{ED541920-351B-4BBD-933E-AB886955C475}"/>
    <cellStyle name="Comma 12" xfId="554" xr:uid="{8B5398EA-F353-4A35-AD47-C6424B9C02C6}"/>
    <cellStyle name="Comma 12 2" xfId="1785" xr:uid="{AD29B9AA-EA8E-4108-844C-7C1323405C69}"/>
    <cellStyle name="Comma 13" xfId="555" xr:uid="{D22BA3F0-AB67-4B57-876B-C6F851B0D6CD}"/>
    <cellStyle name="Comma 13 2" xfId="1784" xr:uid="{87B27CBC-8FDF-4AA7-8FCC-D8A425F92A72}"/>
    <cellStyle name="Comma 14" xfId="556" xr:uid="{FAAF3FEA-8EA9-42A4-9643-4C2D43D8EAB1}"/>
    <cellStyle name="Comma 14 2" xfId="1594" xr:uid="{E19DB106-32BD-4DE8-8A03-1E5F52D02AEE}"/>
    <cellStyle name="Comma 15" xfId="557" xr:uid="{790A96FB-7A90-4BDB-B2D2-2927174ED7E0}"/>
    <cellStyle name="Comma 16" xfId="1010" xr:uid="{96E51901-2525-4B71-AD22-D5D24C0CB7AE}"/>
    <cellStyle name="Comma 17" xfId="1584" xr:uid="{F673B777-774F-4DC6-9848-E7386C52BA30}"/>
    <cellStyle name="Comma 18" xfId="1664" xr:uid="{05B76508-0FF0-4AF2-AE49-502629E88172}"/>
    <cellStyle name="Comma 19" xfId="1899" xr:uid="{14B16B08-3B43-4982-B567-8DC408808A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2 3" xfId="1248" xr:uid="{D478B690-D6CF-4877-80F6-240CD7F5CF9A}"/>
    <cellStyle name="Comma 2 2 4" xfId="1769" xr:uid="{48651066-4C17-497F-AE52-ABC194B063D5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2 6" xfId="1021" xr:uid="{A0B4739B-20B5-4717-9EA9-24E8F2D186AD}"/>
    <cellStyle name="Comma 20" xfId="1924" xr:uid="{53E0E79C-BEBB-4BE8-8563-5A09C9863B73}"/>
    <cellStyle name="Comma 21" xfId="1891" xr:uid="{90D33D2C-5B75-419C-93A9-C48FA004D85E}"/>
    <cellStyle name="Comma 22" xfId="1915" xr:uid="{EB726A05-6027-4C2F-8681-790F035D3ADC}"/>
    <cellStyle name="Comma 23" xfId="1922" xr:uid="{259A69F9-F337-4C82-AA0E-F1641BB0F5D6}"/>
    <cellStyle name="Comma 24" xfId="1917" xr:uid="{EA65FB9D-900B-4E07-8668-937586C3B2ED}"/>
    <cellStyle name="Comma 25" xfId="1921" xr:uid="{1AA65405-83B2-4CDA-8210-26C7B9447261}"/>
    <cellStyle name="Comma 26" xfId="1911" xr:uid="{650CE8C7-F0B9-476D-92E1-C5D7B2CD37B7}"/>
    <cellStyle name="Comma 27" xfId="1910" xr:uid="{BBCB41FC-51EF-4FE7-8EE7-124058189360}"/>
    <cellStyle name="Comma 28" xfId="1903" xr:uid="{DE2B20C6-8752-4B3E-951A-3F21DB559CBB}"/>
    <cellStyle name="Comma 29" xfId="1913" xr:uid="{7832DC62-18E8-451A-A5A0-2539428D2F89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2 4" xfId="1052" xr:uid="{B0F96198-DA40-4C0F-9645-9E06081873FB}"/>
    <cellStyle name="Comma 3 3" xfId="586" xr:uid="{0CE4A1E9-F3F3-438E-A772-B196508CF7AF}"/>
    <cellStyle name="Comma 3 3 2" xfId="1632" xr:uid="{1C8B5B2C-92D2-4DD5-A561-FF568CB63AAF}"/>
    <cellStyle name="Comma 3 4" xfId="587" xr:uid="{17A4AC75-242A-49AE-937B-5870927A98FA}"/>
    <cellStyle name="Comma 3 5" xfId="588" xr:uid="{0E0092A1-4A68-4310-9CC0-DADFFA4AB7BB}"/>
    <cellStyle name="Comma 3 6" xfId="1051" xr:uid="{1F44C21B-B362-415D-9C10-BC4F46BE382D}"/>
    <cellStyle name="Comma 30" xfId="1892" xr:uid="{74A03279-A6E0-4C14-9291-CB98AF1A6DF8}"/>
    <cellStyle name="Comma 31" xfId="1907" xr:uid="{C8F32C7E-7876-4243-A171-CB2B46E0A727}"/>
    <cellStyle name="Comma 32" xfId="1895" xr:uid="{BDB9609C-7AD1-4156-A3B5-1BA1BEA6F5CE}"/>
    <cellStyle name="Comma 33" xfId="1902" xr:uid="{07E0E583-94E8-4ED1-9E1E-754AAABC7F46}"/>
    <cellStyle name="Comma 34" xfId="1590" xr:uid="{2C24984C-EE08-4200-8F7B-AAA46D4D9960}"/>
    <cellStyle name="Comma 35" xfId="1898" xr:uid="{E213B741-DB01-430A-99A7-AB63A476C582}"/>
    <cellStyle name="Comma 36" xfId="1909" xr:uid="{C79A279D-CF9F-436A-964B-649FA0001153}"/>
    <cellStyle name="Comma 37" xfId="1905" xr:uid="{DFA0EC0C-323A-4778-A242-A90FFE00F427}"/>
    <cellStyle name="Comma 38" xfId="1926" xr:uid="{E8C249B2-70A1-412B-9CF8-237EDFDE9B9D}"/>
    <cellStyle name="Comma 4" xfId="589" xr:uid="{18A1E632-FD6F-4F79-A11E-DAD1F94FBEDB}"/>
    <cellStyle name="Comma 4 10" xfId="1633" xr:uid="{FB651C9F-B80C-42CF-912B-F06A63345F8B}"/>
    <cellStyle name="Comma 4 11" xfId="1929" xr:uid="{F964BBEE-18B1-47B2-B91D-BB165053785A}"/>
    <cellStyle name="Comma 4 2" xfId="590" xr:uid="{5FCEBAEA-9615-4A2A-B9BE-01349AA75637}"/>
    <cellStyle name="Comma 4 2 2" xfId="591" xr:uid="{325B664E-75B0-4F9F-A1FB-B25508F2F9CF}"/>
    <cellStyle name="Comma 4 2 2 2" xfId="1331" xr:uid="{8ACBB67D-F13D-40FC-9962-B2276D7BF32A}"/>
    <cellStyle name="Comma 4 2 2 2 2" xfId="1550" xr:uid="{7C469E0A-4027-4C36-AA99-56720C0FD0FB}"/>
    <cellStyle name="Comma 4 2 2 2 3" xfId="1857" xr:uid="{BC32B2AA-A9A8-4398-94A1-7FD961C9CCC7}"/>
    <cellStyle name="Comma 4 2 2 2 4" xfId="2093" xr:uid="{000F9F9B-B16C-46C5-848B-48FAA72461E6}"/>
    <cellStyle name="Comma 4 2 2 3" xfId="1440" xr:uid="{1CBBBB33-38D6-401A-8BDD-7B3364813A6F}"/>
    <cellStyle name="Comma 4 2 2 4" xfId="1213" xr:uid="{0B0D61A8-A3B8-4C87-AC7A-CF53C78BB500}"/>
    <cellStyle name="Comma 4 2 2 5" xfId="1736" xr:uid="{605B17FF-EBAF-4889-92BD-A2E09AC8C550}"/>
    <cellStyle name="Comma 4 2 2 6" xfId="1994" xr:uid="{93583D1C-BE29-406C-AD67-7E8521256D45}"/>
    <cellStyle name="Comma 4 2 3" xfId="592" xr:uid="{47346DDC-E069-4357-9486-45F84387D6EB}"/>
    <cellStyle name="Comma 4 2 3 2" xfId="1506" xr:uid="{BC3426F1-F3B8-4123-A9AF-88992FF17D73}"/>
    <cellStyle name="Comma 4 2 3 3" xfId="1287" xr:uid="{EBA626AC-3119-4EAC-B18C-BC2AE52B8AEC}"/>
    <cellStyle name="Comma 4 2 3 4" xfId="1813" xr:uid="{1159775D-64C8-4FA7-9AA1-2DBFBBAB2D03}"/>
    <cellStyle name="Comma 4 2 3 5" xfId="2049" xr:uid="{633D55F8-CB59-491D-A1CA-CF9A308821C6}"/>
    <cellStyle name="Comma 4 2 4" xfId="1396" xr:uid="{1178EF70-696A-445B-81B0-869178A2C87D}"/>
    <cellStyle name="Comma 4 2 5" xfId="1164" xr:uid="{BBF62648-DF9E-47B8-8741-0EF3976628BE}"/>
    <cellStyle name="Comma 4 2 6" xfId="1116" xr:uid="{0B781186-F5F9-40CE-BD1E-C94E254BDA43}"/>
    <cellStyle name="Comma 4 2 7" xfId="1688" xr:uid="{D229888C-B739-488D-95CF-0A1075980301}"/>
    <cellStyle name="Comma 4 2 8" xfId="1950" xr:uid="{7D3B358D-7409-457C-B54D-72C26F825E54}"/>
    <cellStyle name="Comma 4 3" xfId="1234" xr:uid="{1DFFCD80-CB44-43B1-8303-9940EA0F12D9}"/>
    <cellStyle name="Comma 4 3 2" xfId="1350" xr:uid="{AF509103-E9AC-4196-AC78-9CA68299314B}"/>
    <cellStyle name="Comma 4 3 2 2" xfId="1569" xr:uid="{9E5B52D3-1F43-4EDA-ABDA-F71C604899D9}"/>
    <cellStyle name="Comma 4 3 2 3" xfId="1876" xr:uid="{B760E74A-1228-4427-AE2A-7577570AC6EF}"/>
    <cellStyle name="Comma 4 3 2 4" xfId="2112" xr:uid="{9181A34C-93F2-4402-8CE6-53B6A526EFE7}"/>
    <cellStyle name="Comma 4 3 3" xfId="1459" xr:uid="{AF5D7DD3-8066-45BD-8AA5-7507CCF855FE}"/>
    <cellStyle name="Comma 4 3 4" xfId="1755" xr:uid="{94F1EBEF-1487-418F-8BBF-341E2C73BA8C}"/>
    <cellStyle name="Comma 4 3 5" xfId="2013" xr:uid="{690298F1-C9E9-4E0F-86F3-9A82392A89EF}"/>
    <cellStyle name="Comma 4 4" xfId="1191" xr:uid="{1F9766FE-8000-4C3C-8606-24172F580A69}"/>
    <cellStyle name="Comma 4 4 2" xfId="1312" xr:uid="{39D2EFDC-23BE-4CA1-BC8F-7DB9FDA82CCB}"/>
    <cellStyle name="Comma 4 4 2 2" xfId="1531" xr:uid="{E64CDF12-8D35-4E63-8EB0-06C6B7569452}"/>
    <cellStyle name="Comma 4 4 2 3" xfId="1838" xr:uid="{AD18DA3D-17E0-4B67-B720-78E67A9610E0}"/>
    <cellStyle name="Comma 4 4 2 4" xfId="2074" xr:uid="{DABA53F9-5108-406F-978B-B9BA6C55E4A6}"/>
    <cellStyle name="Comma 4 4 3" xfId="1421" xr:uid="{5C895AF6-A4A9-4B9A-9DD1-3F80C7A98928}"/>
    <cellStyle name="Comma 4 4 4" xfId="1716" xr:uid="{C282391F-3CE1-44D2-B61E-931753AB3D15}"/>
    <cellStyle name="Comma 4 4 5" xfId="1975" xr:uid="{126C1A88-C8DD-494D-A329-5D39D0F2F420}"/>
    <cellStyle name="Comma 4 5" xfId="1172" xr:uid="{964B419E-5C2E-448F-8AB7-52288726FFB8}"/>
    <cellStyle name="Comma 4 5 2" xfId="1295" xr:uid="{3B6E1D92-22F6-4E04-9353-91A5BD9A1875}"/>
    <cellStyle name="Comma 4 5 2 2" xfId="1514" xr:uid="{6F2B5250-74E9-4142-8446-4CF00D03E428}"/>
    <cellStyle name="Comma 4 5 2 3" xfId="1821" xr:uid="{64359A8F-F21D-4483-B2EF-66670082AC28}"/>
    <cellStyle name="Comma 4 5 2 4" xfId="2057" xr:uid="{024980AC-9AA9-4081-820D-340DCE96551D}"/>
    <cellStyle name="Comma 4 5 3" xfId="1404" xr:uid="{A66DEB3D-474A-4C9F-A76D-5D776E4B8013}"/>
    <cellStyle name="Comma 4 5 4" xfId="1698" xr:uid="{94D8FF74-AA4C-4FA1-B533-C3B842A8CA04}"/>
    <cellStyle name="Comma 4 5 5" xfId="1958" xr:uid="{C9C9B2F0-9DA1-4C6D-B9FB-AE09DEC15C49}"/>
    <cellStyle name="Comma 4 6" xfId="1266" xr:uid="{63E522F4-451D-4CED-A68D-E6E72D7EED09}"/>
    <cellStyle name="Comma 4 6 2" xfId="1485" xr:uid="{A7915BEB-BA90-46DD-B71C-1285DC7BAF18}"/>
    <cellStyle name="Comma 4 6 3" xfId="1792" xr:uid="{AA231049-A00E-46B5-A0A6-F05F1C07863B}"/>
    <cellStyle name="Comma 4 6 4" xfId="2028" xr:uid="{5614DDE1-30CF-4845-A8E4-9C61EAC0178B}"/>
    <cellStyle name="Comma 4 7" xfId="1375" xr:uid="{4D3E9133-090D-40D0-8EF3-DD00008612E6}"/>
    <cellStyle name="Comma 4 8" xfId="1143" xr:uid="{75A6F334-3754-43A1-95EC-8E9B2281CD21}"/>
    <cellStyle name="Comma 4 9" xfId="1053" xr:uid="{559DA5A2-B9EE-47A9-A462-5FFE14916CC4}"/>
    <cellStyle name="Comma 5" xfId="593" xr:uid="{4D687039-EBD0-4792-8413-2CFEC5DA1601}"/>
    <cellStyle name="Comma 5 10" xfId="1934" xr:uid="{298B773D-6077-4667-9C43-257C0AB03416}"/>
    <cellStyle name="Comma 5 2" xfId="594" xr:uid="{03CEFF58-B64A-4D23-A7C7-C2014CED407F}"/>
    <cellStyle name="Comma 5 2 2" xfId="1218" xr:uid="{3BFE3878-E796-4514-9FEA-E156E58D0825}"/>
    <cellStyle name="Comma 5 2 2 2" xfId="1336" xr:uid="{239A0071-281D-4691-9762-5915067D4946}"/>
    <cellStyle name="Comma 5 2 2 2 2" xfId="1555" xr:uid="{98484C88-E723-41AF-8377-6DFDEF2F5571}"/>
    <cellStyle name="Comma 5 2 2 2 3" xfId="1862" xr:uid="{BCA76E67-8BF3-4E94-B18E-B86B1C7DCE2B}"/>
    <cellStyle name="Comma 5 2 2 2 4" xfId="2098" xr:uid="{406931DD-56C0-4C05-B8CB-FBEE6108FE85}"/>
    <cellStyle name="Comma 5 2 2 3" xfId="1445" xr:uid="{A32CF358-4A95-43BB-A364-F24DAB252443}"/>
    <cellStyle name="Comma 5 2 2 4" xfId="1741" xr:uid="{5A2EE749-73CB-4C77-BB90-B19DEF10E760}"/>
    <cellStyle name="Comma 5 2 2 5" xfId="1999" xr:uid="{5BEE1C62-B1C2-41CA-BF8D-61D193AD5366}"/>
    <cellStyle name="Comma 5 2 3" xfId="1292" xr:uid="{0221C2D1-4193-4176-8ED9-8548C76E344B}"/>
    <cellStyle name="Comma 5 2 3 2" xfId="1511" xr:uid="{49FA7ABC-A9E4-4E3A-90F2-034CF56A64AB}"/>
    <cellStyle name="Comma 5 2 3 3" xfId="1818" xr:uid="{5F9D8FB4-A134-4D9B-B0CC-CFC65F0672C1}"/>
    <cellStyle name="Comma 5 2 3 4" xfId="2054" xr:uid="{ACD07C17-AA23-4BF0-A6FA-FA694C52A36B}"/>
    <cellStyle name="Comma 5 2 4" xfId="1401" xr:uid="{E8BA723D-4C43-4594-8EB3-0C6C6AA8FCB5}"/>
    <cellStyle name="Comma 5 2 5" xfId="1169" xr:uid="{F9B9EC14-F61C-4E08-80E8-57ED695E7EF0}"/>
    <cellStyle name="Comma 5 2 6" xfId="1121" xr:uid="{6D838D1B-7645-4FA7-9FC2-CE10E09330A3}"/>
    <cellStyle name="Comma 5 2 7" xfId="1693" xr:uid="{E6FC9623-53FB-4640-8C08-3BB5C153CB1B}"/>
    <cellStyle name="Comma 5 2 8" xfId="1955" xr:uid="{4B25B7BF-09D0-49D1-B02C-BD13C5561CA0}"/>
    <cellStyle name="Comma 5 3" xfId="595" xr:uid="{5651BC04-5C34-4209-8DCE-28B493B6C2AA}"/>
    <cellStyle name="Comma 5 3 2" xfId="1355" xr:uid="{58C85069-AA84-43F9-A48F-FD9F575F6788}"/>
    <cellStyle name="Comma 5 3 2 2" xfId="1574" xr:uid="{A1812135-CA2D-41DC-B9DF-DF7E13084B98}"/>
    <cellStyle name="Comma 5 3 2 3" xfId="1881" xr:uid="{63F348CC-47AE-4109-8456-CD6927C95A02}"/>
    <cellStyle name="Comma 5 3 2 4" xfId="2117" xr:uid="{01846B31-D791-489E-885E-EAAD7C0358DD}"/>
    <cellStyle name="Comma 5 3 3" xfId="1464" xr:uid="{787021C3-FCA4-46E3-AD1B-CE71779A3C82}"/>
    <cellStyle name="Comma 5 3 4" xfId="1239" xr:uid="{241ED3E9-47B0-4E84-A2E7-0BD21ADF8D1F}"/>
    <cellStyle name="Comma 5 3 5" xfId="1760" xr:uid="{2651AE6C-AF56-47D6-B709-65D4AB23B182}"/>
    <cellStyle name="Comma 5 3 6" xfId="2018" xr:uid="{8E6DC4C7-4C70-4F63-ACE4-6FA27D4224E2}"/>
    <cellStyle name="Comma 5 4" xfId="596" xr:uid="{95A3EF46-19D0-454D-84A5-3DB5030A7FD2}"/>
    <cellStyle name="Comma 5 4 2" xfId="597" xr:uid="{1A3D639A-19D4-4379-856B-3927A12F6363}"/>
    <cellStyle name="Comma 5 4 2 2" xfId="1536" xr:uid="{085E744C-5100-494D-B256-AB71E6016C24}"/>
    <cellStyle name="Comma 5 4 2 3" xfId="1317" xr:uid="{7F0B3659-99A8-4DEC-8155-16902768D8B8}"/>
    <cellStyle name="Comma 5 4 2 4" xfId="1843" xr:uid="{85D57F20-73A5-4532-8866-380FD87A280C}"/>
    <cellStyle name="Comma 5 4 2 5" xfId="2079" xr:uid="{AEE70EFF-6450-46B3-89B5-C51100DACDE2}"/>
    <cellStyle name="Comma 5 4 3" xfId="1426" xr:uid="{05EF7608-7AAB-4BF7-81CB-A36C1C3C61CA}"/>
    <cellStyle name="Comma 5 4 4" xfId="1199" xr:uid="{57B9048A-2A16-404E-9BA8-7B58194E4566}"/>
    <cellStyle name="Comma 5 4 5" xfId="1722" xr:uid="{618E720F-50D8-4831-B4E1-4E17880A1176}"/>
    <cellStyle name="Comma 5 4 6" xfId="1980" xr:uid="{93D65156-9D19-4A70-B0DB-760433EFDFFE}"/>
    <cellStyle name="Comma 5 5" xfId="1271" xr:uid="{54FA8516-3B11-4E91-8BB8-7FDC5507B9EE}"/>
    <cellStyle name="Comma 5 5 2" xfId="1490" xr:uid="{02ACFB22-6DC2-45A7-9A12-F74001552EF2}"/>
    <cellStyle name="Comma 5 5 3" xfId="1797" xr:uid="{277801E9-34B0-44FD-A77F-EF7857C2DC05}"/>
    <cellStyle name="Comma 5 5 4" xfId="2033" xr:uid="{64949B43-5289-41DB-886E-A18E1DE23F95}"/>
    <cellStyle name="Comma 5 6" xfId="1380" xr:uid="{5A43AC21-9E78-42F7-AA1D-8E4ED8ADAE3A}"/>
    <cellStyle name="Comma 5 7" xfId="1148" xr:uid="{F8F06F60-E4D0-49B7-8D11-706C5D5B01D0}"/>
    <cellStyle name="Comma 5 8" xfId="1100" xr:uid="{91729BBC-2F4E-450C-A443-2A6522D4DA7F}"/>
    <cellStyle name="Comma 5 9" xfId="1672" xr:uid="{380C96D1-96D0-4A3C-B315-ED4B5558AE74}"/>
    <cellStyle name="Comma 6" xfId="598" xr:uid="{9ADE81FC-091B-4489-9B00-A56649110160}"/>
    <cellStyle name="Comma 6 2" xfId="599" xr:uid="{B03FB11A-9AB3-4883-8066-2BFC9F0350E7}"/>
    <cellStyle name="Comma 6 2 2" xfId="1357" xr:uid="{6DCD8DFD-5559-48FD-A857-6AB21C6E7139}"/>
    <cellStyle name="Comma 6 2 2 2" xfId="1576" xr:uid="{9D4A9DAD-730C-446A-94A8-E9FE13EEE2A2}"/>
    <cellStyle name="Comma 6 2 2 3" xfId="1883" xr:uid="{DE5F2B68-DAC3-493E-B9BB-864CD2F3E58B}"/>
    <cellStyle name="Comma 6 2 2 4" xfId="2119" xr:uid="{F281795B-07A1-4EFD-8EF1-2747D13464D8}"/>
    <cellStyle name="Comma 6 2 3" xfId="1466" xr:uid="{2E355FC4-C4F9-4E93-8CAC-DBB3F81FF6ED}"/>
    <cellStyle name="Comma 6 2 4" xfId="1241" xr:uid="{5DCC15B2-F077-4C41-B488-3C0BF75886C3}"/>
    <cellStyle name="Comma 6 2 5" xfId="1762" xr:uid="{3D1113C5-050D-41D5-8FCC-77A20A619283}"/>
    <cellStyle name="Comma 6 2 6" xfId="2020" xr:uid="{7C8D107B-D610-4BAA-9759-4376166EEB33}"/>
    <cellStyle name="Comma 6 3" xfId="600" xr:uid="{8AF5D27F-80BC-41D5-AE70-1B13B42AC955}"/>
    <cellStyle name="Comma 6 3 2" xfId="601" xr:uid="{5A1C058C-8DC9-4571-A95C-1AF4C5E881E7}"/>
    <cellStyle name="Comma 6 3 2 2" xfId="1492" xr:uid="{093F6C41-439A-47E5-AA21-369BC6CFF21E}"/>
    <cellStyle name="Comma 6 3 3" xfId="1273" xr:uid="{C8756A42-E745-4903-A9C9-A5D9A6F6E602}"/>
    <cellStyle name="Comma 6 3 4" xfId="1799" xr:uid="{C2E839CE-2E7A-4FA8-8D56-F5DA554BAC22}"/>
    <cellStyle name="Comma 6 3 5" xfId="2035" xr:uid="{1C66067D-C42F-4160-B588-535909CCC7AB}"/>
    <cellStyle name="Comma 6 4" xfId="1382" xr:uid="{83789EC2-3628-4C50-B9F7-6DCA6E5A2217}"/>
    <cellStyle name="Comma 6 5" xfId="1150" xr:uid="{E405B110-4338-45B3-82DB-14F009DE5039}"/>
    <cellStyle name="Comma 6 6" xfId="1102" xr:uid="{23118177-0A2C-46A4-BA19-BC922AAD1319}"/>
    <cellStyle name="Comma 6 7" xfId="1674" xr:uid="{B6D21A9E-8EB6-4A8A-8BE4-90FA0B9F508A}"/>
    <cellStyle name="Comma 6 8" xfId="1936" xr:uid="{4C033071-2589-4BC3-BAD3-929723A7A11F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7 5" xfId="1141" xr:uid="{BDAD4783-0E0A-4301-A9AC-58BCD17F4C76}"/>
    <cellStyle name="Comma 7 6" xfId="1777" xr:uid="{024C43D7-0175-4DC1-89CE-CBE3914BDDA8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8 4" xfId="1263" xr:uid="{2FA8C6B2-352E-4322-9E49-D44177C59514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omma 9 4" xfId="1779" xr:uid="{606205A6-9A4A-405A-9FD4-3B940EC221F1}"/>
    <cellStyle name="Comma0" xfId="1054" xr:uid="{64561F67-6F55-4E61-B7DC-04528751F172}"/>
    <cellStyle name="Comma0 2" xfId="1055" xr:uid="{D0643039-B200-4060-BE58-F82578072CDA}"/>
    <cellStyle name="Comma0 2 2" xfId="1056" xr:uid="{A0F5394B-EA47-4A62-91C6-474C0ED5512B}"/>
    <cellStyle name="Comma0 2 2 2" xfId="1636" xr:uid="{4970224B-FC33-4C75-8618-806A2489B178}"/>
    <cellStyle name="Comma0 2 3" xfId="1635" xr:uid="{B2182AE6-7315-4D44-BCD6-2F0C0DA6B184}"/>
    <cellStyle name="Comma0 3" xfId="1634" xr:uid="{E94A7B0E-04B8-48E2-859F-5D156DB441D9}"/>
    <cellStyle name="Currency [0] 2" xfId="615" xr:uid="{93A60FB3-5377-4630-9FE6-C2A75ACC1550}"/>
    <cellStyle name="Currency [0] 2 2" xfId="1589" xr:uid="{C9B5A5EC-E3CB-4C39-8897-6875F51EBCA9}"/>
    <cellStyle name="Currency [0] 3" xfId="616" xr:uid="{5989D65A-D4F8-43D5-AADC-F598729F73D9}"/>
    <cellStyle name="Currency [0] 3 2" xfId="1772" xr:uid="{99A086D8-38E9-4FD8-A94E-62B5ACEC64FE}"/>
    <cellStyle name="Currency [0] 4" xfId="1583" xr:uid="{1EE1F721-6E31-4C45-8784-55A580736D53}"/>
    <cellStyle name="Currency 10" xfId="1790" xr:uid="{57671277-7261-4D00-B1E8-D07C4AE6BA3C}"/>
    <cellStyle name="Currency 11" xfId="1582" xr:uid="{3E3894CE-7E05-47BD-B47C-F3901EFCB46B}"/>
    <cellStyle name="Currency 12" xfId="1665" xr:uid="{23381326-C8C3-46F9-936B-FC83D66F690D}"/>
    <cellStyle name="Currency 13" xfId="1900" xr:uid="{0C1F6097-0674-400B-92F5-763B1BB2613A}"/>
    <cellStyle name="Currency 14" xfId="1912" xr:uid="{FA9BDA86-436A-4A00-9904-28386E1F7604}"/>
    <cellStyle name="Currency 15" xfId="1893" xr:uid="{614716EB-3F4E-492A-AA0B-AADB03B8AF5A}"/>
    <cellStyle name="Currency 16" xfId="1901" xr:uid="{6A6AF7C2-03A5-4766-B81D-309CF49C63A7}"/>
    <cellStyle name="Currency 17" xfId="1890" xr:uid="{59B1FC56-EDA8-43F9-9711-390434D52AB6}"/>
    <cellStyle name="Currency 18" xfId="1897" xr:uid="{7344D51D-560B-4991-846B-B9022BB08C61}"/>
    <cellStyle name="Currency 19" xfId="1920" xr:uid="{33B219CD-D5C3-43E6-8305-2BA02D808AAB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2 3" xfId="1775" xr:uid="{8B06C1AD-7C55-4FDE-AF21-E56B5CA1B6ED}"/>
    <cellStyle name="Currency 2 3" xfId="621" xr:uid="{976B9A1B-17E3-4754-B13E-F5D3C585CFAE}"/>
    <cellStyle name="Currency 2 3 2" xfId="622" xr:uid="{6E06CFD6-2470-424F-8CE0-771AE22E1419}"/>
    <cellStyle name="Currency 2 3 3" xfId="1670" xr:uid="{AFE07C2C-6710-4D41-BE8B-0F352E9475CD}"/>
    <cellStyle name="Currency 2 4" xfId="623" xr:uid="{D3F320E5-DBA9-44AD-A944-C3B3A60EDD29}"/>
    <cellStyle name="Currency 2 5" xfId="624" xr:uid="{F2C74B1E-7E29-4687-8D89-F494831056D1}"/>
    <cellStyle name="Currency 2 6" xfId="1098" xr:uid="{2A3C84AF-C2EC-4BEA-A46E-5988CDF13B7C}"/>
    <cellStyle name="Currency 2 7" xfId="1588" xr:uid="{E74277A3-AA44-403F-8DA4-EF3CDD34C191}"/>
    <cellStyle name="Currency 20" xfId="1916" xr:uid="{AB0B0448-8805-459A-ACCB-886E3E037FA8}"/>
    <cellStyle name="Currency 21" xfId="1918" xr:uid="{9FAFB31D-0D65-44CD-A466-9890A7831D66}"/>
    <cellStyle name="Currency 22" xfId="1919" xr:uid="{919E3CE9-0E9B-4092-AC7A-140C26C53ABA}"/>
    <cellStyle name="Currency 23" xfId="1923" xr:uid="{41CE3223-1771-4B8E-985C-9F02209FAAE9}"/>
    <cellStyle name="Currency 24" xfId="1908" xr:uid="{C2EF1387-2BC1-4739-93E8-9A6041989060}"/>
    <cellStyle name="Currency 25" xfId="1894" xr:uid="{18EB58BA-7BB8-47B6-9D35-2DB16F154AD9}"/>
    <cellStyle name="Currency 26" xfId="1914" xr:uid="{CD42C02E-D148-4C2D-8263-8256EED3F81D}"/>
    <cellStyle name="Currency 27" xfId="1904" xr:uid="{F508CB54-0347-47B6-8FCA-5D49518CC632}"/>
    <cellStyle name="Currency 28" xfId="1587" xr:uid="{8B602900-5F04-4E8D-9408-77C3F9758FF0}"/>
    <cellStyle name="Currency 29" xfId="1653" xr:uid="{704EF420-671E-419B-B4AE-2C79634C3D27}"/>
    <cellStyle name="Currency 3" xfId="625" xr:uid="{EC9EE869-9115-4813-8A2C-4126BDB8AE5B}"/>
    <cellStyle name="Currency 3 2" xfId="1771" xr:uid="{F553113B-DA93-4385-8CAC-5DA32F5AB24A}"/>
    <cellStyle name="Currency 30" xfId="1906" xr:uid="{1CE27856-701E-4EF8-8DCD-09EFF7A28A02}"/>
    <cellStyle name="Currency 31" xfId="1896" xr:uid="{9BFA08F5-761A-47FC-8C50-0F41A1154FF8}"/>
    <cellStyle name="Currency 32" xfId="1925" xr:uid="{D76870C7-6AE6-44E1-A7C5-FD006C8A02D2}"/>
    <cellStyle name="Currency 4" xfId="626" xr:uid="{F7362295-5CCD-403C-9F28-9081E8B2B3B8}"/>
    <cellStyle name="Currency 4 2" xfId="1776" xr:uid="{EC2CBA1F-42AD-46A5-BF54-23B0A9E7B6AA}"/>
    <cellStyle name="Currency 5" xfId="627" xr:uid="{B7A4F1DA-139A-41A6-9610-F152D4EF33C1}"/>
    <cellStyle name="Currency 5 2" xfId="1774" xr:uid="{D4561BB4-E905-49A1-8764-8084F2377CEF}"/>
    <cellStyle name="Currency 6" xfId="628" xr:uid="{ED44A28B-5F57-456F-84E6-6D7F0B86C39A}"/>
    <cellStyle name="Currency 6 2" xfId="1780" xr:uid="{6C2051FE-923B-4874-820F-2FD384B596CB}"/>
    <cellStyle name="Currency 7" xfId="629" xr:uid="{F129607A-4C3B-455F-858E-AC0A369C8744}"/>
    <cellStyle name="Currency 7 2" xfId="1781" xr:uid="{2952AA31-1D0E-4462-BB88-74BED04FDF12}"/>
    <cellStyle name="Currency 8" xfId="630" xr:uid="{BF1285C0-96B1-4B61-A1E7-CE7F4FAC5815}"/>
    <cellStyle name="Currency 8 2" xfId="1782" xr:uid="{22789A7C-E8C2-4001-A91B-0DC60E38824A}"/>
    <cellStyle name="Currency 9" xfId="1786" xr:uid="{3E6E0EFA-4DD5-4DCD-A992-5438DB22EF67}"/>
    <cellStyle name="Currency0" xfId="1057" xr:uid="{54DDB8BF-4CF3-4A93-82B2-633054B601AA}"/>
    <cellStyle name="Currency0 2" xfId="1058" xr:uid="{BBC606CA-4E9D-406D-9B2C-7977073C4551}"/>
    <cellStyle name="Currency0 2 2" xfId="1059" xr:uid="{0F93CC5C-FEEF-4293-9961-448B2EA3700A}"/>
    <cellStyle name="Currency0 2 2 2" xfId="1639" xr:uid="{A9C31E5C-9348-4F7D-BB5F-1148D77C8C6A}"/>
    <cellStyle name="Currency0 2 3" xfId="1638" xr:uid="{C095EDEF-A266-4A6D-BB58-0795667DBE0B}"/>
    <cellStyle name="Currency0 3" xfId="1637" xr:uid="{64678372-D74A-4BB4-BD76-E4B051B6036D}"/>
    <cellStyle name="Date" xfId="1060" xr:uid="{462B9408-1E00-4AEA-85A3-55EFF9638CBD}"/>
    <cellStyle name="Date 2" xfId="1061" xr:uid="{153481AD-24FE-45F8-8CFD-D585DD7C7DDB}"/>
    <cellStyle name="Date 2 2" xfId="1062" xr:uid="{B81BA54E-6875-4C04-80D1-6F8ACFD3B902}"/>
    <cellStyle name="Date 2 2 2" xfId="1642" xr:uid="{E4271BFC-C4A9-45E8-9D2E-C0F76B25C567}"/>
    <cellStyle name="Date 2 3" xfId="1641" xr:uid="{AA446BB7-47E1-4AE4-A8FA-B6D1489ABC5E}"/>
    <cellStyle name="Date 3" xfId="1640" xr:uid="{E7862EAB-4E78-4D94-A380-37FBBB20469F}"/>
    <cellStyle name="Explanatory Text" xfId="989" builtinId="53" customBuiltin="1"/>
    <cellStyle name="Explanatory Text 2" xfId="1063" xr:uid="{C2520B8B-A7E6-492F-8A3D-6E715478EC18}"/>
    <cellStyle name="Fixed" xfId="1064" xr:uid="{C256A723-7E9F-4B72-A8F8-06D2C50EDBB6}"/>
    <cellStyle name="Fixed 2" xfId="1065" xr:uid="{E4F06FF4-A829-46D5-BA32-F822D83896AE}"/>
    <cellStyle name="Fixed 2 2" xfId="1066" xr:uid="{DD2DF004-660B-4C06-B98B-2F2FC1FA9EFC}"/>
    <cellStyle name="Fixed 2 2 2" xfId="1645" xr:uid="{E0043735-88C2-480E-80D8-8EF32E38691C}"/>
    <cellStyle name="Fixed 2 3" xfId="1644" xr:uid="{D501CF5A-A007-41B2-A898-86CF942E66A3}"/>
    <cellStyle name="Fixed 3" xfId="1643" xr:uid="{59BB098A-A8B1-47E3-9EBA-754788AAD03E}"/>
    <cellStyle name="Good" xfId="981" builtinId="26" customBuiltin="1"/>
    <cellStyle name="Good 2" xfId="1067" xr:uid="{6BEEE4B4-3246-43D0-952E-C2B84A2F2F47}"/>
    <cellStyle name="Good 2 2" xfId="1646" xr:uid="{B31D900B-ABC4-4CC4-B18C-00817F2FB668}"/>
    <cellStyle name="Heading 1" xfId="977" builtinId="16" customBuiltin="1"/>
    <cellStyle name="Heading 1 2" xfId="1068" xr:uid="{E810E6BE-345C-4754-86C9-0FF5457D47DD}"/>
    <cellStyle name="Heading 1 2 2" xfId="1069" xr:uid="{B78562D0-7248-4DBF-A7F9-F183B0FA3813}"/>
    <cellStyle name="Heading 1 2 2 2" xfId="1647" xr:uid="{21985C77-7182-43C9-A539-8829F5D27CFE}"/>
    <cellStyle name="Heading 1 2 3" xfId="1123" xr:uid="{4FF83E3F-7197-4A04-9997-2C72B8E89812}"/>
    <cellStyle name="Heading 1 3" xfId="1070" xr:uid="{9A6856E3-F000-485E-AA85-D85094E697C2}"/>
    <cellStyle name="Heading 1 3 2" xfId="1071" xr:uid="{DAF902EB-9775-4F30-A758-2A962687B99C}"/>
    <cellStyle name="Heading 1 3 2 2" xfId="1649" xr:uid="{8E146033-907F-4BE4-B30E-71CCACF4AC73}"/>
    <cellStyle name="Heading 1 3 3" xfId="1648" xr:uid="{94DFA2E2-7686-4BD7-9B73-F6DA148AE3B4}"/>
    <cellStyle name="Heading 2" xfId="978" builtinId="17" customBuiltin="1"/>
    <cellStyle name="Heading 2 2" xfId="1072" xr:uid="{648B2D88-E49B-4921-9FDF-788A17C669E8}"/>
    <cellStyle name="Heading 2 2 2" xfId="1073" xr:uid="{093B3C8D-9509-4DF8-AD61-6D53654CCAFC}"/>
    <cellStyle name="Heading 2 2 2 2" xfId="1650" xr:uid="{72C4A697-E2B7-45A5-9747-6F5C71659967}"/>
    <cellStyle name="Heading 2 2 3" xfId="1124" xr:uid="{34BDED56-DB2E-47EE-B225-073D8C8A4CF3}"/>
    <cellStyle name="Heading 2 3" xfId="1074" xr:uid="{F67C9A4A-A5EC-44CA-B2A2-AF5FB10B5C17}"/>
    <cellStyle name="Heading 2 3 2" xfId="1075" xr:uid="{E7F6EE67-22A5-41A5-A6A7-3C3966B275C9}"/>
    <cellStyle name="Heading 2 3 2 2" xfId="1652" xr:uid="{2D30EE99-88D1-43C6-BE8B-679DE5690E85}"/>
    <cellStyle name="Heading 2 3 3" xfId="1651" xr:uid="{37DFD493-F76C-4CE5-8CC5-A0B5EFAAF642}"/>
    <cellStyle name="Heading 3" xfId="979" builtinId="18" customBuiltin="1"/>
    <cellStyle name="Heading 3 2" xfId="1076" xr:uid="{BDCF0F1A-A29A-4FB8-8919-FC6972475FB2}"/>
    <cellStyle name="Heading 4" xfId="980" builtinId="19" customBuiltin="1"/>
    <cellStyle name="Heading 4 2" xfId="1077" xr:uid="{99ACA9CE-F4C4-408F-9434-7CF028552F50}"/>
    <cellStyle name="Hyperlink" xfId="631" builtinId="8"/>
    <cellStyle name="Hyperlink 2" xfId="632" xr:uid="{72C248C7-D0F7-4568-897B-9508CE00105E}"/>
    <cellStyle name="Hyperlink 2 2" xfId="1592" xr:uid="{7EE03E29-3BF0-457E-89EC-04581E2009CC}"/>
    <cellStyle name="Hyperlink 3" xfId="633" xr:uid="{325A48BC-2671-48BA-B978-3356B3928895}"/>
    <cellStyle name="Hyperlink 4" xfId="634" xr:uid="{4E246F5C-2532-4DE9-AEDB-229C548EC72F}"/>
    <cellStyle name="Hyperlink 5" xfId="1586" xr:uid="{90C3561E-21EC-4AEC-B124-BCBB605769F9}"/>
    <cellStyle name="Input" xfId="983" builtinId="20" customBuiltin="1"/>
    <cellStyle name="Input 2" xfId="1078" xr:uid="{7DC27E7C-A9A0-4548-987D-A8D893E3603B}"/>
    <cellStyle name="Input 2 2" xfId="1654" xr:uid="{2907C20B-D17F-4BD9-864F-19852622C679}"/>
    <cellStyle name="Linked Cell" xfId="986" builtinId="24" customBuiltin="1"/>
    <cellStyle name="Linked Cell 2" xfId="1079" xr:uid="{964DED32-29F7-43DA-B394-5BE9FB8A578C}"/>
    <cellStyle name="Neutral 2" xfId="635" xr:uid="{79177FC8-16C0-40A6-8AA7-25337658310C}"/>
    <cellStyle name="Neutral 2 2" xfId="1080" xr:uid="{09CD9052-D634-4F4F-BD17-BC8B9E672F39}"/>
    <cellStyle name="Neutral 2 3" xfId="1655" xr:uid="{40003990-2583-4E68-9743-D22A4479EF62}"/>
    <cellStyle name="Neutral 3" xfId="636" xr:uid="{A23A70BF-F25F-4546-9343-5EF89EE01D3C}"/>
    <cellStyle name="Neutral 3 2" xfId="1596" xr:uid="{0F27B29B-8768-4FA5-A5B8-9941DFD33A31}"/>
    <cellStyle name="Neutral 4" xfId="637" xr:uid="{C3B92DAA-E070-4907-897C-8C12144FBDA6}"/>
    <cellStyle name="Neutral 5" xfId="1013" xr:uid="{F0907606-654E-4326-8B1F-2B602D52D192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16" xfId="1009" xr:uid="{7562D624-7823-4EBF-851C-FC89E26301ED}"/>
    <cellStyle name="Normal 17" xfId="1581" xr:uid="{7CAB57BD-9B01-497C-86E8-4FE4DBA1E004}"/>
    <cellStyle name="Normal 2" xfId="669" xr:uid="{B190D761-ADDB-4CFB-8149-54EEFCE0B1C0}"/>
    <cellStyle name="Normal 2 10" xfId="670" xr:uid="{25635D35-6675-4E4D-AAB1-9A83726B5117}"/>
    <cellStyle name="Normal 2 11" xfId="1020" xr:uid="{95BAF6D1-F12E-40AC-8CF9-88AB25FA14FD}"/>
    <cellStyle name="Normal 2 2" xfId="671" xr:uid="{55E2D636-4C9F-4C55-9A3D-57247FEC84CD}"/>
    <cellStyle name="Normal 2 2 2" xfId="672" xr:uid="{F6E20830-CB29-47A4-B0A7-092DAD9B1053}"/>
    <cellStyle name="Normal 2 2 2 2" xfId="1888" xr:uid="{C8F82209-F444-4479-B0FF-8D0B41F8B81B}"/>
    <cellStyle name="Normal 2 2 2 2 2" xfId="2124" xr:uid="{77CD135E-165A-440F-A908-E9A025612415}"/>
    <cellStyle name="Normal 2 2 2 3" xfId="1787" xr:uid="{78C59491-335D-48DE-8A7B-3640157B80D2}"/>
    <cellStyle name="Normal 2 2 2 4" xfId="2025" xr:uid="{4E1A56E3-2071-4838-B3CD-CAB3EAB0AEB7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3 2" xfId="1233" xr:uid="{68FBFAFA-866C-4CE2-B100-BAFD4587CC05}"/>
    <cellStyle name="Normal 2 4" xfId="676" xr:uid="{62F8335A-0A0B-473F-BFB1-B1345EC3444C}"/>
    <cellStyle name="Normal 2 4 2" xfId="1188" xr:uid="{D6D6DFCE-C812-4CA7-926D-C36618EA4803}"/>
    <cellStyle name="Normal 2 4 3" xfId="1714" xr:uid="{019FB038-40B3-40A0-8F32-691416E08A8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5 4" xfId="1247" xr:uid="{1CC4C646-E10E-4A0A-8E1A-577A63B6B8BC}"/>
    <cellStyle name="Normal 2 5 5" xfId="1768" xr:uid="{D1F44E67-9466-48F8-A4CF-73B5025C04F1}"/>
    <cellStyle name="Normal 2 6" xfId="681" xr:uid="{0DE13140-C6B1-40AE-87DF-195FB27EE2A4}"/>
    <cellStyle name="Normal 2 6 2" xfId="1603" xr:uid="{B3647E3A-2558-48DF-9A04-6DE5893FA920}"/>
    <cellStyle name="Normal 2 6 3" xfId="1927" xr:uid="{48F11243-A02E-408F-AF04-E52079238527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10 2" xfId="1142" xr:uid="{1D33974E-1512-4FAA-8C6F-EC34F0653261}"/>
    <cellStyle name="Normal 3 11" xfId="1023" xr:uid="{81053CDD-8118-422E-8017-447F4F8AB954}"/>
    <cellStyle name="Normal 3 12" xfId="1604" xr:uid="{046249CE-9CAC-4619-853D-7CEA1C14C7B6}"/>
    <cellStyle name="Normal 3 13" xfId="1928" xr:uid="{CA478E13-E5E5-4B66-955E-A995B7CFB8FA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2 2 2" xfId="1580" xr:uid="{EB4002B0-9920-4CD2-8B18-6E8FDBCF10EA}"/>
    <cellStyle name="Normal 3 3 2 2 2 2 3" xfId="1361" xr:uid="{CE074110-1164-4806-814A-D95820923440}"/>
    <cellStyle name="Normal 3 3 2 2 2 2 4" xfId="1887" xr:uid="{0B9D8BF7-A958-4CBE-B337-68B923928256}"/>
    <cellStyle name="Normal 3 3 2 2 2 2 5" xfId="2123" xr:uid="{6A9C9DFF-6063-4020-BEC9-292884E80122}"/>
    <cellStyle name="Normal 3 3 2 2 2 3" xfId="1470" xr:uid="{0230E9C7-D652-4FDA-9D21-578C27AA82AA}"/>
    <cellStyle name="Normal 3 3 2 2 2 4" xfId="1245" xr:uid="{5DE96CCE-0E6D-4948-B3D2-4291C9F3848C}"/>
    <cellStyle name="Normal 3 3 2 2 2 5" xfId="1766" xr:uid="{7A312988-53E1-4704-A82C-30D6134ED9C7}"/>
    <cellStyle name="Normal 3 3 2 2 2 6" xfId="2024" xr:uid="{0FA96C2B-296C-4568-813B-D7ABE4DBB8CB}"/>
    <cellStyle name="Normal 3 3 2 2 3" xfId="735" xr:uid="{99132380-225D-4978-8A2F-5CDBFB1D5107}"/>
    <cellStyle name="Normal 3 3 2 2 4" xfId="1197" xr:uid="{1D289E93-7A60-4FBF-AF2E-B03E9F9F1B5D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2 3" xfId="1512" xr:uid="{47B44186-AB88-405B-B5C9-DAF845AD9F2C}"/>
    <cellStyle name="Normal 3 3 2 3 3" xfId="739" xr:uid="{811CDBBF-BBAD-43BB-8D0D-6A39A10E299A}"/>
    <cellStyle name="Normal 3 3 2 3 3 2" xfId="740" xr:uid="{0C52F58A-AE55-4D13-AEED-5B82D81A7EF5}"/>
    <cellStyle name="Normal 3 3 2 3 4" xfId="1293" xr:uid="{D887704F-5D2A-40D7-A3F9-1A31412AC579}"/>
    <cellStyle name="Normal 3 3 2 3 5" xfId="1819" xr:uid="{AB7E3BC6-EED7-404F-9D46-3FB1FBACE797}"/>
    <cellStyle name="Normal 3 3 2 3 6" xfId="2055" xr:uid="{086BD0DB-085D-4DE0-B5EA-A8293A4C28DE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4 3" xfId="1402" xr:uid="{A70E4402-C7C4-4F57-B332-24AA2B43049F}"/>
    <cellStyle name="Normal 3 3 2 5" xfId="744" xr:uid="{BC9AE9C6-F1D1-41AF-934D-90F54514E75F}"/>
    <cellStyle name="Normal 3 3 2 5 2" xfId="1170" xr:uid="{6B368246-34E0-4640-9D82-CAF2E5A8A384}"/>
    <cellStyle name="Normal 3 3 2 6" xfId="1122" xr:uid="{9237EE24-B7A8-461C-967E-8E46FFF8F895}"/>
    <cellStyle name="Normal 3 3 2 7" xfId="1694" xr:uid="{8DCD428B-C4FD-46D5-BD52-2378C7954F15}"/>
    <cellStyle name="Normal 3 3 2 8" xfId="1956" xr:uid="{6EFF6D6B-0322-4B4A-878D-762CB33BB39B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2 2 2" xfId="1530" xr:uid="{C01E7F9A-CE79-4021-88A5-7727B765F957}"/>
    <cellStyle name="Normal 3 3 3 2 3" xfId="1311" xr:uid="{946CA16E-6CB6-4834-8A2F-24DCD304D638}"/>
    <cellStyle name="Normal 3 3 3 2 4" xfId="1837" xr:uid="{DD2BADF0-0B79-4AE7-B0EA-11C314D5EC93}"/>
    <cellStyle name="Normal 3 3 3 2 5" xfId="2073" xr:uid="{C1FDDA07-5E02-413E-8EE3-E3561540E060}"/>
    <cellStyle name="Normal 3 3 3 3" xfId="748" xr:uid="{E0A389F1-B2CE-4A04-8A55-422F8B7CC18C}"/>
    <cellStyle name="Normal 3 3 3 3 2" xfId="1420" xr:uid="{BF329BFD-96F6-49BF-A2EA-F11D485E605E}"/>
    <cellStyle name="Normal 3 3 3 4" xfId="1190" xr:uid="{989E307A-6E6A-487A-9310-3A6F9DB40659}"/>
    <cellStyle name="Normal 3 3 3 5" xfId="1715" xr:uid="{035574FA-C5B4-454C-8B7A-B2CBEFB6FAC8}"/>
    <cellStyle name="Normal 3 3 3 6" xfId="1974" xr:uid="{B1B1C351-1673-4C9C-8A30-8DC692700EDF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3 7" xfId="1096" xr:uid="{A638F753-F5AD-4233-B925-A458F1B6187D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2 4" xfId="1549" xr:uid="{17FBFBE6-489D-4B70-A810-07DCCD32EAC9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2 5" xfId="1330" xr:uid="{001F80CF-F6DF-4ECD-91FC-4D3DCCEFA7FB}"/>
    <cellStyle name="Normal 3 4 2 6" xfId="1856" xr:uid="{9E0BA294-B988-45D2-95FB-4A2CF1982FBA}"/>
    <cellStyle name="Normal 3 4 2 7" xfId="2092" xr:uid="{B57E1A49-EA0B-406F-8887-D06328A8A3E3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3 4" xfId="1439" xr:uid="{0DB06F69-B30A-4661-8D13-280EACAD3C68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4 6" xfId="1212" xr:uid="{77DB3CC3-75FE-428C-A469-9602D9AB938F}"/>
    <cellStyle name="Normal 3 4 7" xfId="1735" xr:uid="{9A6D40F4-8F01-4D9C-A0CA-E3B62B92E52A}"/>
    <cellStyle name="Normal 3 4 8" xfId="1993" xr:uid="{4E8FB7C7-B369-4A02-A8B9-9D9D33F25EE9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2 3" xfId="1568" xr:uid="{B05EB4E4-E2BF-4F4D-968C-E6F80C93CE18}"/>
    <cellStyle name="Normal 3 5 2 3" xfId="783" xr:uid="{9506690E-BFF2-4C62-8F25-63A279217D71}"/>
    <cellStyle name="Normal 3 5 2 4" xfId="1349" xr:uid="{91CFE4E1-E7A3-43B8-8A35-27EE3EEE58DA}"/>
    <cellStyle name="Normal 3 5 2 5" xfId="1875" xr:uid="{EF5AF634-AB85-454C-AA6B-38881D81261E}"/>
    <cellStyle name="Normal 3 5 2 6" xfId="2111" xr:uid="{0CE7C2ED-3DF0-42E7-BA80-1361B5A1CD67}"/>
    <cellStyle name="Normal 3 5 3" xfId="784" xr:uid="{DA816FA3-E839-4B6A-B2EC-ECB0B9779924}"/>
    <cellStyle name="Normal 3 5 3 2" xfId="785" xr:uid="{C5FE0C4E-1A6C-415B-93DB-94CCFF1156BA}"/>
    <cellStyle name="Normal 3 5 3 3" xfId="1458" xr:uid="{01C45208-4497-4170-9713-644D7B70B4F5}"/>
    <cellStyle name="Normal 3 5 4" xfId="786" xr:uid="{6B9ACA1D-FB21-4FA6-8650-B15ED748739D}"/>
    <cellStyle name="Normal 3 5 5" xfId="1232" xr:uid="{954DB0E6-EE7B-4B7C-B93C-3534251D92C7}"/>
    <cellStyle name="Normal 3 5 6" xfId="1754" xr:uid="{17D9205F-4269-44BD-83B6-3ED7EFB7F2E8}"/>
    <cellStyle name="Normal 3 5 7" xfId="2012" xr:uid="{C344077A-3595-47A9-9CB8-73E857A623FE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6 4" xfId="1225" xr:uid="{9DC54919-4493-4D3C-92AC-30FE38CFCEC6}"/>
    <cellStyle name="Normal 3 7" xfId="791" xr:uid="{40FB0793-A32A-4B42-980F-F09705F0E00B}"/>
    <cellStyle name="Normal 3 7 2" xfId="1294" xr:uid="{6C5E83B4-7B3C-4A54-81AB-4FDDEF6B7CF9}"/>
    <cellStyle name="Normal 3 7 2 2" xfId="1513" xr:uid="{9C7EDAB3-4FF9-4C33-90EB-9847BAD3E673}"/>
    <cellStyle name="Normal 3 7 2 3" xfId="1820" xr:uid="{392E6AD7-F232-4364-BFB6-4AF040050633}"/>
    <cellStyle name="Normal 3 7 2 4" xfId="2056" xr:uid="{29790D42-7CA9-4BD6-BFB6-BF5561100BDA}"/>
    <cellStyle name="Normal 3 7 3" xfId="1403" xr:uid="{C0BDA65A-F961-4B87-8471-BC9300304A59}"/>
    <cellStyle name="Normal 3 7 4" xfId="1171" xr:uid="{3976A5D3-6F96-42B8-8609-0640F384059A}"/>
    <cellStyle name="Normal 3 7 5" xfId="1697" xr:uid="{734B8C38-706E-47AF-8A3C-581D95747B72}"/>
    <cellStyle name="Normal 3 7 6" xfId="1957" xr:uid="{53CB0F37-229E-4F9C-96BB-D9472E6BD9B6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2 3" xfId="1484" xr:uid="{A91CB6FA-B547-4041-A8E3-D8D554A843EA}"/>
    <cellStyle name="Normal 3 8 3" xfId="795" xr:uid="{D42A0CB4-E4FC-48F2-B9BB-1E3BEC1D3835}"/>
    <cellStyle name="Normal 3 8 4" xfId="1265" xr:uid="{A80B4D7C-4ABB-48D5-993B-96133997F502}"/>
    <cellStyle name="Normal 3 8 5" xfId="1791" xr:uid="{D38D5D55-0814-4F90-A394-A2BE20AD5C5D}"/>
    <cellStyle name="Normal 3 8 6" xfId="2027" xr:uid="{14E4D73A-BE20-4473-9214-C2E2D48277A9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3 9 4" xfId="1374" xr:uid="{79CB255F-2D06-4D0E-9668-07DA4E7A6F95}"/>
    <cellStyle name="Normal 4" xfId="800" xr:uid="{13042FC4-9BD5-4C20-A973-2AEC839823D4}"/>
    <cellStyle name="Normal 4 10" xfId="1656" xr:uid="{AD80A769-0CC8-44C7-A923-E88BC2540F62}"/>
    <cellStyle name="Normal 4 11" xfId="1930" xr:uid="{A3E7C8EE-A688-466F-AE25-08B327655FE9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2 2 2" xfId="1551" xr:uid="{617610A9-47EB-4B3F-A749-C6679DE4805B}"/>
    <cellStyle name="Normal 4 2 2 2 3" xfId="1332" xr:uid="{EC3A11D7-9F9A-45C5-BDAA-A42D0DCC83B0}"/>
    <cellStyle name="Normal 4 2 2 2 4" xfId="1858" xr:uid="{908E346C-88DF-40DE-B9C7-54DD77A12101}"/>
    <cellStyle name="Normal 4 2 2 2 5" xfId="2094" xr:uid="{191866B7-87DF-470C-91B9-7E27C40DC970}"/>
    <cellStyle name="Normal 4 2 2 3" xfId="1441" xr:uid="{72636047-6BBE-41A4-9CE8-3195CED12505}"/>
    <cellStyle name="Normal 4 2 2 4" xfId="1214" xr:uid="{551FB281-39FC-4883-B5CC-9FE5E7A75816}"/>
    <cellStyle name="Normal 4 2 2 5" xfId="1737" xr:uid="{5634631F-BBA6-4ADB-B8EF-BDF55C98934C}"/>
    <cellStyle name="Normal 4 2 2 6" xfId="1995" xr:uid="{37932059-263E-419B-ACC1-A4F9A5556E69}"/>
    <cellStyle name="Normal 4 2 3" xfId="804" xr:uid="{44DA1297-8985-42EB-9508-12DB949A0957}"/>
    <cellStyle name="Normal 4 2 3 2" xfId="805" xr:uid="{8358CA1C-6788-482E-AA10-22104055CD20}"/>
    <cellStyle name="Normal 4 2 3 2 2" xfId="1507" xr:uid="{AB633E53-9EB7-4B85-864D-1B2D21064A42}"/>
    <cellStyle name="Normal 4 2 3 3" xfId="1288" xr:uid="{0C12C420-A9F0-4D2A-BA08-979396869FDF}"/>
    <cellStyle name="Normal 4 2 3 4" xfId="1814" xr:uid="{29D6097D-A945-40D5-B0BB-E8566AF9A470}"/>
    <cellStyle name="Normal 4 2 3 5" xfId="2050" xr:uid="{0B2507BE-3B37-40AF-BCEF-670D7FF9CA4C}"/>
    <cellStyle name="Normal 4 2 4" xfId="806" xr:uid="{A9FD5343-5700-4B48-B61A-BBBEDC2C4343}"/>
    <cellStyle name="Normal 4 2 4 2" xfId="1397" xr:uid="{630606B8-6952-464F-9284-C2C63FEDE8F4}"/>
    <cellStyle name="Normal 4 2 5" xfId="1165" xr:uid="{ABA1F735-7479-4B3A-A452-37538CB6B592}"/>
    <cellStyle name="Normal 4 2 6" xfId="1117" xr:uid="{D83E0DAF-0A35-4C85-B82F-BAD0BC506AB2}"/>
    <cellStyle name="Normal 4 2 7" xfId="1689" xr:uid="{BDA534CD-E676-4CD1-A788-740C8A3817A9}"/>
    <cellStyle name="Normal 4 2 8" xfId="1951" xr:uid="{447299DD-3E44-4F9A-9A77-21B53284C2F8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3 2 2 3" xfId="1570" xr:uid="{409ECD88-163A-4F71-985B-A1C7E19EF464}"/>
    <cellStyle name="Normal 4 3 2 3" xfId="1351" xr:uid="{DEDFE029-4ADC-48CB-9227-7BDF39F3D109}"/>
    <cellStyle name="Normal 4 3 2 4" xfId="1877" xr:uid="{D55ED4FF-EE54-4A2D-9575-21EFD119B726}"/>
    <cellStyle name="Normal 4 3 2 5" xfId="2113" xr:uid="{BFD7C758-5068-4C88-BE33-77C166DDE263}"/>
    <cellStyle name="Normal 4 3 3" xfId="1460" xr:uid="{199C4640-15B4-43BA-9501-7820145BC010}"/>
    <cellStyle name="Normal 4 3 4" xfId="1235" xr:uid="{397B818E-AC71-47CF-A9A6-E4154EF45B8A}"/>
    <cellStyle name="Normal 4 3 5" xfId="1756" xr:uid="{93166CB7-47E9-4458-861C-A1AEA31D869D}"/>
    <cellStyle name="Normal 4 3 6" xfId="2014" xr:uid="{95C1544C-F74F-449F-AD23-3B8FDB7F972C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4 4 2 2 2" xfId="1532" xr:uid="{7617E10B-2743-4146-97E4-E22D7DF38BD8}"/>
    <cellStyle name="Normal 4 4 2 3" xfId="1313" xr:uid="{4FF2DB21-36DC-496C-BAD1-EC7D668E293E}"/>
    <cellStyle name="Normal 4 4 2 4" xfId="1839" xr:uid="{B25DEA9B-13E0-49DF-9E53-3CAE65FC8907}"/>
    <cellStyle name="Normal 4 4 2 5" xfId="2075" xr:uid="{5338C6B2-D95D-4551-ADFE-647F645548C8}"/>
    <cellStyle name="Normal 4 4 3" xfId="1422" xr:uid="{BE99EEE9-8686-4EC9-82BF-1F469623A06D}"/>
    <cellStyle name="Normal 4 4 4" xfId="1192" xr:uid="{A30502FB-0AEC-43D9-AB0D-A1164BD377BE}"/>
    <cellStyle name="Normal 4 4 5" xfId="1717" xr:uid="{E665A012-1BE4-4DA9-8FB4-E92A902E7C2F}"/>
    <cellStyle name="Normal 4 4 6" xfId="1976" xr:uid="{0E997553-E965-4437-91E2-FF6685A0F465}"/>
    <cellStyle name="Normal 4 5" xfId="1173" xr:uid="{4CC87476-A485-43C7-9EE1-E5308E75654A}"/>
    <cellStyle name="Normal 4 5 2" xfId="1296" xr:uid="{E924C6A6-622E-4B9F-9572-87FD67796086}"/>
    <cellStyle name="Normal 4 5 2 2" xfId="1515" xr:uid="{8BC304BB-89E1-457F-9349-93C7EF43D4B0}"/>
    <cellStyle name="Normal 4 5 2 3" xfId="1822" xr:uid="{34B3276C-2C19-482F-AB30-9FB5AD4E6354}"/>
    <cellStyle name="Normal 4 5 2 4" xfId="2058" xr:uid="{CF5207D9-BCEC-4FD3-BE39-DD7304D8EE46}"/>
    <cellStyle name="Normal 4 5 3" xfId="1405" xr:uid="{144BD5C0-E6A5-4DF0-BE6E-08D15C8C2A87}"/>
    <cellStyle name="Normal 4 5 4" xfId="1699" xr:uid="{830E7429-D411-472C-B523-2B32F487311B}"/>
    <cellStyle name="Normal 4 5 5" xfId="1959" xr:uid="{18D0A2DB-3DE3-4E82-8B43-F133895C2892}"/>
    <cellStyle name="Normal 4 6" xfId="1267" xr:uid="{BF61C4C1-1878-4379-9E6B-A32BE83CFCD5}"/>
    <cellStyle name="Normal 4 6 2" xfId="1486" xr:uid="{7F7EF7F3-E1EC-42C6-82F5-6E66908ACB98}"/>
    <cellStyle name="Normal 4 6 3" xfId="1793" xr:uid="{7D7F7A5A-D44A-4E0A-9710-940FDB77410D}"/>
    <cellStyle name="Normal 4 6 4" xfId="2029" xr:uid="{A36CA3DE-B3DD-4925-9C7E-36802D754468}"/>
    <cellStyle name="Normal 4 7" xfId="1376" xr:uid="{8841CD76-99DE-464F-8AA2-E33928BB8D2D}"/>
    <cellStyle name="Normal 4 8" xfId="1144" xr:uid="{79E93BB1-60BE-490F-87ED-49FAB3B905F1}"/>
    <cellStyle name="Normal 4 9" xfId="1081" xr:uid="{4F072846-E643-45F0-A5E5-E10D72B98E0F}"/>
    <cellStyle name="Normal 5" xfId="814" xr:uid="{59CA6C65-BF07-4715-8093-0D2DD85EDE28}"/>
    <cellStyle name="Normal 5 2" xfId="1099" xr:uid="{E57B252A-9BDD-4D83-805C-204A7AE5BAA9}"/>
    <cellStyle name="Normal 5 2 2" xfId="1125" xr:uid="{CFA299EF-66A5-49EE-9139-3665912995D4}"/>
    <cellStyle name="Normal 5 2 2 2" xfId="1217" xr:uid="{AAD13ED7-210E-496B-99B2-8F0702E26C2E}"/>
    <cellStyle name="Normal 5 2 2 2 2" xfId="1246" xr:uid="{2F3625A9-B529-40EF-A934-62E1B65F9901}"/>
    <cellStyle name="Normal 5 2 2 2 2 2" xfId="1767" xr:uid="{C2C2EE6D-29D1-4E2C-B662-FA35BEB44044}"/>
    <cellStyle name="Normal 5 2 2 2 3" xfId="1335" xr:uid="{B00AFC8A-10E0-4EA4-B57F-B4FCEC720477}"/>
    <cellStyle name="Normal 5 2 2 2 3 2" xfId="1554" xr:uid="{A3DEE3FB-25E3-4EE9-AD0B-8F861C6077F2}"/>
    <cellStyle name="Normal 5 2 2 2 3 3" xfId="1861" xr:uid="{243F3E05-9516-4ABA-9166-948670127656}"/>
    <cellStyle name="Normal 5 2 2 2 3 4" xfId="2097" xr:uid="{06CB64A4-FF4F-406C-917D-CE5B80146B52}"/>
    <cellStyle name="Normal 5 2 2 2 4" xfId="1444" xr:uid="{8A97353B-F449-479C-AAC8-59276A6A64D4}"/>
    <cellStyle name="Normal 5 2 2 2 5" xfId="1740" xr:uid="{3692F721-7F9A-4156-91A7-2DF568C0AACC}"/>
    <cellStyle name="Normal 5 2 2 2 6" xfId="1998" xr:uid="{CDE242EF-7A81-419F-B5AE-E23960928A10}"/>
    <cellStyle name="Normal 5 2 2 3" xfId="1695" xr:uid="{CA742D40-4EE0-463F-9B56-E1CF9106C390}"/>
    <cellStyle name="Normal 5 2 3" xfId="1238" xr:uid="{E445DD5F-C2F1-46EE-836E-926FC0B42A6A}"/>
    <cellStyle name="Normal 5 2 3 2" xfId="1354" xr:uid="{21F80064-57C3-4CEE-B73D-5C0400DE1293}"/>
    <cellStyle name="Normal 5 2 3 2 2" xfId="1573" xr:uid="{6FDBD222-FF03-4579-BF04-797914F6DF1B}"/>
    <cellStyle name="Normal 5 2 3 2 3" xfId="1880" xr:uid="{85316615-2934-47B5-B58F-45647AB9A4BE}"/>
    <cellStyle name="Normal 5 2 3 2 4" xfId="2116" xr:uid="{6601F55A-C442-47C7-926D-AD73E311B1FC}"/>
    <cellStyle name="Normal 5 2 3 3" xfId="1463" xr:uid="{EEF30B43-56C5-40AF-AE61-EF9BB4F3981E}"/>
    <cellStyle name="Normal 5 2 3 4" xfId="1759" xr:uid="{1066AABB-2825-4E66-B973-2733119B190D}"/>
    <cellStyle name="Normal 5 2 3 5" xfId="2017" xr:uid="{45424F30-31DC-4BAA-A5C4-033F75AF4010}"/>
    <cellStyle name="Normal 5 2 4" xfId="1198" xr:uid="{54ED3EF2-C1C5-4D63-B6DD-7EEDD36B95DB}"/>
    <cellStyle name="Normal 5 2 4 2" xfId="1316" xr:uid="{081A6881-0B16-4508-8FD1-7845CC767547}"/>
    <cellStyle name="Normal 5 2 4 2 2" xfId="1535" xr:uid="{E72AEDBB-FF18-480C-860F-CB4FA1735440}"/>
    <cellStyle name="Normal 5 2 4 2 3" xfId="1842" xr:uid="{7DF1AF11-53B7-453F-A6BE-0DE7F4C0FFBE}"/>
    <cellStyle name="Normal 5 2 4 2 4" xfId="2078" xr:uid="{73AF6326-1F5A-42C9-AE64-93AE6A38D3A0}"/>
    <cellStyle name="Normal 5 2 4 3" xfId="1425" xr:uid="{A8959B18-9D2C-49BC-A66A-0A8A6F1187C5}"/>
    <cellStyle name="Normal 5 2 4 4" xfId="1721" xr:uid="{9BC15D93-326F-46A8-9723-B5EBDDEFB73C}"/>
    <cellStyle name="Normal 5 2 4 5" xfId="1979" xr:uid="{FDD0C1E3-E9A7-4125-A606-51C8B6D42215}"/>
    <cellStyle name="Normal 5 2 5" xfId="1270" xr:uid="{16A6EE78-1A21-4BC1-9A13-407D3CA9CF6E}"/>
    <cellStyle name="Normal 5 2 5 2" xfId="1489" xr:uid="{D0D3DF6B-7C16-4F73-8AB8-2C68ACE46D6A}"/>
    <cellStyle name="Normal 5 2 5 3" xfId="1796" xr:uid="{2A3B9C80-A157-499F-88F6-F5663965F4E7}"/>
    <cellStyle name="Normal 5 2 5 4" xfId="2032" xr:uid="{50E46403-E180-43B3-86CD-8863F0B1D05A}"/>
    <cellStyle name="Normal 5 2 6" xfId="1379" xr:uid="{F02EFAD7-5414-4F20-87BA-19B490BFA2A1}"/>
    <cellStyle name="Normal 5 2 7" xfId="1147" xr:uid="{36833F36-33EA-4AB0-89E1-A4D0FEF398A0}"/>
    <cellStyle name="Normal 5 2 8" xfId="1671" xr:uid="{085EB5F4-CB64-45B9-8CB6-76FC32186D89}"/>
    <cellStyle name="Normal 5 2 9" xfId="1933" xr:uid="{C6F79F54-A43D-4CF4-9B90-17259B0FCB4B}"/>
    <cellStyle name="Normal 5 3" xfId="1120" xr:uid="{999EB45A-C6F4-4A49-BD24-2DF0E38D69D5}"/>
    <cellStyle name="Normal 5 3 2" xfId="1244" xr:uid="{74876D9F-62CE-4A1E-B96B-48E9AE3B57AD}"/>
    <cellStyle name="Normal 5 3 2 2" xfId="1360" xr:uid="{06171E21-B9FC-4748-8B2F-D8AB433B6DC9}"/>
    <cellStyle name="Normal 5 3 2 2 2" xfId="1579" xr:uid="{C79515C9-21B1-4713-941B-3313744F7F57}"/>
    <cellStyle name="Normal 5 3 2 2 3" xfId="1886" xr:uid="{90D0B2D1-1AEB-4402-89B4-BFA2E24F655E}"/>
    <cellStyle name="Normal 5 3 2 2 4" xfId="2122" xr:uid="{1CDB7266-98D5-42CA-9549-2451BF43E12E}"/>
    <cellStyle name="Normal 5 3 2 3" xfId="1469" xr:uid="{5D3F71D9-85AD-48AE-A704-A64E9FEB4727}"/>
    <cellStyle name="Normal 5 3 2 4" xfId="1765" xr:uid="{B5D36ED4-ECBE-4C42-9795-EBEE03E3B2D2}"/>
    <cellStyle name="Normal 5 3 2 5" xfId="2023" xr:uid="{A93B18FC-B04F-4C4B-9F7D-61A05136F1DA}"/>
    <cellStyle name="Normal 5 3 3" xfId="1291" xr:uid="{1AED666B-6E2A-400C-96B5-F13F71C45B9E}"/>
    <cellStyle name="Normal 5 3 3 2" xfId="1510" xr:uid="{55BA609A-75B7-42C2-A514-888434ED43FE}"/>
    <cellStyle name="Normal 5 3 3 3" xfId="1817" xr:uid="{1ECBBED5-2413-4FD9-9BBC-A6F249756E8F}"/>
    <cellStyle name="Normal 5 3 3 4" xfId="2053" xr:uid="{DADB815B-EA50-46BC-B09D-6D800E832AC3}"/>
    <cellStyle name="Normal 5 3 4" xfId="1400" xr:uid="{9824EBB8-2624-4786-9622-29A9383448C9}"/>
    <cellStyle name="Normal 5 3 5" xfId="1168" xr:uid="{C4AA202C-9BED-4E8C-B97B-F08601587C1D}"/>
    <cellStyle name="Normal 5 3 6" xfId="1692" xr:uid="{52A7370B-F414-42EB-A03E-5FD09EA9C791}"/>
    <cellStyle name="Normal 5 3 7" xfId="1954" xr:uid="{6D354AE5-B286-44FE-AA73-A1CE3AF11C3F}"/>
    <cellStyle name="Normal 5 4" xfId="1082" xr:uid="{717075D4-E901-455B-AFAB-16D337922FD3}"/>
    <cellStyle name="Normal 5 5" xfId="1657" xr:uid="{33F134C3-9C39-40E7-B492-E83D6990D3DF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2 2" xfId="1575" xr:uid="{44CE1ADA-6183-4F4F-9246-429416983421}"/>
    <cellStyle name="Normal 6 2 2 3" xfId="1356" xr:uid="{A1DB3D29-46B3-4C82-B21F-40746710203D}"/>
    <cellStyle name="Normal 6 2 2 4" xfId="1882" xr:uid="{F77EB1EF-8209-47D7-8F4F-C9F40B6E526C}"/>
    <cellStyle name="Normal 6 2 2 5" xfId="2118" xr:uid="{0CED9B87-74C3-4D4A-879B-BACEC347D34B}"/>
    <cellStyle name="Normal 6 2 3" xfId="818" xr:uid="{16F9FCAC-9BD7-4FB9-B411-1EA419BA9A86}"/>
    <cellStyle name="Normal 6 2 3 2" xfId="1465" xr:uid="{350B6F48-A237-47E0-876A-A1EF62086BDA}"/>
    <cellStyle name="Normal 6 2 4" xfId="1240" xr:uid="{B1E0AF27-71D2-4DF0-9C29-E44B1F07B623}"/>
    <cellStyle name="Normal 6 2 5" xfId="1761" xr:uid="{654E6775-FB12-472E-92BD-CEED90DCD7B4}"/>
    <cellStyle name="Normal 6 2 6" xfId="2019" xr:uid="{FBF8C607-55B3-4331-8D77-56BDC195EE42}"/>
    <cellStyle name="Normal 6 3" xfId="1272" xr:uid="{D98784BC-E35B-47AE-8D84-90D113BA96A9}"/>
    <cellStyle name="Normal 6 3 2" xfId="1491" xr:uid="{93E75382-F480-4876-B9A0-5E24263BD775}"/>
    <cellStyle name="Normal 6 3 3" xfId="1798" xr:uid="{286D7445-736E-4C03-9B8E-415E576A9772}"/>
    <cellStyle name="Normal 6 3 4" xfId="2034" xr:uid="{812DB7E4-6543-423F-B488-A3CD6A8195C5}"/>
    <cellStyle name="Normal 6 4" xfId="1381" xr:uid="{210E23CA-79FB-42A3-A09F-182AB9F626EA}"/>
    <cellStyle name="Normal 6 5" xfId="1149" xr:uid="{CFABFDF1-29B7-44C2-A310-6469F6447E40}"/>
    <cellStyle name="Normal 6 6" xfId="1101" xr:uid="{A7F0E41C-8A65-469B-9BA9-E641F493AD60}"/>
    <cellStyle name="Normal 6 7" xfId="1673" xr:uid="{B6FEC750-28D1-4C50-B258-C9B310A98451}"/>
    <cellStyle name="Normal 6 8" xfId="1935" xr:uid="{A5BF5F83-E14A-4574-823A-050ACD433AA1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7 4" xfId="1140" xr:uid="{257E1ED4-2E37-4D77-8329-2EDB8E8A92D8}"/>
    <cellStyle name="Normal 7 5" xfId="1770" xr:uid="{ED80CE5D-C5DB-447B-B80D-E12157203765}"/>
    <cellStyle name="Normal 8" xfId="825" xr:uid="{BEA35215-AD9F-4BE4-8964-EF3E979D7F85}"/>
    <cellStyle name="Normal 8 10" xfId="1593" xr:uid="{B26FB4E4-E65F-4A86-BDB3-E80A204C856F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8 9" xfId="1262" xr:uid="{EAA52B1C-B66D-4EB8-8CB0-313CDFABAF02}"/>
    <cellStyle name="Normal 9" xfId="867" xr:uid="{8E849101-673D-4EC7-AB6B-F577EDED87BF}"/>
    <cellStyle name="Normal 9 2" xfId="868" xr:uid="{28A2CD62-C344-4F3E-B7CB-154E456527E0}"/>
    <cellStyle name="Normal 9 2 2" xfId="1471" xr:uid="{6BD4B3E7-8004-4F91-978D-F6D6EE1FDD81}"/>
    <cellStyle name="Normal 9 3" xfId="1249" xr:uid="{9F45A273-EAAB-466B-B2A5-A217FFEE63F2}"/>
    <cellStyle name="Note 2" xfId="869" xr:uid="{BDB2A8AA-1826-438D-9F51-E99CEAEDCCE6}"/>
    <cellStyle name="Note 2 10" xfId="1658" xr:uid="{BA4D6AC8-74D5-48B4-8761-54C6CDD59820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2 7" xfId="1084" xr:uid="{9A23C56F-2202-4CBC-B374-02DCEDC67612}"/>
    <cellStyle name="Note 2 2 8" xfId="1659" xr:uid="{3FBCF00E-5BF7-41A9-AFD1-9F0583B79AED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2 4" xfId="1097" xr:uid="{47FB64B2-3723-475C-A359-F963F76684FD}"/>
    <cellStyle name="Note 2 3 2 5" xfId="1669" xr:uid="{BB09BC40-A653-42AD-A45C-6D6A0230F857}"/>
    <cellStyle name="Note 2 3 3" xfId="895" xr:uid="{188DA8C6-DBB0-4018-B75F-4C22147059C0}"/>
    <cellStyle name="Note 2 3 3 2" xfId="896" xr:uid="{406BFC7B-2613-4A64-BBCA-1D487811A6BB}"/>
    <cellStyle name="Note 2 3 3 3" xfId="1193" xr:uid="{2DA4C66D-10E2-4F26-8E71-05A7807BC9FE}"/>
    <cellStyle name="Note 2 3 3 4" xfId="1718" xr:uid="{1D11582B-2DCA-4B5A-952B-BAB938D14B42}"/>
    <cellStyle name="Note 2 3 4" xfId="897" xr:uid="{D8CFF3EF-3599-4591-8F44-00709719D6C0}"/>
    <cellStyle name="Note 2 3 5" xfId="1085" xr:uid="{C9507B82-FF66-4988-A746-10E556D7222F}"/>
    <cellStyle name="Note 2 3 6" xfId="1660" xr:uid="{CAE308CB-1E9D-4D3C-B9C6-71EA15A42D89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4 4" xfId="1126" xr:uid="{CEBA3FFB-A4FC-472E-A9CE-AFA6CCD0E033}"/>
    <cellStyle name="Note 2 4 5" xfId="1696" xr:uid="{62638A9E-07A3-4C56-B695-99ED55A4C517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2 3" xfId="1889" xr:uid="{C1180661-2281-4809-BE52-4A8DF97BBB32}"/>
    <cellStyle name="Note 2 5 2 4" xfId="2125" xr:uid="{B69A3C4E-AB9E-473F-9C22-CB487151448E}"/>
    <cellStyle name="Note 2 5 3" xfId="905" xr:uid="{BAF45EBD-260E-4109-9353-BDEA482974D9}"/>
    <cellStyle name="Note 2 5 4" xfId="1789" xr:uid="{CDC9C42D-99CC-439D-B03D-B4690BE0E2BC}"/>
    <cellStyle name="Note 2 5 5" xfId="2026" xr:uid="{C8F89FFC-361B-4389-A4A1-D9D79A2B0CBC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2 9" xfId="1083" xr:uid="{9D855C0F-D8AE-4BDE-B321-58A77F46295C}"/>
    <cellStyle name="Note 3" xfId="911" xr:uid="{75661B9E-CA2A-45C1-95B0-7C8049037CB8}"/>
    <cellStyle name="Note 3 10" xfId="1661" xr:uid="{2DBA8D56-CFC1-493A-B85C-028C6D1FAD5F}"/>
    <cellStyle name="Note 3 11" xfId="1931" xr:uid="{A044B0E5-C2CE-4D27-A612-70F01939846A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2 2 2" xfId="1552" xr:uid="{F94A0351-C55A-4084-AF72-2A0242B104C5}"/>
    <cellStyle name="Note 3 2 2 2 3" xfId="1333" xr:uid="{EE9BB8AD-7BFB-4897-A28C-20B58052CDC0}"/>
    <cellStyle name="Note 3 2 2 2 4" xfId="1859" xr:uid="{E18FCBB5-7F78-4054-B713-9E5208D45251}"/>
    <cellStyle name="Note 3 2 2 2 5" xfId="2095" xr:uid="{32956083-F3CA-4369-943B-16946D431E21}"/>
    <cellStyle name="Note 3 2 2 3" xfId="916" xr:uid="{657EB32C-E21A-46E3-8589-D878828E318A}"/>
    <cellStyle name="Note 3 2 2 3 2" xfId="1442" xr:uid="{BF4DC20B-B0DC-4425-A045-3C548098FE5D}"/>
    <cellStyle name="Note 3 2 2 4" xfId="1215" xr:uid="{9ADA4253-5C13-466A-B395-644A770E8D6A}"/>
    <cellStyle name="Note 3 2 2 5" xfId="1738" xr:uid="{80855A7C-52A7-4039-B208-31B5F379D8DD}"/>
    <cellStyle name="Note 3 2 2 6" xfId="1996" xr:uid="{143A4FE3-161F-4526-8F13-B8A2AF16DF7E}"/>
    <cellStyle name="Note 3 2 3" xfId="917" xr:uid="{F5F9F53B-886E-42C1-A22B-900828C07451}"/>
    <cellStyle name="Note 3 2 3 2" xfId="918" xr:uid="{F3891725-F931-4269-B8E5-F7C457DFAE8B}"/>
    <cellStyle name="Note 3 2 3 2 2" xfId="1508" xr:uid="{34B6D724-D5F9-487B-A130-CD909580C64F}"/>
    <cellStyle name="Note 3 2 3 3" xfId="1289" xr:uid="{D1B7D154-FC2D-4443-B9DD-95AACA85F744}"/>
    <cellStyle name="Note 3 2 3 4" xfId="1815" xr:uid="{13A9F795-E4C3-4E64-8334-49B97985EBB3}"/>
    <cellStyle name="Note 3 2 3 5" xfId="2051" xr:uid="{7EAC6BF0-8792-42EA-8F54-FD296ED35FEC}"/>
    <cellStyle name="Note 3 2 4" xfId="919" xr:uid="{0B705015-8B28-4020-A771-98DDBFBB7424}"/>
    <cellStyle name="Note 3 2 4 2" xfId="1398" xr:uid="{4EADF05A-382B-4162-81E5-531B50588279}"/>
    <cellStyle name="Note 3 2 5" xfId="1166" xr:uid="{223753D1-63D7-46FC-8663-745AE11D2507}"/>
    <cellStyle name="Note 3 2 6" xfId="1118" xr:uid="{25BF522A-95B7-4E75-A5ED-E7C1EE1CCC27}"/>
    <cellStyle name="Note 3 2 7" xfId="1690" xr:uid="{CD7E314F-D71A-4EDB-A2BF-FAD3E4A55976}"/>
    <cellStyle name="Note 3 2 8" xfId="1952" xr:uid="{8AE175B3-605F-432C-96AA-03C729F4C278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2 2 2" xfId="1571" xr:uid="{442200C2-D6E0-44D3-A104-C683E7A0210D}"/>
    <cellStyle name="Note 3 3 2 3" xfId="1352" xr:uid="{1A181960-0199-41C3-8B88-C14B7E314156}"/>
    <cellStyle name="Note 3 3 2 4" xfId="1878" xr:uid="{BCD31AD3-8453-4EFF-A41F-8C3EE4E65134}"/>
    <cellStyle name="Note 3 3 2 5" xfId="2114" xr:uid="{C11C2D90-C81B-44A5-B67E-25DFAAD89044}"/>
    <cellStyle name="Note 3 3 3" xfId="923" xr:uid="{20953DB4-CDD7-4676-9543-A59631EC331F}"/>
    <cellStyle name="Note 3 3 3 2" xfId="1461" xr:uid="{E40A2AFE-5303-4B9E-97B2-463251BB090A}"/>
    <cellStyle name="Note 3 3 4" xfId="1236" xr:uid="{54448265-5669-4982-B9E7-9E02FE00C939}"/>
    <cellStyle name="Note 3 3 5" xfId="1757" xr:uid="{8ECA3803-0557-435F-BFCB-09FD93D15D3B}"/>
    <cellStyle name="Note 3 3 6" xfId="2015" xr:uid="{6D383CCE-576D-4498-9624-7D3BEE3063D9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2 2 2" xfId="1533" xr:uid="{261DC799-1E8E-4312-B3F0-CD5A752452A6}"/>
    <cellStyle name="Note 3 4 2 3" xfId="1314" xr:uid="{F2C55F76-42ED-4D3E-B0AE-D90EB3BFBD6F}"/>
    <cellStyle name="Note 3 4 2 4" xfId="1840" xr:uid="{EBFC4C71-5148-4240-96FE-EF4A7D1CF4A5}"/>
    <cellStyle name="Note 3 4 2 5" xfId="2076" xr:uid="{540BA1F2-F80D-4152-BC5E-86B84FD3F6AF}"/>
    <cellStyle name="Note 3 4 3" xfId="927" xr:uid="{7F5DA593-287C-4F6B-9F14-7C5780EEBB4B}"/>
    <cellStyle name="Note 3 4 3 2" xfId="1423" xr:uid="{E4F0E09B-3D2D-42A0-89BE-04B5343EF6D0}"/>
    <cellStyle name="Note 3 4 4" xfId="1194" xr:uid="{BF7EF27C-8EE5-4728-9015-C8BB5A154A7F}"/>
    <cellStyle name="Note 3 4 5" xfId="1719" xr:uid="{1A5FA2B4-41DE-4929-827A-0CFCFA2C6472}"/>
    <cellStyle name="Note 3 4 6" xfId="1977" xr:uid="{7F6EB002-1C3B-42DE-B598-0DF2E4199D0E}"/>
    <cellStyle name="Note 3 5" xfId="928" xr:uid="{00BCF5A9-1512-476F-A7F4-FAACF458D0C4}"/>
    <cellStyle name="Note 3 5 2" xfId="929" xr:uid="{E2AF3520-2402-4583-BEAB-14EFF913BD7B}"/>
    <cellStyle name="Note 3 5 2 2" xfId="1516" xr:uid="{15D501FD-5AC7-447B-8943-0036B8F64169}"/>
    <cellStyle name="Note 3 5 2 3" xfId="1297" xr:uid="{DFA72CF2-DE5E-47B6-8360-A578DCFB7851}"/>
    <cellStyle name="Note 3 5 2 4" xfId="1823" xr:uid="{DC34E972-2E8B-4296-AD07-C184F82DE6BF}"/>
    <cellStyle name="Note 3 5 2 5" xfId="2059" xr:uid="{3754F8AC-6C31-4AC7-B6C3-734FBFB35FA5}"/>
    <cellStyle name="Note 3 5 3" xfId="1406" xr:uid="{86B54A1F-11BA-406F-AD35-2491E7DBD795}"/>
    <cellStyle name="Note 3 5 4" xfId="1174" xr:uid="{6FB42869-4AAB-4E0D-B82A-E66FC8BB526B}"/>
    <cellStyle name="Note 3 5 5" xfId="1700" xr:uid="{6A230713-43C2-460B-B867-71A7A062D9EB}"/>
    <cellStyle name="Note 3 5 6" xfId="1960" xr:uid="{2D934C96-E76E-485F-90C7-E68770B98C28}"/>
    <cellStyle name="Note 3 6" xfId="930" xr:uid="{21CA46A6-A373-4FB6-AE06-111344F58D6F}"/>
    <cellStyle name="Note 3 6 2" xfId="931" xr:uid="{BB19B245-0260-40E1-8EC9-F30856C31337}"/>
    <cellStyle name="Note 3 6 2 2" xfId="1487" xr:uid="{2C6A240B-74A8-493F-AA1E-43D20E35033C}"/>
    <cellStyle name="Note 3 6 3" xfId="1268" xr:uid="{239E49CF-42D7-48A9-98C5-BDD3FA867972}"/>
    <cellStyle name="Note 3 6 4" xfId="1794" xr:uid="{A37F6CF9-1E5C-489E-A2BA-7BD12BB6CB12}"/>
    <cellStyle name="Note 3 6 5" xfId="2030" xr:uid="{C033B294-1DA2-4775-9199-A8953016CCA2}"/>
    <cellStyle name="Note 3 7" xfId="932" xr:uid="{6FEACBC8-512A-4C29-B654-7762CD2B125C}"/>
    <cellStyle name="Note 3 7 2" xfId="1377" xr:uid="{C4804F52-6367-4703-80AB-AEEF6A76F3C0}"/>
    <cellStyle name="Note 3 8" xfId="1145" xr:uid="{F441125F-16F1-4143-B3E2-5416F2F3A775}"/>
    <cellStyle name="Note 3 9" xfId="1086" xr:uid="{CB201FEC-A870-4B6B-BB6B-AF054554D4FD}"/>
    <cellStyle name="Note 4" xfId="933" xr:uid="{EB39D399-7DD2-4B1C-A397-4F5C1E8CE8F4}"/>
    <cellStyle name="Note 4 2" xfId="934" xr:uid="{02BAF64F-E777-4E2B-BF6D-CC329474574E}"/>
    <cellStyle name="Note 4 2 2" xfId="1358" xr:uid="{C612C169-1300-4F11-8BCA-6EDC2F01F6E4}"/>
    <cellStyle name="Note 4 2 2 2" xfId="1577" xr:uid="{A8169ED7-7C5A-4704-B3D4-DD2E20BCE0A7}"/>
    <cellStyle name="Note 4 2 2 3" xfId="1884" xr:uid="{3EB690FB-0E4B-4CFE-9C74-8CF357554B18}"/>
    <cellStyle name="Note 4 2 2 4" xfId="2120" xr:uid="{BDEB20D3-EC96-4544-9909-A4EF4AE264EB}"/>
    <cellStyle name="Note 4 2 3" xfId="1467" xr:uid="{E36F08D6-759A-4B57-94A2-E0D07F9141E6}"/>
    <cellStyle name="Note 4 2 4" xfId="1242" xr:uid="{E5F0EB02-CD7B-48EB-83D8-5B28A2F661C8}"/>
    <cellStyle name="Note 4 2 5" xfId="1763" xr:uid="{13EBBA2E-6622-497E-901A-C33736EE87C4}"/>
    <cellStyle name="Note 4 2 6" xfId="2021" xr:uid="{AB17CE41-B53F-4EFF-AF3D-6C8D801C19F7}"/>
    <cellStyle name="Note 4 3" xfId="1274" xr:uid="{1ECAC3F7-2F77-4003-87FF-592DB5270EA2}"/>
    <cellStyle name="Note 4 3 2" xfId="1493" xr:uid="{54C5135E-A287-4A1D-AAC2-3C3F3578F8FC}"/>
    <cellStyle name="Note 4 3 3" xfId="1800" xr:uid="{F8DD88A5-8F88-40E3-B5AB-47F3E80210AB}"/>
    <cellStyle name="Note 4 3 4" xfId="2036" xr:uid="{056702B6-750B-4D29-98C9-15A81D1EB6AF}"/>
    <cellStyle name="Note 4 4" xfId="1383" xr:uid="{076DFC85-BE9F-4BC3-A940-D2FEA15A7F76}"/>
    <cellStyle name="Note 4 5" xfId="1151" xr:uid="{0B16449F-3815-485E-A3AE-B5FA4DC8B710}"/>
    <cellStyle name="Note 4 6" xfId="1103" xr:uid="{B6C5036F-2F35-4B44-B8FA-957C308BDC4E}"/>
    <cellStyle name="Note 4 7" xfId="1675" xr:uid="{13E39E96-6E82-43C1-8D76-D4D3776A9A9C}"/>
    <cellStyle name="Note 4 8" xfId="1937" xr:uid="{D239E4F0-FD38-41FE-A7A6-429EA16A3511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Output" xfId="984" builtinId="21" customBuiltin="1"/>
    <cellStyle name="Output 2" xfId="1087" xr:uid="{957873E0-6AED-496D-B813-F2006078DA2F}"/>
    <cellStyle name="Output 2 2" xfId="1662" xr:uid="{DEE51160-8C0A-461B-A51F-389240B1073E}"/>
    <cellStyle name="Percent" xfId="939" builtinId="5"/>
    <cellStyle name="Percent 10" xfId="1011" xr:uid="{017C54F6-5557-4517-8897-A44340B5BC43}"/>
    <cellStyle name="Percent 2" xfId="940" xr:uid="{3D3316EB-433B-47BB-A7E5-0A1B5EEB02AE}"/>
    <cellStyle name="Percent 2 2" xfId="941" xr:uid="{3C51516B-96DF-41C6-B5A3-971154F47BD2}"/>
    <cellStyle name="Percent 2 2 10" xfId="1932" xr:uid="{0E4B163B-6EC9-4E31-AAC3-02C1D4C2C43B}"/>
    <cellStyle name="Percent 2 2 2" xfId="1216" xr:uid="{82DCE945-E14C-4BDC-B409-3830E880F878}"/>
    <cellStyle name="Percent 2 2 2 2" xfId="1334" xr:uid="{F013C8E4-9ECA-4E06-B592-2A04371BA76A}"/>
    <cellStyle name="Percent 2 2 2 2 2" xfId="1553" xr:uid="{6D70A77E-7A8A-4FCC-A0A0-29134CBC7D1A}"/>
    <cellStyle name="Percent 2 2 2 2 3" xfId="1860" xr:uid="{B75540D8-FA0B-48A2-AAB1-B906DB67CCEE}"/>
    <cellStyle name="Percent 2 2 2 2 4" xfId="2096" xr:uid="{85436785-F08B-4144-83D6-AD52CB6B0E5B}"/>
    <cellStyle name="Percent 2 2 2 3" xfId="1443" xr:uid="{40143EDF-B595-4457-9DED-BECD22EC953C}"/>
    <cellStyle name="Percent 2 2 2 4" xfId="1739" xr:uid="{076E7171-5EA7-411E-AAD4-E810A42551A8}"/>
    <cellStyle name="Percent 2 2 2 5" xfId="1997" xr:uid="{29DDA22F-836F-4A92-BE39-2B0B4E0775F4}"/>
    <cellStyle name="Percent 2 2 3" xfId="1237" xr:uid="{5AD28011-4021-4B92-A6BB-AABA267A10E8}"/>
    <cellStyle name="Percent 2 2 3 2" xfId="1353" xr:uid="{F5B775D3-128D-4BAE-9E50-64669639BAD8}"/>
    <cellStyle name="Percent 2 2 3 2 2" xfId="1572" xr:uid="{AE8EA23E-C0EC-4F13-8C03-991C14DBDFEF}"/>
    <cellStyle name="Percent 2 2 3 2 3" xfId="1879" xr:uid="{1F5113ED-CD6A-4EAF-9137-3C488D245970}"/>
    <cellStyle name="Percent 2 2 3 2 4" xfId="2115" xr:uid="{8CDCC4B3-CDA3-4D47-B5FA-F34963E4DBFF}"/>
    <cellStyle name="Percent 2 2 3 3" xfId="1462" xr:uid="{2FECA8D1-32E2-4012-8DAF-69C353F1D279}"/>
    <cellStyle name="Percent 2 2 3 4" xfId="1758" xr:uid="{A709164A-D825-4759-93DD-17D638537390}"/>
    <cellStyle name="Percent 2 2 3 5" xfId="2016" xr:uid="{B354E081-309C-424D-A778-46BC72A125F5}"/>
    <cellStyle name="Percent 2 2 4" xfId="1195" xr:uid="{803E517F-769B-4B41-A703-5F5D7968DCD7}"/>
    <cellStyle name="Percent 2 2 4 2" xfId="1315" xr:uid="{8AF8EAEE-B03D-485F-8265-D7B983A4609E}"/>
    <cellStyle name="Percent 2 2 4 2 2" xfId="1534" xr:uid="{7CCA2EC1-0E7D-4612-B0CE-F440C546187A}"/>
    <cellStyle name="Percent 2 2 4 2 3" xfId="1841" xr:uid="{309397A5-FFE8-40F4-9329-0B904D1483F9}"/>
    <cellStyle name="Percent 2 2 4 2 4" xfId="2077" xr:uid="{D83B9FAE-DAC1-4CDE-83F1-F4E9A27A16D4}"/>
    <cellStyle name="Percent 2 2 4 3" xfId="1424" xr:uid="{A22068AF-1E7E-4036-BDA3-3DF2B5DE40E3}"/>
    <cellStyle name="Percent 2 2 4 4" xfId="1720" xr:uid="{A23FC9C6-A155-45D8-9D18-B19C3E43DDF2}"/>
    <cellStyle name="Percent 2 2 4 5" xfId="1978" xr:uid="{2EB0630F-0C80-4471-BFE7-04A53E2BC788}"/>
    <cellStyle name="Percent 2 2 5" xfId="1269" xr:uid="{C38ED4AB-6345-476D-BD6F-47DA7B3D71E0}"/>
    <cellStyle name="Percent 2 2 5 2" xfId="1488" xr:uid="{A50AE7D0-4079-4097-BAAD-3F61879509EE}"/>
    <cellStyle name="Percent 2 2 5 3" xfId="1795" xr:uid="{2F3C63AE-AF5C-4822-8514-E2E04A7DA028}"/>
    <cellStyle name="Percent 2 2 5 4" xfId="2031" xr:uid="{D919D2DF-269C-4BCC-A60A-CB73500A3A92}"/>
    <cellStyle name="Percent 2 2 6" xfId="1378" xr:uid="{DCAEB130-084A-4C74-9880-9B23E355AE29}"/>
    <cellStyle name="Percent 2 2 7" xfId="1146" xr:uid="{2ABDC816-4EC2-46D3-82A0-1B38D923E436}"/>
    <cellStyle name="Percent 2 2 8" xfId="1088" xr:uid="{4FDE80ED-7486-4118-8C96-1F21656E5222}"/>
    <cellStyle name="Percent 2 2 9" xfId="1663" xr:uid="{9EF88D69-B535-4EF5-BAB0-00E5BB0C05B5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3 2 4" xfId="1189" xr:uid="{6FBE7430-34A6-4FA9-ABDC-85E6D4405CA9}"/>
    <cellStyle name="Percent 2 3 3" xfId="1243" xr:uid="{2AC77083-C803-444A-BFC0-522967872F73}"/>
    <cellStyle name="Percent 2 3 3 2" xfId="1359" xr:uid="{4CD29864-1B1C-4427-AAFF-5CEEAD4E9CCF}"/>
    <cellStyle name="Percent 2 3 3 2 2" xfId="1578" xr:uid="{C29C08B3-E20A-454E-B52D-F333D57EE6E7}"/>
    <cellStyle name="Percent 2 3 3 2 3" xfId="1885" xr:uid="{CF108B65-0904-41A7-A4C3-639C995D0D83}"/>
    <cellStyle name="Percent 2 3 3 2 4" xfId="2121" xr:uid="{4B4C9A96-74C6-4324-8A61-10645EC136A2}"/>
    <cellStyle name="Percent 2 3 3 3" xfId="1468" xr:uid="{64A28909-4117-4C1C-AC53-10ACC3A08A99}"/>
    <cellStyle name="Percent 2 3 3 4" xfId="1764" xr:uid="{AA52090B-6684-49DA-B90E-F34C04CF6E91}"/>
    <cellStyle name="Percent 2 3 3 5" xfId="2022" xr:uid="{4F52B56C-6E14-4426-B115-C9C3ABDE1954}"/>
    <cellStyle name="Percent 2 3 4" xfId="1290" xr:uid="{126A23CB-12D9-4A71-BAF6-4BAFE5E7D8BB}"/>
    <cellStyle name="Percent 2 3 4 2" xfId="1509" xr:uid="{5172CE3E-4A47-4D94-805B-92EA9F694C24}"/>
    <cellStyle name="Percent 2 3 4 3" xfId="1816" xr:uid="{DBDA1877-C710-494F-AF52-07BF5838D8CF}"/>
    <cellStyle name="Percent 2 3 4 4" xfId="2052" xr:uid="{1AA299AF-2B72-4394-A0ED-3E758AEECCD4}"/>
    <cellStyle name="Percent 2 3 5" xfId="1399" xr:uid="{CCA20898-A1D2-4A78-9538-3F54B77FDFEE}"/>
    <cellStyle name="Percent 2 3 6" xfId="1167" xr:uid="{91A95F62-C1EC-449D-8407-09AA69A902A1}"/>
    <cellStyle name="Percent 2 3 7" xfId="1119" xr:uid="{A3F0B634-CCB6-4DFA-BDE8-A5F996210F09}"/>
    <cellStyle name="Percent 2 3 8" xfId="1691" xr:uid="{189482E3-2480-4DEC-8458-CD1CAD04E246}"/>
    <cellStyle name="Percent 2 3 9" xfId="1953" xr:uid="{B9241A7B-0927-4AE0-B968-F24A96E4F25F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2 2 2" xfId="1517" xr:uid="{EC77A78E-630A-4023-84F7-879B0600EA34}"/>
    <cellStyle name="Percent 2 4 2 3" xfId="1298" xr:uid="{DB2B9938-3779-4E54-A6A9-8A852E8AD7DC}"/>
    <cellStyle name="Percent 2 4 2 4" xfId="1824" xr:uid="{49F60B33-CC1E-4116-9B6B-DFFB0DE49068}"/>
    <cellStyle name="Percent 2 4 2 5" xfId="2060" xr:uid="{C5AEC8DE-D70C-4FAC-840B-53AC798ADBB8}"/>
    <cellStyle name="Percent 2 4 3" xfId="950" xr:uid="{950DD7C7-05E0-4B25-AF5F-4CBD06AD0B10}"/>
    <cellStyle name="Percent 2 4 3 2" xfId="951" xr:uid="{863CD9E8-D5DC-4042-BBA7-D35A7A28B04C}"/>
    <cellStyle name="Percent 2 4 3 3" xfId="1407" xr:uid="{24765CDD-9D00-46DF-BF87-DB7AE91C82E3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4 7" xfId="1175" xr:uid="{4E8ADF02-F3A7-4D8F-9BEA-BE90AC643A23}"/>
    <cellStyle name="Percent 2 4 8" xfId="1701" xr:uid="{44EB9AB8-0AE6-4A4B-8AAD-1D06FCE29A61}"/>
    <cellStyle name="Percent 2 4 9" xfId="1961" xr:uid="{DE28A881-8A69-40DC-99C7-8AC38AE76103}"/>
    <cellStyle name="Percent 2 5" xfId="956" xr:uid="{B9DE861F-EABB-4746-9521-186DC1F1374E}"/>
    <cellStyle name="Percent 2 6" xfId="1022" xr:uid="{A0D4DF72-DDB0-4201-8AE8-C8F96F8AB0C4}"/>
    <cellStyle name="Percent 3" xfId="957" xr:uid="{F5E39DC8-1D1B-4982-9033-9B4669E1C5DF}"/>
    <cellStyle name="Percent 3 2" xfId="958" xr:uid="{15B53AE5-8C5D-454F-AC7A-4A368409A9E3}"/>
    <cellStyle name="Percent 3 2 2" xfId="1196" xr:uid="{F4B2B1D1-782E-4524-B6DA-82951F1EB9C1}"/>
    <cellStyle name="Percent 3 3" xfId="959" xr:uid="{90093F9A-D24E-4332-87FC-D4046F5E1EF0}"/>
    <cellStyle name="Percent 3 4" xfId="1089" xr:uid="{CE50FB04-BE62-4992-8098-A7A5157E336D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4 4" xfId="1264" xr:uid="{2CE0A769-8B77-4F50-8717-58D9DD09D339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2 2" xfId="1090" xr:uid="{191F83DF-C0F1-4FD3-8F61-DD0498BD68B0}"/>
    <cellStyle name="Title 2 2 2" xfId="1788" xr:uid="{33793814-7AF8-4345-8C8A-093C7BCF166C}"/>
    <cellStyle name="Title 3" xfId="975" xr:uid="{144F4BDE-5EF8-4D31-921E-93DF77A1CC95}"/>
    <cellStyle name="Title 3 2" xfId="1595" xr:uid="{D1E828BA-3125-4A15-963E-550D6F350550}"/>
    <cellStyle name="Title 4" xfId="976" xr:uid="{D852E13F-98BA-4EB6-BF74-1C6192D7AC4B}"/>
    <cellStyle name="Title 5" xfId="1012" xr:uid="{767DF65E-11FC-4BB0-A28A-0BE6ECEB864E}"/>
    <cellStyle name="Total" xfId="990" builtinId="25" customBuiltin="1"/>
    <cellStyle name="Total 2" xfId="1091" xr:uid="{5B927922-4A2B-47A1-992B-85D52B95A364}"/>
    <cellStyle name="Total 2 2" xfId="1092" xr:uid="{B64C66F3-9976-4DEE-BFE4-2CA87329D055}"/>
    <cellStyle name="Total 2 2 2" xfId="1666" xr:uid="{9DC90F50-5E14-40BE-AB73-39E60D8701B0}"/>
    <cellStyle name="Total 2 3" xfId="1127" xr:uid="{11B304A2-BF9E-4CDC-93A0-A7700957232B}"/>
    <cellStyle name="Total 3" xfId="1093" xr:uid="{31C05ADC-7CF5-4F09-AA14-96E11658A9E3}"/>
    <cellStyle name="Total 3 2" xfId="1094" xr:uid="{8715E91F-EA5D-4982-98FC-0FF513499EFC}"/>
    <cellStyle name="Total 3 2 2" xfId="1668" xr:uid="{9156A421-9768-44D9-A8F0-B5FCD262A048}"/>
    <cellStyle name="Total 3 3" xfId="1667" xr:uid="{E270923B-7B9A-4D84-AB1A-EEC6D68FAA64}"/>
    <cellStyle name="Warning Text" xfId="988" builtinId="11" customBuiltin="1"/>
    <cellStyle name="Warning Text 2" xfId="1095" xr:uid="{E0A2ABAE-7374-4BA3-876E-90BFFF7CCDD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1</xdr:row>
      <xdr:rowOff>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mailto:doh.information@doh.wa.gov" TargetMode="External"/><Relationship Id="rId10" Type="http://schemas.openxmlformats.org/officeDocument/2006/relationships/printerSettings" Target="../printerSettings/printerSettings12.bin"/><Relationship Id="rId4" Type="http://schemas.openxmlformats.org/officeDocument/2006/relationships/hyperlink" Target="mailto:jring@dza.cpa" TargetMode="External"/><Relationship Id="rId9" Type="http://schemas.openxmlformats.org/officeDocument/2006/relationships/hyperlink" Target="mailto:doh.information@doh.wa.gov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1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0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5" t="s">
        <v>27</v>
      </c>
      <c r="B36" s="296"/>
      <c r="C36" s="297"/>
      <c r="D36" s="296"/>
      <c r="E36" s="296"/>
      <c r="F36" s="296"/>
      <c r="G36" s="296"/>
    </row>
    <row r="37" spans="1:83" x14ac:dyDescent="0.25">
      <c r="A37" s="303" t="s">
        <v>28</v>
      </c>
      <c r="B37" s="298"/>
      <c r="C37" s="297"/>
      <c r="D37" s="296"/>
      <c r="E37" s="296"/>
      <c r="F37" s="296"/>
      <c r="G37" s="296"/>
    </row>
    <row r="38" spans="1:83" x14ac:dyDescent="0.25">
      <c r="A38" s="299" t="s">
        <v>29</v>
      </c>
      <c r="B38" s="298"/>
      <c r="C38" s="297"/>
      <c r="D38" s="296"/>
      <c r="E38" s="296"/>
      <c r="F38" s="296"/>
      <c r="G38" s="296"/>
    </row>
    <row r="39" spans="1:83" x14ac:dyDescent="0.25">
      <c r="A39" s="304" t="s">
        <v>30</v>
      </c>
      <c r="B39" s="296"/>
      <c r="C39" s="297"/>
      <c r="D39" s="296"/>
      <c r="E39" s="296"/>
      <c r="F39" s="296"/>
      <c r="G39" s="296"/>
    </row>
    <row r="40" spans="1:83" x14ac:dyDescent="0.25">
      <c r="A40" s="299" t="s">
        <v>31</v>
      </c>
      <c r="B40" s="296"/>
      <c r="C40" s="297"/>
      <c r="D40" s="296"/>
      <c r="E40" s="296"/>
      <c r="F40" s="296"/>
      <c r="G40" s="296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68"/>
      <c r="C47" s="269"/>
      <c r="D47" s="269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69"/>
      <c r="Q47" s="269"/>
      <c r="R47" s="269"/>
      <c r="S47" s="269"/>
      <c r="T47" s="269"/>
      <c r="U47" s="269"/>
      <c r="V47" s="269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  <c r="AN47" s="269"/>
      <c r="AO47" s="269"/>
      <c r="AP47" s="269"/>
      <c r="AQ47" s="269"/>
      <c r="AR47" s="269"/>
      <c r="AS47" s="269"/>
      <c r="AT47" s="269"/>
      <c r="AU47" s="269"/>
      <c r="AV47" s="269"/>
      <c r="AW47" s="269"/>
      <c r="AX47" s="269"/>
      <c r="AY47" s="269"/>
      <c r="AZ47" s="269"/>
      <c r="BA47" s="269"/>
      <c r="BB47" s="269"/>
      <c r="BC47" s="269"/>
      <c r="BD47" s="269"/>
      <c r="BE47" s="269"/>
      <c r="BF47" s="269"/>
      <c r="BG47" s="269"/>
      <c r="BH47" s="269"/>
      <c r="BI47" s="269"/>
      <c r="BJ47" s="269"/>
      <c r="BK47" s="269"/>
      <c r="BL47" s="269"/>
      <c r="BM47" s="269"/>
      <c r="BN47" s="269"/>
      <c r="BO47" s="269"/>
      <c r="BP47" s="269"/>
      <c r="BQ47" s="269"/>
      <c r="BR47" s="269"/>
      <c r="BS47" s="269"/>
      <c r="BT47" s="269"/>
      <c r="BU47" s="269"/>
      <c r="BV47" s="269"/>
      <c r="BW47" s="269"/>
      <c r="BX47" s="269"/>
      <c r="BY47" s="269"/>
      <c r="BZ47" s="269"/>
      <c r="CA47" s="269"/>
      <c r="CB47" s="269"/>
      <c r="CC47" s="269"/>
      <c r="CD47" s="16"/>
      <c r="CE47" s="25">
        <f>SUM(C47:CC47)</f>
        <v>0</v>
      </c>
    </row>
    <row r="48" spans="1:83" x14ac:dyDescent="0.25">
      <c r="A48" s="25" t="s">
        <v>231</v>
      </c>
      <c r="B48" s="268">
        <v>4797482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236028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17913</v>
      </c>
      <c r="K48" s="25">
        <f t="shared" si="0"/>
        <v>0</v>
      </c>
      <c r="L48" s="25">
        <f t="shared" si="0"/>
        <v>446557</v>
      </c>
      <c r="M48" s="25">
        <f t="shared" si="0"/>
        <v>0</v>
      </c>
      <c r="N48" s="25">
        <f t="shared" si="0"/>
        <v>0</v>
      </c>
      <c r="O48" s="25">
        <f t="shared" si="0"/>
        <v>99316</v>
      </c>
      <c r="P48" s="25">
        <f t="shared" si="0"/>
        <v>127694</v>
      </c>
      <c r="Q48" s="25">
        <f t="shared" si="0"/>
        <v>0</v>
      </c>
      <c r="R48" s="25">
        <f t="shared" si="0"/>
        <v>175609</v>
      </c>
      <c r="S48" s="25">
        <f t="shared" si="0"/>
        <v>11771</v>
      </c>
      <c r="T48" s="25">
        <f t="shared" si="0"/>
        <v>75963</v>
      </c>
      <c r="U48" s="25">
        <f t="shared" si="0"/>
        <v>192108</v>
      </c>
      <c r="V48" s="25">
        <f t="shared" si="0"/>
        <v>0</v>
      </c>
      <c r="W48" s="25">
        <f t="shared" si="0"/>
        <v>11211</v>
      </c>
      <c r="X48" s="25">
        <f t="shared" si="0"/>
        <v>53446</v>
      </c>
      <c r="Y48" s="25">
        <f t="shared" si="0"/>
        <v>145742</v>
      </c>
      <c r="Z48" s="25">
        <f t="shared" si="0"/>
        <v>0</v>
      </c>
      <c r="AA48" s="25">
        <f t="shared" si="0"/>
        <v>0</v>
      </c>
      <c r="AB48" s="25">
        <f t="shared" si="0"/>
        <v>33221</v>
      </c>
      <c r="AC48" s="25">
        <f t="shared" si="0"/>
        <v>0</v>
      </c>
      <c r="AD48" s="25">
        <f t="shared" si="0"/>
        <v>0</v>
      </c>
      <c r="AE48" s="25">
        <f t="shared" si="0"/>
        <v>83956</v>
      </c>
      <c r="AF48" s="25">
        <f t="shared" si="0"/>
        <v>0</v>
      </c>
      <c r="AG48" s="25">
        <f t="shared" si="0"/>
        <v>588759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821403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40462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89126</v>
      </c>
      <c r="AZ48" s="25">
        <f t="shared" si="1"/>
        <v>0</v>
      </c>
      <c r="BA48" s="25">
        <f t="shared" si="1"/>
        <v>18399</v>
      </c>
      <c r="BB48" s="25">
        <f t="shared" si="1"/>
        <v>0</v>
      </c>
      <c r="BC48" s="25">
        <f t="shared" si="1"/>
        <v>0</v>
      </c>
      <c r="BD48" s="25">
        <f t="shared" si="1"/>
        <v>37269</v>
      </c>
      <c r="BE48" s="25">
        <f t="shared" si="1"/>
        <v>80931</v>
      </c>
      <c r="BF48" s="25">
        <f t="shared" si="1"/>
        <v>134984</v>
      </c>
      <c r="BG48" s="25">
        <f t="shared" si="1"/>
        <v>0</v>
      </c>
      <c r="BH48" s="25">
        <f t="shared" si="1"/>
        <v>173894</v>
      </c>
      <c r="BI48" s="25">
        <f t="shared" si="1"/>
        <v>0</v>
      </c>
      <c r="BJ48" s="25">
        <f t="shared" si="1"/>
        <v>62520</v>
      </c>
      <c r="BK48" s="25">
        <f t="shared" si="1"/>
        <v>237154</v>
      </c>
      <c r="BL48" s="25">
        <f t="shared" si="1"/>
        <v>233385</v>
      </c>
      <c r="BM48" s="25">
        <f t="shared" si="1"/>
        <v>0</v>
      </c>
      <c r="BN48" s="25">
        <f t="shared" si="1"/>
        <v>225501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78172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111151</v>
      </c>
      <c r="BW48" s="25">
        <f t="shared" si="2"/>
        <v>0</v>
      </c>
      <c r="BX48" s="25">
        <f t="shared" si="2"/>
        <v>125351</v>
      </c>
      <c r="BY48" s="25">
        <f t="shared" si="2"/>
        <v>28484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4797480</v>
      </c>
    </row>
    <row r="49" spans="1:83" x14ac:dyDescent="0.25">
      <c r="A49" s="16" t="s">
        <v>232</v>
      </c>
      <c r="B49" s="25">
        <f>B47+B48</f>
        <v>4797482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  <c r="N51" s="269"/>
      <c r="O51" s="269"/>
      <c r="P51" s="269"/>
      <c r="Q51" s="269"/>
      <c r="R51" s="269"/>
      <c r="S51" s="269"/>
      <c r="T51" s="269"/>
      <c r="U51" s="269"/>
      <c r="V51" s="269"/>
      <c r="W51" s="269"/>
      <c r="X51" s="269"/>
      <c r="Y51" s="269"/>
      <c r="Z51" s="269"/>
      <c r="AA51" s="269"/>
      <c r="AB51" s="269"/>
      <c r="AC51" s="269"/>
      <c r="AD51" s="269"/>
      <c r="AE51" s="269"/>
      <c r="AF51" s="269"/>
      <c r="AG51" s="269"/>
      <c r="AH51" s="269"/>
      <c r="AI51" s="269"/>
      <c r="AJ51" s="269"/>
      <c r="AK51" s="269"/>
      <c r="AL51" s="269"/>
      <c r="AM51" s="269"/>
      <c r="AN51" s="269"/>
      <c r="AO51" s="269"/>
      <c r="AP51" s="269"/>
      <c r="AQ51" s="269"/>
      <c r="AR51" s="269"/>
      <c r="AS51" s="269"/>
      <c r="AT51" s="269"/>
      <c r="AU51" s="269"/>
      <c r="AV51" s="269"/>
      <c r="AW51" s="269"/>
      <c r="AX51" s="269"/>
      <c r="AY51" s="269"/>
      <c r="AZ51" s="269"/>
      <c r="BA51" s="269"/>
      <c r="BB51" s="269"/>
      <c r="BC51" s="269"/>
      <c r="BD51" s="269"/>
      <c r="BE51" s="269"/>
      <c r="BF51" s="269"/>
      <c r="BG51" s="269"/>
      <c r="BH51" s="269"/>
      <c r="BI51" s="269"/>
      <c r="BJ51" s="269"/>
      <c r="BK51" s="269"/>
      <c r="BL51" s="269"/>
      <c r="BM51" s="269"/>
      <c r="BN51" s="269"/>
      <c r="BO51" s="269"/>
      <c r="BP51" s="269"/>
      <c r="BQ51" s="269"/>
      <c r="BR51" s="269"/>
      <c r="BS51" s="269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16"/>
      <c r="CE51" s="25">
        <f>SUM(C51:CD51)</f>
        <v>0</v>
      </c>
    </row>
    <row r="52" spans="1:83" x14ac:dyDescent="0.25">
      <c r="A52" s="31" t="s">
        <v>234</v>
      </c>
      <c r="B52" s="268">
        <v>2298159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148419</v>
      </c>
      <c r="F52" s="25">
        <f t="shared" si="3"/>
        <v>0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280776</v>
      </c>
      <c r="M52" s="25">
        <f t="shared" si="3"/>
        <v>0</v>
      </c>
      <c r="N52" s="25">
        <f t="shared" si="3"/>
        <v>0</v>
      </c>
      <c r="O52" s="25">
        <f t="shared" si="3"/>
        <v>2252</v>
      </c>
      <c r="P52" s="25">
        <f t="shared" si="3"/>
        <v>131961</v>
      </c>
      <c r="Q52" s="25">
        <f t="shared" si="3"/>
        <v>0</v>
      </c>
      <c r="R52" s="25">
        <f t="shared" si="3"/>
        <v>4950</v>
      </c>
      <c r="S52" s="25">
        <f t="shared" si="3"/>
        <v>0</v>
      </c>
      <c r="T52" s="25">
        <f t="shared" si="3"/>
        <v>36430</v>
      </c>
      <c r="U52" s="25">
        <f t="shared" si="3"/>
        <v>60981</v>
      </c>
      <c r="V52" s="25">
        <f t="shared" si="3"/>
        <v>0</v>
      </c>
      <c r="W52" s="25">
        <f t="shared" si="3"/>
        <v>4752</v>
      </c>
      <c r="X52" s="25">
        <f t="shared" si="3"/>
        <v>22596</v>
      </c>
      <c r="Y52" s="25">
        <f t="shared" si="3"/>
        <v>61625</v>
      </c>
      <c r="Z52" s="25">
        <f t="shared" si="3"/>
        <v>0</v>
      </c>
      <c r="AA52" s="25">
        <f t="shared" si="3"/>
        <v>0</v>
      </c>
      <c r="AB52" s="25">
        <f t="shared" si="3"/>
        <v>41281</v>
      </c>
      <c r="AC52" s="25">
        <f t="shared" si="3"/>
        <v>0</v>
      </c>
      <c r="AD52" s="25">
        <f t="shared" si="3"/>
        <v>0</v>
      </c>
      <c r="AE52" s="25">
        <f t="shared" si="3"/>
        <v>58556</v>
      </c>
      <c r="AF52" s="25">
        <f t="shared" si="3"/>
        <v>0</v>
      </c>
      <c r="AG52" s="25">
        <f t="shared" si="3"/>
        <v>121666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296170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25442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56180</v>
      </c>
      <c r="AZ52" s="25">
        <f t="shared" si="4"/>
        <v>24501</v>
      </c>
      <c r="BA52" s="25">
        <f t="shared" si="4"/>
        <v>69297</v>
      </c>
      <c r="BB52" s="25">
        <f t="shared" si="4"/>
        <v>0</v>
      </c>
      <c r="BC52" s="25">
        <f t="shared" si="4"/>
        <v>0</v>
      </c>
      <c r="BD52" s="25">
        <f t="shared" si="4"/>
        <v>17968</v>
      </c>
      <c r="BE52" s="25">
        <f t="shared" si="4"/>
        <v>151884</v>
      </c>
      <c r="BF52" s="25">
        <f t="shared" si="4"/>
        <v>0</v>
      </c>
      <c r="BG52" s="25">
        <f t="shared" si="4"/>
        <v>0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23487</v>
      </c>
      <c r="BL52" s="25">
        <f t="shared" si="4"/>
        <v>221305</v>
      </c>
      <c r="BM52" s="25">
        <f t="shared" si="4"/>
        <v>0</v>
      </c>
      <c r="BN52" s="25">
        <f t="shared" si="4"/>
        <v>340124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9900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85656</v>
      </c>
      <c r="BW52" s="25">
        <f t="shared" si="5"/>
        <v>0</v>
      </c>
      <c r="BX52" s="25">
        <f t="shared" si="5"/>
        <v>0</v>
      </c>
      <c r="BY52" s="25">
        <f t="shared" si="5"/>
        <v>0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2298159</v>
      </c>
    </row>
    <row r="53" spans="1:83" x14ac:dyDescent="0.25">
      <c r="A53" s="16" t="s">
        <v>232</v>
      </c>
      <c r="B53" s="25">
        <f>B51+B52</f>
        <v>2298159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69"/>
      <c r="D59" s="269"/>
      <c r="E59" s="269">
        <v>1120</v>
      </c>
      <c r="F59" s="269"/>
      <c r="G59" s="269"/>
      <c r="H59" s="269"/>
      <c r="I59" s="269"/>
      <c r="J59" s="269">
        <v>85</v>
      </c>
      <c r="K59" s="269"/>
      <c r="L59" s="269">
        <v>2119</v>
      </c>
      <c r="M59" s="269"/>
      <c r="N59" s="269"/>
      <c r="O59" s="269">
        <v>59</v>
      </c>
      <c r="P59" s="270">
        <v>12115</v>
      </c>
      <c r="Q59" s="271">
        <v>3413</v>
      </c>
      <c r="R59" s="271">
        <v>19728</v>
      </c>
      <c r="S59" s="263">
        <v>0</v>
      </c>
      <c r="T59" s="263">
        <v>0</v>
      </c>
      <c r="U59" s="272">
        <v>321439</v>
      </c>
      <c r="V59" s="271"/>
      <c r="W59" s="271">
        <v>404</v>
      </c>
      <c r="X59" s="271">
        <v>1926</v>
      </c>
      <c r="Y59" s="271">
        <f>7582-1926-404</f>
        <v>5252</v>
      </c>
      <c r="Z59" s="271"/>
      <c r="AA59" s="271"/>
      <c r="AB59" s="263">
        <v>0</v>
      </c>
      <c r="AC59" s="271"/>
      <c r="AD59" s="271"/>
      <c r="AE59" s="271">
        <v>3424</v>
      </c>
      <c r="AF59" s="271"/>
      <c r="AG59" s="271">
        <v>4349</v>
      </c>
      <c r="AH59" s="271"/>
      <c r="AI59" s="271"/>
      <c r="AJ59" s="271">
        <v>18551</v>
      </c>
      <c r="AK59" s="271"/>
      <c r="AL59" s="271"/>
      <c r="AM59" s="271"/>
      <c r="AN59" s="271"/>
      <c r="AO59" s="271">
        <f>192*24</f>
        <v>4608</v>
      </c>
      <c r="AP59" s="271"/>
      <c r="AQ59" s="271"/>
      <c r="AR59" s="271"/>
      <c r="AS59" s="271"/>
      <c r="AT59" s="271"/>
      <c r="AU59" s="271"/>
      <c r="AV59" s="263">
        <v>0</v>
      </c>
      <c r="AW59" s="263">
        <v>0</v>
      </c>
      <c r="AX59" s="263">
        <v>0</v>
      </c>
      <c r="AY59" s="271">
        <v>10618</v>
      </c>
      <c r="AZ59" s="271"/>
      <c r="BA59" s="263">
        <v>0</v>
      </c>
      <c r="BB59" s="263">
        <v>0</v>
      </c>
      <c r="BC59" s="263">
        <v>0</v>
      </c>
      <c r="BD59" s="263">
        <v>0</v>
      </c>
      <c r="BE59" s="271">
        <v>92859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3"/>
      <c r="D60" s="273"/>
      <c r="E60" s="273">
        <v>9.69</v>
      </c>
      <c r="F60" s="273"/>
      <c r="G60" s="273"/>
      <c r="H60" s="273"/>
      <c r="I60" s="273"/>
      <c r="J60" s="273">
        <v>0.74</v>
      </c>
      <c r="K60" s="273"/>
      <c r="L60" s="273">
        <v>18.329999999999998</v>
      </c>
      <c r="M60" s="273"/>
      <c r="N60" s="273"/>
      <c r="O60" s="273">
        <v>0.46</v>
      </c>
      <c r="P60" s="270">
        <v>9.59</v>
      </c>
      <c r="Q60" s="270"/>
      <c r="R60" s="270">
        <v>2.1800000000000002</v>
      </c>
      <c r="S60" s="274">
        <v>0.88</v>
      </c>
      <c r="T60" s="274">
        <v>2.4500000000000002</v>
      </c>
      <c r="U60" s="275">
        <v>11.46</v>
      </c>
      <c r="V60" s="270"/>
      <c r="W60" s="270">
        <v>0.6</v>
      </c>
      <c r="X60" s="270">
        <v>2.88</v>
      </c>
      <c r="Y60" s="270">
        <v>7.85</v>
      </c>
      <c r="Z60" s="270"/>
      <c r="AA60" s="270"/>
      <c r="AB60" s="274">
        <v>2.11</v>
      </c>
      <c r="AC60" s="270"/>
      <c r="AD60" s="270"/>
      <c r="AE60" s="270">
        <v>3.89</v>
      </c>
      <c r="AF60" s="270"/>
      <c r="AG60" s="270">
        <v>12.1</v>
      </c>
      <c r="AH60" s="270"/>
      <c r="AI60" s="270"/>
      <c r="AJ60" s="270">
        <v>26.71</v>
      </c>
      <c r="AK60" s="270"/>
      <c r="AL60" s="270"/>
      <c r="AM60" s="270"/>
      <c r="AN60" s="270"/>
      <c r="AO60" s="270">
        <v>1.66</v>
      </c>
      <c r="AP60" s="270"/>
      <c r="AQ60" s="270"/>
      <c r="AR60" s="270"/>
      <c r="AS60" s="270"/>
      <c r="AT60" s="270"/>
      <c r="AU60" s="270"/>
      <c r="AV60" s="274"/>
      <c r="AW60" s="274"/>
      <c r="AX60" s="274"/>
      <c r="AY60" s="270">
        <v>7.43</v>
      </c>
      <c r="AZ60" s="270"/>
      <c r="BA60" s="274">
        <v>1.49</v>
      </c>
      <c r="BB60" s="274"/>
      <c r="BC60" s="274"/>
      <c r="BD60" s="274">
        <v>2.0299999999999998</v>
      </c>
      <c r="BE60" s="270">
        <v>7.14</v>
      </c>
      <c r="BF60" s="274">
        <v>11.91</v>
      </c>
      <c r="BG60" s="274"/>
      <c r="BH60" s="274">
        <v>9.31</v>
      </c>
      <c r="BI60" s="274"/>
      <c r="BJ60" s="274">
        <v>2.82</v>
      </c>
      <c r="BK60" s="274">
        <v>16.7</v>
      </c>
      <c r="BL60" s="274">
        <v>19.93</v>
      </c>
      <c r="BM60" s="274"/>
      <c r="BN60" s="274">
        <v>6.18</v>
      </c>
      <c r="BO60" s="274"/>
      <c r="BP60" s="274"/>
      <c r="BQ60" s="274"/>
      <c r="BR60" s="274">
        <v>3.9</v>
      </c>
      <c r="BS60" s="274"/>
      <c r="BT60" s="274"/>
      <c r="BU60" s="274"/>
      <c r="BV60" s="274">
        <v>8.3000000000000007</v>
      </c>
      <c r="BW60" s="274"/>
      <c r="BX60" s="274">
        <v>4.22</v>
      </c>
      <c r="BY60" s="274">
        <v>0.47</v>
      </c>
      <c r="BZ60" s="274"/>
      <c r="CA60" s="274"/>
      <c r="CB60" s="274"/>
      <c r="CC60" s="274"/>
      <c r="CD60" s="209" t="s">
        <v>247</v>
      </c>
      <c r="CE60" s="227">
        <f t="shared" ref="CE60:CE68" si="6">SUM(C60:CD60)</f>
        <v>215.41000000000003</v>
      </c>
    </row>
    <row r="61" spans="1:83" x14ac:dyDescent="0.25">
      <c r="A61" s="31" t="s">
        <v>262</v>
      </c>
      <c r="B61" s="16"/>
      <c r="C61" s="269"/>
      <c r="D61" s="269"/>
      <c r="E61" s="269">
        <v>956236</v>
      </c>
      <c r="F61" s="269"/>
      <c r="G61" s="269"/>
      <c r="H61" s="269"/>
      <c r="I61" s="269"/>
      <c r="J61" s="269">
        <v>72572</v>
      </c>
      <c r="K61" s="269"/>
      <c r="L61" s="269">
        <v>1809165</v>
      </c>
      <c r="M61" s="269"/>
      <c r="N61" s="269"/>
      <c r="O61" s="269">
        <v>402365</v>
      </c>
      <c r="P61" s="271">
        <v>517337</v>
      </c>
      <c r="Q61" s="271"/>
      <c r="R61" s="271">
        <v>711455</v>
      </c>
      <c r="S61" s="276">
        <v>47688</v>
      </c>
      <c r="T61" s="276">
        <v>307755</v>
      </c>
      <c r="U61" s="272">
        <v>778301</v>
      </c>
      <c r="V61" s="271"/>
      <c r="W61" s="271">
        <v>45420</v>
      </c>
      <c r="X61" s="271">
        <v>216530</v>
      </c>
      <c r="Y61" s="271">
        <v>590455</v>
      </c>
      <c r="Z61" s="271"/>
      <c r="AA61" s="271"/>
      <c r="AB61" s="277">
        <v>134592</v>
      </c>
      <c r="AC61" s="271"/>
      <c r="AD61" s="271"/>
      <c r="AE61" s="271">
        <v>340135</v>
      </c>
      <c r="AF61" s="271"/>
      <c r="AG61" s="271">
        <v>2385278</v>
      </c>
      <c r="AH61" s="271"/>
      <c r="AI61" s="271"/>
      <c r="AJ61" s="271">
        <v>3327805</v>
      </c>
      <c r="AK61" s="271"/>
      <c r="AL61" s="271"/>
      <c r="AM61" s="271"/>
      <c r="AN61" s="271"/>
      <c r="AO61" s="271">
        <v>163926</v>
      </c>
      <c r="AP61" s="271"/>
      <c r="AQ61" s="271"/>
      <c r="AR61" s="271"/>
      <c r="AS61" s="271"/>
      <c r="AT61" s="271"/>
      <c r="AU61" s="271"/>
      <c r="AV61" s="276"/>
      <c r="AW61" s="276"/>
      <c r="AX61" s="276"/>
      <c r="AY61" s="271">
        <v>361083</v>
      </c>
      <c r="AZ61" s="271"/>
      <c r="BA61" s="276">
        <v>74541</v>
      </c>
      <c r="BB61" s="276"/>
      <c r="BC61" s="276"/>
      <c r="BD61" s="276">
        <v>150991</v>
      </c>
      <c r="BE61" s="271">
        <v>327882</v>
      </c>
      <c r="BF61" s="276">
        <v>546871</v>
      </c>
      <c r="BG61" s="276"/>
      <c r="BH61" s="276">
        <v>704507</v>
      </c>
      <c r="BI61" s="276"/>
      <c r="BJ61" s="276">
        <v>253293</v>
      </c>
      <c r="BK61" s="276">
        <v>960799</v>
      </c>
      <c r="BL61" s="276">
        <v>945528</v>
      </c>
      <c r="BM61" s="276"/>
      <c r="BN61" s="276">
        <v>913587</v>
      </c>
      <c r="BO61" s="276"/>
      <c r="BP61" s="276"/>
      <c r="BQ61" s="276"/>
      <c r="BR61" s="276">
        <v>316704</v>
      </c>
      <c r="BS61" s="276"/>
      <c r="BT61" s="276"/>
      <c r="BU61" s="276"/>
      <c r="BV61" s="276">
        <v>450313</v>
      </c>
      <c r="BW61" s="276"/>
      <c r="BX61" s="276">
        <v>507841</v>
      </c>
      <c r="BY61" s="276">
        <v>115399</v>
      </c>
      <c r="BZ61" s="276"/>
      <c r="CA61" s="276"/>
      <c r="CB61" s="276"/>
      <c r="CC61" s="276"/>
      <c r="CD61" s="24" t="s">
        <v>247</v>
      </c>
      <c r="CE61" s="25">
        <f t="shared" si="6"/>
        <v>19436354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236028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17913</v>
      </c>
      <c r="K62" s="25">
        <f t="shared" si="7"/>
        <v>0</v>
      </c>
      <c r="L62" s="25">
        <f t="shared" si="7"/>
        <v>446557</v>
      </c>
      <c r="M62" s="25">
        <f t="shared" si="7"/>
        <v>0</v>
      </c>
      <c r="N62" s="25">
        <f t="shared" si="7"/>
        <v>0</v>
      </c>
      <c r="O62" s="25">
        <f t="shared" si="7"/>
        <v>99316</v>
      </c>
      <c r="P62" s="25">
        <f t="shared" si="7"/>
        <v>127694</v>
      </c>
      <c r="Q62" s="25">
        <f t="shared" si="7"/>
        <v>0</v>
      </c>
      <c r="R62" s="25">
        <f t="shared" si="7"/>
        <v>175609</v>
      </c>
      <c r="S62" s="25">
        <f t="shared" si="7"/>
        <v>11771</v>
      </c>
      <c r="T62" s="25">
        <f t="shared" si="7"/>
        <v>75963</v>
      </c>
      <c r="U62" s="25">
        <f t="shared" si="7"/>
        <v>192108</v>
      </c>
      <c r="V62" s="25">
        <f t="shared" si="7"/>
        <v>0</v>
      </c>
      <c r="W62" s="25">
        <f t="shared" si="7"/>
        <v>11211</v>
      </c>
      <c r="X62" s="25">
        <f t="shared" si="7"/>
        <v>53446</v>
      </c>
      <c r="Y62" s="25">
        <f t="shared" si="7"/>
        <v>145742</v>
      </c>
      <c r="Z62" s="25">
        <f t="shared" si="7"/>
        <v>0</v>
      </c>
      <c r="AA62" s="25">
        <f t="shared" si="7"/>
        <v>0</v>
      </c>
      <c r="AB62" s="25">
        <f t="shared" si="7"/>
        <v>33221</v>
      </c>
      <c r="AC62" s="25">
        <f t="shared" si="7"/>
        <v>0</v>
      </c>
      <c r="AD62" s="25">
        <f t="shared" si="7"/>
        <v>0</v>
      </c>
      <c r="AE62" s="25">
        <f t="shared" si="7"/>
        <v>83956</v>
      </c>
      <c r="AF62" s="25">
        <f t="shared" si="7"/>
        <v>0</v>
      </c>
      <c r="AG62" s="25">
        <f t="shared" si="7"/>
        <v>588759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821403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40462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89126</v>
      </c>
      <c r="AZ62" s="25">
        <f t="shared" si="8"/>
        <v>0</v>
      </c>
      <c r="BA62" s="25">
        <f t="shared" si="8"/>
        <v>18399</v>
      </c>
      <c r="BB62" s="25">
        <f t="shared" si="8"/>
        <v>0</v>
      </c>
      <c r="BC62" s="25">
        <f t="shared" si="8"/>
        <v>0</v>
      </c>
      <c r="BD62" s="25">
        <f t="shared" si="8"/>
        <v>37269</v>
      </c>
      <c r="BE62" s="25">
        <f t="shared" si="8"/>
        <v>80931</v>
      </c>
      <c r="BF62" s="25">
        <f t="shared" si="8"/>
        <v>134984</v>
      </c>
      <c r="BG62" s="25">
        <f t="shared" si="8"/>
        <v>0</v>
      </c>
      <c r="BH62" s="25">
        <f t="shared" si="8"/>
        <v>173894</v>
      </c>
      <c r="BI62" s="25">
        <f t="shared" si="8"/>
        <v>0</v>
      </c>
      <c r="BJ62" s="25">
        <f t="shared" si="8"/>
        <v>62520</v>
      </c>
      <c r="BK62" s="25">
        <f t="shared" si="8"/>
        <v>237154</v>
      </c>
      <c r="BL62" s="25">
        <f t="shared" si="8"/>
        <v>233385</v>
      </c>
      <c r="BM62" s="25">
        <f t="shared" si="8"/>
        <v>0</v>
      </c>
      <c r="BN62" s="25">
        <f t="shared" si="8"/>
        <v>225501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78172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111151</v>
      </c>
      <c r="BW62" s="25">
        <f t="shared" si="9"/>
        <v>0</v>
      </c>
      <c r="BX62" s="25">
        <f t="shared" si="9"/>
        <v>125351</v>
      </c>
      <c r="BY62" s="25">
        <f t="shared" si="9"/>
        <v>28484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4797480</v>
      </c>
    </row>
    <row r="63" spans="1:83" x14ac:dyDescent="0.25">
      <c r="A63" s="31" t="s">
        <v>263</v>
      </c>
      <c r="B63" s="16"/>
      <c r="C63" s="269"/>
      <c r="D63" s="269"/>
      <c r="E63" s="269">
        <v>55632</v>
      </c>
      <c r="F63" s="269"/>
      <c r="G63" s="269"/>
      <c r="H63" s="269"/>
      <c r="I63" s="269"/>
      <c r="J63" s="269">
        <v>4222</v>
      </c>
      <c r="K63" s="269"/>
      <c r="L63" s="269">
        <v>105253</v>
      </c>
      <c r="M63" s="269"/>
      <c r="N63" s="269"/>
      <c r="O63" s="269">
        <v>100977</v>
      </c>
      <c r="P63" s="271">
        <v>99696</v>
      </c>
      <c r="Q63" s="271"/>
      <c r="R63" s="271"/>
      <c r="S63" s="276"/>
      <c r="T63" s="276"/>
      <c r="U63" s="272">
        <v>248318</v>
      </c>
      <c r="V63" s="271"/>
      <c r="W63" s="271"/>
      <c r="X63" s="271"/>
      <c r="Y63" s="271"/>
      <c r="Z63" s="271"/>
      <c r="AA63" s="271"/>
      <c r="AB63" s="277">
        <v>181370</v>
      </c>
      <c r="AC63" s="271"/>
      <c r="AD63" s="271"/>
      <c r="AE63" s="271"/>
      <c r="AF63" s="271"/>
      <c r="AG63" s="271">
        <v>76378</v>
      </c>
      <c r="AH63" s="271"/>
      <c r="AI63" s="271"/>
      <c r="AJ63" s="271">
        <v>795759</v>
      </c>
      <c r="AK63" s="271"/>
      <c r="AL63" s="271"/>
      <c r="AM63" s="271"/>
      <c r="AN63" s="271"/>
      <c r="AO63" s="271">
        <v>9537</v>
      </c>
      <c r="AP63" s="271"/>
      <c r="AQ63" s="271"/>
      <c r="AR63" s="271"/>
      <c r="AS63" s="271"/>
      <c r="AT63" s="271"/>
      <c r="AU63" s="271"/>
      <c r="AV63" s="276"/>
      <c r="AW63" s="276"/>
      <c r="AX63" s="276"/>
      <c r="AY63" s="271"/>
      <c r="AZ63" s="271"/>
      <c r="BA63" s="276"/>
      <c r="BB63" s="276"/>
      <c r="BC63" s="276"/>
      <c r="BD63" s="276"/>
      <c r="BE63" s="271"/>
      <c r="BF63" s="276"/>
      <c r="BG63" s="276"/>
      <c r="BH63" s="276">
        <v>2475</v>
      </c>
      <c r="BI63" s="276"/>
      <c r="BJ63" s="276">
        <v>109113</v>
      </c>
      <c r="BK63" s="276"/>
      <c r="BL63" s="276"/>
      <c r="BM63" s="276"/>
      <c r="BN63" s="276">
        <v>176413</v>
      </c>
      <c r="BO63" s="276"/>
      <c r="BP63" s="276"/>
      <c r="BQ63" s="276"/>
      <c r="BR63" s="276">
        <v>15415</v>
      </c>
      <c r="BS63" s="276"/>
      <c r="BT63" s="276"/>
      <c r="BU63" s="276"/>
      <c r="BV63" s="276">
        <v>5795</v>
      </c>
      <c r="BW63" s="276"/>
      <c r="BX63" s="276">
        <v>175</v>
      </c>
      <c r="BY63" s="276"/>
      <c r="BZ63" s="276"/>
      <c r="CA63" s="276"/>
      <c r="CB63" s="276"/>
      <c r="CC63" s="276"/>
      <c r="CD63" s="24" t="s">
        <v>247</v>
      </c>
      <c r="CE63" s="25">
        <f t="shared" si="6"/>
        <v>1986528</v>
      </c>
    </row>
    <row r="64" spans="1:83" x14ac:dyDescent="0.25">
      <c r="A64" s="31" t="s">
        <v>264</v>
      </c>
      <c r="B64" s="16"/>
      <c r="C64" s="269"/>
      <c r="D64" s="269"/>
      <c r="E64" s="269">
        <v>37506</v>
      </c>
      <c r="F64" s="269"/>
      <c r="G64" s="269"/>
      <c r="H64" s="269"/>
      <c r="I64" s="269"/>
      <c r="J64" s="269">
        <v>2846</v>
      </c>
      <c r="K64" s="269"/>
      <c r="L64" s="269">
        <v>70961</v>
      </c>
      <c r="M64" s="269"/>
      <c r="N64" s="269"/>
      <c r="O64" s="269">
        <v>21595</v>
      </c>
      <c r="P64" s="271">
        <v>155149</v>
      </c>
      <c r="Q64" s="271">
        <v>9481</v>
      </c>
      <c r="R64" s="271">
        <v>28402</v>
      </c>
      <c r="S64" s="276">
        <v>128064</v>
      </c>
      <c r="T64" s="276">
        <v>399928</v>
      </c>
      <c r="U64" s="272">
        <v>933529</v>
      </c>
      <c r="V64" s="271"/>
      <c r="W64" s="271"/>
      <c r="X64" s="271">
        <v>13886</v>
      </c>
      <c r="Y64" s="271">
        <v>99651</v>
      </c>
      <c r="Z64" s="271"/>
      <c r="AA64" s="271"/>
      <c r="AB64" s="277">
        <v>880604</v>
      </c>
      <c r="AC64" s="271">
        <v>16366</v>
      </c>
      <c r="AD64" s="271"/>
      <c r="AE64" s="271">
        <f>9518+39</f>
        <v>9557</v>
      </c>
      <c r="AF64" s="271"/>
      <c r="AG64" s="271">
        <v>84897</v>
      </c>
      <c r="AH64" s="271"/>
      <c r="AI64" s="271"/>
      <c r="AJ64" s="271">
        <v>181253</v>
      </c>
      <c r="AK64" s="271"/>
      <c r="AL64" s="271"/>
      <c r="AM64" s="271"/>
      <c r="AN64" s="271"/>
      <c r="AO64" s="271">
        <v>6430</v>
      </c>
      <c r="AP64" s="271">
        <v>457</v>
      </c>
      <c r="AQ64" s="271"/>
      <c r="AR64" s="271"/>
      <c r="AS64" s="271"/>
      <c r="AT64" s="271"/>
      <c r="AU64" s="271"/>
      <c r="AV64" s="276"/>
      <c r="AW64" s="276"/>
      <c r="AX64" s="276"/>
      <c r="AY64" s="271">
        <v>218312</v>
      </c>
      <c r="AZ64" s="271"/>
      <c r="BA64" s="276">
        <v>31883</v>
      </c>
      <c r="BB64" s="276"/>
      <c r="BC64" s="276"/>
      <c r="BD64" s="276">
        <v>3655</v>
      </c>
      <c r="BE64" s="271">
        <v>86474</v>
      </c>
      <c r="BF64" s="276">
        <v>147889</v>
      </c>
      <c r="BG64" s="276"/>
      <c r="BH64" s="276">
        <v>130133</v>
      </c>
      <c r="BI64" s="276"/>
      <c r="BJ64" s="276">
        <v>2245</v>
      </c>
      <c r="BK64" s="276">
        <v>5154</v>
      </c>
      <c r="BL64" s="276">
        <v>14441</v>
      </c>
      <c r="BM64" s="276"/>
      <c r="BN64" s="276">
        <v>29487</v>
      </c>
      <c r="BO64" s="276"/>
      <c r="BP64" s="276"/>
      <c r="BQ64" s="276"/>
      <c r="BR64" s="276">
        <v>4046</v>
      </c>
      <c r="BS64" s="276"/>
      <c r="BT64" s="276"/>
      <c r="BU64" s="276"/>
      <c r="BV64" s="276">
        <v>3777</v>
      </c>
      <c r="BW64" s="276"/>
      <c r="BX64" s="276">
        <v>1159</v>
      </c>
      <c r="BY64" s="276">
        <v>506</v>
      </c>
      <c r="BZ64" s="276"/>
      <c r="CA64" s="276"/>
      <c r="CB64" s="276"/>
      <c r="CC64" s="276"/>
      <c r="CD64" s="24" t="s">
        <v>247</v>
      </c>
      <c r="CE64" s="25">
        <f t="shared" si="6"/>
        <v>3759723</v>
      </c>
    </row>
    <row r="65" spans="1:83" x14ac:dyDescent="0.25">
      <c r="A65" s="31" t="s">
        <v>265</v>
      </c>
      <c r="B65" s="16"/>
      <c r="C65" s="269"/>
      <c r="D65" s="269"/>
      <c r="E65" s="269">
        <v>958</v>
      </c>
      <c r="F65" s="269"/>
      <c r="G65" s="269"/>
      <c r="H65" s="269"/>
      <c r="I65" s="269"/>
      <c r="J65" s="269">
        <v>73</v>
      </c>
      <c r="K65" s="269"/>
      <c r="L65" s="269">
        <v>1812</v>
      </c>
      <c r="M65" s="269"/>
      <c r="N65" s="269"/>
      <c r="O65" s="269">
        <v>1287</v>
      </c>
      <c r="P65" s="271">
        <v>2538</v>
      </c>
      <c r="Q65" s="271"/>
      <c r="R65" s="271"/>
      <c r="S65" s="276"/>
      <c r="T65" s="276"/>
      <c r="U65" s="272"/>
      <c r="V65" s="271"/>
      <c r="W65" s="271">
        <v>63</v>
      </c>
      <c r="X65" s="271">
        <v>299</v>
      </c>
      <c r="Y65" s="271">
        <v>815</v>
      </c>
      <c r="Z65" s="271"/>
      <c r="AA65" s="271"/>
      <c r="AB65" s="277">
        <v>5690</v>
      </c>
      <c r="AC65" s="271"/>
      <c r="AD65" s="271"/>
      <c r="AE65" s="271">
        <v>7728</v>
      </c>
      <c r="AF65" s="271"/>
      <c r="AG65" s="271">
        <v>2354</v>
      </c>
      <c r="AH65" s="271"/>
      <c r="AI65" s="271"/>
      <c r="AJ65" s="271">
        <v>23272</v>
      </c>
      <c r="AK65" s="271"/>
      <c r="AL65" s="271"/>
      <c r="AM65" s="271"/>
      <c r="AN65" s="271"/>
      <c r="AO65" s="271">
        <v>163</v>
      </c>
      <c r="AP65" s="271">
        <v>3184</v>
      </c>
      <c r="AQ65" s="271"/>
      <c r="AR65" s="271"/>
      <c r="AS65" s="271"/>
      <c r="AT65" s="271"/>
      <c r="AU65" s="271"/>
      <c r="AV65" s="276"/>
      <c r="AW65" s="276"/>
      <c r="AX65" s="276"/>
      <c r="AY65" s="271"/>
      <c r="AZ65" s="271"/>
      <c r="BA65" s="276">
        <v>14981</v>
      </c>
      <c r="BB65" s="276"/>
      <c r="BC65" s="276"/>
      <c r="BD65" s="276"/>
      <c r="BE65" s="271">
        <v>184902</v>
      </c>
      <c r="BF65" s="276">
        <v>2863</v>
      </c>
      <c r="BG65" s="276"/>
      <c r="BH65" s="276">
        <v>128849</v>
      </c>
      <c r="BI65" s="276"/>
      <c r="BJ65" s="276"/>
      <c r="BK65" s="276">
        <v>493</v>
      </c>
      <c r="BL65" s="276">
        <v>1800</v>
      </c>
      <c r="BM65" s="276"/>
      <c r="BN65" s="276">
        <v>25814</v>
      </c>
      <c r="BO65" s="276"/>
      <c r="BP65" s="276"/>
      <c r="BQ65" s="276"/>
      <c r="BR65" s="276"/>
      <c r="BS65" s="276"/>
      <c r="BT65" s="276"/>
      <c r="BU65" s="276"/>
      <c r="BV65" s="276"/>
      <c r="BW65" s="276"/>
      <c r="BX65" s="276"/>
      <c r="BY65" s="276"/>
      <c r="BZ65" s="276"/>
      <c r="CA65" s="276"/>
      <c r="CB65" s="276"/>
      <c r="CC65" s="276"/>
      <c r="CD65" s="24" t="s">
        <v>247</v>
      </c>
      <c r="CE65" s="25">
        <f t="shared" si="6"/>
        <v>409938</v>
      </c>
    </row>
    <row r="66" spans="1:83" x14ac:dyDescent="0.25">
      <c r="A66" s="31" t="s">
        <v>266</v>
      </c>
      <c r="B66" s="16"/>
      <c r="C66" s="269"/>
      <c r="D66" s="269"/>
      <c r="E66" s="269">
        <v>285437</v>
      </c>
      <c r="F66" s="269"/>
      <c r="G66" s="269"/>
      <c r="H66" s="269"/>
      <c r="I66" s="269"/>
      <c r="J66" s="269">
        <v>21663</v>
      </c>
      <c r="K66" s="269"/>
      <c r="L66" s="269">
        <v>540037</v>
      </c>
      <c r="M66" s="269"/>
      <c r="N66" s="269"/>
      <c r="O66" s="269">
        <v>290989</v>
      </c>
      <c r="P66" s="271">
        <v>155333</v>
      </c>
      <c r="Q66" s="271">
        <v>1734</v>
      </c>
      <c r="R66" s="271">
        <v>19317</v>
      </c>
      <c r="S66" s="276">
        <v>6222</v>
      </c>
      <c r="T66" s="276">
        <v>1179</v>
      </c>
      <c r="U66" s="272">
        <v>777671</v>
      </c>
      <c r="V66" s="271"/>
      <c r="W66" s="271">
        <v>354061</v>
      </c>
      <c r="X66" s="271">
        <v>67553</v>
      </c>
      <c r="Y66" s="271">
        <v>571421</v>
      </c>
      <c r="Z66" s="271"/>
      <c r="AA66" s="271"/>
      <c r="AB66" s="277">
        <v>285617</v>
      </c>
      <c r="AC66" s="271"/>
      <c r="AD66" s="271"/>
      <c r="AE66" s="271">
        <v>43491</v>
      </c>
      <c r="AF66" s="271"/>
      <c r="AG66" s="271">
        <v>77830</v>
      </c>
      <c r="AH66" s="271"/>
      <c r="AI66" s="271"/>
      <c r="AJ66" s="271">
        <v>387835</v>
      </c>
      <c r="AK66" s="271"/>
      <c r="AL66" s="271"/>
      <c r="AM66" s="271"/>
      <c r="AN66" s="271"/>
      <c r="AO66" s="271">
        <v>48932</v>
      </c>
      <c r="AP66" s="271">
        <v>448</v>
      </c>
      <c r="AQ66" s="271"/>
      <c r="AR66" s="271"/>
      <c r="AS66" s="271"/>
      <c r="AT66" s="271"/>
      <c r="AU66" s="271"/>
      <c r="AV66" s="276"/>
      <c r="AW66" s="276"/>
      <c r="AX66" s="276"/>
      <c r="AY66" s="271">
        <v>40687</v>
      </c>
      <c r="AZ66" s="271"/>
      <c r="BA66" s="276"/>
      <c r="BB66" s="276"/>
      <c r="BC66" s="276"/>
      <c r="BD66" s="276">
        <v>47251</v>
      </c>
      <c r="BE66" s="271">
        <v>111306</v>
      </c>
      <c r="BF66" s="276">
        <v>83441</v>
      </c>
      <c r="BG66" s="276"/>
      <c r="BH66" s="276">
        <v>808073</v>
      </c>
      <c r="BI66" s="276"/>
      <c r="BJ66" s="276">
        <v>124545</v>
      </c>
      <c r="BK66" s="276">
        <v>148940</v>
      </c>
      <c r="BL66" s="276">
        <v>27893</v>
      </c>
      <c r="BM66" s="276"/>
      <c r="BN66" s="276">
        <v>52784</v>
      </c>
      <c r="BO66" s="276"/>
      <c r="BP66" s="276"/>
      <c r="BQ66" s="276"/>
      <c r="BR66" s="276">
        <v>6186</v>
      </c>
      <c r="BS66" s="276"/>
      <c r="BT66" s="276"/>
      <c r="BU66" s="276"/>
      <c r="BV66" s="276">
        <v>24408</v>
      </c>
      <c r="BW66" s="276"/>
      <c r="BX66" s="276">
        <v>5333</v>
      </c>
      <c r="BY66" s="276">
        <v>5226</v>
      </c>
      <c r="BZ66" s="276"/>
      <c r="CA66" s="276"/>
      <c r="CB66" s="276"/>
      <c r="CC66" s="276"/>
      <c r="CD66" s="24" t="s">
        <v>247</v>
      </c>
      <c r="CE66" s="25">
        <f t="shared" si="6"/>
        <v>5422843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148419</v>
      </c>
      <c r="F67" s="25">
        <f t="shared" si="10"/>
        <v>0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280776</v>
      </c>
      <c r="M67" s="25">
        <f t="shared" si="10"/>
        <v>0</v>
      </c>
      <c r="N67" s="25">
        <f t="shared" si="10"/>
        <v>0</v>
      </c>
      <c r="O67" s="25">
        <f t="shared" si="10"/>
        <v>2252</v>
      </c>
      <c r="P67" s="25">
        <f t="shared" si="10"/>
        <v>131961</v>
      </c>
      <c r="Q67" s="25">
        <f t="shared" si="10"/>
        <v>0</v>
      </c>
      <c r="R67" s="25">
        <f t="shared" si="10"/>
        <v>4950</v>
      </c>
      <c r="S67" s="25">
        <f t="shared" si="10"/>
        <v>0</v>
      </c>
      <c r="T67" s="25">
        <f t="shared" si="10"/>
        <v>36430</v>
      </c>
      <c r="U67" s="25">
        <f t="shared" si="10"/>
        <v>60981</v>
      </c>
      <c r="V67" s="25">
        <f t="shared" si="10"/>
        <v>0</v>
      </c>
      <c r="W67" s="25">
        <f t="shared" si="10"/>
        <v>4752</v>
      </c>
      <c r="X67" s="25">
        <f t="shared" si="10"/>
        <v>22596</v>
      </c>
      <c r="Y67" s="25">
        <f t="shared" si="10"/>
        <v>61625</v>
      </c>
      <c r="Z67" s="25">
        <f t="shared" si="10"/>
        <v>0</v>
      </c>
      <c r="AA67" s="25">
        <f t="shared" si="10"/>
        <v>0</v>
      </c>
      <c r="AB67" s="25">
        <f t="shared" si="10"/>
        <v>41281</v>
      </c>
      <c r="AC67" s="25">
        <f t="shared" si="10"/>
        <v>0</v>
      </c>
      <c r="AD67" s="25">
        <f t="shared" si="10"/>
        <v>0</v>
      </c>
      <c r="AE67" s="25">
        <f t="shared" si="10"/>
        <v>58556</v>
      </c>
      <c r="AF67" s="25">
        <f t="shared" si="10"/>
        <v>0</v>
      </c>
      <c r="AG67" s="25">
        <f t="shared" si="10"/>
        <v>121666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296170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25442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56180</v>
      </c>
      <c r="AZ67" s="25">
        <f t="shared" si="11"/>
        <v>24501</v>
      </c>
      <c r="BA67" s="25">
        <f t="shared" si="11"/>
        <v>69297</v>
      </c>
      <c r="BB67" s="25">
        <f t="shared" si="11"/>
        <v>0</v>
      </c>
      <c r="BC67" s="25">
        <f t="shared" si="11"/>
        <v>0</v>
      </c>
      <c r="BD67" s="25">
        <f t="shared" si="11"/>
        <v>17968</v>
      </c>
      <c r="BE67" s="25">
        <f t="shared" si="11"/>
        <v>151884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23487</v>
      </c>
      <c r="BL67" s="25">
        <f t="shared" si="11"/>
        <v>221305</v>
      </c>
      <c r="BM67" s="25">
        <f t="shared" si="11"/>
        <v>0</v>
      </c>
      <c r="BN67" s="25">
        <f t="shared" si="11"/>
        <v>340124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9900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85656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2298159</v>
      </c>
    </row>
    <row r="68" spans="1:83" x14ac:dyDescent="0.25">
      <c r="A68" s="31" t="s">
        <v>267</v>
      </c>
      <c r="B68" s="25"/>
      <c r="C68" s="269"/>
      <c r="D68" s="269"/>
      <c r="E68" s="269">
        <v>7778</v>
      </c>
      <c r="F68" s="269"/>
      <c r="G68" s="269"/>
      <c r="H68" s="269"/>
      <c r="I68" s="269"/>
      <c r="J68" s="269">
        <v>590</v>
      </c>
      <c r="K68" s="269"/>
      <c r="L68" s="269">
        <v>14715</v>
      </c>
      <c r="M68" s="269"/>
      <c r="N68" s="269"/>
      <c r="O68" s="269">
        <v>356</v>
      </c>
      <c r="P68" s="271">
        <v>-7774</v>
      </c>
      <c r="Q68" s="271"/>
      <c r="R68" s="271">
        <v>10032</v>
      </c>
      <c r="S68" s="276"/>
      <c r="T68" s="276">
        <v>1116</v>
      </c>
      <c r="U68" s="272">
        <v>24391</v>
      </c>
      <c r="V68" s="271"/>
      <c r="W68" s="271">
        <v>17</v>
      </c>
      <c r="X68" s="271">
        <v>83</v>
      </c>
      <c r="Y68" s="271">
        <v>226</v>
      </c>
      <c r="Z68" s="271"/>
      <c r="AA68" s="271"/>
      <c r="AB68" s="277"/>
      <c r="AC68" s="271">
        <v>25450</v>
      </c>
      <c r="AD68" s="271"/>
      <c r="AE68" s="271">
        <v>517</v>
      </c>
      <c r="AF68" s="271"/>
      <c r="AG68" s="271">
        <v>10088</v>
      </c>
      <c r="AH68" s="271"/>
      <c r="AI68" s="271"/>
      <c r="AJ68" s="271">
        <v>5977</v>
      </c>
      <c r="AK68" s="271"/>
      <c r="AL68" s="271"/>
      <c r="AM68" s="271"/>
      <c r="AN68" s="271"/>
      <c r="AO68" s="271">
        <v>1334</v>
      </c>
      <c r="AP68" s="271">
        <v>345</v>
      </c>
      <c r="AQ68" s="271"/>
      <c r="AR68" s="271"/>
      <c r="AS68" s="271"/>
      <c r="AT68" s="271"/>
      <c r="AU68" s="271"/>
      <c r="AV68" s="276"/>
      <c r="AW68" s="276"/>
      <c r="AX68" s="276"/>
      <c r="AY68" s="271">
        <v>6740</v>
      </c>
      <c r="AZ68" s="271"/>
      <c r="BA68" s="276">
        <v>345</v>
      </c>
      <c r="BB68" s="276"/>
      <c r="BC68" s="276"/>
      <c r="BD68" s="276">
        <v>341</v>
      </c>
      <c r="BE68" s="271">
        <v>7128</v>
      </c>
      <c r="BF68" s="276"/>
      <c r="BG68" s="276"/>
      <c r="BH68" s="276">
        <v>73301</v>
      </c>
      <c r="BI68" s="276"/>
      <c r="BJ68" s="276">
        <v>172</v>
      </c>
      <c r="BK68" s="276">
        <v>345</v>
      </c>
      <c r="BL68" s="276">
        <v>4833</v>
      </c>
      <c r="BM68" s="276"/>
      <c r="BN68" s="276">
        <v>104737</v>
      </c>
      <c r="BO68" s="276"/>
      <c r="BP68" s="276"/>
      <c r="BQ68" s="276"/>
      <c r="BR68" s="276">
        <v>3655</v>
      </c>
      <c r="BS68" s="276"/>
      <c r="BT68" s="276"/>
      <c r="BU68" s="276"/>
      <c r="BV68" s="276">
        <v>6710</v>
      </c>
      <c r="BW68" s="276"/>
      <c r="BX68" s="276"/>
      <c r="BY68" s="276"/>
      <c r="BZ68" s="276"/>
      <c r="CA68" s="276"/>
      <c r="CB68" s="276"/>
      <c r="CC68" s="276"/>
      <c r="CD68" s="24" t="s">
        <v>247</v>
      </c>
      <c r="CE68" s="25">
        <f t="shared" si="6"/>
        <v>303548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16714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1268</v>
      </c>
      <c r="K69" s="25">
        <f t="shared" si="13"/>
        <v>0</v>
      </c>
      <c r="L69" s="25">
        <f t="shared" si="13"/>
        <v>31623</v>
      </c>
      <c r="M69" s="25">
        <f t="shared" si="13"/>
        <v>0</v>
      </c>
      <c r="N69" s="25">
        <f t="shared" si="13"/>
        <v>0</v>
      </c>
      <c r="O69" s="25">
        <f t="shared" si="13"/>
        <v>14521</v>
      </c>
      <c r="P69" s="25">
        <f t="shared" si="13"/>
        <v>25006</v>
      </c>
      <c r="Q69" s="25">
        <f t="shared" si="13"/>
        <v>163</v>
      </c>
      <c r="R69" s="25">
        <f t="shared" si="13"/>
        <v>16119</v>
      </c>
      <c r="S69" s="25">
        <f t="shared" si="13"/>
        <v>1911</v>
      </c>
      <c r="T69" s="25">
        <f t="shared" si="13"/>
        <v>4127</v>
      </c>
      <c r="U69" s="25">
        <f t="shared" si="13"/>
        <v>56411</v>
      </c>
      <c r="V69" s="25">
        <f t="shared" si="13"/>
        <v>0</v>
      </c>
      <c r="W69" s="25">
        <f t="shared" si="13"/>
        <v>722</v>
      </c>
      <c r="X69" s="25">
        <f t="shared" si="13"/>
        <v>3445</v>
      </c>
      <c r="Y69" s="25">
        <f t="shared" si="13"/>
        <v>9393</v>
      </c>
      <c r="Z69" s="25">
        <f t="shared" si="13"/>
        <v>0</v>
      </c>
      <c r="AA69" s="25">
        <f t="shared" si="13"/>
        <v>0</v>
      </c>
      <c r="AB69" s="25">
        <f t="shared" si="13"/>
        <v>2153</v>
      </c>
      <c r="AC69" s="25">
        <f t="shared" si="13"/>
        <v>0</v>
      </c>
      <c r="AD69" s="25">
        <f t="shared" si="13"/>
        <v>0</v>
      </c>
      <c r="AE69" s="25">
        <f t="shared" si="13"/>
        <v>6972</v>
      </c>
      <c r="AF69" s="25">
        <f t="shared" si="13"/>
        <v>0</v>
      </c>
      <c r="AG69" s="25">
        <f t="shared" si="13"/>
        <v>26440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85815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2866</v>
      </c>
      <c r="AP69" s="25">
        <f t="shared" si="14"/>
        <v>309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49719</v>
      </c>
      <c r="AZ69" s="25">
        <f t="shared" si="14"/>
        <v>0</v>
      </c>
      <c r="BA69" s="25">
        <f t="shared" si="14"/>
        <v>2628</v>
      </c>
      <c r="BB69" s="25">
        <f t="shared" si="14"/>
        <v>0</v>
      </c>
      <c r="BC69" s="25">
        <f t="shared" si="14"/>
        <v>0</v>
      </c>
      <c r="BD69" s="25">
        <f t="shared" si="14"/>
        <v>2555</v>
      </c>
      <c r="BE69" s="25">
        <f t="shared" si="14"/>
        <v>75030</v>
      </c>
      <c r="BF69" s="25">
        <f t="shared" si="14"/>
        <v>7864</v>
      </c>
      <c r="BG69" s="25">
        <f t="shared" si="14"/>
        <v>0</v>
      </c>
      <c r="BH69" s="25">
        <f t="shared" si="14"/>
        <v>28709</v>
      </c>
      <c r="BI69" s="25">
        <f t="shared" si="14"/>
        <v>0</v>
      </c>
      <c r="BJ69" s="25">
        <f t="shared" si="14"/>
        <v>86517</v>
      </c>
      <c r="BK69" s="25">
        <f t="shared" si="14"/>
        <v>31904</v>
      </c>
      <c r="BL69" s="25">
        <f t="shared" si="14"/>
        <v>12941</v>
      </c>
      <c r="BM69" s="25">
        <f t="shared" si="14"/>
        <v>0</v>
      </c>
      <c r="BN69" s="25">
        <f t="shared" si="14"/>
        <v>195084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40093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6319</v>
      </c>
      <c r="BW69" s="25">
        <f t="shared" si="15"/>
        <v>0</v>
      </c>
      <c r="BX69" s="25">
        <f t="shared" si="15"/>
        <v>34531</v>
      </c>
      <c r="BY69" s="25">
        <f t="shared" si="15"/>
        <v>8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1646359</v>
      </c>
      <c r="CE69" s="25">
        <f t="shared" si="15"/>
        <v>2526239</v>
      </c>
    </row>
    <row r="70" spans="1:83" x14ac:dyDescent="0.25">
      <c r="A70" s="26" t="s">
        <v>269</v>
      </c>
      <c r="B70" s="27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  <c r="AA70" s="278"/>
      <c r="AB70" s="278"/>
      <c r="AC70" s="278"/>
      <c r="AD70" s="278"/>
      <c r="AE70" s="278"/>
      <c r="AF70" s="278"/>
      <c r="AG70" s="278"/>
      <c r="AH70" s="278"/>
      <c r="AI70" s="278"/>
      <c r="AJ70" s="278"/>
      <c r="AK70" s="278"/>
      <c r="AL70" s="278"/>
      <c r="AM70" s="278"/>
      <c r="AN70" s="278"/>
      <c r="AO70" s="278"/>
      <c r="AP70" s="278"/>
      <c r="AQ70" s="278"/>
      <c r="AR70" s="278"/>
      <c r="AS70" s="278"/>
      <c r="AT70" s="278"/>
      <c r="AU70" s="278"/>
      <c r="AV70" s="278"/>
      <c r="AW70" s="278"/>
      <c r="AX70" s="278"/>
      <c r="AY70" s="278"/>
      <c r="AZ70" s="278"/>
      <c r="BA70" s="278"/>
      <c r="BB70" s="278"/>
      <c r="BC70" s="278"/>
      <c r="BD70" s="278"/>
      <c r="BE70" s="278"/>
      <c r="BF70" s="278"/>
      <c r="BG70" s="278"/>
      <c r="BH70" s="278"/>
      <c r="BI70" s="278"/>
      <c r="BJ70" s="278"/>
      <c r="BK70" s="278"/>
      <c r="BL70" s="278"/>
      <c r="BM70" s="278"/>
      <c r="BN70" s="278"/>
      <c r="BO70" s="278"/>
      <c r="BP70" s="278"/>
      <c r="BQ70" s="278"/>
      <c r="BR70" s="278"/>
      <c r="BS70" s="278"/>
      <c r="BT70" s="278"/>
      <c r="BU70" s="278"/>
      <c r="BV70" s="278"/>
      <c r="BW70" s="278"/>
      <c r="BX70" s="278"/>
      <c r="BY70" s="278"/>
      <c r="BZ70" s="278"/>
      <c r="CA70" s="278"/>
      <c r="CB70" s="278"/>
      <c r="CC70" s="278"/>
      <c r="CD70" s="278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8"/>
      <c r="AL71" s="278"/>
      <c r="AM71" s="278"/>
      <c r="AN71" s="278"/>
      <c r="AO71" s="278"/>
      <c r="AP71" s="278"/>
      <c r="AQ71" s="278"/>
      <c r="AR71" s="278"/>
      <c r="AS71" s="278"/>
      <c r="AT71" s="278"/>
      <c r="AU71" s="278"/>
      <c r="AV71" s="278"/>
      <c r="AW71" s="278"/>
      <c r="AX71" s="278"/>
      <c r="AY71" s="278"/>
      <c r="AZ71" s="278"/>
      <c r="BA71" s="278"/>
      <c r="BB71" s="278"/>
      <c r="BC71" s="278"/>
      <c r="BD71" s="278"/>
      <c r="BE71" s="278"/>
      <c r="BF71" s="278"/>
      <c r="BG71" s="278"/>
      <c r="BH71" s="278"/>
      <c r="BI71" s="278"/>
      <c r="BJ71" s="278"/>
      <c r="BK71" s="278"/>
      <c r="BL71" s="278"/>
      <c r="BM71" s="278"/>
      <c r="BN71" s="278"/>
      <c r="BO71" s="278"/>
      <c r="BP71" s="278"/>
      <c r="BQ71" s="278"/>
      <c r="BR71" s="278"/>
      <c r="BS71" s="278"/>
      <c r="BT71" s="278"/>
      <c r="BU71" s="278"/>
      <c r="BV71" s="278"/>
      <c r="BW71" s="278"/>
      <c r="BX71" s="278"/>
      <c r="BY71" s="278"/>
      <c r="BZ71" s="278"/>
      <c r="CA71" s="278"/>
      <c r="CB71" s="278"/>
      <c r="CC71" s="278"/>
      <c r="CD71" s="278"/>
      <c r="CE71" s="25">
        <f t="shared" si="16"/>
        <v>0</v>
      </c>
    </row>
    <row r="72" spans="1:83" x14ac:dyDescent="0.25">
      <c r="A72" s="26" t="s">
        <v>271</v>
      </c>
      <c r="B72" s="27"/>
      <c r="C72" s="278"/>
      <c r="D72" s="278"/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8"/>
      <c r="AG72" s="278"/>
      <c r="AH72" s="278"/>
      <c r="AI72" s="278"/>
      <c r="AJ72" s="278"/>
      <c r="AK72" s="278"/>
      <c r="AL72" s="278"/>
      <c r="AM72" s="278"/>
      <c r="AN72" s="278"/>
      <c r="AO72" s="278"/>
      <c r="AP72" s="278"/>
      <c r="AQ72" s="278"/>
      <c r="AR72" s="278"/>
      <c r="AS72" s="278"/>
      <c r="AT72" s="278"/>
      <c r="AU72" s="278"/>
      <c r="AV72" s="278"/>
      <c r="AW72" s="278"/>
      <c r="AX72" s="278"/>
      <c r="AY72" s="278"/>
      <c r="AZ72" s="278"/>
      <c r="BA72" s="278"/>
      <c r="BB72" s="278"/>
      <c r="BC72" s="278"/>
      <c r="BD72" s="278"/>
      <c r="BE72" s="278"/>
      <c r="BF72" s="278"/>
      <c r="BG72" s="278"/>
      <c r="BH72" s="278"/>
      <c r="BI72" s="278"/>
      <c r="BJ72" s="278"/>
      <c r="BK72" s="278"/>
      <c r="BL72" s="278"/>
      <c r="BM72" s="278"/>
      <c r="BN72" s="278"/>
      <c r="BO72" s="278"/>
      <c r="BP72" s="278"/>
      <c r="BQ72" s="278"/>
      <c r="BR72" s="278"/>
      <c r="BS72" s="278"/>
      <c r="BT72" s="278"/>
      <c r="BU72" s="278"/>
      <c r="BV72" s="278"/>
      <c r="BW72" s="278"/>
      <c r="BX72" s="278"/>
      <c r="BY72" s="278"/>
      <c r="BZ72" s="278"/>
      <c r="CA72" s="278"/>
      <c r="CB72" s="278"/>
      <c r="CC72" s="278"/>
      <c r="CD72" s="278"/>
      <c r="CE72" s="25">
        <f t="shared" si="16"/>
        <v>0</v>
      </c>
    </row>
    <row r="73" spans="1:83" x14ac:dyDescent="0.25">
      <c r="A73" s="26" t="s">
        <v>272</v>
      </c>
      <c r="B73" s="27"/>
      <c r="C73" s="278"/>
      <c r="D73" s="278"/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78"/>
      <c r="P73" s="278"/>
      <c r="Q73" s="278"/>
      <c r="R73" s="278"/>
      <c r="S73" s="278"/>
      <c r="T73" s="278"/>
      <c r="U73" s="278"/>
      <c r="V73" s="278"/>
      <c r="W73" s="278"/>
      <c r="X73" s="278"/>
      <c r="Y73" s="278"/>
      <c r="Z73" s="278"/>
      <c r="AA73" s="278"/>
      <c r="AB73" s="278"/>
      <c r="AC73" s="278"/>
      <c r="AD73" s="278"/>
      <c r="AE73" s="278"/>
      <c r="AF73" s="278"/>
      <c r="AG73" s="278"/>
      <c r="AH73" s="278"/>
      <c r="AI73" s="278"/>
      <c r="AJ73" s="278"/>
      <c r="AK73" s="278"/>
      <c r="AL73" s="278"/>
      <c r="AM73" s="278"/>
      <c r="AN73" s="278"/>
      <c r="AO73" s="278"/>
      <c r="AP73" s="278"/>
      <c r="AQ73" s="278"/>
      <c r="AR73" s="278"/>
      <c r="AS73" s="278"/>
      <c r="AT73" s="278"/>
      <c r="AU73" s="278"/>
      <c r="AV73" s="278"/>
      <c r="AW73" s="278"/>
      <c r="AX73" s="278"/>
      <c r="AY73" s="278"/>
      <c r="AZ73" s="278"/>
      <c r="BA73" s="278"/>
      <c r="BB73" s="278"/>
      <c r="BC73" s="278"/>
      <c r="BD73" s="278"/>
      <c r="BE73" s="278"/>
      <c r="BF73" s="278"/>
      <c r="BG73" s="278"/>
      <c r="BH73" s="278"/>
      <c r="BI73" s="278"/>
      <c r="BJ73" s="278"/>
      <c r="BK73" s="278"/>
      <c r="BL73" s="278"/>
      <c r="BM73" s="278"/>
      <c r="BN73" s="278"/>
      <c r="BO73" s="278"/>
      <c r="BP73" s="278"/>
      <c r="BQ73" s="278"/>
      <c r="BR73" s="278"/>
      <c r="BS73" s="278"/>
      <c r="BT73" s="278"/>
      <c r="BU73" s="278"/>
      <c r="BV73" s="278"/>
      <c r="BW73" s="278"/>
      <c r="BX73" s="278"/>
      <c r="BY73" s="278"/>
      <c r="BZ73" s="278"/>
      <c r="CA73" s="278"/>
      <c r="CB73" s="278"/>
      <c r="CC73" s="278"/>
      <c r="CD73" s="278"/>
      <c r="CE73" s="25">
        <f t="shared" si="16"/>
        <v>0</v>
      </c>
    </row>
    <row r="74" spans="1:83" x14ac:dyDescent="0.25">
      <c r="A74" s="26" t="s">
        <v>273</v>
      </c>
      <c r="B74" s="27"/>
      <c r="C74" s="278"/>
      <c r="D74" s="278"/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  <c r="AA74" s="278"/>
      <c r="AB74" s="278"/>
      <c r="AC74" s="278"/>
      <c r="AD74" s="278"/>
      <c r="AE74" s="278"/>
      <c r="AF74" s="278"/>
      <c r="AG74" s="278"/>
      <c r="AH74" s="278"/>
      <c r="AI74" s="278"/>
      <c r="AJ74" s="278"/>
      <c r="AK74" s="278"/>
      <c r="AL74" s="278"/>
      <c r="AM74" s="278"/>
      <c r="AN74" s="278"/>
      <c r="AO74" s="278"/>
      <c r="AP74" s="278"/>
      <c r="AQ74" s="278"/>
      <c r="AR74" s="278"/>
      <c r="AS74" s="278"/>
      <c r="AT74" s="278"/>
      <c r="AU74" s="278"/>
      <c r="AV74" s="278"/>
      <c r="AW74" s="278"/>
      <c r="AX74" s="278"/>
      <c r="AY74" s="278"/>
      <c r="AZ74" s="278"/>
      <c r="BA74" s="278"/>
      <c r="BB74" s="278"/>
      <c r="BC74" s="278"/>
      <c r="BD74" s="278"/>
      <c r="BE74" s="278"/>
      <c r="BF74" s="278"/>
      <c r="BG74" s="278"/>
      <c r="BH74" s="278"/>
      <c r="BI74" s="278"/>
      <c r="BJ74" s="278"/>
      <c r="BK74" s="278"/>
      <c r="BL74" s="278"/>
      <c r="BM74" s="278"/>
      <c r="BN74" s="278"/>
      <c r="BO74" s="278"/>
      <c r="BP74" s="278"/>
      <c r="BQ74" s="278"/>
      <c r="BR74" s="278"/>
      <c r="BS74" s="278"/>
      <c r="BT74" s="278"/>
      <c r="BU74" s="278"/>
      <c r="BV74" s="278"/>
      <c r="BW74" s="278"/>
      <c r="BX74" s="278"/>
      <c r="BY74" s="278"/>
      <c r="BZ74" s="278"/>
      <c r="CA74" s="278"/>
      <c r="CB74" s="278"/>
      <c r="CC74" s="278"/>
      <c r="CD74" s="278"/>
      <c r="CE74" s="25">
        <f t="shared" si="16"/>
        <v>0</v>
      </c>
    </row>
    <row r="75" spans="1:83" x14ac:dyDescent="0.25">
      <c r="A75" s="26" t="s">
        <v>274</v>
      </c>
      <c r="B75" s="27"/>
      <c r="C75" s="278"/>
      <c r="D75" s="278"/>
      <c r="E75" s="278"/>
      <c r="F75" s="278"/>
      <c r="G75" s="278"/>
      <c r="H75" s="278"/>
      <c r="I75" s="278"/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278"/>
      <c r="AA75" s="278"/>
      <c r="AB75" s="278"/>
      <c r="AC75" s="278"/>
      <c r="AD75" s="278"/>
      <c r="AE75" s="278"/>
      <c r="AF75" s="278"/>
      <c r="AG75" s="278"/>
      <c r="AH75" s="278"/>
      <c r="AI75" s="278"/>
      <c r="AJ75" s="278"/>
      <c r="AK75" s="278"/>
      <c r="AL75" s="278"/>
      <c r="AM75" s="278"/>
      <c r="AN75" s="278"/>
      <c r="AO75" s="278"/>
      <c r="AP75" s="278"/>
      <c r="AQ75" s="278"/>
      <c r="AR75" s="278"/>
      <c r="AS75" s="278"/>
      <c r="AT75" s="278"/>
      <c r="AU75" s="278"/>
      <c r="AV75" s="278"/>
      <c r="AW75" s="278"/>
      <c r="AX75" s="278"/>
      <c r="AY75" s="278"/>
      <c r="AZ75" s="278"/>
      <c r="BA75" s="278"/>
      <c r="BB75" s="278"/>
      <c r="BC75" s="278"/>
      <c r="BD75" s="278"/>
      <c r="BE75" s="278"/>
      <c r="BF75" s="278"/>
      <c r="BG75" s="278"/>
      <c r="BH75" s="278"/>
      <c r="BI75" s="278"/>
      <c r="BJ75" s="278"/>
      <c r="BK75" s="278"/>
      <c r="BL75" s="278"/>
      <c r="BM75" s="278"/>
      <c r="BN75" s="278"/>
      <c r="BO75" s="278"/>
      <c r="BP75" s="278"/>
      <c r="BQ75" s="278"/>
      <c r="BR75" s="278"/>
      <c r="BS75" s="278"/>
      <c r="BT75" s="278"/>
      <c r="BU75" s="278"/>
      <c r="BV75" s="278"/>
      <c r="BW75" s="278"/>
      <c r="BX75" s="278"/>
      <c r="BY75" s="278"/>
      <c r="BZ75" s="278"/>
      <c r="CA75" s="278"/>
      <c r="CB75" s="278"/>
      <c r="CC75" s="278"/>
      <c r="CD75" s="278"/>
      <c r="CE75" s="25">
        <f t="shared" si="16"/>
        <v>0</v>
      </c>
    </row>
    <row r="76" spans="1:83" x14ac:dyDescent="0.25">
      <c r="A76" s="26" t="s">
        <v>275</v>
      </c>
      <c r="B76" s="203"/>
      <c r="C76" s="278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  <c r="AK76" s="278"/>
      <c r="AL76" s="278"/>
      <c r="AM76" s="278"/>
      <c r="AN76" s="278"/>
      <c r="AO76" s="278"/>
      <c r="AP76" s="278"/>
      <c r="AQ76" s="278"/>
      <c r="AR76" s="278"/>
      <c r="AS76" s="278"/>
      <c r="AT76" s="278"/>
      <c r="AU76" s="278"/>
      <c r="AV76" s="278"/>
      <c r="AW76" s="278"/>
      <c r="AX76" s="278"/>
      <c r="AY76" s="278"/>
      <c r="AZ76" s="278"/>
      <c r="BA76" s="278"/>
      <c r="BB76" s="278"/>
      <c r="BC76" s="278"/>
      <c r="BD76" s="278"/>
      <c r="BE76" s="278"/>
      <c r="BF76" s="278"/>
      <c r="BG76" s="278"/>
      <c r="BH76" s="278"/>
      <c r="BI76" s="278"/>
      <c r="BJ76" s="278"/>
      <c r="BK76" s="278"/>
      <c r="BL76" s="278"/>
      <c r="BM76" s="278"/>
      <c r="BN76" s="278"/>
      <c r="BO76" s="278"/>
      <c r="BP76" s="278"/>
      <c r="BQ76" s="278"/>
      <c r="BR76" s="278"/>
      <c r="BS76" s="278"/>
      <c r="BT76" s="278"/>
      <c r="BU76" s="278"/>
      <c r="BV76" s="278"/>
      <c r="BW76" s="278"/>
      <c r="BX76" s="278"/>
      <c r="BY76" s="278"/>
      <c r="BZ76" s="278"/>
      <c r="CA76" s="278"/>
      <c r="CB76" s="278"/>
      <c r="CC76" s="278"/>
      <c r="CD76" s="278"/>
      <c r="CE76" s="25">
        <f t="shared" si="16"/>
        <v>0</v>
      </c>
    </row>
    <row r="77" spans="1:83" x14ac:dyDescent="0.25">
      <c r="A77" s="26" t="s">
        <v>276</v>
      </c>
      <c r="B77" s="27"/>
      <c r="C77" s="278"/>
      <c r="D77" s="278"/>
      <c r="E77" s="278"/>
      <c r="F77" s="278"/>
      <c r="G77" s="278"/>
      <c r="H77" s="278"/>
      <c r="I77" s="278"/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  <c r="AK77" s="278"/>
      <c r="AL77" s="278"/>
      <c r="AM77" s="278"/>
      <c r="AN77" s="278"/>
      <c r="AO77" s="278"/>
      <c r="AP77" s="278"/>
      <c r="AQ77" s="278"/>
      <c r="AR77" s="278"/>
      <c r="AS77" s="278"/>
      <c r="AT77" s="278"/>
      <c r="AU77" s="278"/>
      <c r="AV77" s="278"/>
      <c r="AW77" s="278"/>
      <c r="AX77" s="278"/>
      <c r="AY77" s="278"/>
      <c r="AZ77" s="278"/>
      <c r="BA77" s="278"/>
      <c r="BB77" s="278"/>
      <c r="BC77" s="278"/>
      <c r="BD77" s="278"/>
      <c r="BE77" s="278"/>
      <c r="BF77" s="278"/>
      <c r="BG77" s="278"/>
      <c r="BH77" s="278"/>
      <c r="BI77" s="278"/>
      <c r="BJ77" s="278"/>
      <c r="BK77" s="278"/>
      <c r="BL77" s="278"/>
      <c r="BM77" s="278"/>
      <c r="BN77" s="278"/>
      <c r="BO77" s="278"/>
      <c r="BP77" s="278"/>
      <c r="BQ77" s="278"/>
      <c r="BR77" s="278"/>
      <c r="BS77" s="278"/>
      <c r="BT77" s="278"/>
      <c r="BU77" s="278"/>
      <c r="BV77" s="278"/>
      <c r="BW77" s="278"/>
      <c r="BX77" s="278"/>
      <c r="BY77" s="278"/>
      <c r="BZ77" s="278"/>
      <c r="CA77" s="278"/>
      <c r="CB77" s="278"/>
      <c r="CC77" s="278"/>
      <c r="CD77" s="278"/>
      <c r="CE77" s="25">
        <f t="shared" si="16"/>
        <v>0</v>
      </c>
    </row>
    <row r="78" spans="1:83" x14ac:dyDescent="0.25">
      <c r="A78" s="26" t="s">
        <v>277</v>
      </c>
      <c r="B78" s="16"/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  <c r="AA78" s="278"/>
      <c r="AB78" s="278"/>
      <c r="AC78" s="278"/>
      <c r="AD78" s="278"/>
      <c r="AE78" s="278"/>
      <c r="AF78" s="278"/>
      <c r="AG78" s="278"/>
      <c r="AH78" s="278"/>
      <c r="AI78" s="278"/>
      <c r="AJ78" s="278"/>
      <c r="AK78" s="278"/>
      <c r="AL78" s="278"/>
      <c r="AM78" s="278"/>
      <c r="AN78" s="278"/>
      <c r="AO78" s="278"/>
      <c r="AP78" s="278"/>
      <c r="AQ78" s="278"/>
      <c r="AR78" s="278"/>
      <c r="AS78" s="278"/>
      <c r="AT78" s="278"/>
      <c r="AU78" s="278"/>
      <c r="AV78" s="278"/>
      <c r="AW78" s="278"/>
      <c r="AX78" s="278"/>
      <c r="AY78" s="278"/>
      <c r="AZ78" s="278"/>
      <c r="BA78" s="278"/>
      <c r="BB78" s="278"/>
      <c r="BC78" s="278"/>
      <c r="BD78" s="278"/>
      <c r="BE78" s="278"/>
      <c r="BF78" s="278"/>
      <c r="BG78" s="278"/>
      <c r="BH78" s="278"/>
      <c r="BI78" s="278"/>
      <c r="BJ78" s="278"/>
      <c r="BK78" s="278"/>
      <c r="BL78" s="278"/>
      <c r="BM78" s="278"/>
      <c r="BN78" s="278"/>
      <c r="BO78" s="278"/>
      <c r="BP78" s="278"/>
      <c r="BQ78" s="278"/>
      <c r="BR78" s="278"/>
      <c r="BS78" s="278"/>
      <c r="BT78" s="278"/>
      <c r="BU78" s="278"/>
      <c r="BV78" s="278"/>
      <c r="BW78" s="278"/>
      <c r="BX78" s="278"/>
      <c r="BY78" s="278"/>
      <c r="BZ78" s="278"/>
      <c r="CA78" s="278"/>
      <c r="CB78" s="278"/>
      <c r="CC78" s="278"/>
      <c r="CD78" s="278"/>
      <c r="CE78" s="25">
        <f t="shared" si="16"/>
        <v>0</v>
      </c>
    </row>
    <row r="79" spans="1:83" x14ac:dyDescent="0.25">
      <c r="A79" s="26" t="s">
        <v>278</v>
      </c>
      <c r="B79" s="16"/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8"/>
      <c r="AK79" s="278"/>
      <c r="AL79" s="278"/>
      <c r="AM79" s="278"/>
      <c r="AN79" s="278"/>
      <c r="AO79" s="278"/>
      <c r="AP79" s="278"/>
      <c r="AQ79" s="278"/>
      <c r="AR79" s="278"/>
      <c r="AS79" s="278"/>
      <c r="AT79" s="278"/>
      <c r="AU79" s="278"/>
      <c r="AV79" s="278"/>
      <c r="AW79" s="278"/>
      <c r="AX79" s="278"/>
      <c r="AY79" s="278"/>
      <c r="AZ79" s="278"/>
      <c r="BA79" s="278"/>
      <c r="BB79" s="278"/>
      <c r="BC79" s="278"/>
      <c r="BD79" s="278"/>
      <c r="BE79" s="278"/>
      <c r="BF79" s="278"/>
      <c r="BG79" s="278"/>
      <c r="BH79" s="278"/>
      <c r="BI79" s="278"/>
      <c r="BJ79" s="278"/>
      <c r="BK79" s="278"/>
      <c r="BL79" s="278"/>
      <c r="BM79" s="278"/>
      <c r="BN79" s="278"/>
      <c r="BO79" s="278"/>
      <c r="BP79" s="278"/>
      <c r="BQ79" s="278"/>
      <c r="BR79" s="278"/>
      <c r="BS79" s="278"/>
      <c r="BT79" s="278"/>
      <c r="BU79" s="278"/>
      <c r="BV79" s="278"/>
      <c r="BW79" s="278"/>
      <c r="BX79" s="278"/>
      <c r="BY79" s="278"/>
      <c r="BZ79" s="278"/>
      <c r="CA79" s="278"/>
      <c r="CB79" s="278"/>
      <c r="CC79" s="278"/>
      <c r="CD79" s="278"/>
      <c r="CE79" s="25">
        <f t="shared" si="16"/>
        <v>0</v>
      </c>
    </row>
    <row r="80" spans="1:83" x14ac:dyDescent="0.25">
      <c r="A80" s="26" t="s">
        <v>279</v>
      </c>
      <c r="B80" s="16"/>
      <c r="C80" s="278"/>
      <c r="D80" s="278"/>
      <c r="E80" s="278"/>
      <c r="F80" s="278"/>
      <c r="G80" s="278"/>
      <c r="H80" s="278"/>
      <c r="I80" s="278"/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/>
      <c r="AE80" s="278"/>
      <c r="AF80" s="278"/>
      <c r="AG80" s="278"/>
      <c r="AH80" s="278"/>
      <c r="AI80" s="278"/>
      <c r="AJ80" s="278"/>
      <c r="AK80" s="278"/>
      <c r="AL80" s="278"/>
      <c r="AM80" s="278"/>
      <c r="AN80" s="278"/>
      <c r="AO80" s="278"/>
      <c r="AP80" s="278"/>
      <c r="AQ80" s="278"/>
      <c r="AR80" s="278"/>
      <c r="AS80" s="278"/>
      <c r="AT80" s="278"/>
      <c r="AU80" s="278"/>
      <c r="AV80" s="278"/>
      <c r="AW80" s="278"/>
      <c r="AX80" s="278"/>
      <c r="AY80" s="278"/>
      <c r="AZ80" s="278"/>
      <c r="BA80" s="278"/>
      <c r="BB80" s="278"/>
      <c r="BC80" s="278"/>
      <c r="BD80" s="278"/>
      <c r="BE80" s="278"/>
      <c r="BF80" s="278"/>
      <c r="BG80" s="278"/>
      <c r="BH80" s="278"/>
      <c r="BI80" s="278"/>
      <c r="BJ80" s="278"/>
      <c r="BK80" s="278"/>
      <c r="BL80" s="278"/>
      <c r="BM80" s="278"/>
      <c r="BN80" s="278"/>
      <c r="BO80" s="278"/>
      <c r="BP80" s="278"/>
      <c r="BQ80" s="278"/>
      <c r="BR80" s="278"/>
      <c r="BS80" s="278"/>
      <c r="BT80" s="278"/>
      <c r="BU80" s="278"/>
      <c r="BV80" s="278"/>
      <c r="BW80" s="278"/>
      <c r="BX80" s="278"/>
      <c r="BY80" s="278"/>
      <c r="BZ80" s="278"/>
      <c r="CA80" s="278"/>
      <c r="CB80" s="278"/>
      <c r="CC80" s="278"/>
      <c r="CD80" s="278"/>
      <c r="CE80" s="25">
        <f t="shared" si="16"/>
        <v>0</v>
      </c>
    </row>
    <row r="81" spans="1:84" x14ac:dyDescent="0.25">
      <c r="A81" s="26" t="s">
        <v>280</v>
      </c>
      <c r="B81" s="16"/>
      <c r="C81" s="278"/>
      <c r="D81" s="278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  <c r="AA81" s="278"/>
      <c r="AB81" s="278"/>
      <c r="AC81" s="278"/>
      <c r="AD81" s="278"/>
      <c r="AE81" s="278"/>
      <c r="AF81" s="278"/>
      <c r="AG81" s="278"/>
      <c r="AH81" s="278"/>
      <c r="AI81" s="278"/>
      <c r="AJ81" s="278"/>
      <c r="AK81" s="278"/>
      <c r="AL81" s="278"/>
      <c r="AM81" s="278"/>
      <c r="AN81" s="278"/>
      <c r="AO81" s="278"/>
      <c r="AP81" s="278"/>
      <c r="AQ81" s="278"/>
      <c r="AR81" s="278"/>
      <c r="AS81" s="278"/>
      <c r="AT81" s="278"/>
      <c r="AU81" s="278"/>
      <c r="AV81" s="278"/>
      <c r="AW81" s="278"/>
      <c r="AX81" s="278"/>
      <c r="AY81" s="278"/>
      <c r="AZ81" s="278"/>
      <c r="BA81" s="278"/>
      <c r="BB81" s="278"/>
      <c r="BC81" s="278"/>
      <c r="BD81" s="278"/>
      <c r="BE81" s="278"/>
      <c r="BF81" s="278"/>
      <c r="BG81" s="278"/>
      <c r="BH81" s="278"/>
      <c r="BI81" s="278"/>
      <c r="BJ81" s="278"/>
      <c r="BK81" s="278"/>
      <c r="BL81" s="278"/>
      <c r="BM81" s="278"/>
      <c r="BN81" s="278"/>
      <c r="BO81" s="278"/>
      <c r="BP81" s="278"/>
      <c r="BQ81" s="278"/>
      <c r="BR81" s="278"/>
      <c r="BS81" s="278"/>
      <c r="BT81" s="278"/>
      <c r="BU81" s="278"/>
      <c r="BV81" s="278"/>
      <c r="BW81" s="278"/>
      <c r="BX81" s="278"/>
      <c r="BY81" s="278"/>
      <c r="BZ81" s="278"/>
      <c r="CA81" s="278"/>
      <c r="CB81" s="278"/>
      <c r="CC81" s="278"/>
      <c r="CD81" s="278"/>
      <c r="CE81" s="25">
        <f t="shared" si="16"/>
        <v>0</v>
      </c>
    </row>
    <row r="82" spans="1:84" x14ac:dyDescent="0.25">
      <c r="A82" s="26" t="s">
        <v>281</v>
      </c>
      <c r="B82" s="16"/>
      <c r="C82" s="278"/>
      <c r="D82" s="278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  <c r="AA82" s="278"/>
      <c r="AB82" s="278"/>
      <c r="AC82" s="278"/>
      <c r="AD82" s="278"/>
      <c r="AE82" s="278"/>
      <c r="AF82" s="278"/>
      <c r="AG82" s="278"/>
      <c r="AH82" s="278"/>
      <c r="AI82" s="278"/>
      <c r="AJ82" s="278"/>
      <c r="AK82" s="278"/>
      <c r="AL82" s="278"/>
      <c r="AM82" s="278"/>
      <c r="AN82" s="278"/>
      <c r="AO82" s="278"/>
      <c r="AP82" s="278"/>
      <c r="AQ82" s="278"/>
      <c r="AR82" s="278"/>
      <c r="AS82" s="278"/>
      <c r="AT82" s="278"/>
      <c r="AU82" s="278"/>
      <c r="AV82" s="278"/>
      <c r="AW82" s="278"/>
      <c r="AX82" s="278"/>
      <c r="AY82" s="278"/>
      <c r="AZ82" s="278"/>
      <c r="BA82" s="278"/>
      <c r="BB82" s="278"/>
      <c r="BC82" s="278"/>
      <c r="BD82" s="278"/>
      <c r="BE82" s="278"/>
      <c r="BF82" s="278"/>
      <c r="BG82" s="278"/>
      <c r="BH82" s="278"/>
      <c r="BI82" s="278"/>
      <c r="BJ82" s="278"/>
      <c r="BK82" s="278"/>
      <c r="BL82" s="278"/>
      <c r="BM82" s="278"/>
      <c r="BN82" s="278"/>
      <c r="BO82" s="278"/>
      <c r="BP82" s="278"/>
      <c r="BQ82" s="278"/>
      <c r="BR82" s="278"/>
      <c r="BS82" s="278"/>
      <c r="BT82" s="278"/>
      <c r="BU82" s="278"/>
      <c r="BV82" s="278"/>
      <c r="BW82" s="278"/>
      <c r="BX82" s="278"/>
      <c r="BY82" s="278"/>
      <c r="BZ82" s="278"/>
      <c r="CA82" s="278"/>
      <c r="CB82" s="278"/>
      <c r="CC82" s="278"/>
      <c r="CD82" s="278"/>
      <c r="CE82" s="25">
        <f t="shared" si="16"/>
        <v>0</v>
      </c>
    </row>
    <row r="83" spans="1:84" x14ac:dyDescent="0.25">
      <c r="A83" s="26" t="s">
        <v>282</v>
      </c>
      <c r="B83" s="16"/>
      <c r="C83" s="269"/>
      <c r="D83" s="269"/>
      <c r="E83" s="271">
        <v>16714</v>
      </c>
      <c r="F83" s="271"/>
      <c r="G83" s="269"/>
      <c r="H83" s="269"/>
      <c r="I83" s="271"/>
      <c r="J83" s="271">
        <v>1268</v>
      </c>
      <c r="K83" s="271"/>
      <c r="L83" s="271">
        <v>31623</v>
      </c>
      <c r="M83" s="269"/>
      <c r="N83" s="269"/>
      <c r="O83" s="269">
        <v>14521</v>
      </c>
      <c r="P83" s="271">
        <v>25006</v>
      </c>
      <c r="Q83" s="271">
        <v>163</v>
      </c>
      <c r="R83" s="272">
        <v>16119</v>
      </c>
      <c r="S83" s="271">
        <v>1911</v>
      </c>
      <c r="T83" s="269">
        <v>4127</v>
      </c>
      <c r="U83" s="271">
        <v>56411</v>
      </c>
      <c r="V83" s="271"/>
      <c r="W83" s="269">
        <v>722</v>
      </c>
      <c r="X83" s="271">
        <v>3445</v>
      </c>
      <c r="Y83" s="271">
        <v>9393</v>
      </c>
      <c r="Z83" s="271"/>
      <c r="AA83" s="271"/>
      <c r="AB83" s="271">
        <v>2153</v>
      </c>
      <c r="AC83" s="271"/>
      <c r="AD83" s="271"/>
      <c r="AE83" s="271">
        <v>6972</v>
      </c>
      <c r="AF83" s="271"/>
      <c r="AG83" s="271">
        <v>26440</v>
      </c>
      <c r="AH83" s="271"/>
      <c r="AI83" s="271"/>
      <c r="AJ83" s="271">
        <v>85815</v>
      </c>
      <c r="AK83" s="271"/>
      <c r="AL83" s="271"/>
      <c r="AM83" s="271"/>
      <c r="AN83" s="271"/>
      <c r="AO83" s="269">
        <v>2866</v>
      </c>
      <c r="AP83" s="271">
        <v>309</v>
      </c>
      <c r="AQ83" s="269"/>
      <c r="AR83" s="269"/>
      <c r="AS83" s="269"/>
      <c r="AT83" s="269"/>
      <c r="AU83" s="271"/>
      <c r="AV83" s="271"/>
      <c r="AW83" s="271"/>
      <c r="AX83" s="271"/>
      <c r="AY83" s="271">
        <v>49719</v>
      </c>
      <c r="AZ83" s="271"/>
      <c r="BA83" s="271">
        <v>2628</v>
      </c>
      <c r="BB83" s="271"/>
      <c r="BC83" s="271"/>
      <c r="BD83" s="271">
        <v>2555</v>
      </c>
      <c r="BE83" s="271">
        <v>75030</v>
      </c>
      <c r="BF83" s="271">
        <v>7864</v>
      </c>
      <c r="BG83" s="271"/>
      <c r="BH83" s="272">
        <v>28709</v>
      </c>
      <c r="BI83" s="271"/>
      <c r="BJ83" s="271">
        <v>86517</v>
      </c>
      <c r="BK83" s="271">
        <v>31904</v>
      </c>
      <c r="BL83" s="271">
        <v>12941</v>
      </c>
      <c r="BM83" s="271"/>
      <c r="BN83" s="271">
        <v>195084</v>
      </c>
      <c r="BO83" s="271"/>
      <c r="BP83" s="271"/>
      <c r="BQ83" s="271"/>
      <c r="BR83" s="271">
        <v>40093</v>
      </c>
      <c r="BS83" s="271"/>
      <c r="BT83" s="271"/>
      <c r="BU83" s="271"/>
      <c r="BV83" s="271">
        <v>6319</v>
      </c>
      <c r="BW83" s="271"/>
      <c r="BX83" s="271">
        <v>34531</v>
      </c>
      <c r="BY83" s="271">
        <v>8</v>
      </c>
      <c r="BZ83" s="271"/>
      <c r="CA83" s="271"/>
      <c r="CB83" s="271"/>
      <c r="CC83" s="271"/>
      <c r="CD83" s="278">
        <v>1646359</v>
      </c>
      <c r="CE83" s="25">
        <f t="shared" si="16"/>
        <v>2526239</v>
      </c>
    </row>
    <row r="84" spans="1:84" x14ac:dyDescent="0.25">
      <c r="A84" s="31" t="s">
        <v>283</v>
      </c>
      <c r="B84" s="16"/>
      <c r="C84" s="269"/>
      <c r="D84" s="269"/>
      <c r="E84" s="269"/>
      <c r="F84" s="269"/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269"/>
      <c r="AI84" s="269"/>
      <c r="AJ84" s="269"/>
      <c r="AK84" s="269"/>
      <c r="AL84" s="269"/>
      <c r="AM84" s="269"/>
      <c r="AN84" s="269"/>
      <c r="AO84" s="269"/>
      <c r="AP84" s="269"/>
      <c r="AQ84" s="269"/>
      <c r="AR84" s="269"/>
      <c r="AS84" s="269"/>
      <c r="AT84" s="269"/>
      <c r="AU84" s="269"/>
      <c r="AV84" s="269"/>
      <c r="AW84" s="269"/>
      <c r="AX84" s="269"/>
      <c r="AY84" s="269"/>
      <c r="AZ84" s="269"/>
      <c r="BA84" s="269"/>
      <c r="BB84" s="269"/>
      <c r="BC84" s="269"/>
      <c r="BD84" s="269"/>
      <c r="BE84" s="269"/>
      <c r="BF84" s="269"/>
      <c r="BG84" s="269"/>
      <c r="BH84" s="269"/>
      <c r="BI84" s="269"/>
      <c r="BJ84" s="269"/>
      <c r="BK84" s="269"/>
      <c r="BL84" s="269"/>
      <c r="BM84" s="269"/>
      <c r="BN84" s="269"/>
      <c r="BO84" s="269"/>
      <c r="BP84" s="269"/>
      <c r="BQ84" s="269"/>
      <c r="BR84" s="269"/>
      <c r="BS84" s="269"/>
      <c r="BT84" s="269"/>
      <c r="BU84" s="269"/>
      <c r="BV84" s="269"/>
      <c r="BW84" s="269"/>
      <c r="BX84" s="269"/>
      <c r="BY84" s="269"/>
      <c r="BZ84" s="269"/>
      <c r="CA84" s="269"/>
      <c r="CB84" s="269"/>
      <c r="CC84" s="269"/>
      <c r="CD84" s="278">
        <v>295415</v>
      </c>
      <c r="CE84" s="25">
        <f t="shared" si="16"/>
        <v>295415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1744708</v>
      </c>
      <c r="F85" s="25">
        <f t="shared" si="17"/>
        <v>0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121147</v>
      </c>
      <c r="K85" s="25">
        <f t="shared" si="17"/>
        <v>0</v>
      </c>
      <c r="L85" s="25">
        <f t="shared" si="17"/>
        <v>3300899</v>
      </c>
      <c r="M85" s="25">
        <f t="shared" si="17"/>
        <v>0</v>
      </c>
      <c r="N85" s="25">
        <f t="shared" si="17"/>
        <v>0</v>
      </c>
      <c r="O85" s="25">
        <f t="shared" si="17"/>
        <v>933658</v>
      </c>
      <c r="P85" s="25">
        <f t="shared" si="17"/>
        <v>1206940</v>
      </c>
      <c r="Q85" s="25">
        <f t="shared" si="17"/>
        <v>11378</v>
      </c>
      <c r="R85" s="25">
        <f t="shared" si="17"/>
        <v>965884</v>
      </c>
      <c r="S85" s="25">
        <f t="shared" si="17"/>
        <v>195656</v>
      </c>
      <c r="T85" s="25">
        <f t="shared" si="17"/>
        <v>826498</v>
      </c>
      <c r="U85" s="25">
        <f t="shared" si="17"/>
        <v>3071710</v>
      </c>
      <c r="V85" s="25">
        <f t="shared" si="17"/>
        <v>0</v>
      </c>
      <c r="W85" s="25">
        <f t="shared" si="17"/>
        <v>416246</v>
      </c>
      <c r="X85" s="25">
        <f t="shared" si="17"/>
        <v>377838</v>
      </c>
      <c r="Y85" s="25">
        <f t="shared" si="17"/>
        <v>1479328</v>
      </c>
      <c r="Z85" s="25">
        <f t="shared" si="17"/>
        <v>0</v>
      </c>
      <c r="AA85" s="25">
        <f t="shared" si="17"/>
        <v>0</v>
      </c>
      <c r="AB85" s="25">
        <f t="shared" si="17"/>
        <v>1564528</v>
      </c>
      <c r="AC85" s="25">
        <f t="shared" si="17"/>
        <v>41816</v>
      </c>
      <c r="AD85" s="25">
        <f t="shared" si="17"/>
        <v>0</v>
      </c>
      <c r="AE85" s="25">
        <f t="shared" si="17"/>
        <v>550912</v>
      </c>
      <c r="AF85" s="25">
        <f t="shared" si="17"/>
        <v>0</v>
      </c>
      <c r="AG85" s="25">
        <f t="shared" si="17"/>
        <v>3373690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5925289</v>
      </c>
      <c r="AK85" s="25">
        <f t="shared" si="18"/>
        <v>0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299092</v>
      </c>
      <c r="AP85" s="25">
        <f t="shared" si="18"/>
        <v>4743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821847</v>
      </c>
      <c r="AZ85" s="25">
        <f t="shared" si="18"/>
        <v>24501</v>
      </c>
      <c r="BA85" s="25">
        <f t="shared" si="18"/>
        <v>212074</v>
      </c>
      <c r="BB85" s="25">
        <f t="shared" si="18"/>
        <v>0</v>
      </c>
      <c r="BC85" s="25">
        <f t="shared" si="18"/>
        <v>0</v>
      </c>
      <c r="BD85" s="25">
        <f t="shared" si="18"/>
        <v>260030</v>
      </c>
      <c r="BE85" s="25">
        <f t="shared" si="18"/>
        <v>1025537</v>
      </c>
      <c r="BF85" s="25">
        <f t="shared" si="18"/>
        <v>923912</v>
      </c>
      <c r="BG85" s="25">
        <f t="shared" si="18"/>
        <v>0</v>
      </c>
      <c r="BH85" s="25">
        <f t="shared" si="18"/>
        <v>2049941</v>
      </c>
      <c r="BI85" s="25">
        <f t="shared" si="18"/>
        <v>0</v>
      </c>
      <c r="BJ85" s="25">
        <f t="shared" si="18"/>
        <v>638405</v>
      </c>
      <c r="BK85" s="25">
        <f t="shared" si="18"/>
        <v>1408276</v>
      </c>
      <c r="BL85" s="25">
        <f t="shared" si="18"/>
        <v>1462126</v>
      </c>
      <c r="BM85" s="25">
        <f t="shared" si="18"/>
        <v>0</v>
      </c>
      <c r="BN85" s="25">
        <f t="shared" si="18"/>
        <v>2063531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474171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694129</v>
      </c>
      <c r="BW85" s="25">
        <f t="shared" si="19"/>
        <v>0</v>
      </c>
      <c r="BX85" s="25">
        <f t="shared" si="19"/>
        <v>674390</v>
      </c>
      <c r="BY85" s="25">
        <f t="shared" si="19"/>
        <v>149623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0</v>
      </c>
      <c r="CD85" s="25">
        <f t="shared" si="19"/>
        <v>1350944</v>
      </c>
      <c r="CE85" s="25">
        <f t="shared" si="16"/>
        <v>40645397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78">
        <v>201852</v>
      </c>
    </row>
    <row r="87" spans="1:84" x14ac:dyDescent="0.25">
      <c r="A87" s="31" t="s">
        <v>286</v>
      </c>
      <c r="B87" s="16"/>
      <c r="C87" s="269"/>
      <c r="D87" s="269"/>
      <c r="E87" s="269">
        <v>4217315</v>
      </c>
      <c r="F87" s="269"/>
      <c r="G87" s="269"/>
      <c r="H87" s="269"/>
      <c r="I87" s="269"/>
      <c r="J87" s="269">
        <v>223591</v>
      </c>
      <c r="K87" s="269"/>
      <c r="L87" s="269">
        <v>8280245</v>
      </c>
      <c r="M87" s="269"/>
      <c r="N87" s="269"/>
      <c r="O87" s="269">
        <v>13390</v>
      </c>
      <c r="P87" s="269">
        <v>890041</v>
      </c>
      <c r="Q87" s="269"/>
      <c r="R87" s="269">
        <v>474163</v>
      </c>
      <c r="S87" s="269">
        <v>55899</v>
      </c>
      <c r="T87" s="269">
        <v>137497</v>
      </c>
      <c r="U87" s="269">
        <v>1519474</v>
      </c>
      <c r="V87" s="269"/>
      <c r="W87" s="269">
        <v>52081</v>
      </c>
      <c r="X87" s="269">
        <v>248287</v>
      </c>
      <c r="Y87" s="269">
        <v>677054</v>
      </c>
      <c r="Z87" s="269"/>
      <c r="AA87" s="269"/>
      <c r="AB87" s="269">
        <v>1034951</v>
      </c>
      <c r="AC87" s="269"/>
      <c r="AD87" s="269"/>
      <c r="AE87" s="269">
        <v>116255</v>
      </c>
      <c r="AF87" s="269"/>
      <c r="AG87" s="269">
        <v>872361</v>
      </c>
      <c r="AH87" s="269"/>
      <c r="AI87" s="269"/>
      <c r="AJ87" s="269">
        <v>26507</v>
      </c>
      <c r="AK87" s="269"/>
      <c r="AL87" s="269"/>
      <c r="AM87" s="269"/>
      <c r="AN87" s="269"/>
      <c r="AO87" s="269">
        <v>558464</v>
      </c>
      <c r="AP87" s="269"/>
      <c r="AQ87" s="269"/>
      <c r="AR87" s="269"/>
      <c r="AS87" s="269"/>
      <c r="AT87" s="269"/>
      <c r="AU87" s="269"/>
      <c r="AV87" s="269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19397575</v>
      </c>
    </row>
    <row r="88" spans="1:84" x14ac:dyDescent="0.25">
      <c r="A88" s="31" t="s">
        <v>287</v>
      </c>
      <c r="B88" s="16"/>
      <c r="C88" s="269"/>
      <c r="D88" s="269"/>
      <c r="E88" s="269">
        <v>119252</v>
      </c>
      <c r="F88" s="269"/>
      <c r="G88" s="269"/>
      <c r="H88" s="269"/>
      <c r="I88" s="269"/>
      <c r="J88" s="269">
        <v>7552</v>
      </c>
      <c r="K88" s="269"/>
      <c r="L88" s="269"/>
      <c r="M88" s="269"/>
      <c r="N88" s="269"/>
      <c r="O88" s="269">
        <v>66199</v>
      </c>
      <c r="P88" s="269">
        <v>3682338</v>
      </c>
      <c r="Q88" s="269"/>
      <c r="R88" s="269">
        <v>1754341</v>
      </c>
      <c r="S88" s="269">
        <v>207496</v>
      </c>
      <c r="T88" s="269">
        <v>2383253</v>
      </c>
      <c r="U88" s="269">
        <v>8571304</v>
      </c>
      <c r="V88" s="269"/>
      <c r="W88" s="269">
        <v>475422</v>
      </c>
      <c r="X88" s="269">
        <v>2266490</v>
      </c>
      <c r="Y88" s="269">
        <v>6180481</v>
      </c>
      <c r="Z88" s="269"/>
      <c r="AA88" s="269"/>
      <c r="AB88" s="269">
        <v>3494034</v>
      </c>
      <c r="AC88" s="269"/>
      <c r="AD88" s="269"/>
      <c r="AE88" s="269">
        <v>950253</v>
      </c>
      <c r="AF88" s="269"/>
      <c r="AG88" s="269">
        <v>10359532</v>
      </c>
      <c r="AH88" s="269"/>
      <c r="AI88" s="269"/>
      <c r="AJ88" s="269">
        <v>7033063</v>
      </c>
      <c r="AK88" s="269"/>
      <c r="AL88" s="269"/>
      <c r="AM88" s="269"/>
      <c r="AN88" s="269"/>
      <c r="AO88" s="269">
        <v>1989775</v>
      </c>
      <c r="AP88" s="269"/>
      <c r="AQ88" s="269"/>
      <c r="AR88" s="269"/>
      <c r="AS88" s="269"/>
      <c r="AT88" s="269"/>
      <c r="AU88" s="269"/>
      <c r="AV88" s="269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49540785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4336567</v>
      </c>
      <c r="F89" s="25">
        <f t="shared" si="21"/>
        <v>0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231143</v>
      </c>
      <c r="K89" s="25">
        <f t="shared" si="21"/>
        <v>0</v>
      </c>
      <c r="L89" s="25">
        <f t="shared" si="21"/>
        <v>8280245</v>
      </c>
      <c r="M89" s="25">
        <f t="shared" si="21"/>
        <v>0</v>
      </c>
      <c r="N89" s="25">
        <f t="shared" si="21"/>
        <v>0</v>
      </c>
      <c r="O89" s="25">
        <f t="shared" si="21"/>
        <v>79589</v>
      </c>
      <c r="P89" s="25">
        <f t="shared" si="21"/>
        <v>4572379</v>
      </c>
      <c r="Q89" s="25">
        <f t="shared" si="21"/>
        <v>0</v>
      </c>
      <c r="R89" s="25">
        <f t="shared" si="21"/>
        <v>2228504</v>
      </c>
      <c r="S89" s="25">
        <f t="shared" si="21"/>
        <v>263395</v>
      </c>
      <c r="T89" s="25">
        <f t="shared" si="21"/>
        <v>2520750</v>
      </c>
      <c r="U89" s="25">
        <f t="shared" si="21"/>
        <v>10090778</v>
      </c>
      <c r="V89" s="25">
        <f t="shared" si="21"/>
        <v>0</v>
      </c>
      <c r="W89" s="25">
        <f t="shared" si="21"/>
        <v>527503</v>
      </c>
      <c r="X89" s="25">
        <f t="shared" si="21"/>
        <v>2514777</v>
      </c>
      <c r="Y89" s="25">
        <f t="shared" si="21"/>
        <v>6857535</v>
      </c>
      <c r="Z89" s="25">
        <f t="shared" si="21"/>
        <v>0</v>
      </c>
      <c r="AA89" s="25">
        <f t="shared" si="21"/>
        <v>0</v>
      </c>
      <c r="AB89" s="25">
        <f t="shared" si="21"/>
        <v>4528985</v>
      </c>
      <c r="AC89" s="25">
        <f t="shared" si="21"/>
        <v>0</v>
      </c>
      <c r="AD89" s="25">
        <f t="shared" si="21"/>
        <v>0</v>
      </c>
      <c r="AE89" s="25">
        <f t="shared" si="21"/>
        <v>1066508</v>
      </c>
      <c r="AF89" s="25">
        <f t="shared" si="21"/>
        <v>0</v>
      </c>
      <c r="AG89" s="25">
        <f t="shared" si="21"/>
        <v>11231893</v>
      </c>
      <c r="AH89" s="25">
        <f t="shared" si="21"/>
        <v>0</v>
      </c>
      <c r="AI89" s="25">
        <f t="shared" si="21"/>
        <v>0</v>
      </c>
      <c r="AJ89" s="25">
        <f t="shared" si="21"/>
        <v>7059570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2548239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68938360</v>
      </c>
    </row>
    <row r="90" spans="1:84" x14ac:dyDescent="0.25">
      <c r="A90" s="31" t="s">
        <v>289</v>
      </c>
      <c r="B90" s="25"/>
      <c r="C90" s="269"/>
      <c r="D90" s="269"/>
      <c r="E90" s="269">
        <v>5997</v>
      </c>
      <c r="F90" s="269"/>
      <c r="G90" s="269"/>
      <c r="H90" s="269"/>
      <c r="I90" s="269"/>
      <c r="J90" s="269">
        <v>0</v>
      </c>
      <c r="K90" s="269"/>
      <c r="L90" s="269">
        <v>11345</v>
      </c>
      <c r="M90" s="269"/>
      <c r="N90" s="269"/>
      <c r="O90" s="269">
        <v>91</v>
      </c>
      <c r="P90" s="269">
        <v>5332</v>
      </c>
      <c r="Q90" s="269"/>
      <c r="R90" s="269">
        <v>200</v>
      </c>
      <c r="S90" s="269"/>
      <c r="T90" s="269">
        <v>1472</v>
      </c>
      <c r="U90" s="269">
        <v>2464</v>
      </c>
      <c r="V90" s="269"/>
      <c r="W90" s="269">
        <v>192</v>
      </c>
      <c r="X90" s="269">
        <v>913</v>
      </c>
      <c r="Y90" s="269">
        <v>2490</v>
      </c>
      <c r="Z90" s="269"/>
      <c r="AA90" s="269"/>
      <c r="AB90" s="269">
        <v>1668</v>
      </c>
      <c r="AC90" s="269"/>
      <c r="AD90" s="269"/>
      <c r="AE90" s="269">
        <v>2366</v>
      </c>
      <c r="AF90" s="269"/>
      <c r="AG90" s="269">
        <v>4916</v>
      </c>
      <c r="AH90" s="269"/>
      <c r="AI90" s="269"/>
      <c r="AJ90" s="269">
        <v>11967</v>
      </c>
      <c r="AK90" s="269"/>
      <c r="AL90" s="269"/>
      <c r="AM90" s="269"/>
      <c r="AN90" s="269"/>
      <c r="AO90" s="269">
        <v>1028</v>
      </c>
      <c r="AP90" s="269"/>
      <c r="AQ90" s="269"/>
      <c r="AR90" s="269"/>
      <c r="AS90" s="269"/>
      <c r="AT90" s="269"/>
      <c r="AU90" s="269"/>
      <c r="AV90" s="269"/>
      <c r="AW90" s="269"/>
      <c r="AX90" s="269"/>
      <c r="AY90" s="269">
        <v>2270</v>
      </c>
      <c r="AZ90" s="269">
        <v>990</v>
      </c>
      <c r="BA90" s="269">
        <v>2800</v>
      </c>
      <c r="BB90" s="269"/>
      <c r="BC90" s="269"/>
      <c r="BD90" s="269">
        <v>726</v>
      </c>
      <c r="BE90" s="269">
        <v>6137</v>
      </c>
      <c r="BF90" s="269"/>
      <c r="BG90" s="269"/>
      <c r="BH90" s="269"/>
      <c r="BI90" s="269"/>
      <c r="BJ90" s="269"/>
      <c r="BK90" s="269">
        <v>949</v>
      </c>
      <c r="BL90" s="269">
        <v>8942</v>
      </c>
      <c r="BM90" s="269"/>
      <c r="BN90" s="269">
        <v>13743</v>
      </c>
      <c r="BO90" s="269"/>
      <c r="BP90" s="269"/>
      <c r="BQ90" s="269"/>
      <c r="BR90" s="269">
        <v>400</v>
      </c>
      <c r="BS90" s="269"/>
      <c r="BT90" s="269"/>
      <c r="BU90" s="269"/>
      <c r="BV90" s="269">
        <v>3461</v>
      </c>
      <c r="BW90" s="269"/>
      <c r="BX90" s="269"/>
      <c r="BY90" s="269"/>
      <c r="BZ90" s="269"/>
      <c r="CA90" s="269"/>
      <c r="CB90" s="269"/>
      <c r="CC90" s="269"/>
      <c r="CD90" s="224" t="s">
        <v>247</v>
      </c>
      <c r="CE90" s="25">
        <f t="shared" si="20"/>
        <v>92859</v>
      </c>
      <c r="CF90" s="25">
        <f>BE59-CE90</f>
        <v>0</v>
      </c>
    </row>
    <row r="91" spans="1:84" x14ac:dyDescent="0.25">
      <c r="A91" s="21" t="s">
        <v>290</v>
      </c>
      <c r="B91" s="16"/>
      <c r="C91" s="269"/>
      <c r="D91" s="269"/>
      <c r="E91" s="269">
        <v>3466</v>
      </c>
      <c r="F91" s="269"/>
      <c r="G91" s="269"/>
      <c r="H91" s="269"/>
      <c r="I91" s="269"/>
      <c r="J91" s="269">
        <v>0</v>
      </c>
      <c r="K91" s="269"/>
      <c r="L91" s="269">
        <v>6558</v>
      </c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  <c r="X91" s="269"/>
      <c r="Y91" s="269"/>
      <c r="Z91" s="269"/>
      <c r="AA91" s="269"/>
      <c r="AB91" s="269"/>
      <c r="AC91" s="269"/>
      <c r="AD91" s="269"/>
      <c r="AE91" s="269"/>
      <c r="AF91" s="269"/>
      <c r="AG91" s="269"/>
      <c r="AH91" s="269"/>
      <c r="AI91" s="269"/>
      <c r="AJ91" s="269"/>
      <c r="AK91" s="269"/>
      <c r="AL91" s="269"/>
      <c r="AM91" s="269"/>
      <c r="AN91" s="269"/>
      <c r="AO91" s="269">
        <v>594</v>
      </c>
      <c r="AP91" s="269"/>
      <c r="AQ91" s="269"/>
      <c r="AR91" s="269"/>
      <c r="AS91" s="269"/>
      <c r="AT91" s="269"/>
      <c r="AU91" s="269"/>
      <c r="AV91" s="269"/>
      <c r="AW91" s="269"/>
      <c r="AX91" s="264" t="s">
        <v>247</v>
      </c>
      <c r="AY91" s="264" t="s">
        <v>247</v>
      </c>
      <c r="AZ91" s="269">
        <f>AZ59</f>
        <v>0</v>
      </c>
      <c r="BA91" s="269"/>
      <c r="BB91" s="269"/>
      <c r="BC91" s="269"/>
      <c r="BD91" s="24" t="s">
        <v>247</v>
      </c>
      <c r="BE91" s="24" t="s">
        <v>247</v>
      </c>
      <c r="BF91" s="269"/>
      <c r="BG91" s="24" t="s">
        <v>247</v>
      </c>
      <c r="BH91" s="269"/>
      <c r="BI91" s="269"/>
      <c r="BJ91" s="24" t="s">
        <v>247</v>
      </c>
      <c r="BK91" s="269"/>
      <c r="BL91" s="269"/>
      <c r="BM91" s="269"/>
      <c r="BN91" s="24" t="s">
        <v>247</v>
      </c>
      <c r="BO91" s="24" t="s">
        <v>247</v>
      </c>
      <c r="BP91" s="24" t="s">
        <v>247</v>
      </c>
      <c r="BQ91" s="24" t="s">
        <v>247</v>
      </c>
      <c r="BR91" s="269"/>
      <c r="BS91" s="269"/>
      <c r="BT91" s="269"/>
      <c r="BU91" s="269"/>
      <c r="BV91" s="269"/>
      <c r="BW91" s="269"/>
      <c r="BX91" s="269"/>
      <c r="BY91" s="269"/>
      <c r="BZ91" s="269"/>
      <c r="CA91" s="269"/>
      <c r="CB91" s="269"/>
      <c r="CC91" s="24" t="s">
        <v>247</v>
      </c>
      <c r="CD91" s="24" t="s">
        <v>247</v>
      </c>
      <c r="CE91" s="25">
        <f t="shared" si="20"/>
        <v>10618</v>
      </c>
      <c r="CF91" s="25">
        <f>AY59-CE91</f>
        <v>0</v>
      </c>
    </row>
    <row r="92" spans="1:84" x14ac:dyDescent="0.25">
      <c r="A92" s="21" t="s">
        <v>291</v>
      </c>
      <c r="B92" s="16"/>
      <c r="C92" s="269"/>
      <c r="D92" s="269"/>
      <c r="E92" s="269">
        <v>1336</v>
      </c>
      <c r="F92" s="269"/>
      <c r="G92" s="269"/>
      <c r="H92" s="269"/>
      <c r="I92" s="269"/>
      <c r="J92" s="269">
        <v>0</v>
      </c>
      <c r="K92" s="269"/>
      <c r="L92" s="269">
        <v>2527</v>
      </c>
      <c r="M92" s="269"/>
      <c r="N92" s="269"/>
      <c r="O92" s="269">
        <v>62</v>
      </c>
      <c r="P92" s="269">
        <v>1289</v>
      </c>
      <c r="Q92" s="269"/>
      <c r="R92" s="269">
        <v>293</v>
      </c>
      <c r="S92" s="269">
        <v>119</v>
      </c>
      <c r="T92" s="269">
        <v>330</v>
      </c>
      <c r="U92" s="269">
        <v>1541</v>
      </c>
      <c r="V92" s="269"/>
      <c r="W92" s="269">
        <v>81</v>
      </c>
      <c r="X92" s="269">
        <v>387</v>
      </c>
      <c r="Y92" s="269">
        <v>1056</v>
      </c>
      <c r="Z92" s="269"/>
      <c r="AA92" s="269"/>
      <c r="AB92" s="269">
        <v>284</v>
      </c>
      <c r="AC92" s="269"/>
      <c r="AD92" s="269"/>
      <c r="AE92" s="269">
        <v>523</v>
      </c>
      <c r="AF92" s="269"/>
      <c r="AG92" s="269">
        <v>1627</v>
      </c>
      <c r="AH92" s="269">
        <v>0</v>
      </c>
      <c r="AI92" s="269"/>
      <c r="AJ92" s="269">
        <v>3593</v>
      </c>
      <c r="AK92" s="269"/>
      <c r="AL92" s="269"/>
      <c r="AM92" s="269"/>
      <c r="AN92" s="269"/>
      <c r="AO92" s="269">
        <v>229</v>
      </c>
      <c r="AP92" s="269"/>
      <c r="AQ92" s="269"/>
      <c r="AR92" s="269"/>
      <c r="AS92" s="269"/>
      <c r="AT92" s="269"/>
      <c r="AU92" s="269"/>
      <c r="AV92" s="269"/>
      <c r="AW92" s="269"/>
      <c r="AX92" s="264" t="s">
        <v>247</v>
      </c>
      <c r="AY92" s="264" t="s">
        <v>247</v>
      </c>
      <c r="AZ92" s="24" t="s">
        <v>247</v>
      </c>
      <c r="BA92" s="269">
        <v>200</v>
      </c>
      <c r="BB92" s="269"/>
      <c r="BC92" s="269"/>
      <c r="BD92" s="24" t="s">
        <v>247</v>
      </c>
      <c r="BE92" s="24" t="s">
        <v>247</v>
      </c>
      <c r="BF92" s="24" t="s">
        <v>247</v>
      </c>
      <c r="BG92" s="24" t="s">
        <v>247</v>
      </c>
      <c r="BH92" s="269">
        <v>1252</v>
      </c>
      <c r="BI92" s="269"/>
      <c r="BJ92" s="24" t="s">
        <v>247</v>
      </c>
      <c r="BK92" s="269">
        <v>2246</v>
      </c>
      <c r="BL92" s="269">
        <v>2681</v>
      </c>
      <c r="BM92" s="269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69"/>
      <c r="BT92" s="269"/>
      <c r="BU92" s="269"/>
      <c r="BV92" s="269">
        <v>1116</v>
      </c>
      <c r="BW92" s="269"/>
      <c r="BX92" s="269">
        <v>567</v>
      </c>
      <c r="BY92" s="269"/>
      <c r="BZ92" s="269"/>
      <c r="CA92" s="269"/>
      <c r="CB92" s="269"/>
      <c r="CC92" s="24" t="s">
        <v>247</v>
      </c>
      <c r="CD92" s="24" t="s">
        <v>247</v>
      </c>
      <c r="CE92" s="25">
        <f t="shared" si="20"/>
        <v>23339</v>
      </c>
      <c r="CF92" s="16"/>
    </row>
    <row r="93" spans="1:84" x14ac:dyDescent="0.25">
      <c r="A93" s="21" t="s">
        <v>292</v>
      </c>
      <c r="B93" s="16"/>
      <c r="C93" s="269"/>
      <c r="D93" s="269"/>
      <c r="E93" s="269">
        <v>38428</v>
      </c>
      <c r="F93" s="269"/>
      <c r="G93" s="269"/>
      <c r="H93" s="269"/>
      <c r="I93" s="269"/>
      <c r="J93" s="269">
        <v>2916</v>
      </c>
      <c r="K93" s="269"/>
      <c r="L93" s="269">
        <v>72704</v>
      </c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  <c r="X93" s="269"/>
      <c r="Y93" s="269"/>
      <c r="Z93" s="269"/>
      <c r="AA93" s="269"/>
      <c r="AB93" s="269"/>
      <c r="AC93" s="269"/>
      <c r="AD93" s="269"/>
      <c r="AE93" s="269"/>
      <c r="AF93" s="269"/>
      <c r="AG93" s="269"/>
      <c r="AH93" s="269"/>
      <c r="AI93" s="269"/>
      <c r="AJ93" s="269"/>
      <c r="AK93" s="269"/>
      <c r="AL93" s="269"/>
      <c r="AM93" s="269"/>
      <c r="AN93" s="269"/>
      <c r="AO93" s="269">
        <v>6588</v>
      </c>
      <c r="AP93" s="269"/>
      <c r="AQ93" s="269"/>
      <c r="AR93" s="269"/>
      <c r="AS93" s="269"/>
      <c r="AT93" s="269"/>
      <c r="AU93" s="269"/>
      <c r="AV93" s="269"/>
      <c r="AW93" s="269"/>
      <c r="AX93" s="264" t="s">
        <v>247</v>
      </c>
      <c r="AY93" s="264" t="s">
        <v>247</v>
      </c>
      <c r="AZ93" s="24" t="s">
        <v>247</v>
      </c>
      <c r="BA93" s="24" t="s">
        <v>247</v>
      </c>
      <c r="BB93" s="269"/>
      <c r="BC93" s="269"/>
      <c r="BD93" s="24" t="s">
        <v>247</v>
      </c>
      <c r="BE93" s="24" t="s">
        <v>247</v>
      </c>
      <c r="BF93" s="24" t="s">
        <v>247</v>
      </c>
      <c r="BG93" s="24" t="s">
        <v>247</v>
      </c>
      <c r="BH93" s="269"/>
      <c r="BI93" s="269"/>
      <c r="BJ93" s="24" t="s">
        <v>247</v>
      </c>
      <c r="BK93" s="269"/>
      <c r="BL93" s="269"/>
      <c r="BM93" s="269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69"/>
      <c r="BT93" s="269"/>
      <c r="BU93" s="269"/>
      <c r="BV93" s="269"/>
      <c r="BW93" s="269"/>
      <c r="BX93" s="269"/>
      <c r="BY93" s="269"/>
      <c r="BZ93" s="269"/>
      <c r="CA93" s="269"/>
      <c r="CB93" s="269"/>
      <c r="CC93" s="24" t="s">
        <v>247</v>
      </c>
      <c r="CD93" s="24" t="s">
        <v>247</v>
      </c>
      <c r="CE93" s="25">
        <f t="shared" si="20"/>
        <v>120636</v>
      </c>
      <c r="CF93" s="25">
        <f>BA59</f>
        <v>0</v>
      </c>
    </row>
    <row r="94" spans="1:84" x14ac:dyDescent="0.25">
      <c r="A94" s="21" t="s">
        <v>293</v>
      </c>
      <c r="B94" s="16"/>
      <c r="C94" s="273"/>
      <c r="D94" s="273"/>
      <c r="E94" s="273">
        <v>9.2799999999999994</v>
      </c>
      <c r="F94" s="273"/>
      <c r="G94" s="273"/>
      <c r="H94" s="273"/>
      <c r="I94" s="273"/>
      <c r="J94" s="273">
        <v>0.7</v>
      </c>
      <c r="K94" s="273"/>
      <c r="L94" s="273">
        <v>17.55</v>
      </c>
      <c r="M94" s="273"/>
      <c r="N94" s="273"/>
      <c r="O94" s="273">
        <v>0.3</v>
      </c>
      <c r="P94" s="270">
        <v>7.47</v>
      </c>
      <c r="Q94" s="270"/>
      <c r="R94" s="270"/>
      <c r="S94" s="274"/>
      <c r="T94" s="274">
        <v>2.4500000000000002</v>
      </c>
      <c r="U94" s="275"/>
      <c r="V94" s="270"/>
      <c r="W94" s="270"/>
      <c r="X94" s="270"/>
      <c r="Y94" s="270"/>
      <c r="Z94" s="270"/>
      <c r="AA94" s="270"/>
      <c r="AB94" s="274"/>
      <c r="AC94" s="270"/>
      <c r="AD94" s="270"/>
      <c r="AE94" s="270"/>
      <c r="AF94" s="270"/>
      <c r="AG94" s="270">
        <v>6.99</v>
      </c>
      <c r="AH94" s="270"/>
      <c r="AI94" s="270"/>
      <c r="AJ94" s="270"/>
      <c r="AK94" s="270"/>
      <c r="AL94" s="270"/>
      <c r="AM94" s="270"/>
      <c r="AN94" s="270"/>
      <c r="AO94" s="270">
        <v>1.59</v>
      </c>
      <c r="AP94" s="270"/>
      <c r="AQ94" s="270"/>
      <c r="AR94" s="270"/>
      <c r="AS94" s="270"/>
      <c r="AT94" s="270"/>
      <c r="AU94" s="270"/>
      <c r="AV94" s="274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46.330000000000013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79" t="s">
        <v>296</v>
      </c>
      <c r="D96" s="280" t="s">
        <v>297</v>
      </c>
      <c r="E96" s="281" t="s">
        <v>297</v>
      </c>
      <c r="F96" s="12"/>
    </row>
    <row r="97" spans="1:6" x14ac:dyDescent="0.25">
      <c r="A97" s="25" t="s">
        <v>298</v>
      </c>
      <c r="B97" s="32" t="s">
        <v>299</v>
      </c>
      <c r="C97" s="282" t="s">
        <v>300</v>
      </c>
      <c r="D97" s="280" t="s">
        <v>297</v>
      </c>
      <c r="E97" s="281" t="s">
        <v>297</v>
      </c>
      <c r="F97" s="12"/>
    </row>
    <row r="98" spans="1:6" x14ac:dyDescent="0.25">
      <c r="A98" s="25" t="s">
        <v>301</v>
      </c>
      <c r="B98" s="32" t="s">
        <v>299</v>
      </c>
      <c r="C98" s="283" t="s">
        <v>1835</v>
      </c>
      <c r="D98" s="280" t="s">
        <v>297</v>
      </c>
      <c r="E98" s="281" t="s">
        <v>297</v>
      </c>
      <c r="F98" s="12"/>
    </row>
    <row r="99" spans="1:6" x14ac:dyDescent="0.25">
      <c r="A99" s="25" t="s">
        <v>303</v>
      </c>
      <c r="B99" s="32" t="s">
        <v>299</v>
      </c>
      <c r="C99" s="284" t="s">
        <v>304</v>
      </c>
      <c r="D99" s="280" t="s">
        <v>297</v>
      </c>
      <c r="E99" s="281" t="s">
        <v>297</v>
      </c>
      <c r="F99" s="12"/>
    </row>
    <row r="100" spans="1:6" x14ac:dyDescent="0.25">
      <c r="A100" s="25" t="s">
        <v>305</v>
      </c>
      <c r="B100" s="32" t="s">
        <v>299</v>
      </c>
      <c r="C100" s="283" t="s">
        <v>306</v>
      </c>
      <c r="D100" s="280" t="s">
        <v>297</v>
      </c>
      <c r="E100" s="281" t="s">
        <v>297</v>
      </c>
      <c r="F100" s="12"/>
    </row>
    <row r="101" spans="1:6" x14ac:dyDescent="0.25">
      <c r="A101" s="25" t="s">
        <v>307</v>
      </c>
      <c r="B101" s="32" t="s">
        <v>299</v>
      </c>
      <c r="C101" s="283" t="s">
        <v>308</v>
      </c>
      <c r="D101" s="280" t="s">
        <v>297</v>
      </c>
      <c r="E101" s="281" t="s">
        <v>297</v>
      </c>
      <c r="F101" s="12"/>
    </row>
    <row r="102" spans="1:6" x14ac:dyDescent="0.25">
      <c r="A102" s="25" t="s">
        <v>309</v>
      </c>
      <c r="B102" s="32" t="s">
        <v>299</v>
      </c>
      <c r="C102" s="285">
        <v>99133</v>
      </c>
      <c r="D102" s="280" t="s">
        <v>297</v>
      </c>
      <c r="E102" s="281" t="s">
        <v>297</v>
      </c>
      <c r="F102" s="12"/>
    </row>
    <row r="103" spans="1:6" x14ac:dyDescent="0.25">
      <c r="A103" s="25" t="s">
        <v>310</v>
      </c>
      <c r="B103" s="32" t="s">
        <v>299</v>
      </c>
      <c r="C103" s="283" t="s">
        <v>311</v>
      </c>
      <c r="D103" s="280" t="s">
        <v>297</v>
      </c>
      <c r="E103" s="281" t="s">
        <v>297</v>
      </c>
      <c r="F103" s="12"/>
    </row>
    <row r="104" spans="1:6" x14ac:dyDescent="0.25">
      <c r="A104" s="25" t="s">
        <v>312</v>
      </c>
      <c r="B104" s="32" t="s">
        <v>299</v>
      </c>
      <c r="C104" s="286" t="s">
        <v>1060</v>
      </c>
      <c r="D104" s="280" t="s">
        <v>297</v>
      </c>
      <c r="E104" s="281" t="s">
        <v>297</v>
      </c>
      <c r="F104" s="12"/>
    </row>
    <row r="105" spans="1:6" x14ac:dyDescent="0.25">
      <c r="A105" s="25" t="s">
        <v>313</v>
      </c>
      <c r="B105" s="32" t="s">
        <v>299</v>
      </c>
      <c r="C105" s="286" t="s">
        <v>1061</v>
      </c>
      <c r="D105" s="280" t="s">
        <v>297</v>
      </c>
      <c r="E105" s="281" t="s">
        <v>297</v>
      </c>
      <c r="F105" s="12"/>
    </row>
    <row r="106" spans="1:6" x14ac:dyDescent="0.25">
      <c r="A106" s="25" t="s">
        <v>314</v>
      </c>
      <c r="B106" s="32" t="s">
        <v>299</v>
      </c>
      <c r="C106" s="283" t="s">
        <v>1062</v>
      </c>
      <c r="D106" s="280" t="s">
        <v>297</v>
      </c>
      <c r="E106" s="281" t="s">
        <v>297</v>
      </c>
      <c r="F106" s="12"/>
    </row>
    <row r="107" spans="1:6" x14ac:dyDescent="0.25">
      <c r="A107" s="25" t="s">
        <v>315</v>
      </c>
      <c r="B107" s="32" t="s">
        <v>299</v>
      </c>
      <c r="C107" s="287" t="s">
        <v>316</v>
      </c>
      <c r="D107" s="280" t="s">
        <v>297</v>
      </c>
      <c r="E107" s="281" t="s">
        <v>297</v>
      </c>
      <c r="F107" s="12"/>
    </row>
    <row r="108" spans="1:6" x14ac:dyDescent="0.25">
      <c r="A108" s="25" t="s">
        <v>317</v>
      </c>
      <c r="B108" s="32" t="s">
        <v>299</v>
      </c>
      <c r="C108" s="287" t="s">
        <v>318</v>
      </c>
      <c r="D108" s="280" t="s">
        <v>297</v>
      </c>
      <c r="E108" s="281" t="s">
        <v>297</v>
      </c>
      <c r="F108" s="12"/>
    </row>
    <row r="109" spans="1:6" x14ac:dyDescent="0.25">
      <c r="A109" s="33" t="s">
        <v>319</v>
      </c>
      <c r="B109" s="32" t="s">
        <v>299</v>
      </c>
      <c r="C109" s="283" t="s">
        <v>1063</v>
      </c>
      <c r="D109" s="280" t="s">
        <v>297</v>
      </c>
      <c r="E109" s="281" t="s">
        <v>297</v>
      </c>
      <c r="F109" s="12"/>
    </row>
    <row r="110" spans="1:6" x14ac:dyDescent="0.25">
      <c r="A110" s="33" t="s">
        <v>320</v>
      </c>
      <c r="B110" s="32" t="s">
        <v>299</v>
      </c>
      <c r="C110" s="283" t="s">
        <v>1064</v>
      </c>
      <c r="D110" s="280" t="s">
        <v>297</v>
      </c>
      <c r="E110" s="281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88"/>
      <c r="D113" s="16"/>
      <c r="E113" s="16"/>
    </row>
    <row r="114" spans="1:5" x14ac:dyDescent="0.25">
      <c r="A114" s="16" t="s">
        <v>310</v>
      </c>
      <c r="B114" s="35" t="s">
        <v>299</v>
      </c>
      <c r="C114" s="288"/>
      <c r="D114" s="16"/>
      <c r="E114" s="16"/>
    </row>
    <row r="115" spans="1:5" x14ac:dyDescent="0.25">
      <c r="A115" s="16" t="s">
        <v>323</v>
      </c>
      <c r="B115" s="35" t="s">
        <v>299</v>
      </c>
      <c r="C115" s="288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88"/>
      <c r="D117" s="16"/>
      <c r="E117" s="16"/>
    </row>
    <row r="118" spans="1:5" x14ac:dyDescent="0.25">
      <c r="A118" s="16" t="s">
        <v>158</v>
      </c>
      <c r="B118" s="35" t="s">
        <v>299</v>
      </c>
      <c r="C118" s="289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88"/>
      <c r="D120" s="16"/>
      <c r="E120" s="16"/>
    </row>
    <row r="121" spans="1:5" x14ac:dyDescent="0.25">
      <c r="A121" s="16" t="s">
        <v>328</v>
      </c>
      <c r="B121" s="35" t="s">
        <v>299</v>
      </c>
      <c r="C121" s="288"/>
      <c r="D121" s="16"/>
      <c r="E121" s="16"/>
    </row>
    <row r="122" spans="1:5" x14ac:dyDescent="0.25">
      <c r="A122" s="16" t="s">
        <v>329</v>
      </c>
      <c r="B122" s="35" t="s">
        <v>299</v>
      </c>
      <c r="C122" s="288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0">
        <v>306</v>
      </c>
      <c r="D127" s="291">
        <v>1120</v>
      </c>
      <c r="E127" s="16"/>
    </row>
    <row r="128" spans="1:5" x14ac:dyDescent="0.25">
      <c r="A128" s="16" t="s">
        <v>334</v>
      </c>
      <c r="B128" s="35" t="s">
        <v>299</v>
      </c>
      <c r="C128" s="290">
        <v>48</v>
      </c>
      <c r="D128" s="291">
        <f>481+1638</f>
        <v>2119</v>
      </c>
      <c r="E128" s="16"/>
    </row>
    <row r="129" spans="1:5" x14ac:dyDescent="0.25">
      <c r="A129" s="16" t="s">
        <v>335</v>
      </c>
      <c r="B129" s="35" t="s">
        <v>299</v>
      </c>
      <c r="C129" s="288"/>
      <c r="D129" s="291"/>
      <c r="E129" s="16"/>
    </row>
    <row r="130" spans="1:5" x14ac:dyDescent="0.25">
      <c r="A130" s="16" t="s">
        <v>336</v>
      </c>
      <c r="B130" s="35" t="s">
        <v>299</v>
      </c>
      <c r="C130" s="288">
        <v>59</v>
      </c>
      <c r="D130" s="291">
        <v>85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88"/>
      <c r="D132" s="16"/>
      <c r="E132" s="16"/>
    </row>
    <row r="133" spans="1:5" x14ac:dyDescent="0.25">
      <c r="A133" s="16" t="s">
        <v>339</v>
      </c>
      <c r="B133" s="35" t="s">
        <v>299</v>
      </c>
      <c r="C133" s="288"/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16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88"/>
      <c r="D135" s="16"/>
      <c r="E135" s="16"/>
    </row>
    <row r="136" spans="1:5" x14ac:dyDescent="0.25">
      <c r="A136" s="16" t="s">
        <v>342</v>
      </c>
      <c r="B136" s="35" t="s">
        <v>299</v>
      </c>
      <c r="C136" s="288"/>
      <c r="D136" s="16"/>
      <c r="E136" s="16"/>
    </row>
    <row r="137" spans="1:5" x14ac:dyDescent="0.25">
      <c r="A137" s="16" t="s">
        <v>343</v>
      </c>
      <c r="B137" s="35" t="s">
        <v>299</v>
      </c>
      <c r="C137" s="288"/>
      <c r="D137" s="16"/>
      <c r="E137" s="16"/>
    </row>
    <row r="138" spans="1:5" x14ac:dyDescent="0.25">
      <c r="A138" s="16" t="s">
        <v>122</v>
      </c>
      <c r="B138" s="35" t="s">
        <v>299</v>
      </c>
      <c r="C138" s="288"/>
      <c r="D138" s="16"/>
      <c r="E138" s="16"/>
    </row>
    <row r="139" spans="1:5" x14ac:dyDescent="0.25">
      <c r="A139" s="16" t="s">
        <v>344</v>
      </c>
      <c r="B139" s="35" t="s">
        <v>299</v>
      </c>
      <c r="C139" s="290"/>
      <c r="D139" s="16"/>
      <c r="E139" s="16"/>
    </row>
    <row r="140" spans="1:5" x14ac:dyDescent="0.25">
      <c r="A140" s="16" t="s">
        <v>345</v>
      </c>
      <c r="B140" s="35"/>
      <c r="C140" s="288">
        <v>9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88"/>
      <c r="D141" s="16"/>
      <c r="E141" s="16"/>
    </row>
    <row r="142" spans="1:5" x14ac:dyDescent="0.25">
      <c r="A142" s="16" t="s">
        <v>346</v>
      </c>
      <c r="B142" s="35" t="s">
        <v>299</v>
      </c>
      <c r="C142" s="288"/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25</v>
      </c>
    </row>
    <row r="144" spans="1:5" x14ac:dyDescent="0.25">
      <c r="A144" s="16" t="s">
        <v>348</v>
      </c>
      <c r="B144" s="35" t="s">
        <v>299</v>
      </c>
      <c r="C144" s="290">
        <v>25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88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0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1">
        <v>160</v>
      </c>
      <c r="C154" s="291">
        <v>71</v>
      </c>
      <c r="D154" s="291">
        <v>75</v>
      </c>
      <c r="E154" s="25">
        <f>SUM(B154:D154)</f>
        <v>306</v>
      </c>
    </row>
    <row r="155" spans="1:6" x14ac:dyDescent="0.25">
      <c r="A155" s="16" t="s">
        <v>241</v>
      </c>
      <c r="B155" s="291">
        <v>643</v>
      </c>
      <c r="C155" s="291">
        <f>89+153+18</f>
        <v>260</v>
      </c>
      <c r="D155" s="291">
        <f>1120+85-C155-B155</f>
        <v>302</v>
      </c>
      <c r="E155" s="25">
        <f>SUM(B155:D155)</f>
        <v>1205</v>
      </c>
    </row>
    <row r="156" spans="1:6" x14ac:dyDescent="0.25">
      <c r="A156" s="16" t="s">
        <v>355</v>
      </c>
      <c r="B156" s="291"/>
      <c r="C156" s="291"/>
      <c r="D156" s="291"/>
      <c r="E156" s="25">
        <f>SUM(B156:D156)</f>
        <v>0</v>
      </c>
    </row>
    <row r="157" spans="1:6" x14ac:dyDescent="0.25">
      <c r="A157" s="16" t="s">
        <v>286</v>
      </c>
      <c r="B157" s="291">
        <v>6382539</v>
      </c>
      <c r="C157" s="291">
        <v>2402137</v>
      </c>
      <c r="D157" s="291">
        <v>2332654</v>
      </c>
      <c r="E157" s="25">
        <f>SUM(B157:D157)</f>
        <v>11117330</v>
      </c>
      <c r="F157" s="14"/>
    </row>
    <row r="158" spans="1:6" x14ac:dyDescent="0.25">
      <c r="A158" s="16" t="s">
        <v>287</v>
      </c>
      <c r="B158" s="291">
        <v>18134597</v>
      </c>
      <c r="C158" s="291">
        <v>13362960</v>
      </c>
      <c r="D158" s="291">
        <v>18043231</v>
      </c>
      <c r="E158" s="25">
        <f>SUM(B158:D158)</f>
        <v>49540788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68">
        <v>42</v>
      </c>
      <c r="C160" s="268">
        <v>4</v>
      </c>
      <c r="D160" s="268"/>
      <c r="E160" s="25">
        <f>SUM(B160:D160)</f>
        <v>46</v>
      </c>
    </row>
    <row r="161" spans="1:5" x14ac:dyDescent="0.25">
      <c r="A161" s="16" t="s">
        <v>241</v>
      </c>
      <c r="B161" s="268">
        <v>481</v>
      </c>
      <c r="C161" s="268">
        <v>1155</v>
      </c>
      <c r="D161" s="268">
        <v>483</v>
      </c>
      <c r="E161" s="25">
        <f>SUM(B161:D161)</f>
        <v>2119</v>
      </c>
    </row>
    <row r="162" spans="1:5" x14ac:dyDescent="0.25">
      <c r="A162" s="16" t="s">
        <v>355</v>
      </c>
      <c r="B162" s="291"/>
      <c r="C162" s="291"/>
      <c r="D162" s="291"/>
      <c r="E162" s="25">
        <f>SUM(B162:D162)</f>
        <v>0</v>
      </c>
    </row>
    <row r="163" spans="1:5" x14ac:dyDescent="0.25">
      <c r="A163" s="16" t="s">
        <v>286</v>
      </c>
      <c r="B163" s="268">
        <v>1879565</v>
      </c>
      <c r="C163" s="268">
        <v>4513300</v>
      </c>
      <c r="D163" s="268">
        <v>1887380</v>
      </c>
      <c r="E163" s="25">
        <f>SUM(B163:D163)</f>
        <v>8280245</v>
      </c>
    </row>
    <row r="164" spans="1:5" x14ac:dyDescent="0.25">
      <c r="A164" s="16" t="s">
        <v>287</v>
      </c>
      <c r="B164" s="291"/>
      <c r="C164" s="291"/>
      <c r="D164" s="291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1"/>
      <c r="C166" s="291"/>
      <c r="D166" s="291"/>
      <c r="E166" s="25">
        <f>SUM(B166:D166)</f>
        <v>0</v>
      </c>
    </row>
    <row r="167" spans="1:5" x14ac:dyDescent="0.25">
      <c r="A167" s="16" t="s">
        <v>241</v>
      </c>
      <c r="B167" s="291"/>
      <c r="C167" s="291"/>
      <c r="D167" s="291"/>
      <c r="E167" s="25">
        <f>SUM(B167:D167)</f>
        <v>0</v>
      </c>
    </row>
    <row r="168" spans="1:5" x14ac:dyDescent="0.25">
      <c r="A168" s="16" t="s">
        <v>355</v>
      </c>
      <c r="B168" s="291"/>
      <c r="C168" s="291"/>
      <c r="D168" s="291"/>
      <c r="E168" s="25">
        <f>SUM(B168:D168)</f>
        <v>0</v>
      </c>
    </row>
    <row r="169" spans="1:5" x14ac:dyDescent="0.25">
      <c r="A169" s="16" t="s">
        <v>286</v>
      </c>
      <c r="B169" s="291"/>
      <c r="C169" s="291"/>
      <c r="D169" s="291"/>
      <c r="E169" s="25">
        <f>SUM(B169:D169)</f>
        <v>0</v>
      </c>
    </row>
    <row r="170" spans="1:5" x14ac:dyDescent="0.25">
      <c r="A170" s="16" t="s">
        <v>287</v>
      </c>
      <c r="B170" s="291"/>
      <c r="C170" s="291"/>
      <c r="D170" s="291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68">
        <v>2943055</v>
      </c>
      <c r="C173" s="268">
        <v>1328378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88">
        <v>1328390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88">
        <v>42713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88">
        <v>226431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88">
        <v>2906768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88"/>
      <c r="D185" s="16"/>
      <c r="E185" s="16"/>
    </row>
    <row r="186" spans="1:5" x14ac:dyDescent="0.25">
      <c r="A186" s="16" t="s">
        <v>369</v>
      </c>
      <c r="B186" s="35" t="s">
        <v>299</v>
      </c>
      <c r="C186" s="288">
        <v>459164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88">
        <v>-165984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88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4797482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88">
        <v>101375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88">
        <v>202173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303548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88">
        <v>93314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88">
        <v>15292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108606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88">
        <v>22366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88">
        <v>413519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88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435885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88"/>
      <c r="D204" s="16"/>
      <c r="E204" s="16"/>
    </row>
    <row r="205" spans="1:5" x14ac:dyDescent="0.25">
      <c r="A205" s="16" t="s">
        <v>382</v>
      </c>
      <c r="B205" s="35" t="s">
        <v>299</v>
      </c>
      <c r="C205" s="288">
        <v>804986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804986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88">
        <v>222805</v>
      </c>
      <c r="C211" s="288"/>
      <c r="D211" s="291"/>
      <c r="E211" s="25">
        <f t="shared" ref="E211:E219" si="22">SUM(B211:C211)-D211</f>
        <v>222805</v>
      </c>
    </row>
    <row r="212" spans="1:5" x14ac:dyDescent="0.25">
      <c r="A212" s="16" t="s">
        <v>390</v>
      </c>
      <c r="B212" s="288">
        <v>2741793</v>
      </c>
      <c r="C212" s="288"/>
      <c r="D212" s="291"/>
      <c r="E212" s="25">
        <f t="shared" si="22"/>
        <v>2741793</v>
      </c>
    </row>
    <row r="213" spans="1:5" x14ac:dyDescent="0.25">
      <c r="A213" s="16" t="s">
        <v>391</v>
      </c>
      <c r="B213" s="288">
        <v>22008408</v>
      </c>
      <c r="C213" s="288" t="s">
        <v>392</v>
      </c>
      <c r="D213" s="291"/>
      <c r="E213" s="25">
        <f t="shared" si="22"/>
        <v>22008408</v>
      </c>
    </row>
    <row r="214" spans="1:5" x14ac:dyDescent="0.25">
      <c r="A214" s="16" t="s">
        <v>393</v>
      </c>
      <c r="B214" s="288"/>
      <c r="C214" s="288"/>
      <c r="D214" s="291"/>
      <c r="E214" s="25">
        <f t="shared" si="22"/>
        <v>0</v>
      </c>
    </row>
    <row r="215" spans="1:5" x14ac:dyDescent="0.25">
      <c r="A215" s="16" t="s">
        <v>394</v>
      </c>
      <c r="B215" s="288">
        <v>1418681</v>
      </c>
      <c r="C215" s="288">
        <v>95752</v>
      </c>
      <c r="D215" s="291"/>
      <c r="E215" s="25">
        <f t="shared" si="22"/>
        <v>1514433</v>
      </c>
    </row>
    <row r="216" spans="1:5" x14ac:dyDescent="0.25">
      <c r="A216" s="16" t="s">
        <v>395</v>
      </c>
      <c r="B216" s="288">
        <v>15249762</v>
      </c>
      <c r="C216" s="288">
        <v>676230</v>
      </c>
      <c r="D216" s="291">
        <v>55993</v>
      </c>
      <c r="E216" s="25">
        <f t="shared" si="22"/>
        <v>15869999</v>
      </c>
    </row>
    <row r="217" spans="1:5" x14ac:dyDescent="0.25">
      <c r="A217" s="16" t="s">
        <v>396</v>
      </c>
      <c r="B217" s="288"/>
      <c r="C217" s="288"/>
      <c r="D217" s="291"/>
      <c r="E217" s="25">
        <f t="shared" si="22"/>
        <v>0</v>
      </c>
    </row>
    <row r="218" spans="1:5" x14ac:dyDescent="0.25">
      <c r="A218" s="16" t="s">
        <v>397</v>
      </c>
      <c r="B218" s="288"/>
      <c r="C218" s="288"/>
      <c r="D218" s="291"/>
      <c r="E218" s="25">
        <f t="shared" si="22"/>
        <v>0</v>
      </c>
    </row>
    <row r="219" spans="1:5" x14ac:dyDescent="0.25">
      <c r="A219" s="16" t="s">
        <v>398</v>
      </c>
      <c r="B219" s="288"/>
      <c r="C219" s="288" t="s">
        <v>392</v>
      </c>
      <c r="D219" s="291" t="s">
        <v>392</v>
      </c>
      <c r="E219" s="25">
        <f t="shared" si="22"/>
        <v>0</v>
      </c>
    </row>
    <row r="220" spans="1:5" x14ac:dyDescent="0.25">
      <c r="A220" s="16" t="s">
        <v>229</v>
      </c>
      <c r="B220" s="25">
        <f>SUM(B211:B219)</f>
        <v>41641449</v>
      </c>
      <c r="C220" s="225">
        <f>SUM(C211:C219)</f>
        <v>771982</v>
      </c>
      <c r="D220" s="25">
        <f>SUM(D211:D219)</f>
        <v>55993</v>
      </c>
      <c r="E220" s="25">
        <f>SUM(E211:E219)</f>
        <v>42357438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88">
        <v>2105634</v>
      </c>
      <c r="C225" s="288">
        <v>63102</v>
      </c>
      <c r="D225" s="291"/>
      <c r="E225" s="25">
        <f t="shared" ref="E225:E232" si="23">SUM(B225:C225)-D225</f>
        <v>2168736</v>
      </c>
    </row>
    <row r="226" spans="1:6" x14ac:dyDescent="0.25">
      <c r="A226" s="16" t="s">
        <v>391</v>
      </c>
      <c r="B226" s="288">
        <v>14038736</v>
      </c>
      <c r="C226" s="288">
        <v>923184</v>
      </c>
      <c r="D226" s="291"/>
      <c r="E226" s="25">
        <f t="shared" si="23"/>
        <v>14961920</v>
      </c>
    </row>
    <row r="227" spans="1:6" x14ac:dyDescent="0.25">
      <c r="A227" s="16" t="s">
        <v>393</v>
      </c>
      <c r="B227" s="288"/>
      <c r="C227" s="288"/>
      <c r="D227" s="291"/>
      <c r="E227" s="25">
        <f t="shared" si="23"/>
        <v>0</v>
      </c>
    </row>
    <row r="228" spans="1:6" x14ac:dyDescent="0.25">
      <c r="A228" s="16" t="s">
        <v>394</v>
      </c>
      <c r="B228" s="288">
        <v>644393</v>
      </c>
      <c r="C228" s="288">
        <v>15204</v>
      </c>
      <c r="D228" s="291"/>
      <c r="E228" s="25">
        <f t="shared" si="23"/>
        <v>659597</v>
      </c>
    </row>
    <row r="229" spans="1:6" x14ac:dyDescent="0.25">
      <c r="A229" s="16" t="s">
        <v>395</v>
      </c>
      <c r="B229" s="288">
        <v>9732088</v>
      </c>
      <c r="C229" s="288">
        <v>1296669</v>
      </c>
      <c r="D229" s="291">
        <v>55993</v>
      </c>
      <c r="E229" s="25">
        <f t="shared" si="23"/>
        <v>10972764</v>
      </c>
    </row>
    <row r="230" spans="1:6" x14ac:dyDescent="0.25">
      <c r="A230" s="16" t="s">
        <v>396</v>
      </c>
      <c r="B230" s="288"/>
      <c r="C230" s="288"/>
      <c r="D230" s="291"/>
      <c r="E230" s="25">
        <f t="shared" si="23"/>
        <v>0</v>
      </c>
    </row>
    <row r="231" spans="1:6" x14ac:dyDescent="0.25">
      <c r="A231" s="16" t="s">
        <v>397</v>
      </c>
      <c r="B231" s="288"/>
      <c r="C231" s="288"/>
      <c r="D231" s="291"/>
      <c r="E231" s="25">
        <f t="shared" si="23"/>
        <v>0</v>
      </c>
    </row>
    <row r="232" spans="1:6" x14ac:dyDescent="0.25">
      <c r="A232" s="16" t="s">
        <v>398</v>
      </c>
      <c r="B232" s="288"/>
      <c r="C232" s="288"/>
      <c r="D232" s="291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26520851</v>
      </c>
      <c r="C233" s="225">
        <f>SUM(C224:C232)</f>
        <v>2298159</v>
      </c>
      <c r="D233" s="25">
        <f>SUM(D224:D232)</f>
        <v>55993</v>
      </c>
      <c r="E233" s="25">
        <f>SUM(E224:E232)</f>
        <v>28763017</v>
      </c>
    </row>
    <row r="234" spans="1:6" x14ac:dyDescent="0.25">
      <c r="A234" s="16"/>
      <c r="B234" s="16"/>
      <c r="C234" s="22"/>
      <c r="D234" s="16"/>
      <c r="E234" s="16"/>
      <c r="F234" s="11">
        <f>E220-E233</f>
        <v>13594421</v>
      </c>
    </row>
    <row r="235" spans="1:6" x14ac:dyDescent="0.25">
      <c r="A235" s="30" t="s">
        <v>400</v>
      </c>
      <c r="B235" s="30"/>
      <c r="C235" s="30"/>
      <c r="D235" s="30"/>
      <c r="E235" s="30"/>
    </row>
    <row r="236" spans="1:6" x14ac:dyDescent="0.25">
      <c r="A236" s="30"/>
      <c r="B236" s="349" t="s">
        <v>401</v>
      </c>
      <c r="C236" s="349"/>
      <c r="D236" s="30"/>
      <c r="E236" s="30"/>
    </row>
    <row r="237" spans="1:6" x14ac:dyDescent="0.25">
      <c r="A237" s="43" t="s">
        <v>401</v>
      </c>
      <c r="B237" s="30"/>
      <c r="C237" s="288">
        <v>117546</v>
      </c>
      <c r="D237" s="32">
        <f>C237</f>
        <v>117546</v>
      </c>
      <c r="E237" s="30"/>
    </row>
    <row r="238" spans="1:6" x14ac:dyDescent="0.25">
      <c r="A238" s="34" t="s">
        <v>402</v>
      </c>
      <c r="B238" s="34"/>
      <c r="C238" s="34"/>
      <c r="D238" s="34"/>
      <c r="E238" s="34"/>
    </row>
    <row r="239" spans="1:6" x14ac:dyDescent="0.25">
      <c r="A239" s="16" t="s">
        <v>403</v>
      </c>
      <c r="B239" s="35" t="s">
        <v>299</v>
      </c>
      <c r="C239" s="288">
        <v>14114027</v>
      </c>
      <c r="D239" s="16"/>
      <c r="E239" s="16"/>
    </row>
    <row r="240" spans="1:6" x14ac:dyDescent="0.25">
      <c r="A240" s="16" t="s">
        <v>404</v>
      </c>
      <c r="B240" s="35" t="s">
        <v>299</v>
      </c>
      <c r="C240" s="288">
        <v>7760868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88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88"/>
      <c r="D242" s="16"/>
      <c r="E242" s="16"/>
    </row>
    <row r="243" spans="1:5" x14ac:dyDescent="0.25">
      <c r="A243" s="16" t="s">
        <v>407</v>
      </c>
      <c r="B243" s="35" t="s">
        <v>299</v>
      </c>
      <c r="C243" s="288"/>
      <c r="D243" s="16"/>
      <c r="E243" s="16"/>
    </row>
    <row r="244" spans="1:5" x14ac:dyDescent="0.25">
      <c r="A244" s="16" t="s">
        <v>408</v>
      </c>
      <c r="B244" s="35" t="s">
        <v>299</v>
      </c>
      <c r="C244" s="288">
        <v>6881013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f>SUM(C239:C244)</f>
        <v>28755908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90">
        <v>313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88">
        <v>49515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88">
        <v>543193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f>SUM(C249:C251)</f>
        <v>592708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88"/>
      <c r="D254" s="16"/>
      <c r="E254" s="16"/>
    </row>
    <row r="255" spans="1:5" x14ac:dyDescent="0.25">
      <c r="A255" s="16" t="s">
        <v>415</v>
      </c>
      <c r="B255" s="35" t="s">
        <v>299</v>
      </c>
      <c r="C255" s="288"/>
      <c r="D255" s="16"/>
      <c r="E255" s="16"/>
    </row>
    <row r="256" spans="1:5" x14ac:dyDescent="0.25">
      <c r="A256" s="16" t="s">
        <v>417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f>D237+D245+D252+D256</f>
        <v>29466162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88">
        <v>6076216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88"/>
      <c r="D267" s="16"/>
      <c r="E267" s="16"/>
    </row>
    <row r="268" spans="1:5" x14ac:dyDescent="0.25">
      <c r="A268" s="16" t="s">
        <v>423</v>
      </c>
      <c r="B268" s="35" t="s">
        <v>299</v>
      </c>
      <c r="C268" s="288">
        <v>11446724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88">
        <v>6131736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88">
        <v>187187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88">
        <v>153783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88"/>
      <c r="D272" s="16"/>
      <c r="E272" s="16"/>
    </row>
    <row r="273" spans="1:5" x14ac:dyDescent="0.25">
      <c r="A273" s="16" t="s">
        <v>428</v>
      </c>
      <c r="B273" s="35" t="s">
        <v>299</v>
      </c>
      <c r="C273" s="288">
        <v>858229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88">
        <v>643612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88"/>
      <c r="D275" s="16"/>
      <c r="E275" s="16"/>
    </row>
    <row r="276" spans="1:5" x14ac:dyDescent="0.25">
      <c r="A276" s="16" t="s">
        <v>431</v>
      </c>
      <c r="B276" s="16"/>
      <c r="C276" s="22"/>
      <c r="D276" s="25">
        <f>SUM(C266:C268)-C269+SUM(C270:C275)</f>
        <v>13234015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88">
        <v>2712522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88"/>
      <c r="D279" s="16"/>
      <c r="E279" s="16"/>
    </row>
    <row r="280" spans="1:5" x14ac:dyDescent="0.25">
      <c r="A280" s="16" t="s">
        <v>433</v>
      </c>
      <c r="B280" s="35" t="s">
        <v>299</v>
      </c>
      <c r="C280" s="288">
        <v>1398870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f>SUM(C278:C280)</f>
        <v>4111392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88">
        <v>222805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88">
        <v>2741793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88">
        <v>22140830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88"/>
      <c r="D286" s="16"/>
      <c r="E286" s="16"/>
    </row>
    <row r="287" spans="1:5" x14ac:dyDescent="0.25">
      <c r="A287" s="16" t="s">
        <v>437</v>
      </c>
      <c r="B287" s="35" t="s">
        <v>299</v>
      </c>
      <c r="C287" s="288">
        <v>1514433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88">
        <v>15737577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88"/>
      <c r="D289" s="16"/>
      <c r="E289" s="16"/>
    </row>
    <row r="290" spans="1:5" x14ac:dyDescent="0.25">
      <c r="A290" s="16" t="s">
        <v>398</v>
      </c>
      <c r="B290" s="35" t="s">
        <v>299</v>
      </c>
      <c r="C290" s="288"/>
      <c r="D290" s="16"/>
      <c r="E290" s="16"/>
    </row>
    <row r="291" spans="1:5" x14ac:dyDescent="0.25">
      <c r="A291" s="16" t="s">
        <v>439</v>
      </c>
      <c r="B291" s="16"/>
      <c r="C291" s="22"/>
      <c r="D291" s="25">
        <f>SUM(C283:C290)</f>
        <v>42357438</v>
      </c>
      <c r="E291" s="16"/>
    </row>
    <row r="292" spans="1:5" x14ac:dyDescent="0.25">
      <c r="A292" s="16" t="s">
        <v>440</v>
      </c>
      <c r="B292" s="35" t="s">
        <v>299</v>
      </c>
      <c r="C292" s="288">
        <v>28763014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f>D291-C292</f>
        <v>13594424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88"/>
      <c r="D295" s="16"/>
      <c r="E295" s="16"/>
    </row>
    <row r="296" spans="1:5" x14ac:dyDescent="0.25">
      <c r="A296" s="16" t="s">
        <v>444</v>
      </c>
      <c r="B296" s="35" t="s">
        <v>299</v>
      </c>
      <c r="C296" s="288"/>
      <c r="D296" s="16"/>
      <c r="E296" s="16"/>
    </row>
    <row r="297" spans="1:5" x14ac:dyDescent="0.25">
      <c r="A297" s="16" t="s">
        <v>445</v>
      </c>
      <c r="B297" s="35" t="s">
        <v>299</v>
      </c>
      <c r="C297" s="288"/>
      <c r="D297" s="16"/>
      <c r="E297" s="16"/>
    </row>
    <row r="298" spans="1:5" x14ac:dyDescent="0.25">
      <c r="A298" s="16" t="s">
        <v>433</v>
      </c>
      <c r="B298" s="35" t="s">
        <v>299</v>
      </c>
      <c r="C298" s="288"/>
      <c r="D298" s="16"/>
      <c r="E298" s="16"/>
    </row>
    <row r="299" spans="1:5" x14ac:dyDescent="0.25">
      <c r="A299" s="16" t="s">
        <v>446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88"/>
      <c r="D302" s="16"/>
      <c r="E302" s="16"/>
    </row>
    <row r="303" spans="1:5" x14ac:dyDescent="0.25">
      <c r="A303" s="16" t="s">
        <v>449</v>
      </c>
      <c r="B303" s="35" t="s">
        <v>299</v>
      </c>
      <c r="C303" s="288"/>
      <c r="D303" s="16"/>
      <c r="E303" s="16"/>
    </row>
    <row r="304" spans="1:5" x14ac:dyDescent="0.25">
      <c r="A304" s="16" t="s">
        <v>450</v>
      </c>
      <c r="B304" s="35" t="s">
        <v>299</v>
      </c>
      <c r="C304" s="288"/>
      <c r="D304" s="16"/>
      <c r="E304" s="16"/>
    </row>
    <row r="305" spans="1:6" x14ac:dyDescent="0.25">
      <c r="A305" s="16" t="s">
        <v>451</v>
      </c>
      <c r="B305" s="35" t="s">
        <v>299</v>
      </c>
      <c r="C305" s="288"/>
      <c r="D305" s="16"/>
      <c r="E305" s="16"/>
    </row>
    <row r="306" spans="1:6" x14ac:dyDescent="0.25">
      <c r="A306" s="16" t="s">
        <v>452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453</v>
      </c>
      <c r="B308" s="16"/>
      <c r="C308" s="22"/>
      <c r="D308" s="25">
        <f>D276+D281+D293+D299+D306</f>
        <v>30939831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30939831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454</v>
      </c>
      <c r="B312" s="30"/>
      <c r="C312" s="30"/>
      <c r="D312" s="30"/>
      <c r="E312" s="30"/>
    </row>
    <row r="313" spans="1:6" x14ac:dyDescent="0.25">
      <c r="A313" s="34" t="s">
        <v>455</v>
      </c>
      <c r="B313" s="34"/>
      <c r="C313" s="34"/>
      <c r="D313" s="34"/>
      <c r="E313" s="34"/>
    </row>
    <row r="314" spans="1:6" x14ac:dyDescent="0.25">
      <c r="A314" s="16" t="s">
        <v>456</v>
      </c>
      <c r="B314" s="35" t="s">
        <v>299</v>
      </c>
      <c r="C314" s="288"/>
      <c r="D314" s="16"/>
      <c r="E314" s="16"/>
    </row>
    <row r="315" spans="1:6" x14ac:dyDescent="0.25">
      <c r="A315" s="16" t="s">
        <v>457</v>
      </c>
      <c r="B315" s="35" t="s">
        <v>299</v>
      </c>
      <c r="C315" s="288">
        <v>1185244</v>
      </c>
      <c r="D315" s="16"/>
      <c r="E315" s="16"/>
    </row>
    <row r="316" spans="1:6" x14ac:dyDescent="0.25">
      <c r="A316" s="16" t="s">
        <v>458</v>
      </c>
      <c r="B316" s="35" t="s">
        <v>299</v>
      </c>
      <c r="C316" s="288">
        <v>6933496</v>
      </c>
      <c r="D316" s="16"/>
      <c r="E316" s="16"/>
    </row>
    <row r="317" spans="1:6" x14ac:dyDescent="0.25">
      <c r="A317" s="16" t="s">
        <v>459</v>
      </c>
      <c r="B317" s="35" t="s">
        <v>299</v>
      </c>
      <c r="C317" s="288"/>
      <c r="D317" s="16"/>
      <c r="E317" s="16"/>
    </row>
    <row r="318" spans="1:6" x14ac:dyDescent="0.25">
      <c r="A318" s="16" t="s">
        <v>460</v>
      </c>
      <c r="B318" s="35" t="s">
        <v>299</v>
      </c>
      <c r="C318" s="288" t="s">
        <v>392</v>
      </c>
      <c r="D318" s="16"/>
      <c r="E318" s="16"/>
    </row>
    <row r="319" spans="1:6" x14ac:dyDescent="0.25">
      <c r="A319" s="16" t="s">
        <v>461</v>
      </c>
      <c r="B319" s="35" t="s">
        <v>299</v>
      </c>
      <c r="C319" s="288">
        <v>620000</v>
      </c>
      <c r="D319" s="16"/>
      <c r="E319" s="16"/>
    </row>
    <row r="320" spans="1:6" x14ac:dyDescent="0.25">
      <c r="A320" s="16" t="s">
        <v>462</v>
      </c>
      <c r="B320" s="35" t="s">
        <v>299</v>
      </c>
      <c r="C320" s="288"/>
      <c r="D320" s="16"/>
      <c r="E320" s="16"/>
    </row>
    <row r="321" spans="1:5" x14ac:dyDescent="0.25">
      <c r="A321" s="16" t="s">
        <v>463</v>
      </c>
      <c r="B321" s="35" t="s">
        <v>299</v>
      </c>
      <c r="C321" s="288"/>
      <c r="D321" s="16"/>
      <c r="E321" s="16"/>
    </row>
    <row r="322" spans="1:5" x14ac:dyDescent="0.25">
      <c r="A322" s="16" t="s">
        <v>464</v>
      </c>
      <c r="B322" s="35" t="s">
        <v>299</v>
      </c>
      <c r="C322" s="288">
        <f>2654509-1828843</f>
        <v>825666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88">
        <v>770580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f>SUM(C314:C323)</f>
        <v>10334986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88"/>
      <c r="D326" s="16"/>
      <c r="E326" s="16"/>
    </row>
    <row r="327" spans="1:5" x14ac:dyDescent="0.25">
      <c r="A327" s="16" t="s">
        <v>469</v>
      </c>
      <c r="B327" s="35" t="s">
        <v>299</v>
      </c>
      <c r="C327" s="288"/>
      <c r="D327" s="16"/>
      <c r="E327" s="16"/>
    </row>
    <row r="328" spans="1:5" x14ac:dyDescent="0.25">
      <c r="A328" s="16" t="s">
        <v>470</v>
      </c>
      <c r="B328" s="35" t="s">
        <v>299</v>
      </c>
      <c r="C328" s="288">
        <v>177778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f>SUM(C326:C328)</f>
        <v>177778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88"/>
      <c r="D331" s="16"/>
      <c r="E331" s="16"/>
    </row>
    <row r="332" spans="1:5" x14ac:dyDescent="0.25">
      <c r="A332" s="16" t="s">
        <v>474</v>
      </c>
      <c r="B332" s="35" t="s">
        <v>299</v>
      </c>
      <c r="C332" s="288"/>
      <c r="D332" s="16"/>
      <c r="E332" s="16"/>
    </row>
    <row r="333" spans="1:5" x14ac:dyDescent="0.25">
      <c r="A333" s="16" t="s">
        <v>475</v>
      </c>
      <c r="B333" s="35" t="s">
        <v>299</v>
      </c>
      <c r="C333" s="288"/>
      <c r="D333" s="16"/>
      <c r="E333" s="16"/>
    </row>
    <row r="334" spans="1:5" x14ac:dyDescent="0.25">
      <c r="A334" s="21" t="s">
        <v>476</v>
      </c>
      <c r="B334" s="35" t="s">
        <v>299</v>
      </c>
      <c r="C334" s="288" t="s">
        <v>392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88">
        <f>18811580+770580</f>
        <v>19582160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88"/>
      <c r="D336" s="16"/>
      <c r="E336" s="16"/>
    </row>
    <row r="337" spans="1:5" x14ac:dyDescent="0.25">
      <c r="A337" s="21" t="s">
        <v>479</v>
      </c>
      <c r="B337" s="35" t="s">
        <v>299</v>
      </c>
      <c r="C337" s="294"/>
      <c r="D337" s="16"/>
      <c r="E337" s="16"/>
    </row>
    <row r="338" spans="1:5" x14ac:dyDescent="0.25">
      <c r="A338" s="16" t="s">
        <v>480</v>
      </c>
      <c r="B338" s="35" t="s">
        <v>299</v>
      </c>
      <c r="C338" s="288">
        <v>1828843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21411003</v>
      </c>
      <c r="E339" s="16"/>
    </row>
    <row r="340" spans="1:5" x14ac:dyDescent="0.25">
      <c r="A340" s="16" t="s">
        <v>481</v>
      </c>
      <c r="B340" s="16"/>
      <c r="C340" s="22"/>
      <c r="D340" s="25">
        <f>C323</f>
        <v>770580</v>
      </c>
      <c r="E340" s="16"/>
    </row>
    <row r="341" spans="1:5" x14ac:dyDescent="0.25">
      <c r="A341" s="16" t="s">
        <v>482</v>
      </c>
      <c r="B341" s="16"/>
      <c r="C341" s="22"/>
      <c r="D341" s="25">
        <f>D339-D340</f>
        <v>20640423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93">
        <v>-213356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89"/>
      <c r="D345" s="16"/>
      <c r="E345" s="16"/>
    </row>
    <row r="346" spans="1:5" x14ac:dyDescent="0.25">
      <c r="A346" s="16" t="s">
        <v>485</v>
      </c>
      <c r="B346" s="35" t="s">
        <v>299</v>
      </c>
      <c r="C346" s="289"/>
      <c r="D346" s="16"/>
      <c r="E346" s="16"/>
    </row>
    <row r="347" spans="1:5" x14ac:dyDescent="0.25">
      <c r="A347" s="16" t="s">
        <v>486</v>
      </c>
      <c r="B347" s="35" t="s">
        <v>299</v>
      </c>
      <c r="C347" s="289"/>
      <c r="D347" s="16"/>
      <c r="E347" s="16"/>
    </row>
    <row r="348" spans="1:5" x14ac:dyDescent="0.25">
      <c r="A348" s="16" t="s">
        <v>487</v>
      </c>
      <c r="B348" s="35" t="s">
        <v>299</v>
      </c>
      <c r="C348" s="289"/>
      <c r="D348" s="16"/>
      <c r="E348" s="16"/>
    </row>
    <row r="349" spans="1:5" x14ac:dyDescent="0.25">
      <c r="A349" s="16" t="s">
        <v>488</v>
      </c>
      <c r="B349" s="35" t="s">
        <v>299</v>
      </c>
      <c r="C349" s="289"/>
      <c r="D349" s="16"/>
      <c r="E349" s="16"/>
    </row>
    <row r="350" spans="1:5" x14ac:dyDescent="0.25">
      <c r="A350" s="16" t="s">
        <v>489</v>
      </c>
      <c r="B350" s="16"/>
      <c r="C350" s="22"/>
      <c r="D350" s="25">
        <f>D324+D329+D341+C343+C347+C348</f>
        <v>30939831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f>D308</f>
        <v>30939831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88">
        <v>19397575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88">
        <v>49540785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f>SUM(C358:C359)</f>
        <v>68938360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88">
        <v>117546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88">
        <f>D245</f>
        <v>28755908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88">
        <v>592708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88">
        <f>D256</f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f>SUM(C362:C365)</f>
        <v>29466162</v>
      </c>
      <c r="E366" s="16"/>
    </row>
    <row r="367" spans="1:5" x14ac:dyDescent="0.25">
      <c r="A367" s="16" t="s">
        <v>500</v>
      </c>
      <c r="B367" s="16"/>
      <c r="C367" s="22"/>
      <c r="D367" s="25">
        <f>D360-D366</f>
        <v>39472198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88"/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88">
        <v>34308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88"/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88"/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88"/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88"/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88"/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88"/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88"/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88"/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0">
        <v>295415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514</v>
      </c>
      <c r="B381" s="35"/>
      <c r="C381" s="35"/>
      <c r="D381" s="25">
        <f>SUM(C370:C380)</f>
        <v>329723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88">
        <v>201852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f>D381+C382</f>
        <v>531575</v>
      </c>
      <c r="E383" s="16"/>
    </row>
    <row r="384" spans="1:6" x14ac:dyDescent="0.25">
      <c r="A384" s="16" t="s">
        <v>517</v>
      </c>
      <c r="B384" s="16"/>
      <c r="C384" s="22"/>
      <c r="D384" s="25">
        <f>D367+D383</f>
        <v>40003773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88">
        <v>19436354</v>
      </c>
      <c r="D389" s="16"/>
      <c r="E389" s="16"/>
    </row>
    <row r="390" spans="1:5" x14ac:dyDescent="0.25">
      <c r="A390" s="16" t="s">
        <v>10</v>
      </c>
      <c r="B390" s="35" t="s">
        <v>299</v>
      </c>
      <c r="C390" s="288">
        <v>4797482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88">
        <v>1986528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88">
        <v>3759723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88">
        <v>409938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88">
        <v>5422843</v>
      </c>
      <c r="D394" s="16"/>
      <c r="E394" s="16"/>
    </row>
    <row r="395" spans="1:5" x14ac:dyDescent="0.25">
      <c r="A395" s="16" t="s">
        <v>15</v>
      </c>
      <c r="B395" s="35" t="s">
        <v>299</v>
      </c>
      <c r="C395" s="288">
        <v>2298159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88">
        <v>303548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90">
        <v>405488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90">
        <v>435885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90">
        <v>804986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88"/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88"/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88"/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88"/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88"/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88"/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88"/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88">
        <v>108959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88"/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88"/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88">
        <v>140748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88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88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0">
        <f>879880-SUM(C401:C413)</f>
        <v>630173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f>SUM(C401:C414)</f>
        <v>879880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f>SUM(C389:C399,D415)</f>
        <v>40940814</v>
      </c>
      <c r="E416" s="25"/>
    </row>
    <row r="417" spans="1:13" x14ac:dyDescent="0.25">
      <c r="A417" s="25" t="s">
        <v>531</v>
      </c>
      <c r="B417" s="16"/>
      <c r="C417" s="22"/>
      <c r="D417" s="25">
        <f>D384-D416</f>
        <v>-937041</v>
      </c>
      <c r="E417" s="25"/>
    </row>
    <row r="418" spans="1:13" x14ac:dyDescent="0.25">
      <c r="A418" s="25" t="s">
        <v>532</v>
      </c>
      <c r="B418" s="16"/>
      <c r="C418" s="290">
        <v>81154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88"/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f>SUM(C418:C419)</f>
        <v>81154</v>
      </c>
      <c r="E420" s="25"/>
      <c r="F420" s="11">
        <f>D420-C399</f>
        <v>-723832</v>
      </c>
    </row>
    <row r="421" spans="1:13" x14ac:dyDescent="0.25">
      <c r="A421" s="25" t="s">
        <v>535</v>
      </c>
      <c r="B421" s="16"/>
      <c r="C421" s="22"/>
      <c r="D421" s="25">
        <f>D417+D420</f>
        <v>-855887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88"/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88"/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f>D421+C422-C423</f>
        <v>-855887</v>
      </c>
      <c r="E424" s="16"/>
    </row>
    <row r="426" spans="1:13" ht="29.1" customHeight="1" x14ac:dyDescent="0.25">
      <c r="A426" s="350" t="s">
        <v>539</v>
      </c>
      <c r="B426" s="350"/>
      <c r="C426" s="350"/>
      <c r="D426" s="350"/>
      <c r="E426" s="350"/>
    </row>
    <row r="427" spans="1:13" x14ac:dyDescent="0.25">
      <c r="A427" s="302"/>
      <c r="B427" s="302"/>
      <c r="C427" s="302"/>
      <c r="D427" s="302"/>
      <c r="E427" s="302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86722</v>
      </c>
      <c r="E612" s="219">
        <f>SUM(C624:D647)+SUM(C668:D713)</f>
        <v>37566855.543679804</v>
      </c>
      <c r="F612" s="219">
        <f>CE64-(AX64+BD64+BE64+BG64+BJ64+BN64+BP64+BQ64+CB64+CC64+CD64)</f>
        <v>3637862</v>
      </c>
      <c r="G612" s="217">
        <f>CE91-(AX91+AY91+BD91+BE91+BG91+BJ91+BN91+BP91+BQ91+CB91+CC91+CD91)</f>
        <v>10618</v>
      </c>
      <c r="H612" s="222">
        <f>CE60-(AX60+AY60+AZ60+BD60+BE60+BG60+BJ60+BN60+BO60+BP60+BQ60+BR60+CB60+CC60+CD60)</f>
        <v>185.91000000000003</v>
      </c>
      <c r="I612" s="217">
        <f>CE92-(AX92+AY92+AZ92+BD92+BE92+BF92+BG92+BJ92+BN92+BO92+BP92+BQ92+BR92+CB92+CC92+CD92)</f>
        <v>23339</v>
      </c>
      <c r="J612" s="217">
        <f>CE93-(AX93+AY93+AZ93+BA93+BD93+BE93+BF93+BG93+BJ93+BN93+BO93+BP93+BQ93+BR93+CB93+CC93+CD93)</f>
        <v>120636</v>
      </c>
      <c r="K612" s="217">
        <f>CE89-(AW89+AX89+AY89+AZ89+BA89+BB89+BC89+BD89+BE89+BF89+BG89+BH89+BI89+BJ89+BK89+BL89+BM89+BN89+BO89+BP89+BQ89+BR89+BS89+BT89+BU89+BV89+BW89+BX89+CB89+CC89+CD89)</f>
        <v>68938360</v>
      </c>
      <c r="L612" s="223">
        <f>CE94-(AW94+AX94+AY94+AZ94+BA94+BB94+BC94+BD94+BE94+BF94+BG94+BH94+BI94+BJ94+BK94+BL94+BM94+BN94+BO94+BP94+BQ94+BR94+BS94+BT94+BU94+BV94+BW94+BX94+BY94+BZ94+CA94+CB94+CC94+CD94)</f>
        <v>46.330000000000013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1025537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1350944</v>
      </c>
      <c r="D615" s="217">
        <f>SUM(C614:C615)</f>
        <v>2376481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638405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2063531</v>
      </c>
      <c r="D619" s="217">
        <f>(D615/D612)*BN90</f>
        <v>376605.45632019558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3078541.4563201955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260030</v>
      </c>
      <c r="D624" s="217">
        <f>(D615/D612)*BD90</f>
        <v>19894.896404603216</v>
      </c>
      <c r="E624" s="219">
        <f>(E623/E612)*SUM(C624:D624)</f>
        <v>22939.380625980775</v>
      </c>
      <c r="F624" s="219">
        <f>SUM(C624:E624)</f>
        <v>302864.27703058399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821847</v>
      </c>
      <c r="D625" s="217">
        <f>(D615/D612)*AY90</f>
        <v>62205.805562602334</v>
      </c>
      <c r="E625" s="219">
        <f>(E623/E612)*SUM(C625:D625)</f>
        <v>72446.660017530405</v>
      </c>
      <c r="F625" s="219">
        <f>(F624/F612)*AY64</f>
        <v>18175.210067644362</v>
      </c>
      <c r="G625" s="217">
        <f>SUM(C625:F625)</f>
        <v>974674.67564777716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474171</v>
      </c>
      <c r="D626" s="217">
        <f>(D615/D612)*BR90</f>
        <v>10961.375429533451</v>
      </c>
      <c r="E626" s="219">
        <f>(E623/E612)*SUM(C626:D626)</f>
        <v>39755.79291767942</v>
      </c>
      <c r="F626" s="219">
        <f>(F624/F612)*BR64</f>
        <v>336.84314162157409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24501</v>
      </c>
      <c r="D628" s="217">
        <f>(D615/D612)*AZ90</f>
        <v>27129.404188095294</v>
      </c>
      <c r="E628" s="219">
        <f>(E623/E612)*SUM(C628:D628)</f>
        <v>4231.0259242967195</v>
      </c>
      <c r="F628" s="219">
        <f>(F624/F612)*AZ64</f>
        <v>0</v>
      </c>
      <c r="G628" s="217">
        <f>(G625/G612)*AZ91</f>
        <v>0</v>
      </c>
      <c r="H628" s="219">
        <f>SUM(C626:G628)</f>
        <v>581086.44160122634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923912</v>
      </c>
      <c r="D629" s="217">
        <f>(D615/D612)*BF90</f>
        <v>0</v>
      </c>
      <c r="E629" s="219">
        <f>(E623/E612)*SUM(C629:D629)</f>
        <v>75713.054841243575</v>
      </c>
      <c r="F629" s="219">
        <f>(F624/F612)*BF64</f>
        <v>12312.257877230097</v>
      </c>
      <c r="G629" s="217">
        <f>(G625/G612)*BF91</f>
        <v>0</v>
      </c>
      <c r="H629" s="219">
        <f>(H628/H612)*BF60</f>
        <v>37226.289707227181</v>
      </c>
      <c r="I629" s="217">
        <f>SUM(C629:H629)</f>
        <v>1049163.6024257008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212074</v>
      </c>
      <c r="D630" s="217">
        <f>(D615/D612)*BA90</f>
        <v>76729.628006734158</v>
      </c>
      <c r="E630" s="219">
        <f>(E623/E612)*SUM(C630:D630)</f>
        <v>23666.977943379861</v>
      </c>
      <c r="F630" s="219">
        <f>(F624/F612)*BA64</f>
        <v>2654.3672477312525</v>
      </c>
      <c r="G630" s="217">
        <f>(G625/G612)*BA91</f>
        <v>0</v>
      </c>
      <c r="H630" s="219">
        <f>(H628/H612)*BA60</f>
        <v>4657.1932547244751</v>
      </c>
      <c r="I630" s="217">
        <f>(I629/I612)*BA92</f>
        <v>8990.6474349860819</v>
      </c>
      <c r="J630" s="217">
        <f>SUM(C630:I630)</f>
        <v>328772.81388755585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1408276</v>
      </c>
      <c r="D635" s="217">
        <f>(D615/D612)*BK90</f>
        <v>26005.863206568112</v>
      </c>
      <c r="E635" s="219">
        <f>(E623/E612)*SUM(C635:D635)</f>
        <v>117537.01799171341</v>
      </c>
      <c r="F635" s="219">
        <f>(F624/F612)*BK64</f>
        <v>429.08787738941987</v>
      </c>
      <c r="G635" s="217">
        <f>(G625/G612)*BK91</f>
        <v>0</v>
      </c>
      <c r="H635" s="219">
        <f>(H628/H612)*BK60</f>
        <v>52198.072049596463</v>
      </c>
      <c r="I635" s="217">
        <f>(I629/I612)*BK92</f>
        <v>100964.97069489369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2049941</v>
      </c>
      <c r="D636" s="217">
        <f>(D615/D612)*BH90</f>
        <v>0</v>
      </c>
      <c r="E636" s="219">
        <f>(E623/E612)*SUM(C636:D636)</f>
        <v>167989.26234783584</v>
      </c>
      <c r="F636" s="219">
        <f>(F624/F612)*BH64</f>
        <v>10834.011010538879</v>
      </c>
      <c r="G636" s="217">
        <f>(G625/G612)*BH91</f>
        <v>0</v>
      </c>
      <c r="H636" s="219">
        <f>(H628/H612)*BH60</f>
        <v>29099.643759385814</v>
      </c>
      <c r="I636" s="217">
        <f>(I629/I612)*BH92</f>
        <v>56281.452943012868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1462126</v>
      </c>
      <c r="D637" s="217">
        <f>(D615/D612)*BL90</f>
        <v>245041.54772722031</v>
      </c>
      <c r="E637" s="219">
        <f>(E623/E612)*SUM(C637:D637)</f>
        <v>139899.54688786631</v>
      </c>
      <c r="F637" s="219">
        <f>(F624/F612)*BL64</f>
        <v>1202.2619397323656</v>
      </c>
      <c r="G637" s="217">
        <f>(G625/G612)*BL91</f>
        <v>0</v>
      </c>
      <c r="H637" s="219">
        <f>(H628/H612)*BL60</f>
        <v>62293.866823260927</v>
      </c>
      <c r="I637" s="217">
        <f>(I629/I612)*BL92</f>
        <v>120519.62886598842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694129</v>
      </c>
      <c r="D642" s="217">
        <f>(D615/D612)*BV90</f>
        <v>94843.300904038188</v>
      </c>
      <c r="E642" s="219">
        <f>(E623/E612)*SUM(C642:D642)</f>
        <v>64654.970480489013</v>
      </c>
      <c r="F642" s="219">
        <f>(F624/F612)*BV64</f>
        <v>314.4479846526657</v>
      </c>
      <c r="G642" s="217">
        <f>(G625/G612)*BV91</f>
        <v>0</v>
      </c>
      <c r="H642" s="219">
        <f>(H628/H612)*BV60</f>
        <v>25942.754371955132</v>
      </c>
      <c r="I642" s="217">
        <f>(I629/I612)*BV92</f>
        <v>50167.812687222337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674390</v>
      </c>
      <c r="D644" s="217">
        <f>(D615/D612)*BX90</f>
        <v>0</v>
      </c>
      <c r="E644" s="219">
        <f>(E623/E612)*SUM(C644:D644)</f>
        <v>55265.141111259793</v>
      </c>
      <c r="F644" s="219">
        <f>(F624/F612)*BX64</f>
        <v>96.490657721058923</v>
      </c>
      <c r="G644" s="217">
        <f>(G625/G612)*BX91</f>
        <v>0</v>
      </c>
      <c r="H644" s="219">
        <f>(H628/H612)*BX60</f>
        <v>13190.171499957909</v>
      </c>
      <c r="I644" s="217">
        <f>(I629/I612)*BX92</f>
        <v>25488.485478185543</v>
      </c>
      <c r="J644" s="217">
        <f>(J630/J612)*BX93</f>
        <v>0</v>
      </c>
      <c r="K644" s="219">
        <f>SUM(C631:J644)</f>
        <v>7749121.8093004832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149623</v>
      </c>
      <c r="D645" s="217">
        <f>(D615/D612)*BY90</f>
        <v>0</v>
      </c>
      <c r="E645" s="219">
        <f>(E623/E612)*SUM(C645:D645)</f>
        <v>12261.356497709075</v>
      </c>
      <c r="F645" s="219">
        <f>(F624/F612)*BY64</f>
        <v>42.126206045604668</v>
      </c>
      <c r="G645" s="217">
        <f>(G625/G612)*BY91</f>
        <v>0</v>
      </c>
      <c r="H645" s="219">
        <f>(H628/H612)*BY60</f>
        <v>1469.0475367251699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163395.53024047986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14233437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24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4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1744708</v>
      </c>
      <c r="D670" s="217">
        <f>(D615/D612)*E90</f>
        <v>164338.42112728028</v>
      </c>
      <c r="E670" s="219">
        <f>(E623/E612)*SUM(C670:D670)</f>
        <v>156443.18547360523</v>
      </c>
      <c r="F670" s="219">
        <f>(F624/F612)*E64</f>
        <v>3122.5009564159068</v>
      </c>
      <c r="G670" s="217">
        <f>(G625/G612)*E91</f>
        <v>318159.95722313016</v>
      </c>
      <c r="H670" s="219">
        <f>(H628/H612)*E60</f>
        <v>30287.384320993395</v>
      </c>
      <c r="I670" s="217">
        <f>(I629/I612)*E92</f>
        <v>60057.524865707026</v>
      </c>
      <c r="J670" s="217">
        <f>(J630/J612)*E93</f>
        <v>104728.9506620826</v>
      </c>
      <c r="K670" s="217">
        <f>(K644/K612)*E89</f>
        <v>487458.4471866283</v>
      </c>
      <c r="L670" s="217">
        <f>(L647/L612)*E94</f>
        <v>32728.480911540097</v>
      </c>
      <c r="M670" s="202">
        <f t="shared" si="24"/>
        <v>1357325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24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4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4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4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121147</v>
      </c>
      <c r="D675" s="217">
        <f>(D615/D612)*J90</f>
        <v>0</v>
      </c>
      <c r="E675" s="219">
        <f>(E623/E612)*SUM(C675:D675)</f>
        <v>9927.7955637031828</v>
      </c>
      <c r="F675" s="219">
        <f>(F624/F612)*J64</f>
        <v>236.93909566361836</v>
      </c>
      <c r="G675" s="217">
        <f>(G625/G612)*J91</f>
        <v>0</v>
      </c>
      <c r="H675" s="219">
        <f>(H628/H612)*J60</f>
        <v>2312.9684620779271</v>
      </c>
      <c r="I675" s="217">
        <f>(I629/I612)*J92</f>
        <v>0</v>
      </c>
      <c r="J675" s="217">
        <f>(J630/J612)*J93</f>
        <v>7947.0599596812972</v>
      </c>
      <c r="K675" s="217">
        <f>(K644/K612)*J89</f>
        <v>25981.982489388225</v>
      </c>
      <c r="L675" s="217">
        <f>(L647/L612)*J94</f>
        <v>2468.7431722066881</v>
      </c>
      <c r="M675" s="202">
        <f t="shared" si="24"/>
        <v>48875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4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3300899</v>
      </c>
      <c r="D677" s="217">
        <f>(D615/D612)*L90</f>
        <v>310892.01062014251</v>
      </c>
      <c r="E677" s="219">
        <f>(E623/E612)*SUM(C677:D677)</f>
        <v>295980.27827562951</v>
      </c>
      <c r="F677" s="219">
        <f>(F624/F612)*L64</f>
        <v>5907.7425043520807</v>
      </c>
      <c r="G677" s="217">
        <f>(G625/G612)*L91</f>
        <v>601988.74768300273</v>
      </c>
      <c r="H677" s="219">
        <f>(H628/H612)*L60</f>
        <v>57292.853932281621</v>
      </c>
      <c r="I677" s="217">
        <f>(I629/I612)*L92</f>
        <v>113596.83034104914</v>
      </c>
      <c r="J677" s="217">
        <f>(J630/J612)*L93</f>
        <v>198142.3344679935</v>
      </c>
      <c r="K677" s="217">
        <f>(K644/K612)*L89</f>
        <v>930753.60533455224</v>
      </c>
      <c r="L677" s="217">
        <f>(L647/L612)*L94</f>
        <v>61894.918103181975</v>
      </c>
      <c r="M677" s="202">
        <f t="shared" si="24"/>
        <v>2576449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4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4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933658</v>
      </c>
      <c r="D680" s="217">
        <f>(D615/D612)*O90</f>
        <v>2493.7129102188601</v>
      </c>
      <c r="E680" s="219">
        <f>(E623/E612)*SUM(C680:D680)</f>
        <v>76716.078998103185</v>
      </c>
      <c r="F680" s="219">
        <f>(F624/F612)*O64</f>
        <v>1797.8565603850452</v>
      </c>
      <c r="G680" s="217">
        <f>(G625/G612)*O91</f>
        <v>0</v>
      </c>
      <c r="H680" s="219">
        <f>(H628/H612)*O60</f>
        <v>1437.7912061565494</v>
      </c>
      <c r="I680" s="217">
        <f>(I629/I612)*O92</f>
        <v>2787.1007048456854</v>
      </c>
      <c r="J680" s="217">
        <f>(J630/J612)*O93</f>
        <v>0</v>
      </c>
      <c r="K680" s="217">
        <f>(K644/K612)*O89</f>
        <v>8946.3232905513869</v>
      </c>
      <c r="L680" s="217">
        <f>(L647/L612)*O94</f>
        <v>1058.0327880885807</v>
      </c>
      <c r="M680" s="202">
        <f t="shared" si="24"/>
        <v>95237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1206940</v>
      </c>
      <c r="D681" s="217">
        <f>(D615/D612)*P90</f>
        <v>146115.13447568091</v>
      </c>
      <c r="E681" s="219">
        <f>(E623/E612)*SUM(C681:D681)</f>
        <v>110880.62239670384</v>
      </c>
      <c r="F681" s="219">
        <f>(F624/F612)*P64</f>
        <v>12916.677355275729</v>
      </c>
      <c r="G681" s="217">
        <f>(G625/G612)*P91</f>
        <v>0</v>
      </c>
      <c r="H681" s="219">
        <f>(H628/H612)*P60</f>
        <v>29974.821015307192</v>
      </c>
      <c r="I681" s="217">
        <f>(I629/I612)*P92</f>
        <v>57944.722718485296</v>
      </c>
      <c r="J681" s="217">
        <f>(J630/J612)*P93</f>
        <v>0</v>
      </c>
      <c r="K681" s="217">
        <f>(K644/K612)*P89</f>
        <v>513965.25576308364</v>
      </c>
      <c r="L681" s="217">
        <f>(L647/L612)*P94</f>
        <v>26345.016423405661</v>
      </c>
      <c r="M681" s="202">
        <f t="shared" si="24"/>
        <v>898142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11378</v>
      </c>
      <c r="D682" s="217">
        <f>(D615/D612)*Q90</f>
        <v>0</v>
      </c>
      <c r="E682" s="219">
        <f>(E623/E612)*SUM(C682:D682)</f>
        <v>932.40821418454289</v>
      </c>
      <c r="F682" s="219">
        <f>(F624/F612)*Q64</f>
        <v>789.32521643948201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24"/>
        <v>1722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965884</v>
      </c>
      <c r="D683" s="217">
        <f>(D615/D612)*R90</f>
        <v>5480.6877147667255</v>
      </c>
      <c r="E683" s="219">
        <f>(E623/E612)*SUM(C683:D683)</f>
        <v>79601.723834949182</v>
      </c>
      <c r="F683" s="219">
        <f>(F624/F612)*R64</f>
        <v>2364.562261081549</v>
      </c>
      <c r="G683" s="217">
        <f>(G625/G612)*R91</f>
        <v>0</v>
      </c>
      <c r="H683" s="219">
        <f>(H628/H612)*R60</f>
        <v>6813.8800639592992</v>
      </c>
      <c r="I683" s="217">
        <f>(I629/I612)*R92</f>
        <v>13171.298492254609</v>
      </c>
      <c r="J683" s="217">
        <f>(J630/J612)*R93</f>
        <v>0</v>
      </c>
      <c r="K683" s="217">
        <f>(K644/K612)*R89</f>
        <v>250498.401013795</v>
      </c>
      <c r="L683" s="217">
        <f>(L647/L612)*R94</f>
        <v>0</v>
      </c>
      <c r="M683" s="202">
        <f t="shared" si="24"/>
        <v>357931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195656</v>
      </c>
      <c r="D684" s="217">
        <f>(D615/D612)*S90</f>
        <v>0</v>
      </c>
      <c r="E684" s="219">
        <f>(E623/E612)*SUM(C684:D684)</f>
        <v>16033.684439663468</v>
      </c>
      <c r="F684" s="219">
        <f>(F624/F612)*S64</f>
        <v>10661.759784633037</v>
      </c>
      <c r="G684" s="217">
        <f>(G625/G612)*S91</f>
        <v>0</v>
      </c>
      <c r="H684" s="219">
        <f>(H628/H612)*S60</f>
        <v>2750.557090038616</v>
      </c>
      <c r="I684" s="217">
        <f>(I629/I612)*S92</f>
        <v>5349.4352238167185</v>
      </c>
      <c r="J684" s="217">
        <f>(J630/J612)*S93</f>
        <v>0</v>
      </c>
      <c r="K684" s="217">
        <f>(K644/K612)*S89</f>
        <v>29607.317884566746</v>
      </c>
      <c r="L684" s="217">
        <f>(L647/L612)*S94</f>
        <v>0</v>
      </c>
      <c r="M684" s="202">
        <f t="shared" si="24"/>
        <v>64403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826498</v>
      </c>
      <c r="D685" s="217">
        <f>(D615/D612)*T90</f>
        <v>40337.8615806831</v>
      </c>
      <c r="E685" s="219">
        <f>(E623/E612)*SUM(C685:D685)</f>
        <v>71035.760035820393</v>
      </c>
      <c r="F685" s="219">
        <f>(F624/F612)*T64</f>
        <v>33295.354409894433</v>
      </c>
      <c r="G685" s="217">
        <f>(G625/G612)*T91</f>
        <v>0</v>
      </c>
      <c r="H685" s="219">
        <f>(H628/H612)*T60</f>
        <v>7657.800989312057</v>
      </c>
      <c r="I685" s="217">
        <f>(I629/I612)*T92</f>
        <v>14834.568267727034</v>
      </c>
      <c r="J685" s="217">
        <f>(J630/J612)*T93</f>
        <v>0</v>
      </c>
      <c r="K685" s="217">
        <f>(K644/K612)*T89</f>
        <v>283348.75968610501</v>
      </c>
      <c r="L685" s="217">
        <f>(L647/L612)*T94</f>
        <v>8640.6011027234108</v>
      </c>
      <c r="M685" s="202">
        <f t="shared" si="24"/>
        <v>459151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3071710</v>
      </c>
      <c r="D686" s="217">
        <f>(D615/D612)*U90</f>
        <v>67522.072645926062</v>
      </c>
      <c r="E686" s="219">
        <f>(E623/E612)*SUM(C686:D686)</f>
        <v>257254.85768734655</v>
      </c>
      <c r="F686" s="219">
        <f>(F624/F612)*U64</f>
        <v>77719.436765903723</v>
      </c>
      <c r="G686" s="217">
        <f>(G625/G612)*U91</f>
        <v>0</v>
      </c>
      <c r="H686" s="219">
        <f>(H628/H612)*U60</f>
        <v>35819.754831639257</v>
      </c>
      <c r="I686" s="217">
        <f>(I629/I612)*U92</f>
        <v>69272.938486567757</v>
      </c>
      <c r="J686" s="217">
        <f>(J630/J612)*U93</f>
        <v>0</v>
      </c>
      <c r="K686" s="217">
        <f>(K644/K612)*U89</f>
        <v>1134269.3367322562</v>
      </c>
      <c r="L686" s="217">
        <f>(L647/L612)*U94</f>
        <v>0</v>
      </c>
      <c r="M686" s="202">
        <f t="shared" si="24"/>
        <v>1641858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24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416246</v>
      </c>
      <c r="D688" s="217">
        <f>(D615/D612)*W90</f>
        <v>5261.460206176057</v>
      </c>
      <c r="E688" s="219">
        <f>(E623/E612)*SUM(C688:D688)</f>
        <v>34541.836723176559</v>
      </c>
      <c r="F688" s="219">
        <f>(F624/F612)*W64</f>
        <v>0</v>
      </c>
      <c r="G688" s="217">
        <f>(G625/G612)*W91</f>
        <v>0</v>
      </c>
      <c r="H688" s="219">
        <f>(H628/H612)*W60</f>
        <v>1875.3798341172383</v>
      </c>
      <c r="I688" s="217">
        <f>(I629/I612)*W92</f>
        <v>3641.2122111693629</v>
      </c>
      <c r="J688" s="217">
        <f>(J630/J612)*W93</f>
        <v>0</v>
      </c>
      <c r="K688" s="217">
        <f>(K644/K612)*W89</f>
        <v>59294.781624793985</v>
      </c>
      <c r="L688" s="217">
        <f>(L647/L612)*W94</f>
        <v>0</v>
      </c>
      <c r="M688" s="202">
        <f t="shared" si="24"/>
        <v>104615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377838</v>
      </c>
      <c r="D689" s="217">
        <f>(D615/D612)*X90</f>
        <v>25019.339417910105</v>
      </c>
      <c r="E689" s="219">
        <f>(E623/E612)*SUM(C689:D689)</f>
        <v>33013.490281050254</v>
      </c>
      <c r="F689" s="219">
        <f>(F624/F612)*X64</f>
        <v>1156.0563184768112</v>
      </c>
      <c r="G689" s="217">
        <f>(G625/G612)*X91</f>
        <v>0</v>
      </c>
      <c r="H689" s="219">
        <f>(H628/H612)*X60</f>
        <v>9001.823203762744</v>
      </c>
      <c r="I689" s="217">
        <f>(I629/I612)*X92</f>
        <v>17396.902786698069</v>
      </c>
      <c r="J689" s="217">
        <f>(J630/J612)*X93</f>
        <v>0</v>
      </c>
      <c r="K689" s="217">
        <f>(K644/K612)*X89</f>
        <v>282677.3554843376</v>
      </c>
      <c r="L689" s="217">
        <f>(L647/L612)*X94</f>
        <v>0</v>
      </c>
      <c r="M689" s="202">
        <f t="shared" si="24"/>
        <v>368265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1479328</v>
      </c>
      <c r="D690" s="217">
        <f>(D615/D612)*Y90</f>
        <v>68234.562048845735</v>
      </c>
      <c r="E690" s="219">
        <f>(E623/E612)*SUM(C690:D690)</f>
        <v>126820.18323245035</v>
      </c>
      <c r="F690" s="219">
        <f>(F624/F612)*Y64</f>
        <v>8296.2817364635393</v>
      </c>
      <c r="G690" s="217">
        <f>(G625/G612)*Y91</f>
        <v>0</v>
      </c>
      <c r="H690" s="219">
        <f>(H628/H612)*Y60</f>
        <v>24536.219496367201</v>
      </c>
      <c r="I690" s="217">
        <f>(I629/I612)*Y92</f>
        <v>47470.618456726508</v>
      </c>
      <c r="J690" s="217">
        <f>(J630/J612)*Y93</f>
        <v>0</v>
      </c>
      <c r="K690" s="217">
        <f>(K644/K612)*Y89</f>
        <v>770831.71149620309</v>
      </c>
      <c r="L690" s="217">
        <f>(L647/L612)*Y94</f>
        <v>0</v>
      </c>
      <c r="M690" s="202">
        <f t="shared" si="24"/>
        <v>1046190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4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24"/>
        <v>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1564528</v>
      </c>
      <c r="D693" s="217">
        <f>(D615/D612)*AB90</f>
        <v>45708.935541154497</v>
      </c>
      <c r="E693" s="219">
        <f>(E623/E612)*SUM(C693:D693)</f>
        <v>131956.24410985401</v>
      </c>
      <c r="F693" s="219">
        <f>(F624/F612)*AB64</f>
        <v>73313.252072299714</v>
      </c>
      <c r="G693" s="217">
        <f>(G625/G612)*AB91</f>
        <v>0</v>
      </c>
      <c r="H693" s="219">
        <f>(H628/H612)*AB60</f>
        <v>6595.0857499789545</v>
      </c>
      <c r="I693" s="217">
        <f>(I629/I612)*AB92</f>
        <v>12766.719357680236</v>
      </c>
      <c r="J693" s="217">
        <f>(J630/J612)*AB93</f>
        <v>0</v>
      </c>
      <c r="K693" s="217">
        <f>(K644/K612)*AB89</f>
        <v>509087.48681423155</v>
      </c>
      <c r="L693" s="217">
        <f>(L647/L612)*AB94</f>
        <v>0</v>
      </c>
      <c r="M693" s="202">
        <f t="shared" si="24"/>
        <v>779428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41816</v>
      </c>
      <c r="D694" s="217">
        <f>(D615/D612)*AC90</f>
        <v>0</v>
      </c>
      <c r="E694" s="219">
        <f>(E623/E612)*SUM(C694:D694)</f>
        <v>3426.7517915574658</v>
      </c>
      <c r="F694" s="219">
        <f>(F624/F612)*AC64</f>
        <v>1362.5246801232531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24"/>
        <v>4789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4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550912</v>
      </c>
      <c r="D696" s="217">
        <f>(D615/D612)*AE90</f>
        <v>64836.535665690368</v>
      </c>
      <c r="E696" s="219">
        <f>(E623/E612)*SUM(C696:D696)</f>
        <v>50459.570445314959</v>
      </c>
      <c r="F696" s="219">
        <f>(F624/F612)*AE64</f>
        <v>795.65247268348583</v>
      </c>
      <c r="G696" s="217">
        <f>(G625/G612)*AE91</f>
        <v>0</v>
      </c>
      <c r="H696" s="219">
        <f>(H628/H612)*AE60</f>
        <v>12158.712591193429</v>
      </c>
      <c r="I696" s="217">
        <f>(I629/I612)*AE92</f>
        <v>23510.543042488604</v>
      </c>
      <c r="J696" s="217">
        <f>(J630/J612)*AE93</f>
        <v>0</v>
      </c>
      <c r="K696" s="217">
        <f>(K644/K612)*AE89</f>
        <v>119882.46315394563</v>
      </c>
      <c r="L696" s="217">
        <f>(L647/L612)*AE94</f>
        <v>0</v>
      </c>
      <c r="M696" s="202">
        <f t="shared" si="24"/>
        <v>271643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4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3373690</v>
      </c>
      <c r="D698" s="217">
        <f>(D615/D612)*AG90</f>
        <v>134715.30402896611</v>
      </c>
      <c r="E698" s="219">
        <f>(E623/E612)*SUM(C698:D698)</f>
        <v>287507.99122563074</v>
      </c>
      <c r="F698" s="219">
        <f>(F624/F612)*AG64</f>
        <v>7067.9614914104741</v>
      </c>
      <c r="G698" s="217">
        <f>(G625/G612)*AG91</f>
        <v>0</v>
      </c>
      <c r="H698" s="219">
        <f>(H628/H612)*AG60</f>
        <v>37820.159988030973</v>
      </c>
      <c r="I698" s="217">
        <f>(I629/I612)*AG92</f>
        <v>73138.916883611775</v>
      </c>
      <c r="J698" s="217">
        <f>(J630/J612)*AG93</f>
        <v>0</v>
      </c>
      <c r="K698" s="217">
        <f>(K644/K612)*AG89</f>
        <v>1262538.1138458969</v>
      </c>
      <c r="L698" s="217">
        <f>(L647/L612)*AG94</f>
        <v>24652.163962463932</v>
      </c>
      <c r="M698" s="202">
        <f t="shared" si="24"/>
        <v>1827441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4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4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5925289</v>
      </c>
      <c r="D701" s="217">
        <f>(D615/D612)*AJ90</f>
        <v>327936.94941306702</v>
      </c>
      <c r="E701" s="219">
        <f>(E623/E612)*SUM(C701:D701)</f>
        <v>512441.4871141396</v>
      </c>
      <c r="F701" s="219">
        <f>(F624/F612)*AJ64</f>
        <v>15089.923368347792</v>
      </c>
      <c r="G701" s="217">
        <f>(G625/G612)*AJ91</f>
        <v>0</v>
      </c>
      <c r="H701" s="219">
        <f>(H628/H612)*AJ60</f>
        <v>83485.658948785727</v>
      </c>
      <c r="I701" s="217">
        <f>(I629/I612)*AJ92</f>
        <v>161516.98116952495</v>
      </c>
      <c r="J701" s="217">
        <f>(J630/J612)*AJ93</f>
        <v>0</v>
      </c>
      <c r="K701" s="217">
        <f>(K644/K612)*AJ89</f>
        <v>793541.76471972081</v>
      </c>
      <c r="L701" s="217">
        <f>(L647/L612)*AJ94</f>
        <v>0</v>
      </c>
      <c r="M701" s="202">
        <f t="shared" si="24"/>
        <v>1894013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4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4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4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4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299092</v>
      </c>
      <c r="D706" s="217">
        <f>(D615/D612)*AO90</f>
        <v>28170.734853900969</v>
      </c>
      <c r="E706" s="219">
        <f>(E623/E612)*SUM(C706:D706)</f>
        <v>26818.637913014183</v>
      </c>
      <c r="F706" s="219">
        <f>(F624/F612)*AO64</f>
        <v>535.31917959137945</v>
      </c>
      <c r="G706" s="217">
        <f>(G625/G612)*AO91</f>
        <v>54525.970741644342</v>
      </c>
      <c r="H706" s="219">
        <f>(H628/H612)*AO60</f>
        <v>5188.5508743910259</v>
      </c>
      <c r="I706" s="217">
        <f>(I629/I612)*AO92</f>
        <v>10294.291313059064</v>
      </c>
      <c r="J706" s="217">
        <f>(J630/J612)*AO93</f>
        <v>17954.468797798487</v>
      </c>
      <c r="K706" s="217">
        <f>(K644/K612)*AO89</f>
        <v>286438.70278042665</v>
      </c>
      <c r="L706" s="217">
        <f>(L647/L612)*AO94</f>
        <v>5607.573776869478</v>
      </c>
      <c r="M706" s="202">
        <f t="shared" si="24"/>
        <v>435534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4743</v>
      </c>
      <c r="D707" s="217">
        <f>(D615/D612)*AP90</f>
        <v>0</v>
      </c>
      <c r="E707" s="219">
        <f>(E623/E612)*SUM(C707:D707)</f>
        <v>388.6809773138765</v>
      </c>
      <c r="F707" s="219">
        <f>(F624/F612)*AP64</f>
        <v>38.046790835654811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24"/>
        <v>427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4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4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4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4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4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24"/>
        <v>0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40645397</v>
      </c>
      <c r="D715" s="202">
        <f>SUM(D616:D647)+SUM(D668:D713)</f>
        <v>2376481</v>
      </c>
      <c r="E715" s="202">
        <f>SUM(E624:E647)+SUM(E668:E713)</f>
        <v>3078541.4563201955</v>
      </c>
      <c r="F715" s="202">
        <f>SUM(F625:F648)+SUM(F668:F713)</f>
        <v>302864.27703058399</v>
      </c>
      <c r="G715" s="202">
        <f>SUM(G626:G647)+SUM(G668:G713)</f>
        <v>974674.67564777727</v>
      </c>
      <c r="H715" s="202">
        <f>SUM(H629:H647)+SUM(H668:H713)</f>
        <v>581086.44160122634</v>
      </c>
      <c r="I715" s="202">
        <f>SUM(I630:I647)+SUM(I668:I713)</f>
        <v>1049163.6024257005</v>
      </c>
      <c r="J715" s="202">
        <f>SUM(J631:J647)+SUM(J668:J713)</f>
        <v>328772.81388755591</v>
      </c>
      <c r="K715" s="202">
        <f>SUM(K668:K713)</f>
        <v>7749121.8093004823</v>
      </c>
      <c r="L715" s="202">
        <f>SUM(L668:L713)</f>
        <v>163395.53024047983</v>
      </c>
      <c r="M715" s="202">
        <f>SUM(M668:M713)</f>
        <v>14233438</v>
      </c>
      <c r="N715" s="211" t="s">
        <v>694</v>
      </c>
    </row>
    <row r="716" spans="1:14" s="202" customFormat="1" ht="12.6" customHeight="1" x14ac:dyDescent="0.2">
      <c r="C716" s="214">
        <f>CE85</f>
        <v>40645397</v>
      </c>
      <c r="D716" s="202">
        <f>D615</f>
        <v>2376481</v>
      </c>
      <c r="E716" s="202">
        <f>E623</f>
        <v>3078541.4563201955</v>
      </c>
      <c r="F716" s="202">
        <f>F624</f>
        <v>302864.27703058399</v>
      </c>
      <c r="G716" s="202">
        <f>G625</f>
        <v>974674.67564777716</v>
      </c>
      <c r="H716" s="202">
        <f>H628</f>
        <v>581086.44160122634</v>
      </c>
      <c r="I716" s="202">
        <f>I629</f>
        <v>1049163.6024257008</v>
      </c>
      <c r="J716" s="202">
        <f>J630</f>
        <v>328772.81388755585</v>
      </c>
      <c r="K716" s="202">
        <f>K644</f>
        <v>7749121.8093004832</v>
      </c>
      <c r="L716" s="202">
        <f>L647</f>
        <v>163395.53024047986</v>
      </c>
      <c r="M716" s="202">
        <f>C648</f>
        <v>14233437</v>
      </c>
      <c r="N716" s="211" t="s">
        <v>695</v>
      </c>
    </row>
  </sheetData>
  <sheetProtection algorithmName="SHA-512" hashValue="seCBsrlkiKxqsIGPQDY5vxX9nP5MfLp39RdLzEVQwTNo/4Au6OXTB+pe1NNCwodNAqQaUHwviE8pdpzNuyLy3Q==" saltValue="WbC2BC1qxacQk9DLsr+Csg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141" zoomScaleNormal="100" workbookViewId="0">
      <selection activeCell="C138" sqref="C138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Douglas, Grant, Lincoln, and Okanogan Public Hospital District No. 6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420</v>
      </c>
      <c r="C5" s="175"/>
    </row>
    <row r="6" spans="1:3" ht="20.100000000000001" customHeight="1" x14ac:dyDescent="0.25">
      <c r="A6" s="174">
        <v>2</v>
      </c>
      <c r="B6" s="176" t="s">
        <v>421</v>
      </c>
      <c r="C6" s="176">
        <f>data!C266</f>
        <v>6076216</v>
      </c>
    </row>
    <row r="7" spans="1:3" ht="20.100000000000001" customHeight="1" x14ac:dyDescent="0.25">
      <c r="A7" s="174">
        <v>3</v>
      </c>
      <c r="B7" s="176" t="s">
        <v>422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423</v>
      </c>
      <c r="C8" s="176">
        <f>data!C268</f>
        <v>11446724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6131736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187187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153783</v>
      </c>
    </row>
    <row r="12" spans="1:3" ht="20.100000000000001" customHeight="1" x14ac:dyDescent="0.25">
      <c r="A12" s="174">
        <v>8</v>
      </c>
      <c r="B12" s="176" t="s">
        <v>427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428</v>
      </c>
      <c r="C13" s="176">
        <f>data!C273</f>
        <v>858229</v>
      </c>
    </row>
    <row r="14" spans="1:3" ht="20.100000000000001" customHeight="1" x14ac:dyDescent="0.25">
      <c r="A14" s="174">
        <v>10</v>
      </c>
      <c r="B14" s="176" t="s">
        <v>429</v>
      </c>
      <c r="C14" s="176">
        <f>data!C274</f>
        <v>643612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13234015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421</v>
      </c>
      <c r="C19" s="176">
        <f>data!C278</f>
        <v>2712522</v>
      </c>
    </row>
    <row r="20" spans="1:3" ht="20.100000000000001" customHeight="1" x14ac:dyDescent="0.25">
      <c r="A20" s="174">
        <v>16</v>
      </c>
      <c r="B20" s="176" t="s">
        <v>422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433</v>
      </c>
      <c r="C21" s="176">
        <f>data!C280</f>
        <v>1398870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4111392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222805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2741793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22140830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394</v>
      </c>
      <c r="C29" s="176">
        <f>data!C287</f>
        <v>1514433</v>
      </c>
    </row>
    <row r="30" spans="1:3" ht="20.100000000000001" customHeight="1" x14ac:dyDescent="0.25">
      <c r="A30" s="174">
        <v>26</v>
      </c>
      <c r="B30" s="176" t="s">
        <v>438</v>
      </c>
      <c r="C30" s="176">
        <f>data!C288</f>
        <v>15737577</v>
      </c>
    </row>
    <row r="31" spans="1:3" ht="20.100000000000001" customHeight="1" x14ac:dyDescent="0.25">
      <c r="A31" s="174">
        <v>27</v>
      </c>
      <c r="B31" s="176" t="s">
        <v>397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398</v>
      </c>
      <c r="C32" s="176">
        <f>data!C290</f>
        <v>0</v>
      </c>
    </row>
    <row r="33" spans="1:3" ht="20.100000000000001" customHeight="1" x14ac:dyDescent="0.25">
      <c r="A33" s="174">
        <v>29</v>
      </c>
      <c r="B33" s="176" t="s">
        <v>612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28763014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13594424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445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433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448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449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451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30939831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Douglas, Grant, Lincoln, and Okanogan Public Hospital District No. 6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455</v>
      </c>
      <c r="C57" s="184"/>
    </row>
    <row r="58" spans="1:3" ht="20.100000000000001" customHeight="1" x14ac:dyDescent="0.25">
      <c r="A58" s="174">
        <v>2</v>
      </c>
      <c r="B58" s="176" t="s">
        <v>456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1185244</v>
      </c>
    </row>
    <row r="60" spans="1:3" ht="20.100000000000001" customHeight="1" x14ac:dyDescent="0.25">
      <c r="A60" s="174">
        <v>4</v>
      </c>
      <c r="B60" s="176" t="s">
        <v>927</v>
      </c>
      <c r="C60" s="176">
        <f>data!C316</f>
        <v>6933496</v>
      </c>
    </row>
    <row r="61" spans="1:3" ht="20.100000000000001" customHeight="1" x14ac:dyDescent="0.25">
      <c r="A61" s="174">
        <v>5</v>
      </c>
      <c r="B61" s="176" t="s">
        <v>459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928</v>
      </c>
      <c r="C62" s="176" t="str">
        <f>data!C318</f>
        <v xml:space="preserve"> </v>
      </c>
    </row>
    <row r="63" spans="1:3" ht="20.100000000000001" customHeight="1" x14ac:dyDescent="0.25">
      <c r="A63" s="174">
        <v>7</v>
      </c>
      <c r="B63" s="176" t="s">
        <v>929</v>
      </c>
      <c r="C63" s="176">
        <f>data!C319</f>
        <v>620000</v>
      </c>
    </row>
    <row r="64" spans="1:3" ht="20.100000000000001" customHeight="1" x14ac:dyDescent="0.25">
      <c r="A64" s="174">
        <v>8</v>
      </c>
      <c r="B64" s="176" t="s">
        <v>462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463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464</v>
      </c>
      <c r="C66" s="176">
        <f>data!C322</f>
        <v>825666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770580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10334986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468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470</v>
      </c>
      <c r="C73" s="176">
        <f>data!C328</f>
        <v>177778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177778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472</v>
      </c>
      <c r="C76" s="175"/>
    </row>
    <row r="77" spans="1:3" ht="20.100000000000001" customHeight="1" x14ac:dyDescent="0.25">
      <c r="A77" s="174">
        <v>21</v>
      </c>
      <c r="B77" s="176" t="s">
        <v>473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475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 t="str">
        <f>data!C334</f>
        <v xml:space="preserve"> </v>
      </c>
    </row>
    <row r="81" spans="1:3" ht="20.100000000000001" customHeight="1" x14ac:dyDescent="0.25">
      <c r="A81" s="174">
        <v>25</v>
      </c>
      <c r="B81" s="176" t="s">
        <v>477</v>
      </c>
      <c r="C81" s="176">
        <f>data!C335</f>
        <v>19582160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479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480</v>
      </c>
      <c r="C84" s="176">
        <f>data!C338</f>
        <v>1828843</v>
      </c>
    </row>
    <row r="85" spans="1:3" ht="20.100000000000001" customHeight="1" x14ac:dyDescent="0.25">
      <c r="A85" s="174">
        <v>29</v>
      </c>
      <c r="B85" s="176" t="s">
        <v>612</v>
      </c>
      <c r="C85" s="176">
        <f>data!D339</f>
        <v>21411003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770580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20640423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-213356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484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485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-213356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30939831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Douglas, Grant, Lincoln, and Okanogan Public Hospital District No. 6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493</v>
      </c>
      <c r="C111" s="176">
        <f>data!C358</f>
        <v>19397575</v>
      </c>
    </row>
    <row r="112" spans="1:3" ht="20.100000000000001" customHeight="1" x14ac:dyDescent="0.25">
      <c r="A112" s="174">
        <v>3</v>
      </c>
      <c r="B112" s="176" t="s">
        <v>494</v>
      </c>
      <c r="C112" s="176">
        <f>data!C359</f>
        <v>49540785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68938360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117546</v>
      </c>
    </row>
    <row r="117" spans="1:3" ht="20.100000000000001" customHeight="1" x14ac:dyDescent="0.25">
      <c r="A117" s="174">
        <v>8</v>
      </c>
      <c r="B117" s="176" t="s">
        <v>497</v>
      </c>
      <c r="C117" s="189">
        <f>data!C363</f>
        <v>28755908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592708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29466162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39472198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501</v>
      </c>
      <c r="C123" s="175"/>
    </row>
    <row r="124" spans="1:3" ht="20.100000000000001" customHeight="1" x14ac:dyDescent="0.25">
      <c r="A124" s="174">
        <v>15</v>
      </c>
      <c r="B124" s="190" t="s">
        <v>502</v>
      </c>
      <c r="C124" s="191"/>
    </row>
    <row r="125" spans="1:3" ht="20.100000000000001" customHeight="1" x14ac:dyDescent="0.25">
      <c r="A125" s="195" t="s">
        <v>957</v>
      </c>
      <c r="B125" s="192" t="s">
        <v>503</v>
      </c>
      <c r="C125" s="191">
        <f>data!C370</f>
        <v>0</v>
      </c>
    </row>
    <row r="126" spans="1:3" ht="20.100000000000001" customHeight="1" x14ac:dyDescent="0.25">
      <c r="A126" s="195" t="s">
        <v>958</v>
      </c>
      <c r="B126" s="192" t="s">
        <v>504</v>
      </c>
      <c r="C126" s="191">
        <f>data!C371</f>
        <v>34308</v>
      </c>
    </row>
    <row r="127" spans="1:3" ht="20.100000000000001" customHeight="1" x14ac:dyDescent="0.25">
      <c r="A127" s="195" t="s">
        <v>959</v>
      </c>
      <c r="B127" s="192" t="s">
        <v>505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506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507</v>
      </c>
      <c r="C129" s="191">
        <f>data!C374</f>
        <v>0</v>
      </c>
    </row>
    <row r="130" spans="1:3" ht="20.100000000000001" customHeight="1" x14ac:dyDescent="0.25">
      <c r="A130" s="195" t="s">
        <v>962</v>
      </c>
      <c r="B130" s="192" t="s">
        <v>508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509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510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511</v>
      </c>
      <c r="C133" s="191">
        <f>data!C378</f>
        <v>0</v>
      </c>
    </row>
    <row r="134" spans="1:3" ht="20.100000000000001" customHeight="1" x14ac:dyDescent="0.25">
      <c r="A134" s="195" t="s">
        <v>966</v>
      </c>
      <c r="B134" s="192" t="s">
        <v>512</v>
      </c>
      <c r="C134" s="191">
        <f>data!C379</f>
        <v>0</v>
      </c>
    </row>
    <row r="135" spans="1:3" ht="20.100000000000001" customHeight="1" x14ac:dyDescent="0.25">
      <c r="A135" s="195" t="s">
        <v>967</v>
      </c>
      <c r="B135" s="192" t="s">
        <v>513</v>
      </c>
      <c r="C135" s="191">
        <f>data!C380</f>
        <v>295415</v>
      </c>
    </row>
    <row r="136" spans="1:3" ht="20.100000000000001" customHeight="1" x14ac:dyDescent="0.25">
      <c r="A136" s="174">
        <v>16</v>
      </c>
      <c r="B136" s="176" t="s">
        <v>515</v>
      </c>
      <c r="C136" s="191">
        <f>data!C382</f>
        <v>201852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531575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40003773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519</v>
      </c>
      <c r="C141" s="189">
        <f>data!C389</f>
        <v>19436354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4797482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1986528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3759723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409938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5422843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2298159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303548</v>
      </c>
    </row>
    <row r="149" spans="1:3" ht="20.100000000000001" customHeight="1" x14ac:dyDescent="0.25">
      <c r="A149" s="174">
        <v>29</v>
      </c>
      <c r="B149" s="176" t="s">
        <v>524</v>
      </c>
      <c r="C149" s="189">
        <f>data!C397</f>
        <v>405488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435885</v>
      </c>
    </row>
    <row r="151" spans="1:3" ht="20.100000000000001" customHeight="1" x14ac:dyDescent="0.25">
      <c r="A151" s="174">
        <v>31</v>
      </c>
      <c r="B151" s="176" t="s">
        <v>526</v>
      </c>
      <c r="C151" s="189">
        <f>data!C399</f>
        <v>804986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108959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140748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630173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40940814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-937041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81154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-855887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-855887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4" zoomScale="65" workbookViewId="0">
      <selection activeCell="H48" sqref="H48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Douglas, Grant, Lincoln, and Okanogan Public Hospital District No. 6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1120</v>
      </c>
      <c r="F9" s="238">
        <f>data!F59</f>
        <v>0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9.69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956236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236028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55632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37506</v>
      </c>
      <c r="F14" s="238">
        <f>data!F64</f>
        <v>0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521</v>
      </c>
      <c r="C15" s="238">
        <f>data!C65</f>
        <v>0</v>
      </c>
      <c r="D15" s="238">
        <f>data!D65</f>
        <v>0</v>
      </c>
      <c r="E15" s="238">
        <f>data!E65</f>
        <v>958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522</v>
      </c>
      <c r="C16" s="238">
        <f>data!C66</f>
        <v>0</v>
      </c>
      <c r="D16" s="238">
        <f>data!D66</f>
        <v>0</v>
      </c>
      <c r="E16" s="238">
        <f>data!E66</f>
        <v>285437</v>
      </c>
      <c r="F16" s="238">
        <f>data!F66</f>
        <v>0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148419</v>
      </c>
      <c r="F17" s="238">
        <f>data!F67</f>
        <v>0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7778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0</v>
      </c>
      <c r="D19" s="238">
        <f>data!D69</f>
        <v>0</v>
      </c>
      <c r="E19" s="238">
        <f>data!E69</f>
        <v>16714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0</v>
      </c>
      <c r="D21" s="238">
        <f>data!D85</f>
        <v>0</v>
      </c>
      <c r="E21" s="238">
        <f>data!E85</f>
        <v>1744708</v>
      </c>
      <c r="F21" s="238">
        <f>data!F85</f>
        <v>0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>
        <f>+data!M668</f>
        <v>0</v>
      </c>
      <c r="D23" s="246">
        <f>+data!M669</f>
        <v>0</v>
      </c>
      <c r="E23" s="246">
        <f>+data!M670</f>
        <v>1357325</v>
      </c>
      <c r="F23" s="246">
        <f>+data!M671</f>
        <v>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0</v>
      </c>
      <c r="D24" s="238">
        <f>data!D87</f>
        <v>0</v>
      </c>
      <c r="E24" s="238">
        <f>data!E87</f>
        <v>4217315</v>
      </c>
      <c r="F24" s="238">
        <f>data!F87</f>
        <v>0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0</v>
      </c>
      <c r="D25" s="238">
        <f>data!D88</f>
        <v>0</v>
      </c>
      <c r="E25" s="238">
        <f>data!E88</f>
        <v>119252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0</v>
      </c>
      <c r="D26" s="238">
        <f>data!D89</f>
        <v>0</v>
      </c>
      <c r="E26" s="238">
        <f>data!E89</f>
        <v>4336567</v>
      </c>
      <c r="F26" s="238">
        <f>data!F89</f>
        <v>0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0</v>
      </c>
      <c r="D28" s="238">
        <f>data!D90</f>
        <v>0</v>
      </c>
      <c r="E28" s="238">
        <f>data!E90</f>
        <v>5997</v>
      </c>
      <c r="F28" s="238">
        <f>data!F90</f>
        <v>0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3466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0</v>
      </c>
      <c r="D30" s="238">
        <f>data!D92</f>
        <v>0</v>
      </c>
      <c r="E30" s="238">
        <f>data!E92</f>
        <v>1336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38428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9.2799999999999994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Douglas, Grant, Lincoln, and Okanogan Public Hospital District No. 6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85</v>
      </c>
      <c r="D41" s="238">
        <f>data!K59</f>
        <v>0</v>
      </c>
      <c r="E41" s="238">
        <f>data!L59</f>
        <v>2119</v>
      </c>
      <c r="F41" s="238">
        <f>data!M59</f>
        <v>0</v>
      </c>
      <c r="G41" s="238">
        <f>data!N59</f>
        <v>0</v>
      </c>
      <c r="H41" s="238">
        <f>data!O59</f>
        <v>59</v>
      </c>
      <c r="I41" s="238">
        <f>data!P59</f>
        <v>12115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0.74</v>
      </c>
      <c r="D42" s="245">
        <f>data!K60</f>
        <v>0</v>
      </c>
      <c r="E42" s="245">
        <f>data!L60</f>
        <v>18.329999999999998</v>
      </c>
      <c r="F42" s="245">
        <f>data!M60</f>
        <v>0</v>
      </c>
      <c r="G42" s="245">
        <f>data!N60</f>
        <v>0</v>
      </c>
      <c r="H42" s="245">
        <f>data!O60</f>
        <v>0.46</v>
      </c>
      <c r="I42" s="245">
        <f>data!P60</f>
        <v>9.59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72572</v>
      </c>
      <c r="D43" s="238">
        <f>data!K61</f>
        <v>0</v>
      </c>
      <c r="E43" s="238">
        <f>data!L61</f>
        <v>1809165</v>
      </c>
      <c r="F43" s="238">
        <f>data!M61</f>
        <v>0</v>
      </c>
      <c r="G43" s="238">
        <f>data!N61</f>
        <v>0</v>
      </c>
      <c r="H43" s="238">
        <f>data!O61</f>
        <v>402365</v>
      </c>
      <c r="I43" s="238">
        <f>data!P61</f>
        <v>517337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17913</v>
      </c>
      <c r="D44" s="238">
        <f>data!K62</f>
        <v>0</v>
      </c>
      <c r="E44" s="238">
        <f>data!L62</f>
        <v>446557</v>
      </c>
      <c r="F44" s="238">
        <f>data!M62</f>
        <v>0</v>
      </c>
      <c r="G44" s="238">
        <f>data!N62</f>
        <v>0</v>
      </c>
      <c r="H44" s="238">
        <f>data!O62</f>
        <v>99316</v>
      </c>
      <c r="I44" s="238">
        <f>data!P62</f>
        <v>127694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4222</v>
      </c>
      <c r="D45" s="238">
        <f>data!K63</f>
        <v>0</v>
      </c>
      <c r="E45" s="238">
        <f>data!L63</f>
        <v>105253</v>
      </c>
      <c r="F45" s="238">
        <f>data!M63</f>
        <v>0</v>
      </c>
      <c r="G45" s="238">
        <f>data!N63</f>
        <v>0</v>
      </c>
      <c r="H45" s="238">
        <f>data!O63</f>
        <v>100977</v>
      </c>
      <c r="I45" s="238">
        <f>data!P63</f>
        <v>99696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2846</v>
      </c>
      <c r="D46" s="238">
        <f>data!K64</f>
        <v>0</v>
      </c>
      <c r="E46" s="238">
        <f>data!L64</f>
        <v>70961</v>
      </c>
      <c r="F46" s="238">
        <f>data!M64</f>
        <v>0</v>
      </c>
      <c r="G46" s="238">
        <f>data!N64</f>
        <v>0</v>
      </c>
      <c r="H46" s="238">
        <f>data!O64</f>
        <v>21595</v>
      </c>
      <c r="I46" s="238">
        <f>data!P64</f>
        <v>155149</v>
      </c>
    </row>
    <row r="47" spans="1:9" ht="20.100000000000001" customHeight="1" x14ac:dyDescent="0.2">
      <c r="A47" s="230">
        <v>10</v>
      </c>
      <c r="B47" s="238" t="s">
        <v>521</v>
      </c>
      <c r="C47" s="238">
        <f>data!J65</f>
        <v>73</v>
      </c>
      <c r="D47" s="238">
        <f>data!K65</f>
        <v>0</v>
      </c>
      <c r="E47" s="238">
        <f>data!L65</f>
        <v>1812</v>
      </c>
      <c r="F47" s="238">
        <f>data!M65</f>
        <v>0</v>
      </c>
      <c r="G47" s="238">
        <f>data!N65</f>
        <v>0</v>
      </c>
      <c r="H47" s="238">
        <f>data!O65</f>
        <v>1287</v>
      </c>
      <c r="I47" s="238">
        <f>data!P65</f>
        <v>2538</v>
      </c>
    </row>
    <row r="48" spans="1:9" ht="20.100000000000001" customHeight="1" x14ac:dyDescent="0.2">
      <c r="A48" s="230">
        <v>11</v>
      </c>
      <c r="B48" s="238" t="s">
        <v>522</v>
      </c>
      <c r="C48" s="238">
        <f>data!J66</f>
        <v>21663</v>
      </c>
      <c r="D48" s="238">
        <f>data!K66</f>
        <v>0</v>
      </c>
      <c r="E48" s="238">
        <f>data!L66</f>
        <v>540037</v>
      </c>
      <c r="F48" s="238">
        <f>data!M66</f>
        <v>0</v>
      </c>
      <c r="G48" s="238">
        <f>data!N66</f>
        <v>0</v>
      </c>
      <c r="H48" s="238">
        <f>data!O66</f>
        <v>290989</v>
      </c>
      <c r="I48" s="238">
        <f>data!P66</f>
        <v>155333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280776</v>
      </c>
      <c r="F49" s="238">
        <f>data!M67</f>
        <v>0</v>
      </c>
      <c r="G49" s="238">
        <f>data!N67</f>
        <v>0</v>
      </c>
      <c r="H49" s="238">
        <f>data!O67</f>
        <v>2252</v>
      </c>
      <c r="I49" s="238">
        <f>data!P67</f>
        <v>131961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590</v>
      </c>
      <c r="D50" s="238">
        <f>data!K68</f>
        <v>0</v>
      </c>
      <c r="E50" s="238">
        <f>data!L68</f>
        <v>14715</v>
      </c>
      <c r="F50" s="238">
        <f>data!M68</f>
        <v>0</v>
      </c>
      <c r="G50" s="238">
        <f>data!N68</f>
        <v>0</v>
      </c>
      <c r="H50" s="238">
        <f>data!O68</f>
        <v>356</v>
      </c>
      <c r="I50" s="238">
        <f>data!P68</f>
        <v>-7774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1268</v>
      </c>
      <c r="D51" s="238">
        <f>data!K69</f>
        <v>0</v>
      </c>
      <c r="E51" s="238">
        <f>data!L69</f>
        <v>31623</v>
      </c>
      <c r="F51" s="238">
        <f>data!M69</f>
        <v>0</v>
      </c>
      <c r="G51" s="238">
        <f>data!N69</f>
        <v>0</v>
      </c>
      <c r="H51" s="238">
        <f>data!O69</f>
        <v>14521</v>
      </c>
      <c r="I51" s="238">
        <f>data!P69</f>
        <v>25006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121147</v>
      </c>
      <c r="D53" s="238">
        <f>data!K85</f>
        <v>0</v>
      </c>
      <c r="E53" s="238">
        <f>data!L85</f>
        <v>3300899</v>
      </c>
      <c r="F53" s="238">
        <f>data!M85</f>
        <v>0</v>
      </c>
      <c r="G53" s="238">
        <f>data!N85</f>
        <v>0</v>
      </c>
      <c r="H53" s="238">
        <f>data!O85</f>
        <v>933658</v>
      </c>
      <c r="I53" s="238">
        <f>data!P85</f>
        <v>1206940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>
        <f>+data!M675</f>
        <v>48875</v>
      </c>
      <c r="D55" s="246">
        <f>+data!M676</f>
        <v>0</v>
      </c>
      <c r="E55" s="246">
        <f>+data!M677</f>
        <v>2576449</v>
      </c>
      <c r="F55" s="246">
        <f>+data!M678</f>
        <v>0</v>
      </c>
      <c r="G55" s="246">
        <f>+data!M679</f>
        <v>0</v>
      </c>
      <c r="H55" s="246">
        <f>+data!M680</f>
        <v>95237</v>
      </c>
      <c r="I55" s="246">
        <f>+data!M681</f>
        <v>898142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223591</v>
      </c>
      <c r="D56" s="238">
        <f>data!K87</f>
        <v>0</v>
      </c>
      <c r="E56" s="238">
        <f>data!L87</f>
        <v>8280245</v>
      </c>
      <c r="F56" s="238">
        <f>data!M87</f>
        <v>0</v>
      </c>
      <c r="G56" s="238">
        <f>data!N87</f>
        <v>0</v>
      </c>
      <c r="H56" s="238">
        <f>data!O87</f>
        <v>13390</v>
      </c>
      <c r="I56" s="238">
        <f>data!P87</f>
        <v>890041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7552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66199</v>
      </c>
      <c r="I57" s="238">
        <f>data!P88</f>
        <v>3682338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231143</v>
      </c>
      <c r="D58" s="238">
        <f>data!K89</f>
        <v>0</v>
      </c>
      <c r="E58" s="238">
        <f>data!L89</f>
        <v>8280245</v>
      </c>
      <c r="F58" s="238">
        <f>data!M89</f>
        <v>0</v>
      </c>
      <c r="G58" s="238">
        <f>data!N89</f>
        <v>0</v>
      </c>
      <c r="H58" s="238">
        <f>data!O89</f>
        <v>79589</v>
      </c>
      <c r="I58" s="238">
        <f>data!P89</f>
        <v>4572379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11345</v>
      </c>
      <c r="F60" s="238">
        <f>data!M90</f>
        <v>0</v>
      </c>
      <c r="G60" s="238">
        <f>data!N90</f>
        <v>0</v>
      </c>
      <c r="H60" s="238">
        <f>data!O90</f>
        <v>91</v>
      </c>
      <c r="I60" s="238">
        <f>data!P90</f>
        <v>5332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6558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2527</v>
      </c>
      <c r="F62" s="238">
        <f>data!M92</f>
        <v>0</v>
      </c>
      <c r="G62" s="238">
        <f>data!N92</f>
        <v>0</v>
      </c>
      <c r="H62" s="238">
        <f>data!O92</f>
        <v>62</v>
      </c>
      <c r="I62" s="238">
        <f>data!P92</f>
        <v>1289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2916</v>
      </c>
      <c r="D63" s="238">
        <f>data!K93</f>
        <v>0</v>
      </c>
      <c r="E63" s="238">
        <f>data!L93</f>
        <v>72704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0.7</v>
      </c>
      <c r="D64" s="245">
        <f>data!K94</f>
        <v>0</v>
      </c>
      <c r="E64" s="245">
        <f>data!L94</f>
        <v>17.55</v>
      </c>
      <c r="F64" s="245">
        <f>data!M94</f>
        <v>0</v>
      </c>
      <c r="G64" s="245">
        <f>data!N94</f>
        <v>0</v>
      </c>
      <c r="H64" s="245">
        <f>data!O94</f>
        <v>0.3</v>
      </c>
      <c r="I64" s="245">
        <f>data!P94</f>
        <v>7.47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Douglas, Grant, Lincoln, and Okanogan Public Hospital District No. 6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3413</v>
      </c>
      <c r="D73" s="246">
        <f>data!R59</f>
        <v>19728</v>
      </c>
      <c r="E73" s="250"/>
      <c r="F73" s="250"/>
      <c r="G73" s="238">
        <f>data!U59</f>
        <v>321439</v>
      </c>
      <c r="H73" s="238">
        <f>data!V59</f>
        <v>0</v>
      </c>
      <c r="I73" s="238">
        <f>data!W59</f>
        <v>404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2.1800000000000002</v>
      </c>
      <c r="E74" s="245">
        <f>data!S60</f>
        <v>0.88</v>
      </c>
      <c r="F74" s="245">
        <f>data!T60</f>
        <v>2.4500000000000002</v>
      </c>
      <c r="G74" s="245">
        <f>data!U60</f>
        <v>11.46</v>
      </c>
      <c r="H74" s="245">
        <f>data!V60</f>
        <v>0</v>
      </c>
      <c r="I74" s="245">
        <f>data!W60</f>
        <v>0.6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711455</v>
      </c>
      <c r="E75" s="238">
        <f>data!S61</f>
        <v>47688</v>
      </c>
      <c r="F75" s="238">
        <f>data!T61</f>
        <v>307755</v>
      </c>
      <c r="G75" s="238">
        <f>data!U61</f>
        <v>778301</v>
      </c>
      <c r="H75" s="238">
        <f>data!V61</f>
        <v>0</v>
      </c>
      <c r="I75" s="238">
        <f>data!W61</f>
        <v>45420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175609</v>
      </c>
      <c r="E76" s="238">
        <f>data!S62</f>
        <v>11771</v>
      </c>
      <c r="F76" s="238">
        <f>data!T62</f>
        <v>75963</v>
      </c>
      <c r="G76" s="238">
        <f>data!U62</f>
        <v>192108</v>
      </c>
      <c r="H76" s="238">
        <f>data!V62</f>
        <v>0</v>
      </c>
      <c r="I76" s="238">
        <f>data!W62</f>
        <v>11211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248318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9481</v>
      </c>
      <c r="D78" s="238">
        <f>data!R64</f>
        <v>28402</v>
      </c>
      <c r="E78" s="238">
        <f>data!S64</f>
        <v>128064</v>
      </c>
      <c r="F78" s="238">
        <f>data!T64</f>
        <v>399928</v>
      </c>
      <c r="G78" s="238">
        <f>data!U64</f>
        <v>933529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521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63</v>
      </c>
    </row>
    <row r="80" spans="1:9" ht="20.100000000000001" customHeight="1" x14ac:dyDescent="0.2">
      <c r="A80" s="230">
        <v>11</v>
      </c>
      <c r="B80" s="238" t="s">
        <v>522</v>
      </c>
      <c r="C80" s="238">
        <f>data!Q66</f>
        <v>1734</v>
      </c>
      <c r="D80" s="238">
        <f>data!R66</f>
        <v>19317</v>
      </c>
      <c r="E80" s="238">
        <f>data!S66</f>
        <v>6222</v>
      </c>
      <c r="F80" s="238">
        <f>data!T66</f>
        <v>1179</v>
      </c>
      <c r="G80" s="238">
        <f>data!U66</f>
        <v>777671</v>
      </c>
      <c r="H80" s="238">
        <f>data!V66</f>
        <v>0</v>
      </c>
      <c r="I80" s="238">
        <f>data!W66</f>
        <v>354061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4950</v>
      </c>
      <c r="E81" s="238">
        <f>data!S67</f>
        <v>0</v>
      </c>
      <c r="F81" s="238">
        <f>data!T67</f>
        <v>36430</v>
      </c>
      <c r="G81" s="238">
        <f>data!U67</f>
        <v>60981</v>
      </c>
      <c r="H81" s="238">
        <f>data!V67</f>
        <v>0</v>
      </c>
      <c r="I81" s="238">
        <f>data!W67</f>
        <v>4752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10032</v>
      </c>
      <c r="E82" s="238">
        <f>data!S68</f>
        <v>0</v>
      </c>
      <c r="F82" s="238">
        <f>data!T68</f>
        <v>1116</v>
      </c>
      <c r="G82" s="238">
        <f>data!U68</f>
        <v>24391</v>
      </c>
      <c r="H82" s="238">
        <f>data!V68</f>
        <v>0</v>
      </c>
      <c r="I82" s="238">
        <f>data!W68</f>
        <v>17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163</v>
      </c>
      <c r="D83" s="238">
        <f>data!R69</f>
        <v>16119</v>
      </c>
      <c r="E83" s="238">
        <f>data!S69</f>
        <v>1911</v>
      </c>
      <c r="F83" s="238">
        <f>data!T69</f>
        <v>4127</v>
      </c>
      <c r="G83" s="238">
        <f>data!U69</f>
        <v>56411</v>
      </c>
      <c r="H83" s="238">
        <f>data!V69</f>
        <v>0</v>
      </c>
      <c r="I83" s="238">
        <f>data!W69</f>
        <v>722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11378</v>
      </c>
      <c r="D85" s="238">
        <f>data!R85</f>
        <v>965884</v>
      </c>
      <c r="E85" s="238">
        <f>data!S85</f>
        <v>195656</v>
      </c>
      <c r="F85" s="238">
        <f>data!T85</f>
        <v>826498</v>
      </c>
      <c r="G85" s="238">
        <f>data!U85</f>
        <v>3071710</v>
      </c>
      <c r="H85" s="238">
        <f>data!V85</f>
        <v>0</v>
      </c>
      <c r="I85" s="238">
        <f>data!W85</f>
        <v>416246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>
        <f>+data!M682</f>
        <v>1722</v>
      </c>
      <c r="D87" s="246">
        <f>+data!M683</f>
        <v>357931</v>
      </c>
      <c r="E87" s="246">
        <f>+data!M684</f>
        <v>64403</v>
      </c>
      <c r="F87" s="246">
        <f>+data!M685</f>
        <v>459151</v>
      </c>
      <c r="G87" s="246">
        <f>+data!M686</f>
        <v>1641858</v>
      </c>
      <c r="H87" s="246">
        <f>+data!M687</f>
        <v>0</v>
      </c>
      <c r="I87" s="246">
        <f>+data!M688</f>
        <v>104615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0</v>
      </c>
      <c r="D88" s="238">
        <f>data!R87</f>
        <v>474163</v>
      </c>
      <c r="E88" s="238">
        <f>data!S87</f>
        <v>55899</v>
      </c>
      <c r="F88" s="238">
        <f>data!T87</f>
        <v>137497</v>
      </c>
      <c r="G88" s="238">
        <f>data!U87</f>
        <v>1519474</v>
      </c>
      <c r="H88" s="238">
        <f>data!V87</f>
        <v>0</v>
      </c>
      <c r="I88" s="238">
        <f>data!W87</f>
        <v>52081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0</v>
      </c>
      <c r="D89" s="238">
        <f>data!R88</f>
        <v>1754341</v>
      </c>
      <c r="E89" s="238">
        <f>data!S88</f>
        <v>207496</v>
      </c>
      <c r="F89" s="238">
        <f>data!T88</f>
        <v>2383253</v>
      </c>
      <c r="G89" s="238">
        <f>data!U88</f>
        <v>8571304</v>
      </c>
      <c r="H89" s="238">
        <f>data!V88</f>
        <v>0</v>
      </c>
      <c r="I89" s="238">
        <f>data!W88</f>
        <v>475422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0</v>
      </c>
      <c r="D90" s="238">
        <f>data!R89</f>
        <v>2228504</v>
      </c>
      <c r="E90" s="238">
        <f>data!S89</f>
        <v>263395</v>
      </c>
      <c r="F90" s="238">
        <f>data!T89</f>
        <v>2520750</v>
      </c>
      <c r="G90" s="238">
        <f>data!U89</f>
        <v>10090778</v>
      </c>
      <c r="H90" s="238">
        <f>data!V89</f>
        <v>0</v>
      </c>
      <c r="I90" s="238">
        <f>data!W89</f>
        <v>527503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0</v>
      </c>
      <c r="D92" s="238">
        <f>data!R90</f>
        <v>200</v>
      </c>
      <c r="E92" s="238">
        <f>data!S90</f>
        <v>0</v>
      </c>
      <c r="F92" s="238">
        <f>data!T90</f>
        <v>1472</v>
      </c>
      <c r="G92" s="238">
        <f>data!U90</f>
        <v>2464</v>
      </c>
      <c r="H92" s="238">
        <f>data!V90</f>
        <v>0</v>
      </c>
      <c r="I92" s="238">
        <f>data!W90</f>
        <v>192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0</v>
      </c>
      <c r="D94" s="238">
        <f>data!R92</f>
        <v>293</v>
      </c>
      <c r="E94" s="238">
        <f>data!S92</f>
        <v>119</v>
      </c>
      <c r="F94" s="238">
        <f>data!T92</f>
        <v>330</v>
      </c>
      <c r="G94" s="238">
        <f>data!U92</f>
        <v>1541</v>
      </c>
      <c r="H94" s="238">
        <f>data!V92</f>
        <v>0</v>
      </c>
      <c r="I94" s="238">
        <f>data!W92</f>
        <v>81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2.4500000000000002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Douglas, Grant, Lincoln, and Okanogan Public Hospital District No. 6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1926</v>
      </c>
      <c r="D105" s="238">
        <f>data!Y59</f>
        <v>5252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2.88</v>
      </c>
      <c r="D106" s="245">
        <f>data!Y60</f>
        <v>7.85</v>
      </c>
      <c r="E106" s="245">
        <f>data!Z60</f>
        <v>0</v>
      </c>
      <c r="F106" s="245">
        <f>data!AA60</f>
        <v>0</v>
      </c>
      <c r="G106" s="245">
        <f>data!AB60</f>
        <v>2.11</v>
      </c>
      <c r="H106" s="245">
        <f>data!AC60</f>
        <v>0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216530</v>
      </c>
      <c r="D107" s="238">
        <f>data!Y61</f>
        <v>590455</v>
      </c>
      <c r="E107" s="238">
        <f>data!Z61</f>
        <v>0</v>
      </c>
      <c r="F107" s="238">
        <f>data!AA61</f>
        <v>0</v>
      </c>
      <c r="G107" s="238">
        <f>data!AB61</f>
        <v>134592</v>
      </c>
      <c r="H107" s="238">
        <f>data!AC61</f>
        <v>0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53446</v>
      </c>
      <c r="D108" s="238">
        <f>data!Y62</f>
        <v>145742</v>
      </c>
      <c r="E108" s="238">
        <f>data!Z62</f>
        <v>0</v>
      </c>
      <c r="F108" s="238">
        <f>data!AA62</f>
        <v>0</v>
      </c>
      <c r="G108" s="238">
        <f>data!AB62</f>
        <v>33221</v>
      </c>
      <c r="H108" s="238">
        <f>data!AC62</f>
        <v>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181370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13886</v>
      </c>
      <c r="D110" s="238">
        <f>data!Y64</f>
        <v>99651</v>
      </c>
      <c r="E110" s="238">
        <f>data!Z64</f>
        <v>0</v>
      </c>
      <c r="F110" s="238">
        <f>data!AA64</f>
        <v>0</v>
      </c>
      <c r="G110" s="238">
        <f>data!AB64</f>
        <v>880604</v>
      </c>
      <c r="H110" s="238">
        <f>data!AC64</f>
        <v>16366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521</v>
      </c>
      <c r="C111" s="238">
        <f>data!X65</f>
        <v>299</v>
      </c>
      <c r="D111" s="238">
        <f>data!Y65</f>
        <v>815</v>
      </c>
      <c r="E111" s="238">
        <f>data!Z65</f>
        <v>0</v>
      </c>
      <c r="F111" s="238">
        <f>data!AA65</f>
        <v>0</v>
      </c>
      <c r="G111" s="238">
        <f>data!AB65</f>
        <v>5690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522</v>
      </c>
      <c r="C112" s="238">
        <f>data!X66</f>
        <v>67553</v>
      </c>
      <c r="D112" s="238">
        <f>data!Y66</f>
        <v>571421</v>
      </c>
      <c r="E112" s="238">
        <f>data!Z66</f>
        <v>0</v>
      </c>
      <c r="F112" s="238">
        <f>data!AA66</f>
        <v>0</v>
      </c>
      <c r="G112" s="238">
        <f>data!AB66</f>
        <v>285617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22596</v>
      </c>
      <c r="D113" s="238">
        <f>data!Y67</f>
        <v>61625</v>
      </c>
      <c r="E113" s="238">
        <f>data!Z67</f>
        <v>0</v>
      </c>
      <c r="F113" s="238">
        <f>data!AA67</f>
        <v>0</v>
      </c>
      <c r="G113" s="238">
        <f>data!AB67</f>
        <v>41281</v>
      </c>
      <c r="H113" s="238">
        <f>data!AC67</f>
        <v>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83</v>
      </c>
      <c r="D114" s="238">
        <f>data!Y68</f>
        <v>226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25450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3445</v>
      </c>
      <c r="D115" s="238">
        <f>data!Y69</f>
        <v>9393</v>
      </c>
      <c r="E115" s="238">
        <f>data!Z69</f>
        <v>0</v>
      </c>
      <c r="F115" s="238">
        <f>data!AA69</f>
        <v>0</v>
      </c>
      <c r="G115" s="238">
        <f>data!AB69</f>
        <v>2153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377838</v>
      </c>
      <c r="D117" s="238">
        <f>data!Y85</f>
        <v>1479328</v>
      </c>
      <c r="E117" s="238">
        <f>data!Z85</f>
        <v>0</v>
      </c>
      <c r="F117" s="238">
        <f>data!AA85</f>
        <v>0</v>
      </c>
      <c r="G117" s="238">
        <f>data!AB85</f>
        <v>1564528</v>
      </c>
      <c r="H117" s="238">
        <f>data!AC85</f>
        <v>41816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>
        <f>+data!M689</f>
        <v>368265</v>
      </c>
      <c r="D119" s="246">
        <f>+data!M690</f>
        <v>1046190</v>
      </c>
      <c r="E119" s="246">
        <f>+data!M691</f>
        <v>0</v>
      </c>
      <c r="F119" s="246">
        <f>+data!M692</f>
        <v>0</v>
      </c>
      <c r="G119" s="246">
        <f>+data!M693</f>
        <v>779428</v>
      </c>
      <c r="H119" s="246">
        <f>+data!M694</f>
        <v>4789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248287</v>
      </c>
      <c r="D120" s="238">
        <f>data!Y87</f>
        <v>677054</v>
      </c>
      <c r="E120" s="238">
        <f>data!Z87</f>
        <v>0</v>
      </c>
      <c r="F120" s="238">
        <f>data!AA87</f>
        <v>0</v>
      </c>
      <c r="G120" s="238">
        <f>data!AB87</f>
        <v>1034951</v>
      </c>
      <c r="H120" s="238">
        <f>data!AC87</f>
        <v>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2266490</v>
      </c>
      <c r="D121" s="238">
        <f>data!Y88</f>
        <v>6180481</v>
      </c>
      <c r="E121" s="238">
        <f>data!Z88</f>
        <v>0</v>
      </c>
      <c r="F121" s="238">
        <f>data!AA88</f>
        <v>0</v>
      </c>
      <c r="G121" s="238">
        <f>data!AB88</f>
        <v>3494034</v>
      </c>
      <c r="H121" s="238">
        <f>data!AC88</f>
        <v>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2514777</v>
      </c>
      <c r="D122" s="238">
        <f>data!Y89</f>
        <v>6857535</v>
      </c>
      <c r="E122" s="238">
        <f>data!Z89</f>
        <v>0</v>
      </c>
      <c r="F122" s="238">
        <f>data!AA89</f>
        <v>0</v>
      </c>
      <c r="G122" s="238">
        <f>data!AB89</f>
        <v>4528985</v>
      </c>
      <c r="H122" s="238">
        <f>data!AC89</f>
        <v>0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913</v>
      </c>
      <c r="D124" s="238">
        <f>data!Y90</f>
        <v>2490</v>
      </c>
      <c r="E124" s="238">
        <f>data!Z90</f>
        <v>0</v>
      </c>
      <c r="F124" s="238">
        <f>data!AA90</f>
        <v>0</v>
      </c>
      <c r="G124" s="238">
        <f>data!AB90</f>
        <v>1668</v>
      </c>
      <c r="H124" s="238">
        <f>data!AC90</f>
        <v>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387</v>
      </c>
      <c r="D126" s="238">
        <f>data!Y92</f>
        <v>1056</v>
      </c>
      <c r="E126" s="238">
        <f>data!Z92</f>
        <v>0</v>
      </c>
      <c r="F126" s="238">
        <f>data!AA92</f>
        <v>0</v>
      </c>
      <c r="G126" s="238">
        <f>data!AB92</f>
        <v>284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Douglas, Grant, Lincoln, and Okanogan Public Hospital District No. 6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3424</v>
      </c>
      <c r="D137" s="238">
        <f>data!AF59</f>
        <v>0</v>
      </c>
      <c r="E137" s="238">
        <f>data!AG59</f>
        <v>4349</v>
      </c>
      <c r="F137" s="238">
        <f>data!AH59</f>
        <v>0</v>
      </c>
      <c r="G137" s="238">
        <f>data!AI59</f>
        <v>0</v>
      </c>
      <c r="H137" s="238">
        <f>data!AJ59</f>
        <v>18551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3.89</v>
      </c>
      <c r="D138" s="245">
        <f>data!AF60</f>
        <v>0</v>
      </c>
      <c r="E138" s="245">
        <f>data!AG60</f>
        <v>12.1</v>
      </c>
      <c r="F138" s="245">
        <f>data!AH60</f>
        <v>0</v>
      </c>
      <c r="G138" s="245">
        <f>data!AI60</f>
        <v>0</v>
      </c>
      <c r="H138" s="245">
        <f>data!AJ60</f>
        <v>26.71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340135</v>
      </c>
      <c r="D139" s="238">
        <f>data!AF61</f>
        <v>0</v>
      </c>
      <c r="E139" s="238">
        <f>data!AG61</f>
        <v>2385278</v>
      </c>
      <c r="F139" s="238">
        <f>data!AH61</f>
        <v>0</v>
      </c>
      <c r="G139" s="238">
        <f>data!AI61</f>
        <v>0</v>
      </c>
      <c r="H139" s="238">
        <f>data!AJ61</f>
        <v>3327805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83956</v>
      </c>
      <c r="D140" s="238">
        <f>data!AF62</f>
        <v>0</v>
      </c>
      <c r="E140" s="238">
        <f>data!AG62</f>
        <v>588759</v>
      </c>
      <c r="F140" s="238">
        <f>data!AH62</f>
        <v>0</v>
      </c>
      <c r="G140" s="238">
        <f>data!AI62</f>
        <v>0</v>
      </c>
      <c r="H140" s="238">
        <f>data!AJ62</f>
        <v>821403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76378</v>
      </c>
      <c r="F141" s="238">
        <f>data!AH63</f>
        <v>0</v>
      </c>
      <c r="G141" s="238">
        <f>data!AI63</f>
        <v>0</v>
      </c>
      <c r="H141" s="238">
        <f>data!AJ63</f>
        <v>795759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9557</v>
      </c>
      <c r="D142" s="238">
        <f>data!AF64</f>
        <v>0</v>
      </c>
      <c r="E142" s="238">
        <f>data!AG64</f>
        <v>84897</v>
      </c>
      <c r="F142" s="238">
        <f>data!AH64</f>
        <v>0</v>
      </c>
      <c r="G142" s="238">
        <f>data!AI64</f>
        <v>0</v>
      </c>
      <c r="H142" s="238">
        <f>data!AJ64</f>
        <v>181253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521</v>
      </c>
      <c r="C143" s="238">
        <f>data!AE65</f>
        <v>7728</v>
      </c>
      <c r="D143" s="238">
        <f>data!AF65</f>
        <v>0</v>
      </c>
      <c r="E143" s="238">
        <f>data!AG65</f>
        <v>2354</v>
      </c>
      <c r="F143" s="238">
        <f>data!AH65</f>
        <v>0</v>
      </c>
      <c r="G143" s="238">
        <f>data!AI65</f>
        <v>0</v>
      </c>
      <c r="H143" s="238">
        <f>data!AJ65</f>
        <v>23272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522</v>
      </c>
      <c r="C144" s="238">
        <f>data!AE66</f>
        <v>43491</v>
      </c>
      <c r="D144" s="238">
        <f>data!AF66</f>
        <v>0</v>
      </c>
      <c r="E144" s="238">
        <f>data!AG66</f>
        <v>77830</v>
      </c>
      <c r="F144" s="238">
        <f>data!AH66</f>
        <v>0</v>
      </c>
      <c r="G144" s="238">
        <f>data!AI66</f>
        <v>0</v>
      </c>
      <c r="H144" s="238">
        <f>data!AJ66</f>
        <v>387835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58556</v>
      </c>
      <c r="D145" s="238">
        <f>data!AF67</f>
        <v>0</v>
      </c>
      <c r="E145" s="238">
        <f>data!AG67</f>
        <v>121666</v>
      </c>
      <c r="F145" s="238">
        <f>data!AH67</f>
        <v>0</v>
      </c>
      <c r="G145" s="238">
        <f>data!AI67</f>
        <v>0</v>
      </c>
      <c r="H145" s="238">
        <f>data!AJ67</f>
        <v>296170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517</v>
      </c>
      <c r="D146" s="238">
        <f>data!AF68</f>
        <v>0</v>
      </c>
      <c r="E146" s="238">
        <f>data!AG68</f>
        <v>10088</v>
      </c>
      <c r="F146" s="238">
        <f>data!AH68</f>
        <v>0</v>
      </c>
      <c r="G146" s="238">
        <f>data!AI68</f>
        <v>0</v>
      </c>
      <c r="H146" s="238">
        <f>data!AJ68</f>
        <v>5977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6972</v>
      </c>
      <c r="D147" s="238">
        <f>data!AF69</f>
        <v>0</v>
      </c>
      <c r="E147" s="238">
        <f>data!AG69</f>
        <v>26440</v>
      </c>
      <c r="F147" s="238">
        <f>data!AH69</f>
        <v>0</v>
      </c>
      <c r="G147" s="238">
        <f>data!AI69</f>
        <v>0</v>
      </c>
      <c r="H147" s="238">
        <f>data!AJ69</f>
        <v>85815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550912</v>
      </c>
      <c r="D149" s="238">
        <f>data!AF85</f>
        <v>0</v>
      </c>
      <c r="E149" s="238">
        <f>data!AG85</f>
        <v>3373690</v>
      </c>
      <c r="F149" s="238">
        <f>data!AH85</f>
        <v>0</v>
      </c>
      <c r="G149" s="238">
        <f>data!AI85</f>
        <v>0</v>
      </c>
      <c r="H149" s="238">
        <f>data!AJ85</f>
        <v>5925289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>
        <f>+data!M696</f>
        <v>271643</v>
      </c>
      <c r="D151" s="246">
        <f>+data!M697</f>
        <v>0</v>
      </c>
      <c r="E151" s="246">
        <f>+data!M698</f>
        <v>1827441</v>
      </c>
      <c r="F151" s="246">
        <f>+data!M699</f>
        <v>0</v>
      </c>
      <c r="G151" s="246">
        <f>+data!M700</f>
        <v>0</v>
      </c>
      <c r="H151" s="246">
        <f>+data!M701</f>
        <v>1894013</v>
      </c>
      <c r="I151" s="246">
        <f>+data!M702</f>
        <v>0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116255</v>
      </c>
      <c r="D152" s="238">
        <f>data!AF87</f>
        <v>0</v>
      </c>
      <c r="E152" s="238">
        <f>data!AG87</f>
        <v>872361</v>
      </c>
      <c r="F152" s="238">
        <f>data!AH87</f>
        <v>0</v>
      </c>
      <c r="G152" s="238">
        <f>data!AI87</f>
        <v>0</v>
      </c>
      <c r="H152" s="238">
        <f>data!AJ87</f>
        <v>26507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950253</v>
      </c>
      <c r="D153" s="238">
        <f>data!AF88</f>
        <v>0</v>
      </c>
      <c r="E153" s="238">
        <f>data!AG88</f>
        <v>10359532</v>
      </c>
      <c r="F153" s="238">
        <f>data!AH88</f>
        <v>0</v>
      </c>
      <c r="G153" s="238">
        <f>data!AI88</f>
        <v>0</v>
      </c>
      <c r="H153" s="238">
        <f>data!AJ88</f>
        <v>7033063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1066508</v>
      </c>
      <c r="D154" s="238">
        <f>data!AF89</f>
        <v>0</v>
      </c>
      <c r="E154" s="238">
        <f>data!AG89</f>
        <v>11231893</v>
      </c>
      <c r="F154" s="238">
        <f>data!AH89</f>
        <v>0</v>
      </c>
      <c r="G154" s="238">
        <f>data!AI89</f>
        <v>0</v>
      </c>
      <c r="H154" s="238">
        <f>data!AJ89</f>
        <v>7059570</v>
      </c>
      <c r="I154" s="238">
        <f>data!AK89</f>
        <v>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2366</v>
      </c>
      <c r="D156" s="238">
        <f>data!AF90</f>
        <v>0</v>
      </c>
      <c r="E156" s="238">
        <f>data!AG90</f>
        <v>4916</v>
      </c>
      <c r="F156" s="238">
        <f>data!AH90</f>
        <v>0</v>
      </c>
      <c r="G156" s="238">
        <f>data!AI90</f>
        <v>0</v>
      </c>
      <c r="H156" s="238">
        <f>data!AJ90</f>
        <v>11967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523</v>
      </c>
      <c r="D158" s="238">
        <f>data!AF92</f>
        <v>0</v>
      </c>
      <c r="E158" s="238">
        <f>data!AG92</f>
        <v>1627</v>
      </c>
      <c r="F158" s="238">
        <f>data!AH92</f>
        <v>0</v>
      </c>
      <c r="G158" s="238">
        <f>data!AI92</f>
        <v>0</v>
      </c>
      <c r="H158" s="238">
        <f>data!AJ92</f>
        <v>3593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6.99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Douglas, Grant, Lincoln, and Okanogan Public Hospital District No. 6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4608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1.66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163926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40462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9537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6430</v>
      </c>
      <c r="G174" s="238">
        <f>data!AP64</f>
        <v>457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521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163</v>
      </c>
      <c r="G175" s="238">
        <f>data!AP65</f>
        <v>3184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522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48932</v>
      </c>
      <c r="G176" s="238">
        <f>data!AP66</f>
        <v>448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25442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1334</v>
      </c>
      <c r="G178" s="238">
        <f>data!AP68</f>
        <v>345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2866</v>
      </c>
      <c r="G179" s="238">
        <f>data!AP69</f>
        <v>309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299092</v>
      </c>
      <c r="G181" s="238">
        <f>data!AP85</f>
        <v>4743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>
        <f>+data!M703</f>
        <v>0</v>
      </c>
      <c r="D183" s="246">
        <f>+data!M704</f>
        <v>0</v>
      </c>
      <c r="E183" s="246">
        <f>+data!M705</f>
        <v>0</v>
      </c>
      <c r="F183" s="246">
        <f>+data!M706</f>
        <v>435534</v>
      </c>
      <c r="G183" s="246">
        <f>+data!M707</f>
        <v>427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558464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1989775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2548239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1028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594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229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6588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1.59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Douglas, Grant, Lincoln, and Okanogan Public Hospital District No. 6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10618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7.43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361083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89126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218312</v>
      </c>
    </row>
    <row r="207" spans="1:9" ht="20.100000000000001" customHeight="1" x14ac:dyDescent="0.2">
      <c r="A207" s="230">
        <v>10</v>
      </c>
      <c r="B207" s="238" t="s">
        <v>521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522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40687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56180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6740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49719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821847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0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2270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Douglas, Grant, Lincoln, and Okanogan Public Hospital District No. 6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92859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1.49</v>
      </c>
      <c r="E234" s="245">
        <f>data!BB60</f>
        <v>0</v>
      </c>
      <c r="F234" s="245">
        <f>data!BC60</f>
        <v>0</v>
      </c>
      <c r="G234" s="245">
        <f>data!BD60</f>
        <v>2.0299999999999998</v>
      </c>
      <c r="H234" s="245">
        <f>data!BE60</f>
        <v>7.14</v>
      </c>
      <c r="I234" s="245">
        <f>data!BF60</f>
        <v>11.91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74541</v>
      </c>
      <c r="E235" s="238">
        <f>data!BB61</f>
        <v>0</v>
      </c>
      <c r="F235" s="238">
        <f>data!BC61</f>
        <v>0</v>
      </c>
      <c r="G235" s="238">
        <f>data!BD61</f>
        <v>150991</v>
      </c>
      <c r="H235" s="238">
        <f>data!BE61</f>
        <v>327882</v>
      </c>
      <c r="I235" s="238">
        <f>data!BF61</f>
        <v>546871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18399</v>
      </c>
      <c r="E236" s="238">
        <f>data!BB62</f>
        <v>0</v>
      </c>
      <c r="F236" s="238">
        <f>data!BC62</f>
        <v>0</v>
      </c>
      <c r="G236" s="238">
        <f>data!BD62</f>
        <v>37269</v>
      </c>
      <c r="H236" s="238">
        <f>data!BE62</f>
        <v>80931</v>
      </c>
      <c r="I236" s="238">
        <f>data!BF62</f>
        <v>134984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31883</v>
      </c>
      <c r="E238" s="238">
        <f>data!BB64</f>
        <v>0</v>
      </c>
      <c r="F238" s="238">
        <f>data!BC64</f>
        <v>0</v>
      </c>
      <c r="G238" s="238">
        <f>data!BD64</f>
        <v>3655</v>
      </c>
      <c r="H238" s="238">
        <f>data!BE64</f>
        <v>86474</v>
      </c>
      <c r="I238" s="238">
        <f>data!BF64</f>
        <v>147889</v>
      </c>
    </row>
    <row r="239" spans="1:9" ht="20.100000000000001" customHeight="1" x14ac:dyDescent="0.2">
      <c r="A239" s="230">
        <v>10</v>
      </c>
      <c r="B239" s="238" t="s">
        <v>521</v>
      </c>
      <c r="C239" s="238">
        <f>data!AZ65</f>
        <v>0</v>
      </c>
      <c r="D239" s="238">
        <f>data!BA65</f>
        <v>14981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184902</v>
      </c>
      <c r="I239" s="238">
        <f>data!BF65</f>
        <v>2863</v>
      </c>
    </row>
    <row r="240" spans="1:9" ht="20.100000000000001" customHeight="1" x14ac:dyDescent="0.2">
      <c r="A240" s="230">
        <v>11</v>
      </c>
      <c r="B240" s="238" t="s">
        <v>522</v>
      </c>
      <c r="C240" s="238">
        <f>data!AZ66</f>
        <v>0</v>
      </c>
      <c r="D240" s="238">
        <f>data!BA66</f>
        <v>0</v>
      </c>
      <c r="E240" s="238">
        <f>data!BB66</f>
        <v>0</v>
      </c>
      <c r="F240" s="238">
        <f>data!BC66</f>
        <v>0</v>
      </c>
      <c r="G240" s="238">
        <f>data!BD66</f>
        <v>47251</v>
      </c>
      <c r="H240" s="238">
        <f>data!BE66</f>
        <v>111306</v>
      </c>
      <c r="I240" s="238">
        <f>data!BF66</f>
        <v>83441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24501</v>
      </c>
      <c r="D241" s="238">
        <f>data!BA67</f>
        <v>69297</v>
      </c>
      <c r="E241" s="238">
        <f>data!BB67</f>
        <v>0</v>
      </c>
      <c r="F241" s="238">
        <f>data!BC67</f>
        <v>0</v>
      </c>
      <c r="G241" s="238">
        <f>data!BD67</f>
        <v>17968</v>
      </c>
      <c r="H241" s="238">
        <f>data!BE67</f>
        <v>151884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345</v>
      </c>
      <c r="E242" s="238">
        <f>data!BB68</f>
        <v>0</v>
      </c>
      <c r="F242" s="238">
        <f>data!BC68</f>
        <v>0</v>
      </c>
      <c r="G242" s="238">
        <f>data!BD68</f>
        <v>341</v>
      </c>
      <c r="H242" s="238">
        <f>data!BE68</f>
        <v>7128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2628</v>
      </c>
      <c r="E243" s="238">
        <f>data!BB69</f>
        <v>0</v>
      </c>
      <c r="F243" s="238">
        <f>data!BC69</f>
        <v>0</v>
      </c>
      <c r="G243" s="238">
        <f>data!BD69</f>
        <v>2555</v>
      </c>
      <c r="H243" s="238">
        <f>data!BE69</f>
        <v>75030</v>
      </c>
      <c r="I243" s="238">
        <f>data!BF69</f>
        <v>7864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24501</v>
      </c>
      <c r="D245" s="238">
        <f>data!BA85</f>
        <v>212074</v>
      </c>
      <c r="E245" s="238">
        <f>data!BB85</f>
        <v>0</v>
      </c>
      <c r="F245" s="238">
        <f>data!BC85</f>
        <v>0</v>
      </c>
      <c r="G245" s="238">
        <f>data!BD85</f>
        <v>260030</v>
      </c>
      <c r="H245" s="238">
        <f>data!BE85</f>
        <v>1025537</v>
      </c>
      <c r="I245" s="238">
        <f>data!BF85</f>
        <v>923912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990</v>
      </c>
      <c r="D252" s="254">
        <f>data!BA90</f>
        <v>2800</v>
      </c>
      <c r="E252" s="254">
        <f>data!BB90</f>
        <v>0</v>
      </c>
      <c r="F252" s="254">
        <f>data!BC90</f>
        <v>0</v>
      </c>
      <c r="G252" s="254">
        <f>data!BD90</f>
        <v>726</v>
      </c>
      <c r="H252" s="254">
        <f>data!BE90</f>
        <v>6137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200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Douglas, Grant, Lincoln, and Okanogan Public Hospital District No. 6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9.31</v>
      </c>
      <c r="E266" s="245">
        <f>data!BI60</f>
        <v>0</v>
      </c>
      <c r="F266" s="245">
        <f>data!BJ60</f>
        <v>2.82</v>
      </c>
      <c r="G266" s="245">
        <f>data!BK60</f>
        <v>16.7</v>
      </c>
      <c r="H266" s="245">
        <f>data!BL60</f>
        <v>19.93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704507</v>
      </c>
      <c r="E267" s="238">
        <f>data!BI61</f>
        <v>0</v>
      </c>
      <c r="F267" s="238">
        <f>data!BJ61</f>
        <v>253293</v>
      </c>
      <c r="G267" s="238">
        <f>data!BK61</f>
        <v>960799</v>
      </c>
      <c r="H267" s="238">
        <f>data!BL61</f>
        <v>945528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173894</v>
      </c>
      <c r="E268" s="238">
        <f>data!BI62</f>
        <v>0</v>
      </c>
      <c r="F268" s="238">
        <f>data!BJ62</f>
        <v>62520</v>
      </c>
      <c r="G268" s="238">
        <f>data!BK62</f>
        <v>237154</v>
      </c>
      <c r="H268" s="238">
        <f>data!BL62</f>
        <v>233385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2475</v>
      </c>
      <c r="E269" s="238">
        <f>data!BI63</f>
        <v>0</v>
      </c>
      <c r="F269" s="238">
        <f>data!BJ63</f>
        <v>109113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130133</v>
      </c>
      <c r="E270" s="238">
        <f>data!BI64</f>
        <v>0</v>
      </c>
      <c r="F270" s="238">
        <f>data!BJ64</f>
        <v>2245</v>
      </c>
      <c r="G270" s="238">
        <f>data!BK64</f>
        <v>5154</v>
      </c>
      <c r="H270" s="238">
        <f>data!BL64</f>
        <v>14441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521</v>
      </c>
      <c r="C271" s="238">
        <f>data!BG65</f>
        <v>0</v>
      </c>
      <c r="D271" s="238">
        <f>data!BH65</f>
        <v>128849</v>
      </c>
      <c r="E271" s="238">
        <f>data!BI65</f>
        <v>0</v>
      </c>
      <c r="F271" s="238">
        <f>data!BJ65</f>
        <v>0</v>
      </c>
      <c r="G271" s="238">
        <f>data!BK65</f>
        <v>493</v>
      </c>
      <c r="H271" s="238">
        <f>data!BL65</f>
        <v>1800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522</v>
      </c>
      <c r="C272" s="238">
        <f>data!BG66</f>
        <v>0</v>
      </c>
      <c r="D272" s="238">
        <f>data!BH66</f>
        <v>808073</v>
      </c>
      <c r="E272" s="238">
        <f>data!BI66</f>
        <v>0</v>
      </c>
      <c r="F272" s="238">
        <f>data!BJ66</f>
        <v>124545</v>
      </c>
      <c r="G272" s="238">
        <f>data!BK66</f>
        <v>148940</v>
      </c>
      <c r="H272" s="238">
        <f>data!BL66</f>
        <v>27893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23487</v>
      </c>
      <c r="H273" s="238">
        <f>data!BL67</f>
        <v>221305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73301</v>
      </c>
      <c r="E274" s="238">
        <f>data!BI68</f>
        <v>0</v>
      </c>
      <c r="F274" s="238">
        <f>data!BJ68</f>
        <v>172</v>
      </c>
      <c r="G274" s="238">
        <f>data!BK68</f>
        <v>345</v>
      </c>
      <c r="H274" s="238">
        <f>data!BL68</f>
        <v>4833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0</v>
      </c>
      <c r="D275" s="238">
        <f>data!BH69</f>
        <v>28709</v>
      </c>
      <c r="E275" s="238">
        <f>data!BI69</f>
        <v>0</v>
      </c>
      <c r="F275" s="238">
        <f>data!BJ69</f>
        <v>86517</v>
      </c>
      <c r="G275" s="238">
        <f>data!BK69</f>
        <v>31904</v>
      </c>
      <c r="H275" s="238">
        <f>data!BL69</f>
        <v>12941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0</v>
      </c>
      <c r="D277" s="238">
        <f>data!BH85</f>
        <v>2049941</v>
      </c>
      <c r="E277" s="238">
        <f>data!BI85</f>
        <v>0</v>
      </c>
      <c r="F277" s="238">
        <f>data!BJ85</f>
        <v>638405</v>
      </c>
      <c r="G277" s="238">
        <f>data!BK85</f>
        <v>1408276</v>
      </c>
      <c r="H277" s="238">
        <f>data!BL85</f>
        <v>1462126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949</v>
      </c>
      <c r="H284" s="254">
        <f>data!BL90</f>
        <v>8942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1252</v>
      </c>
      <c r="E286" s="254">
        <f>data!BI92</f>
        <v>0</v>
      </c>
      <c r="F286" s="253" t="str">
        <f>IF(data!BJ92&gt;0,data!BJ92,"")</f>
        <v>x</v>
      </c>
      <c r="G286" s="254">
        <f>data!BK92</f>
        <v>2246</v>
      </c>
      <c r="H286" s="254">
        <f>data!BL92</f>
        <v>2681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Douglas, Grant, Lincoln, and Okanogan Public Hospital District No. 6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6.18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3.9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913587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316704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225501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78172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176413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15415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29487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4046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521</v>
      </c>
      <c r="C303" s="238">
        <f>data!BN65</f>
        <v>25814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522</v>
      </c>
      <c r="C304" s="238">
        <f>data!BN66</f>
        <v>52784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6186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340124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9900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104737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3655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195084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40093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2063531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474171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13743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400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Douglas, Grant, Lincoln, and Okanogan Public Hospital District No. 6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8.3000000000000007</v>
      </c>
      <c r="E330" s="245">
        <f>data!BW60</f>
        <v>0</v>
      </c>
      <c r="F330" s="245">
        <f>data!BX60</f>
        <v>4.22</v>
      </c>
      <c r="G330" s="245">
        <f>data!BY60</f>
        <v>0.47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450313</v>
      </c>
      <c r="E331" s="257">
        <f>data!BW61</f>
        <v>0</v>
      </c>
      <c r="F331" s="257">
        <f>data!BX61</f>
        <v>507841</v>
      </c>
      <c r="G331" s="257">
        <f>data!BY61</f>
        <v>115399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111151</v>
      </c>
      <c r="E332" s="257">
        <f>data!BW62</f>
        <v>0</v>
      </c>
      <c r="F332" s="257">
        <f>data!BX62</f>
        <v>125351</v>
      </c>
      <c r="G332" s="257">
        <f>data!BY62</f>
        <v>28484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5795</v>
      </c>
      <c r="E333" s="257">
        <f>data!BW63</f>
        <v>0</v>
      </c>
      <c r="F333" s="257">
        <f>data!BX63</f>
        <v>175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3777</v>
      </c>
      <c r="E334" s="257">
        <f>data!BW64</f>
        <v>0</v>
      </c>
      <c r="F334" s="257">
        <f>data!BX64</f>
        <v>1159</v>
      </c>
      <c r="G334" s="257">
        <f>data!BY64</f>
        <v>506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521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522</v>
      </c>
      <c r="C336" s="257">
        <f>data!BU66</f>
        <v>0</v>
      </c>
      <c r="D336" s="257">
        <f>data!BV66</f>
        <v>24408</v>
      </c>
      <c r="E336" s="257">
        <f>data!BW66</f>
        <v>0</v>
      </c>
      <c r="F336" s="257">
        <f>data!BX66</f>
        <v>5333</v>
      </c>
      <c r="G336" s="257">
        <f>data!BY66</f>
        <v>5226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85656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6710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6319</v>
      </c>
      <c r="E339" s="257">
        <f>data!BW69</f>
        <v>0</v>
      </c>
      <c r="F339" s="257">
        <f>data!BX69</f>
        <v>34531</v>
      </c>
      <c r="G339" s="257">
        <f>data!BY69</f>
        <v>8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694129</v>
      </c>
      <c r="E341" s="238">
        <f>data!BW85</f>
        <v>0</v>
      </c>
      <c r="F341" s="238">
        <f>data!BX85</f>
        <v>674390</v>
      </c>
      <c r="G341" s="238">
        <f>data!BY85</f>
        <v>149623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3461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1116</v>
      </c>
      <c r="E350" s="254">
        <f>data!BW92</f>
        <v>0</v>
      </c>
      <c r="F350" s="254">
        <f>data!BX92</f>
        <v>567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Douglas, Grant, Lincoln, and Okanogan Public Hospital District No. 6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215.41000000000003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19436354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4797480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1986528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3759723</v>
      </c>
    </row>
    <row r="367" spans="1:9" ht="20.100000000000001" customHeight="1" x14ac:dyDescent="0.2">
      <c r="A367" s="230">
        <v>10</v>
      </c>
      <c r="B367" s="238" t="s">
        <v>521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409938</v>
      </c>
    </row>
    <row r="368" spans="1:9" ht="20.100000000000001" customHeight="1" x14ac:dyDescent="0.2">
      <c r="A368" s="230">
        <v>11</v>
      </c>
      <c r="B368" s="238" t="s">
        <v>522</v>
      </c>
      <c r="C368" s="257">
        <f>data!CB66</f>
        <v>0</v>
      </c>
      <c r="D368" s="257">
        <f>data!CC66</f>
        <v>0</v>
      </c>
      <c r="E368" s="262"/>
      <c r="F368" s="262"/>
      <c r="G368" s="262"/>
      <c r="H368" s="262"/>
      <c r="I368" s="257">
        <f>data!CE66</f>
        <v>5422843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2298159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303548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0</v>
      </c>
      <c r="E371" s="257">
        <f>data!CD69</f>
        <v>1646359</v>
      </c>
      <c r="F371" s="262"/>
      <c r="G371" s="262"/>
      <c r="H371" s="262"/>
      <c r="I371" s="257">
        <f>data!CE69</f>
        <v>2526239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-295415</v>
      </c>
      <c r="F372" s="248"/>
      <c r="G372" s="248"/>
      <c r="H372" s="248"/>
      <c r="I372" s="238">
        <f>-data!CE84</f>
        <v>-295415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0</v>
      </c>
      <c r="E373" s="257">
        <f>data!CD85</f>
        <v>1350944</v>
      </c>
      <c r="F373" s="262"/>
      <c r="G373" s="262"/>
      <c r="H373" s="262"/>
      <c r="I373" s="238">
        <f>data!CE85</f>
        <v>40645397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201852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19397575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49540785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68938360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92859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10618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23339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120636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46.330000000000013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" transitionEvaluation="1" transitionEntry="1" codeName="Sheet1">
    <tabColor rgb="FF92D050"/>
    <pageSetUpPr autoPageBreaks="0" fitToPage="1"/>
  </sheetPr>
  <dimension ref="A1:CF716"/>
  <sheetViews>
    <sheetView zoomScaleNormal="100" workbookViewId="0">
      <selection activeCell="C97" sqref="C97:C11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05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06" t="s">
        <v>23</v>
      </c>
      <c r="F30" s="307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08" t="s">
        <v>27</v>
      </c>
      <c r="B36" s="309"/>
      <c r="C36" s="310"/>
      <c r="D36" s="309"/>
      <c r="E36" s="309"/>
      <c r="F36" s="309"/>
      <c r="G36" s="311"/>
    </row>
    <row r="37" spans="1:84" x14ac:dyDescent="0.25">
      <c r="A37" s="312" t="s">
        <v>1056</v>
      </c>
      <c r="B37" s="313"/>
      <c r="C37" s="314"/>
      <c r="D37" s="315"/>
      <c r="E37" s="315"/>
      <c r="F37" s="315"/>
      <c r="G37" s="316"/>
    </row>
    <row r="38" spans="1:84" x14ac:dyDescent="0.25">
      <c r="A38" s="317" t="s">
        <v>29</v>
      </c>
      <c r="B38" s="313"/>
      <c r="C38" s="314"/>
      <c r="D38" s="315"/>
      <c r="E38" s="315"/>
      <c r="F38" s="315"/>
      <c r="G38" s="316"/>
    </row>
    <row r="39" spans="1:84" x14ac:dyDescent="0.25">
      <c r="A39" s="318" t="s">
        <v>1057</v>
      </c>
      <c r="B39" s="315"/>
      <c r="C39" s="314"/>
      <c r="D39" s="315"/>
      <c r="E39" s="315"/>
      <c r="F39" s="315"/>
      <c r="G39" s="316"/>
    </row>
    <row r="40" spans="1:84" x14ac:dyDescent="0.25">
      <c r="A40" s="319" t="s">
        <v>31</v>
      </c>
      <c r="B40" s="320"/>
      <c r="C40" s="321"/>
      <c r="D40" s="320"/>
      <c r="E40" s="320"/>
      <c r="F40" s="320"/>
      <c r="G40" s="322"/>
    </row>
    <row r="41" spans="1:84" x14ac:dyDescent="0.25">
      <c r="C41" s="13"/>
      <c r="AI41" s="11">
        <v>5976</v>
      </c>
    </row>
    <row r="42" spans="1:84" x14ac:dyDescent="0.25">
      <c r="A42" s="11" t="s">
        <v>32</v>
      </c>
      <c r="C42" s="13"/>
      <c r="F42" s="307" t="s">
        <v>33</v>
      </c>
    </row>
    <row r="43" spans="1:84" x14ac:dyDescent="0.25">
      <c r="A43" s="307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68">
        <v>0</v>
      </c>
      <c r="C47" s="269">
        <v>0</v>
      </c>
      <c r="D47" s="269">
        <v>0</v>
      </c>
      <c r="E47" s="269">
        <v>0</v>
      </c>
      <c r="F47" s="269">
        <v>0</v>
      </c>
      <c r="G47" s="269">
        <v>0</v>
      </c>
      <c r="H47" s="269">
        <v>0</v>
      </c>
      <c r="I47" s="269">
        <v>0</v>
      </c>
      <c r="J47" s="269">
        <v>0</v>
      </c>
      <c r="K47" s="269">
        <v>0</v>
      </c>
      <c r="L47" s="269">
        <v>0</v>
      </c>
      <c r="M47" s="269">
        <v>0</v>
      </c>
      <c r="N47" s="269">
        <v>0</v>
      </c>
      <c r="O47" s="269">
        <v>0</v>
      </c>
      <c r="P47" s="269">
        <v>0</v>
      </c>
      <c r="Q47" s="269">
        <v>0</v>
      </c>
      <c r="R47" s="269">
        <v>0</v>
      </c>
      <c r="S47" s="269">
        <v>0</v>
      </c>
      <c r="T47" s="269">
        <v>0</v>
      </c>
      <c r="U47" s="269">
        <v>0</v>
      </c>
      <c r="V47" s="269">
        <v>0</v>
      </c>
      <c r="W47" s="269">
        <v>0</v>
      </c>
      <c r="X47" s="269">
        <v>0</v>
      </c>
      <c r="Y47" s="269">
        <v>0</v>
      </c>
      <c r="Z47" s="269">
        <v>0</v>
      </c>
      <c r="AA47" s="269">
        <v>0</v>
      </c>
      <c r="AB47" s="269">
        <v>0</v>
      </c>
      <c r="AC47" s="269">
        <v>0</v>
      </c>
      <c r="AD47" s="269">
        <v>0</v>
      </c>
      <c r="AE47" s="269">
        <v>0</v>
      </c>
      <c r="AF47" s="269">
        <v>0</v>
      </c>
      <c r="AG47" s="269">
        <v>0</v>
      </c>
      <c r="AH47" s="269">
        <v>0</v>
      </c>
      <c r="AI47" s="269">
        <v>0</v>
      </c>
      <c r="AJ47" s="269">
        <v>0</v>
      </c>
      <c r="AK47" s="269">
        <v>0</v>
      </c>
      <c r="AL47" s="269">
        <v>0</v>
      </c>
      <c r="AM47" s="269">
        <v>0</v>
      </c>
      <c r="AN47" s="269">
        <v>0</v>
      </c>
      <c r="AO47" s="269">
        <v>0</v>
      </c>
      <c r="AP47" s="269">
        <v>0</v>
      </c>
      <c r="AQ47" s="269">
        <v>0</v>
      </c>
      <c r="AR47" s="269">
        <v>0</v>
      </c>
      <c r="AS47" s="269">
        <v>0</v>
      </c>
      <c r="AT47" s="269">
        <v>0</v>
      </c>
      <c r="AU47" s="269">
        <v>0</v>
      </c>
      <c r="AV47" s="269">
        <v>0</v>
      </c>
      <c r="AW47" s="269">
        <v>0</v>
      </c>
      <c r="AX47" s="269">
        <v>0</v>
      </c>
      <c r="AY47" s="269">
        <v>0</v>
      </c>
      <c r="AZ47" s="269">
        <v>0</v>
      </c>
      <c r="BA47" s="269">
        <v>0</v>
      </c>
      <c r="BB47" s="269">
        <v>0</v>
      </c>
      <c r="BC47" s="269">
        <v>0</v>
      </c>
      <c r="BD47" s="269">
        <v>0</v>
      </c>
      <c r="BE47" s="269">
        <v>0</v>
      </c>
      <c r="BF47" s="269">
        <v>0</v>
      </c>
      <c r="BG47" s="269">
        <v>0</v>
      </c>
      <c r="BH47" s="269">
        <v>0</v>
      </c>
      <c r="BI47" s="269">
        <v>0</v>
      </c>
      <c r="BJ47" s="269">
        <v>0</v>
      </c>
      <c r="BK47" s="269">
        <v>0</v>
      </c>
      <c r="BL47" s="269">
        <v>0</v>
      </c>
      <c r="BM47" s="269">
        <v>0</v>
      </c>
      <c r="BN47" s="269">
        <v>0</v>
      </c>
      <c r="BO47" s="269">
        <v>0</v>
      </c>
      <c r="BP47" s="269">
        <v>0</v>
      </c>
      <c r="BQ47" s="269">
        <v>0</v>
      </c>
      <c r="BR47" s="269">
        <v>0</v>
      </c>
      <c r="BS47" s="269">
        <v>0</v>
      </c>
      <c r="BT47" s="269">
        <v>0</v>
      </c>
      <c r="BU47" s="269">
        <v>0</v>
      </c>
      <c r="BV47" s="269">
        <v>0</v>
      </c>
      <c r="BW47" s="269">
        <v>0</v>
      </c>
      <c r="BX47" s="269">
        <v>0</v>
      </c>
      <c r="BY47" s="269">
        <v>0</v>
      </c>
      <c r="BZ47" s="269">
        <v>0</v>
      </c>
      <c r="CA47" s="269">
        <v>0</v>
      </c>
      <c r="CB47" s="269">
        <v>0</v>
      </c>
      <c r="CC47" s="269">
        <v>0</v>
      </c>
      <c r="CD47" s="16"/>
      <c r="CE47" s="25">
        <v>0</v>
      </c>
      <c r="CF47" s="323">
        <v>0</v>
      </c>
    </row>
    <row r="48" spans="1:84" x14ac:dyDescent="0.25">
      <c r="A48" s="25" t="s">
        <v>231</v>
      </c>
      <c r="B48" s="268">
        <v>4627496</v>
      </c>
      <c r="C48" s="25">
        <v>0</v>
      </c>
      <c r="D48" s="25">
        <v>0</v>
      </c>
      <c r="E48" s="25">
        <v>177090</v>
      </c>
      <c r="F48" s="25">
        <v>0</v>
      </c>
      <c r="G48" s="25">
        <v>0</v>
      </c>
      <c r="H48" s="25">
        <v>0</v>
      </c>
      <c r="I48" s="25">
        <v>0</v>
      </c>
      <c r="J48" s="25">
        <v>11241</v>
      </c>
      <c r="K48" s="25">
        <v>0</v>
      </c>
      <c r="L48" s="25">
        <v>460539</v>
      </c>
      <c r="M48" s="25">
        <v>0</v>
      </c>
      <c r="N48" s="25">
        <v>0</v>
      </c>
      <c r="O48" s="25">
        <v>61926</v>
      </c>
      <c r="P48" s="25">
        <v>137488</v>
      </c>
      <c r="Q48" s="25">
        <v>0</v>
      </c>
      <c r="R48" s="25">
        <v>171261</v>
      </c>
      <c r="S48" s="25">
        <v>13325</v>
      </c>
      <c r="T48" s="25">
        <v>81462</v>
      </c>
      <c r="U48" s="25">
        <v>220849</v>
      </c>
      <c r="V48" s="25">
        <v>0</v>
      </c>
      <c r="W48" s="25">
        <v>10751</v>
      </c>
      <c r="X48" s="25">
        <v>53400</v>
      </c>
      <c r="Y48" s="25">
        <v>136400</v>
      </c>
      <c r="Z48" s="25">
        <v>0</v>
      </c>
      <c r="AA48" s="25">
        <v>0</v>
      </c>
      <c r="AB48" s="25">
        <v>25350</v>
      </c>
      <c r="AC48" s="25">
        <v>0</v>
      </c>
      <c r="AD48" s="25">
        <v>0</v>
      </c>
      <c r="AE48" s="25">
        <v>92286</v>
      </c>
      <c r="AF48" s="25">
        <v>0</v>
      </c>
      <c r="AG48" s="25">
        <v>536715</v>
      </c>
      <c r="AH48" s="25">
        <v>0</v>
      </c>
      <c r="AI48" s="25">
        <v>0</v>
      </c>
      <c r="AJ48" s="25">
        <v>870769</v>
      </c>
      <c r="AK48" s="25">
        <v>0</v>
      </c>
      <c r="AL48" s="25">
        <v>0</v>
      </c>
      <c r="AM48" s="25">
        <v>0</v>
      </c>
      <c r="AN48" s="25">
        <v>0</v>
      </c>
      <c r="AO48" s="25">
        <v>35799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82525</v>
      </c>
      <c r="AZ48" s="25">
        <v>0</v>
      </c>
      <c r="BA48" s="25">
        <v>22708</v>
      </c>
      <c r="BB48" s="25">
        <v>0</v>
      </c>
      <c r="BC48" s="25">
        <v>0</v>
      </c>
      <c r="BD48" s="25">
        <v>35929</v>
      </c>
      <c r="BE48" s="25">
        <v>106368</v>
      </c>
      <c r="BF48" s="25">
        <v>110124</v>
      </c>
      <c r="BG48" s="25">
        <v>0</v>
      </c>
      <c r="BH48" s="25">
        <v>176326</v>
      </c>
      <c r="BI48" s="25">
        <v>0</v>
      </c>
      <c r="BJ48" s="25">
        <v>70793</v>
      </c>
      <c r="BK48" s="25">
        <v>236613</v>
      </c>
      <c r="BL48" s="25">
        <v>187661</v>
      </c>
      <c r="BM48" s="25">
        <v>0</v>
      </c>
      <c r="BN48" s="25">
        <v>197024</v>
      </c>
      <c r="BO48" s="25">
        <v>0</v>
      </c>
      <c r="BP48" s="25">
        <v>0</v>
      </c>
      <c r="BQ48" s="25">
        <v>0</v>
      </c>
      <c r="BR48" s="25">
        <v>92487</v>
      </c>
      <c r="BS48" s="25">
        <v>0</v>
      </c>
      <c r="BT48" s="25">
        <v>0</v>
      </c>
      <c r="BU48" s="25">
        <v>0</v>
      </c>
      <c r="BV48" s="25">
        <v>121591</v>
      </c>
      <c r="BW48" s="25">
        <v>0</v>
      </c>
      <c r="BX48" s="25">
        <v>90696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 t="s">
        <v>1058</v>
      </c>
      <c r="CE48" s="25" t="s">
        <v>1058</v>
      </c>
      <c r="CF48" s="323">
        <v>0</v>
      </c>
    </row>
    <row r="49" spans="1:84" x14ac:dyDescent="0.25">
      <c r="A49" s="16" t="s">
        <v>232</v>
      </c>
      <c r="B49" s="25">
        <v>4627496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3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3">
        <v>0</v>
      </c>
    </row>
    <row r="51" spans="1:84" x14ac:dyDescent="0.25">
      <c r="A51" s="21" t="s">
        <v>233</v>
      </c>
      <c r="B51" s="269">
        <v>0</v>
      </c>
      <c r="C51" s="269">
        <v>0</v>
      </c>
      <c r="D51" s="269">
        <v>0</v>
      </c>
      <c r="E51" s="269">
        <v>0</v>
      </c>
      <c r="F51" s="269">
        <v>0</v>
      </c>
      <c r="G51" s="269">
        <v>0</v>
      </c>
      <c r="H51" s="269">
        <v>0</v>
      </c>
      <c r="I51" s="269">
        <v>0</v>
      </c>
      <c r="J51" s="269">
        <v>0</v>
      </c>
      <c r="K51" s="269">
        <v>0</v>
      </c>
      <c r="L51" s="269">
        <v>0</v>
      </c>
      <c r="M51" s="269">
        <v>0</v>
      </c>
      <c r="N51" s="269">
        <v>0</v>
      </c>
      <c r="O51" s="269">
        <v>0</v>
      </c>
      <c r="P51" s="269">
        <v>0</v>
      </c>
      <c r="Q51" s="269">
        <v>0</v>
      </c>
      <c r="R51" s="269">
        <v>0</v>
      </c>
      <c r="S51" s="269">
        <v>0</v>
      </c>
      <c r="T51" s="269">
        <v>0</v>
      </c>
      <c r="U51" s="269">
        <v>0</v>
      </c>
      <c r="V51" s="269">
        <v>0</v>
      </c>
      <c r="W51" s="269">
        <v>0</v>
      </c>
      <c r="X51" s="269">
        <v>0</v>
      </c>
      <c r="Y51" s="269">
        <v>0</v>
      </c>
      <c r="Z51" s="269">
        <v>0</v>
      </c>
      <c r="AA51" s="269">
        <v>0</v>
      </c>
      <c r="AB51" s="269">
        <v>0</v>
      </c>
      <c r="AC51" s="269">
        <v>0</v>
      </c>
      <c r="AD51" s="269">
        <v>0</v>
      </c>
      <c r="AE51" s="269">
        <v>0</v>
      </c>
      <c r="AF51" s="269">
        <v>0</v>
      </c>
      <c r="AG51" s="269">
        <v>0</v>
      </c>
      <c r="AH51" s="269">
        <v>0</v>
      </c>
      <c r="AI51" s="269">
        <v>0</v>
      </c>
      <c r="AJ51" s="269">
        <v>0</v>
      </c>
      <c r="AK51" s="269">
        <v>0</v>
      </c>
      <c r="AL51" s="269">
        <v>0</v>
      </c>
      <c r="AM51" s="269">
        <v>0</v>
      </c>
      <c r="AN51" s="269">
        <v>0</v>
      </c>
      <c r="AO51" s="269">
        <v>0</v>
      </c>
      <c r="AP51" s="269">
        <v>0</v>
      </c>
      <c r="AQ51" s="269">
        <v>0</v>
      </c>
      <c r="AR51" s="269">
        <v>0</v>
      </c>
      <c r="AS51" s="269">
        <v>0</v>
      </c>
      <c r="AT51" s="269">
        <v>0</v>
      </c>
      <c r="AU51" s="269">
        <v>0</v>
      </c>
      <c r="AV51" s="269">
        <v>0</v>
      </c>
      <c r="AW51" s="269">
        <v>0</v>
      </c>
      <c r="AX51" s="269">
        <v>0</v>
      </c>
      <c r="AY51" s="269">
        <v>0</v>
      </c>
      <c r="AZ51" s="269">
        <v>0</v>
      </c>
      <c r="BA51" s="269">
        <v>0</v>
      </c>
      <c r="BB51" s="269">
        <v>0</v>
      </c>
      <c r="BC51" s="269">
        <v>0</v>
      </c>
      <c r="BD51" s="269">
        <v>0</v>
      </c>
      <c r="BE51" s="269">
        <v>0</v>
      </c>
      <c r="BF51" s="269">
        <v>0</v>
      </c>
      <c r="BG51" s="269">
        <v>0</v>
      </c>
      <c r="BH51" s="269">
        <v>0</v>
      </c>
      <c r="BI51" s="269">
        <v>0</v>
      </c>
      <c r="BJ51" s="269">
        <v>0</v>
      </c>
      <c r="BK51" s="269">
        <v>0</v>
      </c>
      <c r="BL51" s="269">
        <v>0</v>
      </c>
      <c r="BM51" s="269">
        <v>0</v>
      </c>
      <c r="BN51" s="269">
        <v>0</v>
      </c>
      <c r="BO51" s="269">
        <v>0</v>
      </c>
      <c r="BP51" s="269">
        <v>0</v>
      </c>
      <c r="BQ51" s="269">
        <v>0</v>
      </c>
      <c r="BR51" s="269">
        <v>0</v>
      </c>
      <c r="BS51" s="269">
        <v>0</v>
      </c>
      <c r="BT51" s="269">
        <v>0</v>
      </c>
      <c r="BU51" s="269">
        <v>0</v>
      </c>
      <c r="BV51" s="269">
        <v>0</v>
      </c>
      <c r="BW51" s="269">
        <v>0</v>
      </c>
      <c r="BX51" s="269">
        <v>0</v>
      </c>
      <c r="BY51" s="269">
        <v>0</v>
      </c>
      <c r="BZ51" s="269">
        <v>0</v>
      </c>
      <c r="CA51" s="269">
        <v>0</v>
      </c>
      <c r="CB51" s="269">
        <v>0</v>
      </c>
      <c r="CC51" s="269">
        <v>0</v>
      </c>
      <c r="CD51" s="16"/>
      <c r="CE51" s="25">
        <v>0</v>
      </c>
      <c r="CF51" s="323">
        <v>0</v>
      </c>
    </row>
    <row r="52" spans="1:84" x14ac:dyDescent="0.25">
      <c r="A52" s="31" t="s">
        <v>234</v>
      </c>
      <c r="B52" s="268">
        <v>2173315</v>
      </c>
      <c r="C52" s="25">
        <v>0</v>
      </c>
      <c r="D52" s="25">
        <v>0</v>
      </c>
      <c r="E52" s="25">
        <v>112786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293328</v>
      </c>
      <c r="M52" s="25">
        <v>0</v>
      </c>
      <c r="N52" s="25">
        <v>0</v>
      </c>
      <c r="O52" s="25">
        <v>3136</v>
      </c>
      <c r="P52" s="25">
        <v>124793</v>
      </c>
      <c r="Q52" s="25">
        <v>0</v>
      </c>
      <c r="R52" s="25">
        <v>4681</v>
      </c>
      <c r="S52" s="25">
        <v>0</v>
      </c>
      <c r="T52" s="25">
        <v>34451</v>
      </c>
      <c r="U52" s="25">
        <v>57669</v>
      </c>
      <c r="V52" s="25">
        <v>0</v>
      </c>
      <c r="W52" s="25">
        <v>4517</v>
      </c>
      <c r="X52" s="25">
        <v>22398</v>
      </c>
      <c r="Y52" s="25">
        <v>57224</v>
      </c>
      <c r="Z52" s="25">
        <v>0</v>
      </c>
      <c r="AA52" s="25">
        <v>0</v>
      </c>
      <c r="AB52" s="25">
        <v>39039</v>
      </c>
      <c r="AC52" s="25">
        <v>0</v>
      </c>
      <c r="AD52" s="25">
        <v>0</v>
      </c>
      <c r="AE52" s="25">
        <v>55375</v>
      </c>
      <c r="AF52" s="25">
        <v>0</v>
      </c>
      <c r="AG52" s="25">
        <v>115056</v>
      </c>
      <c r="AH52" s="25">
        <v>0</v>
      </c>
      <c r="AI52" s="25">
        <v>0</v>
      </c>
      <c r="AJ52" s="25">
        <v>280081</v>
      </c>
      <c r="AK52" s="25">
        <v>0</v>
      </c>
      <c r="AL52" s="25">
        <v>0</v>
      </c>
      <c r="AM52" s="25">
        <v>0</v>
      </c>
      <c r="AN52" s="25">
        <v>0</v>
      </c>
      <c r="AO52" s="25">
        <v>22796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53128</v>
      </c>
      <c r="AZ52" s="25">
        <v>23170</v>
      </c>
      <c r="BA52" s="25">
        <v>65532</v>
      </c>
      <c r="BB52" s="25">
        <v>0</v>
      </c>
      <c r="BC52" s="25">
        <v>0</v>
      </c>
      <c r="BD52" s="25">
        <v>16992</v>
      </c>
      <c r="BE52" s="25">
        <v>143633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22211</v>
      </c>
      <c r="BL52" s="25">
        <v>209283</v>
      </c>
      <c r="BM52" s="25">
        <v>0</v>
      </c>
      <c r="BN52" s="25">
        <v>321648</v>
      </c>
      <c r="BO52" s="25">
        <v>0</v>
      </c>
      <c r="BP52" s="25">
        <v>0</v>
      </c>
      <c r="BQ52" s="25">
        <v>0</v>
      </c>
      <c r="BR52" s="25">
        <v>9362</v>
      </c>
      <c r="BS52" s="25">
        <v>0</v>
      </c>
      <c r="BT52" s="25">
        <v>0</v>
      </c>
      <c r="BU52" s="25">
        <v>0</v>
      </c>
      <c r="BV52" s="25">
        <v>81003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 t="s">
        <v>1058</v>
      </c>
      <c r="CE52" s="25" t="s">
        <v>1058</v>
      </c>
      <c r="CF52" s="323">
        <v>0</v>
      </c>
    </row>
    <row r="53" spans="1:84" x14ac:dyDescent="0.25">
      <c r="A53" s="16" t="s">
        <v>232</v>
      </c>
      <c r="B53" s="25">
        <v>2173315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3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3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3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3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3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3">
        <v>0</v>
      </c>
    </row>
    <row r="59" spans="1:84" x14ac:dyDescent="0.25">
      <c r="A59" s="31" t="s">
        <v>260</v>
      </c>
      <c r="B59" s="25"/>
      <c r="C59" s="269">
        <v>0</v>
      </c>
      <c r="D59" s="269">
        <v>0</v>
      </c>
      <c r="E59" s="269">
        <v>1024</v>
      </c>
      <c r="F59" s="269">
        <v>0</v>
      </c>
      <c r="G59" s="269">
        <v>0</v>
      </c>
      <c r="H59" s="269">
        <v>0</v>
      </c>
      <c r="I59" s="269">
        <v>0</v>
      </c>
      <c r="J59" s="269">
        <v>65</v>
      </c>
      <c r="K59" s="269">
        <v>0</v>
      </c>
      <c r="L59" s="269">
        <v>2722</v>
      </c>
      <c r="M59" s="269">
        <v>0</v>
      </c>
      <c r="N59" s="269">
        <v>0</v>
      </c>
      <c r="O59" s="269">
        <v>52</v>
      </c>
      <c r="P59" s="324">
        <v>14485</v>
      </c>
      <c r="Q59" s="324">
        <v>3724</v>
      </c>
      <c r="R59" s="324">
        <v>21316</v>
      </c>
      <c r="S59" s="325">
        <v>0</v>
      </c>
      <c r="T59" s="325">
        <v>0</v>
      </c>
      <c r="U59" s="326">
        <v>305056</v>
      </c>
      <c r="V59" s="324">
        <v>12</v>
      </c>
      <c r="W59" s="324">
        <v>393</v>
      </c>
      <c r="X59" s="324">
        <v>1952</v>
      </c>
      <c r="Y59" s="324">
        <v>4986</v>
      </c>
      <c r="Z59" s="324">
        <v>0</v>
      </c>
      <c r="AA59" s="324">
        <v>0</v>
      </c>
      <c r="AB59" s="325">
        <v>0</v>
      </c>
      <c r="AC59" s="324">
        <v>0</v>
      </c>
      <c r="AD59" s="324">
        <v>0</v>
      </c>
      <c r="AE59" s="324">
        <v>3390</v>
      </c>
      <c r="AF59" s="324">
        <v>0</v>
      </c>
      <c r="AG59" s="324">
        <v>4240</v>
      </c>
      <c r="AH59" s="324">
        <v>0</v>
      </c>
      <c r="AI59" s="324">
        <v>0</v>
      </c>
      <c r="AJ59" s="324">
        <v>18578</v>
      </c>
      <c r="AK59" s="324">
        <v>0</v>
      </c>
      <c r="AL59" s="324">
        <v>0</v>
      </c>
      <c r="AM59" s="324">
        <v>0</v>
      </c>
      <c r="AN59" s="324">
        <v>0</v>
      </c>
      <c r="AO59" s="324">
        <v>4968</v>
      </c>
      <c r="AP59" s="324">
        <v>0</v>
      </c>
      <c r="AQ59" s="324">
        <v>0</v>
      </c>
      <c r="AR59" s="324">
        <v>0</v>
      </c>
      <c r="AS59" s="324">
        <v>0</v>
      </c>
      <c r="AT59" s="324">
        <v>0</v>
      </c>
      <c r="AU59" s="324">
        <v>0</v>
      </c>
      <c r="AV59" s="325">
        <v>0</v>
      </c>
      <c r="AW59" s="325">
        <v>0</v>
      </c>
      <c r="AX59" s="325">
        <v>0</v>
      </c>
      <c r="AY59" s="324">
        <v>11819</v>
      </c>
      <c r="AZ59" s="324">
        <v>11819</v>
      </c>
      <c r="BA59" s="325">
        <v>0</v>
      </c>
      <c r="BB59" s="325">
        <v>0</v>
      </c>
      <c r="BC59" s="325">
        <v>0</v>
      </c>
      <c r="BD59" s="325">
        <v>0</v>
      </c>
      <c r="BE59" s="324">
        <v>92859</v>
      </c>
      <c r="BF59" s="325">
        <v>0</v>
      </c>
      <c r="BG59" s="325">
        <v>0</v>
      </c>
      <c r="BH59" s="325">
        <v>0</v>
      </c>
      <c r="BI59" s="325">
        <v>0</v>
      </c>
      <c r="BJ59" s="325">
        <v>0</v>
      </c>
      <c r="BK59" s="325">
        <v>0</v>
      </c>
      <c r="BL59" s="325">
        <v>0</v>
      </c>
      <c r="BM59" s="325">
        <v>0</v>
      </c>
      <c r="BN59" s="325">
        <v>0</v>
      </c>
      <c r="BO59" s="325">
        <v>0</v>
      </c>
      <c r="BP59" s="325">
        <v>0</v>
      </c>
      <c r="BQ59" s="325">
        <v>0</v>
      </c>
      <c r="BR59" s="325">
        <v>0</v>
      </c>
      <c r="BS59" s="325">
        <v>0</v>
      </c>
      <c r="BT59" s="325">
        <v>0</v>
      </c>
      <c r="BU59" s="325">
        <v>0</v>
      </c>
      <c r="BV59" s="325">
        <v>0</v>
      </c>
      <c r="BW59" s="325">
        <v>0</v>
      </c>
      <c r="BX59" s="325">
        <v>0</v>
      </c>
      <c r="BY59" s="325">
        <v>0</v>
      </c>
      <c r="BZ59" s="325">
        <v>0</v>
      </c>
      <c r="CA59" s="325">
        <v>0</v>
      </c>
      <c r="CB59" s="325">
        <v>0</v>
      </c>
      <c r="CC59" s="325">
        <v>0</v>
      </c>
      <c r="CD59" s="224">
        <v>0</v>
      </c>
      <c r="CE59" s="25">
        <v>0</v>
      </c>
      <c r="CF59" s="323">
        <v>0</v>
      </c>
    </row>
    <row r="60" spans="1:84" s="201" customFormat="1" ht="15.75" customHeight="1" x14ac:dyDescent="0.25">
      <c r="A60" s="207" t="s">
        <v>261</v>
      </c>
      <c r="B60" s="208"/>
      <c r="C60" s="273">
        <v>0</v>
      </c>
      <c r="D60" s="273">
        <v>0</v>
      </c>
      <c r="E60" s="273">
        <v>7.18</v>
      </c>
      <c r="F60" s="273">
        <v>0</v>
      </c>
      <c r="G60" s="273">
        <v>0</v>
      </c>
      <c r="H60" s="273">
        <v>0</v>
      </c>
      <c r="I60" s="273">
        <v>0</v>
      </c>
      <c r="J60" s="273">
        <v>0.46</v>
      </c>
      <c r="K60" s="273">
        <v>0</v>
      </c>
      <c r="L60" s="273">
        <v>18.670000000000002</v>
      </c>
      <c r="M60" s="273">
        <v>0</v>
      </c>
      <c r="N60" s="273">
        <v>0</v>
      </c>
      <c r="O60" s="273">
        <v>0.22</v>
      </c>
      <c r="P60" s="327">
        <v>9.5500000000000007</v>
      </c>
      <c r="Q60" s="327">
        <v>0</v>
      </c>
      <c r="R60" s="327">
        <v>2.08</v>
      </c>
      <c r="S60" s="274">
        <v>0.74</v>
      </c>
      <c r="T60" s="274">
        <v>2.64</v>
      </c>
      <c r="U60" s="328">
        <v>12.48</v>
      </c>
      <c r="V60" s="327">
        <v>0</v>
      </c>
      <c r="W60" s="327">
        <v>0.59</v>
      </c>
      <c r="X60" s="327">
        <v>2.91</v>
      </c>
      <c r="Y60" s="327">
        <v>7.43</v>
      </c>
      <c r="Z60" s="327">
        <v>0</v>
      </c>
      <c r="AA60" s="327">
        <v>0</v>
      </c>
      <c r="AB60" s="274">
        <v>1.47</v>
      </c>
      <c r="AC60" s="327">
        <v>0</v>
      </c>
      <c r="AD60" s="327">
        <v>0</v>
      </c>
      <c r="AE60" s="327">
        <v>3.93</v>
      </c>
      <c r="AF60" s="327">
        <v>0</v>
      </c>
      <c r="AG60" s="327">
        <v>11.38</v>
      </c>
      <c r="AH60" s="327">
        <v>0</v>
      </c>
      <c r="AI60" s="327">
        <v>0</v>
      </c>
      <c r="AJ60" s="327">
        <v>31.3</v>
      </c>
      <c r="AK60" s="327">
        <v>0</v>
      </c>
      <c r="AL60" s="327">
        <v>0</v>
      </c>
      <c r="AM60" s="327">
        <v>0</v>
      </c>
      <c r="AN60" s="327">
        <v>0</v>
      </c>
      <c r="AO60" s="327">
        <v>1.45</v>
      </c>
      <c r="AP60" s="327">
        <v>0</v>
      </c>
      <c r="AQ60" s="327">
        <v>0</v>
      </c>
      <c r="AR60" s="327">
        <v>0</v>
      </c>
      <c r="AS60" s="327">
        <v>0</v>
      </c>
      <c r="AT60" s="327">
        <v>0</v>
      </c>
      <c r="AU60" s="327">
        <v>0</v>
      </c>
      <c r="AV60" s="274">
        <v>0</v>
      </c>
      <c r="AW60" s="274">
        <v>0</v>
      </c>
      <c r="AX60" s="274">
        <v>0</v>
      </c>
      <c r="AY60" s="327">
        <v>7.48</v>
      </c>
      <c r="AZ60" s="327">
        <v>0</v>
      </c>
      <c r="BA60" s="274">
        <v>1.98</v>
      </c>
      <c r="BB60" s="274">
        <v>0</v>
      </c>
      <c r="BC60" s="274">
        <v>0</v>
      </c>
      <c r="BD60" s="274">
        <v>1.75</v>
      </c>
      <c r="BE60" s="327">
        <v>8.2899999999999991</v>
      </c>
      <c r="BF60" s="274">
        <v>10.01</v>
      </c>
      <c r="BG60" s="274">
        <v>0</v>
      </c>
      <c r="BH60" s="274">
        <v>9.32</v>
      </c>
      <c r="BI60" s="274">
        <v>0</v>
      </c>
      <c r="BJ60" s="274">
        <v>3.31</v>
      </c>
      <c r="BK60" s="274">
        <v>17.27</v>
      </c>
      <c r="BL60" s="274">
        <v>16.350000000000001</v>
      </c>
      <c r="BM60" s="274">
        <v>0</v>
      </c>
      <c r="BN60" s="274">
        <v>4.96</v>
      </c>
      <c r="BO60" s="274">
        <v>0</v>
      </c>
      <c r="BP60" s="274">
        <v>0</v>
      </c>
      <c r="BQ60" s="274">
        <v>0</v>
      </c>
      <c r="BR60" s="274">
        <v>4.58</v>
      </c>
      <c r="BS60" s="274">
        <v>0</v>
      </c>
      <c r="BT60" s="274">
        <v>0</v>
      </c>
      <c r="BU60" s="274">
        <v>0</v>
      </c>
      <c r="BV60" s="274">
        <v>9.08</v>
      </c>
      <c r="BW60" s="274">
        <v>0</v>
      </c>
      <c r="BX60" s="274">
        <v>3.17</v>
      </c>
      <c r="BY60" s="274">
        <v>0</v>
      </c>
      <c r="BZ60" s="274">
        <v>0</v>
      </c>
      <c r="CA60" s="274">
        <v>0</v>
      </c>
      <c r="CB60" s="274">
        <v>0</v>
      </c>
      <c r="CC60" s="274">
        <v>0</v>
      </c>
      <c r="CD60" s="209" t="s">
        <v>247</v>
      </c>
      <c r="CE60" s="227">
        <v>212.03</v>
      </c>
      <c r="CF60" s="329">
        <v>0</v>
      </c>
    </row>
    <row r="61" spans="1:84" x14ac:dyDescent="0.25">
      <c r="A61" s="31" t="s">
        <v>262</v>
      </c>
      <c r="B61" s="16"/>
      <c r="C61" s="269">
        <v>0</v>
      </c>
      <c r="D61" s="269">
        <v>0</v>
      </c>
      <c r="E61" s="269">
        <v>681484</v>
      </c>
      <c r="F61" s="269">
        <v>0</v>
      </c>
      <c r="G61" s="269">
        <v>0</v>
      </c>
      <c r="H61" s="269">
        <v>0</v>
      </c>
      <c r="I61" s="269">
        <v>0</v>
      </c>
      <c r="J61" s="269">
        <v>43258</v>
      </c>
      <c r="K61" s="269">
        <v>0</v>
      </c>
      <c r="L61" s="269">
        <v>1772258</v>
      </c>
      <c r="M61" s="269">
        <v>0</v>
      </c>
      <c r="N61" s="269">
        <v>0</v>
      </c>
      <c r="O61" s="269">
        <v>238305</v>
      </c>
      <c r="P61" s="324">
        <v>529086</v>
      </c>
      <c r="Q61" s="324">
        <v>0</v>
      </c>
      <c r="R61" s="324">
        <v>659050</v>
      </c>
      <c r="S61" s="276">
        <v>51279</v>
      </c>
      <c r="T61" s="276">
        <v>313485</v>
      </c>
      <c r="U61" s="326">
        <v>849879</v>
      </c>
      <c r="V61" s="324">
        <v>0</v>
      </c>
      <c r="W61" s="324">
        <v>41373</v>
      </c>
      <c r="X61" s="324">
        <v>205497</v>
      </c>
      <c r="Y61" s="324">
        <v>524900</v>
      </c>
      <c r="Z61" s="324">
        <v>0</v>
      </c>
      <c r="AA61" s="324">
        <v>0</v>
      </c>
      <c r="AB61" s="324">
        <v>97552</v>
      </c>
      <c r="AC61" s="324">
        <v>0</v>
      </c>
      <c r="AD61" s="324">
        <v>0</v>
      </c>
      <c r="AE61" s="324">
        <v>355138</v>
      </c>
      <c r="AF61" s="324">
        <v>0</v>
      </c>
      <c r="AG61" s="324">
        <v>2065400</v>
      </c>
      <c r="AH61" s="324">
        <v>0</v>
      </c>
      <c r="AI61" s="324">
        <v>0</v>
      </c>
      <c r="AJ61" s="324">
        <v>3350919</v>
      </c>
      <c r="AK61" s="324">
        <v>0</v>
      </c>
      <c r="AL61" s="324">
        <v>0</v>
      </c>
      <c r="AM61" s="324">
        <v>0</v>
      </c>
      <c r="AN61" s="324">
        <v>0</v>
      </c>
      <c r="AO61" s="324">
        <v>137761</v>
      </c>
      <c r="AP61" s="324">
        <v>0</v>
      </c>
      <c r="AQ61" s="324">
        <v>0</v>
      </c>
      <c r="AR61" s="324">
        <v>0</v>
      </c>
      <c r="AS61" s="324">
        <v>0</v>
      </c>
      <c r="AT61" s="324">
        <v>0</v>
      </c>
      <c r="AU61" s="324">
        <v>0</v>
      </c>
      <c r="AV61" s="276">
        <v>0</v>
      </c>
      <c r="AW61" s="276">
        <v>0</v>
      </c>
      <c r="AX61" s="276">
        <v>0</v>
      </c>
      <c r="AY61" s="324">
        <v>317574</v>
      </c>
      <c r="AZ61" s="324">
        <v>0</v>
      </c>
      <c r="BA61" s="276">
        <v>87387</v>
      </c>
      <c r="BB61" s="276">
        <v>0</v>
      </c>
      <c r="BC61" s="276">
        <v>0</v>
      </c>
      <c r="BD61" s="276">
        <v>138262</v>
      </c>
      <c r="BE61" s="324">
        <v>409327</v>
      </c>
      <c r="BF61" s="276">
        <v>423781</v>
      </c>
      <c r="BG61" s="276">
        <v>0</v>
      </c>
      <c r="BH61" s="276">
        <v>678542</v>
      </c>
      <c r="BI61" s="276">
        <v>0</v>
      </c>
      <c r="BJ61" s="276">
        <v>272427</v>
      </c>
      <c r="BK61" s="276">
        <v>910540</v>
      </c>
      <c r="BL61" s="276">
        <v>722164</v>
      </c>
      <c r="BM61" s="276">
        <v>0</v>
      </c>
      <c r="BN61" s="276">
        <v>758192</v>
      </c>
      <c r="BO61" s="276">
        <v>0</v>
      </c>
      <c r="BP61" s="276">
        <v>0</v>
      </c>
      <c r="BQ61" s="276">
        <v>0</v>
      </c>
      <c r="BR61" s="276">
        <v>355912</v>
      </c>
      <c r="BS61" s="276">
        <v>0</v>
      </c>
      <c r="BT61" s="276">
        <v>0</v>
      </c>
      <c r="BU61" s="276">
        <v>0</v>
      </c>
      <c r="BV61" s="276">
        <v>467910</v>
      </c>
      <c r="BW61" s="276">
        <v>0</v>
      </c>
      <c r="BX61" s="276">
        <v>349017</v>
      </c>
      <c r="BY61" s="276">
        <v>0</v>
      </c>
      <c r="BZ61" s="276">
        <v>0</v>
      </c>
      <c r="CA61" s="276">
        <v>0</v>
      </c>
      <c r="CB61" s="276">
        <v>0</v>
      </c>
      <c r="CC61" s="276">
        <v>0</v>
      </c>
      <c r="CD61" s="24" t="s">
        <v>247</v>
      </c>
      <c r="CE61" s="25">
        <v>17807659</v>
      </c>
      <c r="CF61" s="323">
        <v>0</v>
      </c>
    </row>
    <row r="62" spans="1:84" x14ac:dyDescent="0.25">
      <c r="A62" s="31" t="s">
        <v>10</v>
      </c>
      <c r="B62" s="16"/>
      <c r="C62" s="25">
        <v>0</v>
      </c>
      <c r="D62" s="25">
        <v>0</v>
      </c>
      <c r="E62" s="25">
        <v>177090</v>
      </c>
      <c r="F62" s="25">
        <v>0</v>
      </c>
      <c r="G62" s="25">
        <v>0</v>
      </c>
      <c r="H62" s="25">
        <v>0</v>
      </c>
      <c r="I62" s="25">
        <v>0</v>
      </c>
      <c r="J62" s="25">
        <v>11241</v>
      </c>
      <c r="K62" s="25">
        <v>0</v>
      </c>
      <c r="L62" s="25">
        <v>460539</v>
      </c>
      <c r="M62" s="25">
        <v>0</v>
      </c>
      <c r="N62" s="25">
        <v>0</v>
      </c>
      <c r="O62" s="25">
        <v>61926</v>
      </c>
      <c r="P62" s="25">
        <v>137488</v>
      </c>
      <c r="Q62" s="25">
        <v>0</v>
      </c>
      <c r="R62" s="25">
        <v>171261</v>
      </c>
      <c r="S62" s="25">
        <v>13325</v>
      </c>
      <c r="T62" s="25">
        <v>81462</v>
      </c>
      <c r="U62" s="25">
        <v>220849</v>
      </c>
      <c r="V62" s="25">
        <v>0</v>
      </c>
      <c r="W62" s="25">
        <v>10751</v>
      </c>
      <c r="X62" s="25">
        <v>53400</v>
      </c>
      <c r="Y62" s="25">
        <v>136400</v>
      </c>
      <c r="Z62" s="25">
        <v>0</v>
      </c>
      <c r="AA62" s="25">
        <v>0</v>
      </c>
      <c r="AB62" s="25">
        <v>25350</v>
      </c>
      <c r="AC62" s="25">
        <v>0</v>
      </c>
      <c r="AD62" s="25">
        <v>0</v>
      </c>
      <c r="AE62" s="25">
        <v>92286</v>
      </c>
      <c r="AF62" s="25">
        <v>0</v>
      </c>
      <c r="AG62" s="25">
        <v>536715</v>
      </c>
      <c r="AH62" s="25">
        <v>0</v>
      </c>
      <c r="AI62" s="25">
        <v>0</v>
      </c>
      <c r="AJ62" s="25">
        <v>870769</v>
      </c>
      <c r="AK62" s="25">
        <v>0</v>
      </c>
      <c r="AL62" s="25">
        <v>0</v>
      </c>
      <c r="AM62" s="25">
        <v>0</v>
      </c>
      <c r="AN62" s="25">
        <v>0</v>
      </c>
      <c r="AO62" s="25">
        <v>35799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82525</v>
      </c>
      <c r="AZ62" s="25">
        <v>0</v>
      </c>
      <c r="BA62" s="25">
        <v>22708</v>
      </c>
      <c r="BB62" s="25">
        <v>0</v>
      </c>
      <c r="BC62" s="25">
        <v>0</v>
      </c>
      <c r="BD62" s="25">
        <v>35929</v>
      </c>
      <c r="BE62" s="25">
        <v>106368</v>
      </c>
      <c r="BF62" s="25">
        <v>110124</v>
      </c>
      <c r="BG62" s="25">
        <v>0</v>
      </c>
      <c r="BH62" s="25">
        <v>176326</v>
      </c>
      <c r="BI62" s="25">
        <v>0</v>
      </c>
      <c r="BJ62" s="25">
        <v>70793</v>
      </c>
      <c r="BK62" s="25">
        <v>236613</v>
      </c>
      <c r="BL62" s="25">
        <v>187661</v>
      </c>
      <c r="BM62" s="25">
        <v>0</v>
      </c>
      <c r="BN62" s="25">
        <v>197024</v>
      </c>
      <c r="BO62" s="25">
        <v>0</v>
      </c>
      <c r="BP62" s="25">
        <v>0</v>
      </c>
      <c r="BQ62" s="25">
        <v>0</v>
      </c>
      <c r="BR62" s="25">
        <v>92487</v>
      </c>
      <c r="BS62" s="25">
        <v>0</v>
      </c>
      <c r="BT62" s="25">
        <v>0</v>
      </c>
      <c r="BU62" s="25">
        <v>0</v>
      </c>
      <c r="BV62" s="25">
        <v>121591</v>
      </c>
      <c r="BW62" s="25">
        <v>0</v>
      </c>
      <c r="BX62" s="25">
        <v>90696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4" t="s">
        <v>247</v>
      </c>
      <c r="CE62" s="25">
        <v>4627496</v>
      </c>
      <c r="CF62" s="323">
        <v>0</v>
      </c>
    </row>
    <row r="63" spans="1:84" x14ac:dyDescent="0.25">
      <c r="A63" s="31" t="s">
        <v>263</v>
      </c>
      <c r="B63" s="16"/>
      <c r="C63" s="269">
        <v>0</v>
      </c>
      <c r="D63" s="269">
        <v>0</v>
      </c>
      <c r="E63" s="269">
        <v>69419</v>
      </c>
      <c r="F63" s="269">
        <v>0</v>
      </c>
      <c r="G63" s="269">
        <v>0</v>
      </c>
      <c r="H63" s="269">
        <v>0</v>
      </c>
      <c r="I63" s="269">
        <v>0</v>
      </c>
      <c r="J63" s="269">
        <v>4407</v>
      </c>
      <c r="K63" s="269">
        <v>0</v>
      </c>
      <c r="L63" s="269">
        <v>180531</v>
      </c>
      <c r="M63" s="269">
        <v>0</v>
      </c>
      <c r="N63" s="269">
        <v>0</v>
      </c>
      <c r="O63" s="269">
        <v>222721</v>
      </c>
      <c r="P63" s="269">
        <v>67858</v>
      </c>
      <c r="Q63" s="324">
        <v>0</v>
      </c>
      <c r="R63" s="324">
        <v>0</v>
      </c>
      <c r="S63" s="276">
        <v>0</v>
      </c>
      <c r="T63" s="276">
        <v>0</v>
      </c>
      <c r="U63" s="326">
        <v>240682</v>
      </c>
      <c r="V63" s="324">
        <v>0</v>
      </c>
      <c r="W63" s="324">
        <v>0</v>
      </c>
      <c r="X63" s="324">
        <v>0</v>
      </c>
      <c r="Y63" s="324">
        <v>0</v>
      </c>
      <c r="Z63" s="324">
        <v>0</v>
      </c>
      <c r="AA63" s="324">
        <v>0</v>
      </c>
      <c r="AB63" s="324">
        <v>193271</v>
      </c>
      <c r="AC63" s="324">
        <v>0</v>
      </c>
      <c r="AD63" s="324">
        <v>0</v>
      </c>
      <c r="AE63" s="324">
        <v>0</v>
      </c>
      <c r="AF63" s="324">
        <v>0</v>
      </c>
      <c r="AG63" s="324">
        <v>48176</v>
      </c>
      <c r="AH63" s="324">
        <v>0</v>
      </c>
      <c r="AI63" s="324">
        <v>0</v>
      </c>
      <c r="AJ63" s="324">
        <v>345713</v>
      </c>
      <c r="AK63" s="324">
        <v>0</v>
      </c>
      <c r="AL63" s="324">
        <v>0</v>
      </c>
      <c r="AM63" s="324">
        <v>0</v>
      </c>
      <c r="AN63" s="324">
        <v>0</v>
      </c>
      <c r="AO63" s="324">
        <v>14033</v>
      </c>
      <c r="AP63" s="324">
        <v>0</v>
      </c>
      <c r="AQ63" s="324">
        <v>0</v>
      </c>
      <c r="AR63" s="324">
        <v>0</v>
      </c>
      <c r="AS63" s="324">
        <v>0</v>
      </c>
      <c r="AT63" s="324">
        <v>0</v>
      </c>
      <c r="AU63" s="324">
        <v>0</v>
      </c>
      <c r="AV63" s="276">
        <v>0</v>
      </c>
      <c r="AW63" s="276">
        <v>0</v>
      </c>
      <c r="AX63" s="276">
        <v>0</v>
      </c>
      <c r="AY63" s="324">
        <v>0</v>
      </c>
      <c r="AZ63" s="324">
        <v>0</v>
      </c>
      <c r="BA63" s="276">
        <v>0</v>
      </c>
      <c r="BB63" s="276">
        <v>0</v>
      </c>
      <c r="BC63" s="276">
        <v>0</v>
      </c>
      <c r="BD63" s="276">
        <v>0</v>
      </c>
      <c r="BE63" s="324">
        <v>0</v>
      </c>
      <c r="BF63" s="276">
        <v>0</v>
      </c>
      <c r="BG63" s="276">
        <v>0</v>
      </c>
      <c r="BH63" s="276">
        <v>2475</v>
      </c>
      <c r="BI63" s="276">
        <v>0</v>
      </c>
      <c r="BJ63" s="276">
        <v>90201</v>
      </c>
      <c r="BK63" s="276">
        <v>0</v>
      </c>
      <c r="BL63" s="276">
        <v>0</v>
      </c>
      <c r="BM63" s="276">
        <v>0</v>
      </c>
      <c r="BN63" s="276">
        <v>48243</v>
      </c>
      <c r="BO63" s="276">
        <v>0</v>
      </c>
      <c r="BP63" s="276">
        <v>0</v>
      </c>
      <c r="BQ63" s="276">
        <v>0</v>
      </c>
      <c r="BR63" s="276">
        <v>12780</v>
      </c>
      <c r="BS63" s="276">
        <v>0</v>
      </c>
      <c r="BT63" s="276">
        <v>0</v>
      </c>
      <c r="BU63" s="276">
        <v>0</v>
      </c>
      <c r="BV63" s="276">
        <v>11590</v>
      </c>
      <c r="BW63" s="276">
        <v>0</v>
      </c>
      <c r="BX63" s="276">
        <v>0</v>
      </c>
      <c r="BY63" s="276">
        <v>0</v>
      </c>
      <c r="BZ63" s="276">
        <v>0</v>
      </c>
      <c r="CA63" s="276">
        <v>0</v>
      </c>
      <c r="CB63" s="276">
        <v>0</v>
      </c>
      <c r="CC63" s="276">
        <v>0</v>
      </c>
      <c r="CD63" s="24" t="s">
        <v>247</v>
      </c>
      <c r="CE63" s="25">
        <v>1552100</v>
      </c>
      <c r="CF63" s="323">
        <v>0</v>
      </c>
    </row>
    <row r="64" spans="1:84" x14ac:dyDescent="0.25">
      <c r="A64" s="31" t="s">
        <v>264</v>
      </c>
      <c r="B64" s="16"/>
      <c r="C64" s="269">
        <v>0</v>
      </c>
      <c r="D64" s="269">
        <v>0</v>
      </c>
      <c r="E64" s="269">
        <v>24985</v>
      </c>
      <c r="F64" s="269">
        <v>0</v>
      </c>
      <c r="G64" s="269">
        <v>0</v>
      </c>
      <c r="H64" s="269">
        <v>0</v>
      </c>
      <c r="I64" s="269">
        <v>0</v>
      </c>
      <c r="J64" s="269">
        <v>1586</v>
      </c>
      <c r="K64" s="269">
        <v>0</v>
      </c>
      <c r="L64" s="269">
        <v>64975</v>
      </c>
      <c r="M64" s="269">
        <v>0</v>
      </c>
      <c r="N64" s="269">
        <v>0</v>
      </c>
      <c r="O64" s="269">
        <v>25276</v>
      </c>
      <c r="P64" s="324">
        <v>200281</v>
      </c>
      <c r="Q64" s="324">
        <v>9414</v>
      </c>
      <c r="R64" s="324">
        <v>18112</v>
      </c>
      <c r="S64" s="276">
        <v>38197</v>
      </c>
      <c r="T64" s="276">
        <v>246579</v>
      </c>
      <c r="U64" s="326">
        <v>969324</v>
      </c>
      <c r="V64" s="324">
        <v>0</v>
      </c>
      <c r="W64" s="324">
        <v>0</v>
      </c>
      <c r="X64" s="324">
        <v>13335</v>
      </c>
      <c r="Y64" s="324">
        <v>100709</v>
      </c>
      <c r="Z64" s="324">
        <v>0</v>
      </c>
      <c r="AA64" s="324">
        <v>0</v>
      </c>
      <c r="AB64" s="324">
        <v>659110</v>
      </c>
      <c r="AC64" s="324">
        <v>15919</v>
      </c>
      <c r="AD64" s="324">
        <v>0</v>
      </c>
      <c r="AE64" s="324">
        <v>5209</v>
      </c>
      <c r="AF64" s="324">
        <v>0</v>
      </c>
      <c r="AG64" s="324">
        <v>74882</v>
      </c>
      <c r="AH64" s="324">
        <v>0</v>
      </c>
      <c r="AI64" s="324">
        <v>0</v>
      </c>
      <c r="AJ64" s="324">
        <v>169579</v>
      </c>
      <c r="AK64" s="324">
        <v>0</v>
      </c>
      <c r="AL64" s="324">
        <v>0</v>
      </c>
      <c r="AM64" s="324">
        <v>0</v>
      </c>
      <c r="AN64" s="324">
        <v>0</v>
      </c>
      <c r="AO64" s="324">
        <v>5051</v>
      </c>
      <c r="AP64" s="324">
        <v>2325</v>
      </c>
      <c r="AQ64" s="324">
        <v>0</v>
      </c>
      <c r="AR64" s="324">
        <v>0</v>
      </c>
      <c r="AS64" s="324">
        <v>0</v>
      </c>
      <c r="AT64" s="324">
        <v>0</v>
      </c>
      <c r="AU64" s="324">
        <v>0</v>
      </c>
      <c r="AV64" s="276">
        <v>0</v>
      </c>
      <c r="AW64" s="276">
        <v>0</v>
      </c>
      <c r="AX64" s="276">
        <v>0</v>
      </c>
      <c r="AY64" s="324">
        <v>195306</v>
      </c>
      <c r="AZ64" s="324">
        <v>0</v>
      </c>
      <c r="BA64" s="276">
        <v>20178</v>
      </c>
      <c r="BB64" s="276">
        <v>0</v>
      </c>
      <c r="BC64" s="276">
        <v>0</v>
      </c>
      <c r="BD64" s="276">
        <v>3639</v>
      </c>
      <c r="BE64" s="324">
        <v>80699</v>
      </c>
      <c r="BF64" s="276">
        <v>137616</v>
      </c>
      <c r="BG64" s="276">
        <v>0</v>
      </c>
      <c r="BH64" s="276">
        <v>82378</v>
      </c>
      <c r="BI64" s="276">
        <v>0</v>
      </c>
      <c r="BJ64" s="276">
        <v>2321</v>
      </c>
      <c r="BK64" s="276">
        <v>9302</v>
      </c>
      <c r="BL64" s="276">
        <v>10175</v>
      </c>
      <c r="BM64" s="276">
        <v>0</v>
      </c>
      <c r="BN64" s="276">
        <v>21458</v>
      </c>
      <c r="BO64" s="276">
        <v>0</v>
      </c>
      <c r="BP64" s="276">
        <v>0</v>
      </c>
      <c r="BQ64" s="276">
        <v>0</v>
      </c>
      <c r="BR64" s="276">
        <v>4216</v>
      </c>
      <c r="BS64" s="276">
        <v>0</v>
      </c>
      <c r="BT64" s="276">
        <v>0</v>
      </c>
      <c r="BU64" s="276">
        <v>0</v>
      </c>
      <c r="BV64" s="276">
        <v>2426</v>
      </c>
      <c r="BW64" s="276">
        <v>0</v>
      </c>
      <c r="BX64" s="276">
        <v>722</v>
      </c>
      <c r="BY64" s="276">
        <v>495</v>
      </c>
      <c r="BZ64" s="276">
        <v>0</v>
      </c>
      <c r="CA64" s="276">
        <v>0</v>
      </c>
      <c r="CB64" s="276">
        <v>0</v>
      </c>
      <c r="CC64" s="276">
        <v>0</v>
      </c>
      <c r="CD64" s="24" t="s">
        <v>247</v>
      </c>
      <c r="CE64" s="25">
        <v>3215779</v>
      </c>
      <c r="CF64" s="323">
        <v>0</v>
      </c>
    </row>
    <row r="65" spans="1:84" x14ac:dyDescent="0.25">
      <c r="A65" s="31" t="s">
        <v>265</v>
      </c>
      <c r="B65" s="16"/>
      <c r="C65" s="269">
        <v>0</v>
      </c>
      <c r="D65" s="269">
        <v>0</v>
      </c>
      <c r="E65" s="269">
        <v>865</v>
      </c>
      <c r="F65" s="269">
        <v>0</v>
      </c>
      <c r="G65" s="269">
        <v>0</v>
      </c>
      <c r="H65" s="269">
        <v>0</v>
      </c>
      <c r="I65" s="269">
        <v>0</v>
      </c>
      <c r="J65" s="269">
        <v>55</v>
      </c>
      <c r="K65" s="269">
        <v>0</v>
      </c>
      <c r="L65" s="269">
        <v>2249</v>
      </c>
      <c r="M65" s="269">
        <v>0</v>
      </c>
      <c r="N65" s="269">
        <v>0</v>
      </c>
      <c r="O65" s="269">
        <v>987</v>
      </c>
      <c r="P65" s="324">
        <v>2731</v>
      </c>
      <c r="Q65" s="324">
        <v>0</v>
      </c>
      <c r="R65" s="324">
        <v>0</v>
      </c>
      <c r="S65" s="276">
        <v>0</v>
      </c>
      <c r="T65" s="276">
        <v>0</v>
      </c>
      <c r="U65" s="326">
        <v>0</v>
      </c>
      <c r="V65" s="324">
        <v>0</v>
      </c>
      <c r="W65" s="324">
        <v>53</v>
      </c>
      <c r="X65" s="324">
        <v>263</v>
      </c>
      <c r="Y65" s="324">
        <v>671</v>
      </c>
      <c r="Z65" s="324">
        <v>0</v>
      </c>
      <c r="AA65" s="324">
        <v>0</v>
      </c>
      <c r="AB65" s="277">
        <v>7529</v>
      </c>
      <c r="AC65" s="324">
        <v>0</v>
      </c>
      <c r="AD65" s="324">
        <v>0</v>
      </c>
      <c r="AE65" s="324">
        <v>9714</v>
      </c>
      <c r="AF65" s="324">
        <v>0</v>
      </c>
      <c r="AG65" s="324">
        <v>2682</v>
      </c>
      <c r="AH65" s="324">
        <v>0</v>
      </c>
      <c r="AI65" s="324">
        <v>0</v>
      </c>
      <c r="AJ65" s="324">
        <v>20525</v>
      </c>
      <c r="AK65" s="324">
        <v>0</v>
      </c>
      <c r="AL65" s="324">
        <v>0</v>
      </c>
      <c r="AM65" s="324">
        <v>0</v>
      </c>
      <c r="AN65" s="324">
        <v>0</v>
      </c>
      <c r="AO65" s="324">
        <v>175</v>
      </c>
      <c r="AP65" s="324">
        <v>3126</v>
      </c>
      <c r="AQ65" s="324">
        <v>0</v>
      </c>
      <c r="AR65" s="324">
        <v>0</v>
      </c>
      <c r="AS65" s="324">
        <v>0</v>
      </c>
      <c r="AT65" s="324">
        <v>0</v>
      </c>
      <c r="AU65" s="324">
        <v>0</v>
      </c>
      <c r="AV65" s="276">
        <v>0</v>
      </c>
      <c r="AW65" s="276">
        <v>0</v>
      </c>
      <c r="AX65" s="276">
        <v>0</v>
      </c>
      <c r="AY65" s="324">
        <v>0</v>
      </c>
      <c r="AZ65" s="324">
        <v>0</v>
      </c>
      <c r="BA65" s="276">
        <v>16457</v>
      </c>
      <c r="BB65" s="276">
        <v>0</v>
      </c>
      <c r="BC65" s="276">
        <v>0</v>
      </c>
      <c r="BD65" s="276">
        <v>0</v>
      </c>
      <c r="BE65" s="324">
        <v>171149</v>
      </c>
      <c r="BF65" s="276">
        <v>5121</v>
      </c>
      <c r="BG65" s="276">
        <v>0</v>
      </c>
      <c r="BH65" s="276">
        <v>101742</v>
      </c>
      <c r="BI65" s="276">
        <v>0</v>
      </c>
      <c r="BJ65" s="276">
        <v>0</v>
      </c>
      <c r="BK65" s="276">
        <v>0</v>
      </c>
      <c r="BL65" s="276">
        <v>1500</v>
      </c>
      <c r="BM65" s="276">
        <v>0</v>
      </c>
      <c r="BN65" s="276">
        <v>24877</v>
      </c>
      <c r="BO65" s="276">
        <v>0</v>
      </c>
      <c r="BP65" s="276">
        <v>0</v>
      </c>
      <c r="BQ65" s="276">
        <v>0</v>
      </c>
      <c r="BR65" s="276">
        <v>0</v>
      </c>
      <c r="BS65" s="276">
        <v>0</v>
      </c>
      <c r="BT65" s="276">
        <v>0</v>
      </c>
      <c r="BU65" s="276">
        <v>0</v>
      </c>
      <c r="BV65" s="276">
        <v>0</v>
      </c>
      <c r="BW65" s="276">
        <v>0</v>
      </c>
      <c r="BX65" s="276">
        <v>0</v>
      </c>
      <c r="BY65" s="276">
        <v>0</v>
      </c>
      <c r="BZ65" s="276">
        <v>0</v>
      </c>
      <c r="CA65" s="276">
        <v>0</v>
      </c>
      <c r="CB65" s="276">
        <v>0</v>
      </c>
      <c r="CC65" s="276">
        <v>0</v>
      </c>
      <c r="CD65" s="24" t="s">
        <v>247</v>
      </c>
      <c r="CE65" s="25">
        <v>372471</v>
      </c>
      <c r="CF65" s="323">
        <v>0</v>
      </c>
    </row>
    <row r="66" spans="1:84" x14ac:dyDescent="0.25">
      <c r="A66" s="31" t="s">
        <v>266</v>
      </c>
      <c r="B66" s="16"/>
      <c r="C66" s="269">
        <v>0</v>
      </c>
      <c r="D66" s="269">
        <v>0</v>
      </c>
      <c r="E66" s="269">
        <v>363368</v>
      </c>
      <c r="F66" s="269">
        <v>0</v>
      </c>
      <c r="G66" s="269">
        <v>0</v>
      </c>
      <c r="H66" s="269">
        <v>0</v>
      </c>
      <c r="I66" s="269">
        <v>0</v>
      </c>
      <c r="J66" s="269">
        <v>23065</v>
      </c>
      <c r="K66" s="269">
        <v>0</v>
      </c>
      <c r="L66" s="269">
        <v>944969</v>
      </c>
      <c r="M66" s="269">
        <v>0</v>
      </c>
      <c r="N66" s="269">
        <v>0</v>
      </c>
      <c r="O66" s="269">
        <v>87651</v>
      </c>
      <c r="P66" s="324">
        <v>99737</v>
      </c>
      <c r="Q66" s="324">
        <v>1569</v>
      </c>
      <c r="R66" s="324">
        <v>10081</v>
      </c>
      <c r="S66" s="276">
        <v>3923</v>
      </c>
      <c r="T66" s="276">
        <v>3538</v>
      </c>
      <c r="U66" s="326">
        <v>464790</v>
      </c>
      <c r="V66" s="324">
        <v>0</v>
      </c>
      <c r="W66" s="324">
        <v>323858</v>
      </c>
      <c r="X66" s="324">
        <v>67140</v>
      </c>
      <c r="Y66" s="324">
        <v>552889</v>
      </c>
      <c r="Z66" s="324">
        <v>0</v>
      </c>
      <c r="AA66" s="324">
        <v>0</v>
      </c>
      <c r="AB66" s="277">
        <v>268533</v>
      </c>
      <c r="AC66" s="324">
        <v>0</v>
      </c>
      <c r="AD66" s="324">
        <v>0</v>
      </c>
      <c r="AE66" s="324">
        <v>9839</v>
      </c>
      <c r="AF66" s="324">
        <v>0</v>
      </c>
      <c r="AG66" s="324">
        <v>99326</v>
      </c>
      <c r="AH66" s="324">
        <v>0</v>
      </c>
      <c r="AI66" s="324">
        <v>0</v>
      </c>
      <c r="AJ66" s="324">
        <v>406971</v>
      </c>
      <c r="AK66" s="324">
        <v>0</v>
      </c>
      <c r="AL66" s="324">
        <v>0</v>
      </c>
      <c r="AM66" s="324">
        <v>0</v>
      </c>
      <c r="AN66" s="324">
        <v>0</v>
      </c>
      <c r="AO66" s="324">
        <v>73454</v>
      </c>
      <c r="AP66" s="324">
        <v>0</v>
      </c>
      <c r="AQ66" s="324">
        <v>0</v>
      </c>
      <c r="AR66" s="324">
        <v>0</v>
      </c>
      <c r="AS66" s="324">
        <v>0</v>
      </c>
      <c r="AT66" s="324">
        <v>0</v>
      </c>
      <c r="AU66" s="324">
        <v>0</v>
      </c>
      <c r="AV66" s="276">
        <v>0</v>
      </c>
      <c r="AW66" s="276">
        <v>0</v>
      </c>
      <c r="AX66" s="276">
        <v>0</v>
      </c>
      <c r="AY66" s="324">
        <v>26584</v>
      </c>
      <c r="AZ66" s="324">
        <v>0</v>
      </c>
      <c r="BA66" s="276">
        <v>0</v>
      </c>
      <c r="BB66" s="276">
        <v>0</v>
      </c>
      <c r="BC66" s="276">
        <v>0</v>
      </c>
      <c r="BD66" s="276">
        <v>46230</v>
      </c>
      <c r="BE66" s="324">
        <v>104248</v>
      </c>
      <c r="BF66" s="276">
        <v>84808</v>
      </c>
      <c r="BG66" s="276">
        <v>0</v>
      </c>
      <c r="BH66" s="276">
        <v>851792</v>
      </c>
      <c r="BI66" s="276">
        <v>0</v>
      </c>
      <c r="BJ66" s="276">
        <v>114278</v>
      </c>
      <c r="BK66" s="276">
        <v>65947</v>
      </c>
      <c r="BL66" s="276">
        <v>29494</v>
      </c>
      <c r="BM66" s="276">
        <v>0</v>
      </c>
      <c r="BN66" s="276">
        <v>64375</v>
      </c>
      <c r="BO66" s="276">
        <v>0</v>
      </c>
      <c r="BP66" s="276">
        <v>0</v>
      </c>
      <c r="BQ66" s="276">
        <v>0</v>
      </c>
      <c r="BR66" s="276">
        <v>8453</v>
      </c>
      <c r="BS66" s="276">
        <v>0</v>
      </c>
      <c r="BT66" s="276">
        <v>0</v>
      </c>
      <c r="BU66" s="276">
        <v>0</v>
      </c>
      <c r="BV66" s="276">
        <v>61462</v>
      </c>
      <c r="BW66" s="276">
        <v>0</v>
      </c>
      <c r="BX66" s="276">
        <v>0</v>
      </c>
      <c r="BY66" s="276">
        <v>5226</v>
      </c>
      <c r="BZ66" s="276">
        <v>0</v>
      </c>
      <c r="CA66" s="276">
        <v>0</v>
      </c>
      <c r="CB66" s="276">
        <v>0</v>
      </c>
      <c r="CC66" s="276">
        <v>0</v>
      </c>
      <c r="CD66" s="24" t="s">
        <v>247</v>
      </c>
      <c r="CE66" s="25">
        <v>5267598</v>
      </c>
      <c r="CF66" s="323">
        <v>0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112786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293328</v>
      </c>
      <c r="M67" s="25">
        <v>0</v>
      </c>
      <c r="N67" s="25">
        <v>0</v>
      </c>
      <c r="O67" s="25">
        <v>3136</v>
      </c>
      <c r="P67" s="25">
        <v>124793</v>
      </c>
      <c r="Q67" s="25">
        <v>0</v>
      </c>
      <c r="R67" s="25">
        <v>4681</v>
      </c>
      <c r="S67" s="25">
        <v>0</v>
      </c>
      <c r="T67" s="25">
        <v>34451</v>
      </c>
      <c r="U67" s="25">
        <v>57669</v>
      </c>
      <c r="V67" s="25">
        <v>0</v>
      </c>
      <c r="W67" s="25">
        <v>4517</v>
      </c>
      <c r="X67" s="25">
        <v>22398</v>
      </c>
      <c r="Y67" s="25">
        <v>57224</v>
      </c>
      <c r="Z67" s="25">
        <v>0</v>
      </c>
      <c r="AA67" s="25">
        <v>0</v>
      </c>
      <c r="AB67" s="25">
        <v>39039</v>
      </c>
      <c r="AC67" s="25">
        <v>0</v>
      </c>
      <c r="AD67" s="25">
        <v>0</v>
      </c>
      <c r="AE67" s="25">
        <v>55375</v>
      </c>
      <c r="AF67" s="25">
        <v>0</v>
      </c>
      <c r="AG67" s="25">
        <v>115056</v>
      </c>
      <c r="AH67" s="25">
        <v>0</v>
      </c>
      <c r="AI67" s="25">
        <v>0</v>
      </c>
      <c r="AJ67" s="25">
        <v>280081</v>
      </c>
      <c r="AK67" s="25">
        <v>0</v>
      </c>
      <c r="AL67" s="25">
        <v>0</v>
      </c>
      <c r="AM67" s="25">
        <v>0</v>
      </c>
      <c r="AN67" s="25">
        <v>0</v>
      </c>
      <c r="AO67" s="25">
        <v>22796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53128</v>
      </c>
      <c r="AZ67" s="25">
        <v>23170</v>
      </c>
      <c r="BA67" s="25">
        <v>65532</v>
      </c>
      <c r="BB67" s="25">
        <v>0</v>
      </c>
      <c r="BC67" s="25">
        <v>0</v>
      </c>
      <c r="BD67" s="25">
        <v>16992</v>
      </c>
      <c r="BE67" s="25">
        <v>143633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22211</v>
      </c>
      <c r="BL67" s="25">
        <v>209283</v>
      </c>
      <c r="BM67" s="25">
        <v>0</v>
      </c>
      <c r="BN67" s="25">
        <v>321648</v>
      </c>
      <c r="BO67" s="25">
        <v>0</v>
      </c>
      <c r="BP67" s="25">
        <v>0</v>
      </c>
      <c r="BQ67" s="25">
        <v>0</v>
      </c>
      <c r="BR67" s="25">
        <v>9362</v>
      </c>
      <c r="BS67" s="25">
        <v>0</v>
      </c>
      <c r="BT67" s="25">
        <v>0</v>
      </c>
      <c r="BU67" s="25">
        <v>0</v>
      </c>
      <c r="BV67" s="25">
        <v>81003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2173292</v>
      </c>
      <c r="CF67" s="323">
        <v>0</v>
      </c>
    </row>
    <row r="68" spans="1:84" x14ac:dyDescent="0.25">
      <c r="A68" s="31" t="s">
        <v>267</v>
      </c>
      <c r="B68" s="25"/>
      <c r="C68" s="269">
        <v>0</v>
      </c>
      <c r="D68" s="269">
        <v>0</v>
      </c>
      <c r="E68" s="269">
        <v>5341</v>
      </c>
      <c r="F68" s="269">
        <v>0</v>
      </c>
      <c r="G68" s="269">
        <v>0</v>
      </c>
      <c r="H68" s="269">
        <v>0</v>
      </c>
      <c r="I68" s="269">
        <v>0</v>
      </c>
      <c r="J68" s="269">
        <v>339</v>
      </c>
      <c r="K68" s="269">
        <v>0</v>
      </c>
      <c r="L68" s="269">
        <v>13891</v>
      </c>
      <c r="M68" s="269">
        <v>0</v>
      </c>
      <c r="N68" s="269">
        <v>0</v>
      </c>
      <c r="O68" s="269">
        <v>999</v>
      </c>
      <c r="P68" s="324">
        <v>19448</v>
      </c>
      <c r="Q68" s="324">
        <v>0</v>
      </c>
      <c r="R68" s="324">
        <v>8967</v>
      </c>
      <c r="S68" s="276">
        <v>0</v>
      </c>
      <c r="T68" s="276">
        <v>117</v>
      </c>
      <c r="U68" s="326">
        <v>77068</v>
      </c>
      <c r="V68" s="324">
        <v>0</v>
      </c>
      <c r="W68" s="324">
        <v>-88</v>
      </c>
      <c r="X68" s="324">
        <v>-440</v>
      </c>
      <c r="Y68" s="324">
        <v>-1123</v>
      </c>
      <c r="Z68" s="324">
        <v>0</v>
      </c>
      <c r="AA68" s="324">
        <v>0</v>
      </c>
      <c r="AB68" s="277">
        <v>156</v>
      </c>
      <c r="AC68" s="324">
        <v>24332</v>
      </c>
      <c r="AD68" s="324">
        <v>0</v>
      </c>
      <c r="AE68" s="324">
        <v>634</v>
      </c>
      <c r="AF68" s="324">
        <v>0</v>
      </c>
      <c r="AG68" s="324">
        <v>10601</v>
      </c>
      <c r="AH68" s="324">
        <v>0</v>
      </c>
      <c r="AI68" s="324">
        <v>0</v>
      </c>
      <c r="AJ68" s="324">
        <v>5476</v>
      </c>
      <c r="AK68" s="324">
        <v>0</v>
      </c>
      <c r="AL68" s="324">
        <v>0</v>
      </c>
      <c r="AM68" s="324">
        <v>0</v>
      </c>
      <c r="AN68" s="324">
        <v>0</v>
      </c>
      <c r="AO68" s="324">
        <v>1080</v>
      </c>
      <c r="AP68" s="324">
        <v>470</v>
      </c>
      <c r="AQ68" s="324">
        <v>0</v>
      </c>
      <c r="AR68" s="324">
        <v>0</v>
      </c>
      <c r="AS68" s="324">
        <v>0</v>
      </c>
      <c r="AT68" s="324">
        <v>0</v>
      </c>
      <c r="AU68" s="324">
        <v>0</v>
      </c>
      <c r="AV68" s="276">
        <v>0</v>
      </c>
      <c r="AW68" s="276">
        <v>0</v>
      </c>
      <c r="AX68" s="276">
        <v>0</v>
      </c>
      <c r="AY68" s="324">
        <v>7027</v>
      </c>
      <c r="AZ68" s="324">
        <v>470</v>
      </c>
      <c r="BA68" s="276">
        <v>0</v>
      </c>
      <c r="BB68" s="276">
        <v>0</v>
      </c>
      <c r="BC68" s="276">
        <v>0</v>
      </c>
      <c r="BD68" s="276">
        <v>166</v>
      </c>
      <c r="BE68" s="324">
        <v>6320</v>
      </c>
      <c r="BF68" s="276">
        <v>0</v>
      </c>
      <c r="BG68" s="276">
        <v>0</v>
      </c>
      <c r="BH68" s="276">
        <v>104970</v>
      </c>
      <c r="BI68" s="276">
        <v>0</v>
      </c>
      <c r="BJ68" s="276">
        <v>0</v>
      </c>
      <c r="BK68" s="276">
        <v>470</v>
      </c>
      <c r="BL68" s="276">
        <v>4968</v>
      </c>
      <c r="BM68" s="276">
        <v>0</v>
      </c>
      <c r="BN68" s="276">
        <v>100949</v>
      </c>
      <c r="BO68" s="276">
        <v>0</v>
      </c>
      <c r="BP68" s="276">
        <v>0</v>
      </c>
      <c r="BQ68" s="276">
        <v>0</v>
      </c>
      <c r="BR68" s="276">
        <v>1874</v>
      </c>
      <c r="BS68" s="276">
        <v>0</v>
      </c>
      <c r="BT68" s="276">
        <v>0</v>
      </c>
      <c r="BU68" s="276">
        <v>0</v>
      </c>
      <c r="BV68" s="276">
        <v>6517</v>
      </c>
      <c r="BW68" s="276">
        <v>0</v>
      </c>
      <c r="BX68" s="276">
        <v>0</v>
      </c>
      <c r="BY68" s="276">
        <v>0</v>
      </c>
      <c r="BZ68" s="276">
        <v>0</v>
      </c>
      <c r="CA68" s="276">
        <v>0</v>
      </c>
      <c r="CB68" s="276">
        <v>0</v>
      </c>
      <c r="CC68" s="276">
        <v>0</v>
      </c>
      <c r="CD68" s="24" t="s">
        <v>247</v>
      </c>
      <c r="CE68" s="25">
        <v>400999</v>
      </c>
      <c r="CF68" s="323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6396</v>
      </c>
      <c r="F69" s="25">
        <v>0</v>
      </c>
      <c r="G69" s="25">
        <v>0</v>
      </c>
      <c r="H69" s="25">
        <v>0</v>
      </c>
      <c r="I69" s="25">
        <v>0</v>
      </c>
      <c r="J69" s="25">
        <v>406</v>
      </c>
      <c r="K69" s="25">
        <v>0</v>
      </c>
      <c r="L69" s="25">
        <v>16633</v>
      </c>
      <c r="M69" s="25">
        <v>0</v>
      </c>
      <c r="N69" s="25">
        <v>0</v>
      </c>
      <c r="O69" s="25">
        <v>7477</v>
      </c>
      <c r="P69" s="25">
        <v>22112</v>
      </c>
      <c r="Q69" s="25">
        <v>935</v>
      </c>
      <c r="R69" s="25">
        <v>16597</v>
      </c>
      <c r="S69" s="25">
        <v>1911</v>
      </c>
      <c r="T69" s="25">
        <v>1288</v>
      </c>
      <c r="U69" s="25">
        <v>93205</v>
      </c>
      <c r="V69" s="25">
        <v>0</v>
      </c>
      <c r="W69" s="25">
        <v>506</v>
      </c>
      <c r="X69" s="25">
        <v>2516</v>
      </c>
      <c r="Y69" s="25">
        <v>6427</v>
      </c>
      <c r="Z69" s="25">
        <v>0</v>
      </c>
      <c r="AA69" s="25">
        <v>0</v>
      </c>
      <c r="AB69" s="25">
        <v>2074</v>
      </c>
      <c r="AC69" s="25">
        <v>0</v>
      </c>
      <c r="AD69" s="25">
        <v>0</v>
      </c>
      <c r="AE69" s="25">
        <v>1815</v>
      </c>
      <c r="AF69" s="25">
        <v>0</v>
      </c>
      <c r="AG69" s="25">
        <v>26729</v>
      </c>
      <c r="AH69" s="25">
        <v>0</v>
      </c>
      <c r="AI69" s="25">
        <v>0</v>
      </c>
      <c r="AJ69" s="25">
        <v>89141</v>
      </c>
      <c r="AK69" s="25">
        <v>0</v>
      </c>
      <c r="AL69" s="25">
        <v>0</v>
      </c>
      <c r="AM69" s="25">
        <v>0</v>
      </c>
      <c r="AN69" s="25">
        <v>0</v>
      </c>
      <c r="AO69" s="25">
        <v>1285</v>
      </c>
      <c r="AP69" s="25">
        <v>73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41861</v>
      </c>
      <c r="AZ69" s="25">
        <v>0</v>
      </c>
      <c r="BA69" s="25">
        <v>2003</v>
      </c>
      <c r="BB69" s="25">
        <v>0</v>
      </c>
      <c r="BC69" s="25">
        <v>0</v>
      </c>
      <c r="BD69" s="25">
        <v>1869</v>
      </c>
      <c r="BE69" s="25">
        <v>72409</v>
      </c>
      <c r="BF69" s="25">
        <v>7518</v>
      </c>
      <c r="BG69" s="25">
        <v>0</v>
      </c>
      <c r="BH69" s="25">
        <v>9636</v>
      </c>
      <c r="BI69" s="25">
        <v>0</v>
      </c>
      <c r="BJ69" s="25">
        <v>100230</v>
      </c>
      <c r="BK69" s="25">
        <v>36617</v>
      </c>
      <c r="BL69" s="25">
        <v>7997</v>
      </c>
      <c r="BM69" s="25">
        <v>0</v>
      </c>
      <c r="BN69" s="25">
        <v>177089</v>
      </c>
      <c r="BO69" s="25">
        <v>0</v>
      </c>
      <c r="BP69" s="25">
        <v>0</v>
      </c>
      <c r="BQ69" s="25">
        <v>0</v>
      </c>
      <c r="BR69" s="25">
        <v>47924</v>
      </c>
      <c r="BS69" s="25">
        <v>0</v>
      </c>
      <c r="BT69" s="25">
        <v>0</v>
      </c>
      <c r="BU69" s="25">
        <v>0</v>
      </c>
      <c r="BV69" s="25">
        <v>11900</v>
      </c>
      <c r="BW69" s="25">
        <v>0</v>
      </c>
      <c r="BX69" s="25">
        <v>60561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>
        <v>1639292</v>
      </c>
      <c r="CE69" s="25">
        <v>2514432</v>
      </c>
      <c r="CF69" s="323">
        <v>0</v>
      </c>
    </row>
    <row r="70" spans="1:84" x14ac:dyDescent="0.25">
      <c r="A70" s="26" t="s">
        <v>269</v>
      </c>
      <c r="B70" s="330"/>
      <c r="C70" s="278">
        <v>0</v>
      </c>
      <c r="D70" s="278">
        <v>0</v>
      </c>
      <c r="E70" s="278">
        <v>0</v>
      </c>
      <c r="F70" s="278">
        <v>0</v>
      </c>
      <c r="G70" s="278">
        <v>0</v>
      </c>
      <c r="H70" s="278">
        <v>0</v>
      </c>
      <c r="I70" s="278">
        <v>0</v>
      </c>
      <c r="J70" s="278">
        <v>0</v>
      </c>
      <c r="K70" s="278">
        <v>0</v>
      </c>
      <c r="L70" s="278">
        <v>0</v>
      </c>
      <c r="M70" s="278">
        <v>0</v>
      </c>
      <c r="N70" s="278">
        <v>0</v>
      </c>
      <c r="O70" s="278">
        <v>0</v>
      </c>
      <c r="P70" s="278">
        <v>0</v>
      </c>
      <c r="Q70" s="278">
        <v>0</v>
      </c>
      <c r="R70" s="278">
        <v>0</v>
      </c>
      <c r="S70" s="278">
        <v>0</v>
      </c>
      <c r="T70" s="278">
        <v>0</v>
      </c>
      <c r="U70" s="278">
        <v>0</v>
      </c>
      <c r="V70" s="278">
        <v>0</v>
      </c>
      <c r="W70" s="278">
        <v>0</v>
      </c>
      <c r="X70" s="278">
        <v>0</v>
      </c>
      <c r="Y70" s="278">
        <v>0</v>
      </c>
      <c r="Z70" s="278">
        <v>0</v>
      </c>
      <c r="AA70" s="278">
        <v>0</v>
      </c>
      <c r="AB70" s="278">
        <v>0</v>
      </c>
      <c r="AC70" s="278">
        <v>0</v>
      </c>
      <c r="AD70" s="278">
        <v>0</v>
      </c>
      <c r="AE70" s="278">
        <v>0</v>
      </c>
      <c r="AF70" s="278">
        <v>0</v>
      </c>
      <c r="AG70" s="278">
        <v>0</v>
      </c>
      <c r="AH70" s="278">
        <v>0</v>
      </c>
      <c r="AI70" s="278">
        <v>0</v>
      </c>
      <c r="AJ70" s="278">
        <v>0</v>
      </c>
      <c r="AK70" s="278">
        <v>0</v>
      </c>
      <c r="AL70" s="278">
        <v>0</v>
      </c>
      <c r="AM70" s="278">
        <v>0</v>
      </c>
      <c r="AN70" s="278">
        <v>0</v>
      </c>
      <c r="AO70" s="278">
        <v>0</v>
      </c>
      <c r="AP70" s="278">
        <v>0</v>
      </c>
      <c r="AQ70" s="278">
        <v>0</v>
      </c>
      <c r="AR70" s="278">
        <v>0</v>
      </c>
      <c r="AS70" s="278">
        <v>0</v>
      </c>
      <c r="AT70" s="278">
        <v>0</v>
      </c>
      <c r="AU70" s="278">
        <v>0</v>
      </c>
      <c r="AV70" s="278">
        <v>0</v>
      </c>
      <c r="AW70" s="278">
        <v>0</v>
      </c>
      <c r="AX70" s="278">
        <v>0</v>
      </c>
      <c r="AY70" s="278">
        <v>0</v>
      </c>
      <c r="AZ70" s="278">
        <v>0</v>
      </c>
      <c r="BA70" s="278">
        <v>0</v>
      </c>
      <c r="BB70" s="278">
        <v>0</v>
      </c>
      <c r="BC70" s="278">
        <v>0</v>
      </c>
      <c r="BD70" s="278">
        <v>0</v>
      </c>
      <c r="BE70" s="278">
        <v>0</v>
      </c>
      <c r="BF70" s="278">
        <v>0</v>
      </c>
      <c r="BG70" s="278">
        <v>0</v>
      </c>
      <c r="BH70" s="278">
        <v>0</v>
      </c>
      <c r="BI70" s="278">
        <v>0</v>
      </c>
      <c r="BJ70" s="278">
        <v>0</v>
      </c>
      <c r="BK70" s="278">
        <v>0</v>
      </c>
      <c r="BL70" s="278">
        <v>0</v>
      </c>
      <c r="BM70" s="278">
        <v>0</v>
      </c>
      <c r="BN70" s="278">
        <v>0</v>
      </c>
      <c r="BO70" s="278">
        <v>0</v>
      </c>
      <c r="BP70" s="278">
        <v>0</v>
      </c>
      <c r="BQ70" s="278">
        <v>0</v>
      </c>
      <c r="BR70" s="278">
        <v>0</v>
      </c>
      <c r="BS70" s="278">
        <v>0</v>
      </c>
      <c r="BT70" s="278">
        <v>0</v>
      </c>
      <c r="BU70" s="278">
        <v>0</v>
      </c>
      <c r="BV70" s="278">
        <v>0</v>
      </c>
      <c r="BW70" s="278">
        <v>0</v>
      </c>
      <c r="BX70" s="278">
        <v>0</v>
      </c>
      <c r="BY70" s="278">
        <v>0</v>
      </c>
      <c r="BZ70" s="278">
        <v>0</v>
      </c>
      <c r="CA70" s="278">
        <v>0</v>
      </c>
      <c r="CB70" s="278">
        <v>0</v>
      </c>
      <c r="CC70" s="278">
        <v>0</v>
      </c>
      <c r="CD70" s="278">
        <v>0</v>
      </c>
      <c r="CE70" s="25">
        <v>0</v>
      </c>
      <c r="CF70" s="323">
        <v>0</v>
      </c>
    </row>
    <row r="71" spans="1:84" x14ac:dyDescent="0.25">
      <c r="A71" s="26" t="s">
        <v>270</v>
      </c>
      <c r="B71" s="330"/>
      <c r="C71" s="278">
        <v>0</v>
      </c>
      <c r="D71" s="278">
        <v>0</v>
      </c>
      <c r="E71" s="278">
        <v>0</v>
      </c>
      <c r="F71" s="278">
        <v>0</v>
      </c>
      <c r="G71" s="278">
        <v>0</v>
      </c>
      <c r="H71" s="278">
        <v>0</v>
      </c>
      <c r="I71" s="278">
        <v>0</v>
      </c>
      <c r="J71" s="278">
        <v>0</v>
      </c>
      <c r="K71" s="278">
        <v>0</v>
      </c>
      <c r="L71" s="278">
        <v>0</v>
      </c>
      <c r="M71" s="278">
        <v>0</v>
      </c>
      <c r="N71" s="278">
        <v>0</v>
      </c>
      <c r="O71" s="278">
        <v>0</v>
      </c>
      <c r="P71" s="278">
        <v>0</v>
      </c>
      <c r="Q71" s="278">
        <v>0</v>
      </c>
      <c r="R71" s="278">
        <v>0</v>
      </c>
      <c r="S71" s="278">
        <v>0</v>
      </c>
      <c r="T71" s="278">
        <v>0</v>
      </c>
      <c r="U71" s="278">
        <v>0</v>
      </c>
      <c r="V71" s="278">
        <v>0</v>
      </c>
      <c r="W71" s="278">
        <v>0</v>
      </c>
      <c r="X71" s="278">
        <v>0</v>
      </c>
      <c r="Y71" s="278">
        <v>0</v>
      </c>
      <c r="Z71" s="278">
        <v>0</v>
      </c>
      <c r="AA71" s="278">
        <v>0</v>
      </c>
      <c r="AB71" s="278">
        <v>0</v>
      </c>
      <c r="AC71" s="278">
        <v>0</v>
      </c>
      <c r="AD71" s="278">
        <v>0</v>
      </c>
      <c r="AE71" s="278">
        <v>0</v>
      </c>
      <c r="AF71" s="278">
        <v>0</v>
      </c>
      <c r="AG71" s="278">
        <v>0</v>
      </c>
      <c r="AH71" s="278">
        <v>0</v>
      </c>
      <c r="AI71" s="278">
        <v>0</v>
      </c>
      <c r="AJ71" s="278">
        <v>0</v>
      </c>
      <c r="AK71" s="278">
        <v>0</v>
      </c>
      <c r="AL71" s="278">
        <v>0</v>
      </c>
      <c r="AM71" s="278">
        <v>0</v>
      </c>
      <c r="AN71" s="278">
        <v>0</v>
      </c>
      <c r="AO71" s="278">
        <v>0</v>
      </c>
      <c r="AP71" s="278">
        <v>0</v>
      </c>
      <c r="AQ71" s="278">
        <v>0</v>
      </c>
      <c r="AR71" s="278">
        <v>0</v>
      </c>
      <c r="AS71" s="278">
        <v>0</v>
      </c>
      <c r="AT71" s="278">
        <v>0</v>
      </c>
      <c r="AU71" s="278">
        <v>0</v>
      </c>
      <c r="AV71" s="278">
        <v>0</v>
      </c>
      <c r="AW71" s="278">
        <v>0</v>
      </c>
      <c r="AX71" s="278">
        <v>0</v>
      </c>
      <c r="AY71" s="278">
        <v>0</v>
      </c>
      <c r="AZ71" s="278">
        <v>0</v>
      </c>
      <c r="BA71" s="278">
        <v>0</v>
      </c>
      <c r="BB71" s="278">
        <v>0</v>
      </c>
      <c r="BC71" s="278">
        <v>0</v>
      </c>
      <c r="BD71" s="278">
        <v>0</v>
      </c>
      <c r="BE71" s="278">
        <v>0</v>
      </c>
      <c r="BF71" s="278">
        <v>0</v>
      </c>
      <c r="BG71" s="278">
        <v>0</v>
      </c>
      <c r="BH71" s="278">
        <v>0</v>
      </c>
      <c r="BI71" s="278">
        <v>0</v>
      </c>
      <c r="BJ71" s="278">
        <v>0</v>
      </c>
      <c r="BK71" s="278">
        <v>0</v>
      </c>
      <c r="BL71" s="278">
        <v>0</v>
      </c>
      <c r="BM71" s="278">
        <v>0</v>
      </c>
      <c r="BN71" s="278">
        <v>0</v>
      </c>
      <c r="BO71" s="278">
        <v>0</v>
      </c>
      <c r="BP71" s="278">
        <v>0</v>
      </c>
      <c r="BQ71" s="278">
        <v>0</v>
      </c>
      <c r="BR71" s="278">
        <v>0</v>
      </c>
      <c r="BS71" s="278">
        <v>0</v>
      </c>
      <c r="BT71" s="278">
        <v>0</v>
      </c>
      <c r="BU71" s="278">
        <v>0</v>
      </c>
      <c r="BV71" s="278">
        <v>0</v>
      </c>
      <c r="BW71" s="278">
        <v>0</v>
      </c>
      <c r="BX71" s="278">
        <v>0</v>
      </c>
      <c r="BY71" s="278">
        <v>0</v>
      </c>
      <c r="BZ71" s="278">
        <v>0</v>
      </c>
      <c r="CA71" s="278">
        <v>0</v>
      </c>
      <c r="CB71" s="278">
        <v>0</v>
      </c>
      <c r="CC71" s="278">
        <v>0</v>
      </c>
      <c r="CD71" s="278">
        <v>0</v>
      </c>
      <c r="CE71" s="25">
        <v>0</v>
      </c>
      <c r="CF71" s="323">
        <v>0</v>
      </c>
    </row>
    <row r="72" spans="1:84" x14ac:dyDescent="0.25">
      <c r="A72" s="26" t="s">
        <v>271</v>
      </c>
      <c r="B72" s="330"/>
      <c r="C72" s="278">
        <v>0</v>
      </c>
      <c r="D72" s="278">
        <v>0</v>
      </c>
      <c r="E72" s="278">
        <v>0</v>
      </c>
      <c r="F72" s="278">
        <v>0</v>
      </c>
      <c r="G72" s="278">
        <v>0</v>
      </c>
      <c r="H72" s="278">
        <v>0</v>
      </c>
      <c r="I72" s="278">
        <v>0</v>
      </c>
      <c r="J72" s="278">
        <v>0</v>
      </c>
      <c r="K72" s="278">
        <v>0</v>
      </c>
      <c r="L72" s="278">
        <v>0</v>
      </c>
      <c r="M72" s="278">
        <v>0</v>
      </c>
      <c r="N72" s="278">
        <v>0</v>
      </c>
      <c r="O72" s="278">
        <v>0</v>
      </c>
      <c r="P72" s="278">
        <v>0</v>
      </c>
      <c r="Q72" s="278">
        <v>0</v>
      </c>
      <c r="R72" s="278">
        <v>0</v>
      </c>
      <c r="S72" s="278">
        <v>0</v>
      </c>
      <c r="T72" s="278">
        <v>0</v>
      </c>
      <c r="U72" s="278">
        <v>0</v>
      </c>
      <c r="V72" s="278">
        <v>0</v>
      </c>
      <c r="W72" s="278">
        <v>0</v>
      </c>
      <c r="X72" s="278">
        <v>0</v>
      </c>
      <c r="Y72" s="278">
        <v>0</v>
      </c>
      <c r="Z72" s="278">
        <v>0</v>
      </c>
      <c r="AA72" s="278">
        <v>0</v>
      </c>
      <c r="AB72" s="278">
        <v>0</v>
      </c>
      <c r="AC72" s="278">
        <v>0</v>
      </c>
      <c r="AD72" s="278">
        <v>0</v>
      </c>
      <c r="AE72" s="278">
        <v>0</v>
      </c>
      <c r="AF72" s="278">
        <v>0</v>
      </c>
      <c r="AG72" s="278">
        <v>0</v>
      </c>
      <c r="AH72" s="278">
        <v>0</v>
      </c>
      <c r="AI72" s="278">
        <v>0</v>
      </c>
      <c r="AJ72" s="278">
        <v>0</v>
      </c>
      <c r="AK72" s="278">
        <v>0</v>
      </c>
      <c r="AL72" s="278">
        <v>0</v>
      </c>
      <c r="AM72" s="278">
        <v>0</v>
      </c>
      <c r="AN72" s="278">
        <v>0</v>
      </c>
      <c r="AO72" s="278">
        <v>0</v>
      </c>
      <c r="AP72" s="278">
        <v>0</v>
      </c>
      <c r="AQ72" s="278">
        <v>0</v>
      </c>
      <c r="AR72" s="278">
        <v>0</v>
      </c>
      <c r="AS72" s="278">
        <v>0</v>
      </c>
      <c r="AT72" s="278">
        <v>0</v>
      </c>
      <c r="AU72" s="278">
        <v>0</v>
      </c>
      <c r="AV72" s="278">
        <v>0</v>
      </c>
      <c r="AW72" s="278">
        <v>0</v>
      </c>
      <c r="AX72" s="278">
        <v>0</v>
      </c>
      <c r="AY72" s="278">
        <v>0</v>
      </c>
      <c r="AZ72" s="278">
        <v>0</v>
      </c>
      <c r="BA72" s="278">
        <v>0</v>
      </c>
      <c r="BB72" s="278">
        <v>0</v>
      </c>
      <c r="BC72" s="278">
        <v>0</v>
      </c>
      <c r="BD72" s="278">
        <v>0</v>
      </c>
      <c r="BE72" s="278">
        <v>0</v>
      </c>
      <c r="BF72" s="278">
        <v>0</v>
      </c>
      <c r="BG72" s="278">
        <v>0</v>
      </c>
      <c r="BH72" s="278">
        <v>0</v>
      </c>
      <c r="BI72" s="278">
        <v>0</v>
      </c>
      <c r="BJ72" s="278">
        <v>0</v>
      </c>
      <c r="BK72" s="278">
        <v>0</v>
      </c>
      <c r="BL72" s="278">
        <v>0</v>
      </c>
      <c r="BM72" s="278">
        <v>0</v>
      </c>
      <c r="BN72" s="278">
        <v>0</v>
      </c>
      <c r="BO72" s="278">
        <v>0</v>
      </c>
      <c r="BP72" s="278">
        <v>0</v>
      </c>
      <c r="BQ72" s="278">
        <v>0</v>
      </c>
      <c r="BR72" s="278">
        <v>0</v>
      </c>
      <c r="BS72" s="278">
        <v>0</v>
      </c>
      <c r="BT72" s="278">
        <v>0</v>
      </c>
      <c r="BU72" s="278">
        <v>0</v>
      </c>
      <c r="BV72" s="278">
        <v>0</v>
      </c>
      <c r="BW72" s="278">
        <v>0</v>
      </c>
      <c r="BX72" s="278">
        <v>0</v>
      </c>
      <c r="BY72" s="278">
        <v>0</v>
      </c>
      <c r="BZ72" s="278">
        <v>0</v>
      </c>
      <c r="CA72" s="278">
        <v>0</v>
      </c>
      <c r="CB72" s="278">
        <v>0</v>
      </c>
      <c r="CC72" s="278">
        <v>0</v>
      </c>
      <c r="CD72" s="278">
        <v>0</v>
      </c>
      <c r="CE72" s="25">
        <v>0</v>
      </c>
      <c r="CF72" s="323">
        <v>0</v>
      </c>
    </row>
    <row r="73" spans="1:84" x14ac:dyDescent="0.25">
      <c r="A73" s="26" t="s">
        <v>272</v>
      </c>
      <c r="B73" s="330"/>
      <c r="C73" s="278">
        <v>0</v>
      </c>
      <c r="D73" s="278">
        <v>0</v>
      </c>
      <c r="E73" s="278">
        <v>0</v>
      </c>
      <c r="F73" s="278">
        <v>0</v>
      </c>
      <c r="G73" s="278">
        <v>0</v>
      </c>
      <c r="H73" s="278">
        <v>0</v>
      </c>
      <c r="I73" s="278">
        <v>0</v>
      </c>
      <c r="J73" s="278">
        <v>0</v>
      </c>
      <c r="K73" s="278">
        <v>0</v>
      </c>
      <c r="L73" s="278">
        <v>0</v>
      </c>
      <c r="M73" s="278">
        <v>0</v>
      </c>
      <c r="N73" s="278">
        <v>0</v>
      </c>
      <c r="O73" s="278">
        <v>0</v>
      </c>
      <c r="P73" s="278">
        <v>0</v>
      </c>
      <c r="Q73" s="278">
        <v>0</v>
      </c>
      <c r="R73" s="278">
        <v>0</v>
      </c>
      <c r="S73" s="278">
        <v>0</v>
      </c>
      <c r="T73" s="278">
        <v>0</v>
      </c>
      <c r="U73" s="278">
        <v>0</v>
      </c>
      <c r="V73" s="278">
        <v>0</v>
      </c>
      <c r="W73" s="278">
        <v>0</v>
      </c>
      <c r="X73" s="278">
        <v>0</v>
      </c>
      <c r="Y73" s="278">
        <v>0</v>
      </c>
      <c r="Z73" s="278">
        <v>0</v>
      </c>
      <c r="AA73" s="278">
        <v>0</v>
      </c>
      <c r="AB73" s="278">
        <v>0</v>
      </c>
      <c r="AC73" s="278">
        <v>0</v>
      </c>
      <c r="AD73" s="278">
        <v>0</v>
      </c>
      <c r="AE73" s="278">
        <v>0</v>
      </c>
      <c r="AF73" s="278">
        <v>0</v>
      </c>
      <c r="AG73" s="278">
        <v>0</v>
      </c>
      <c r="AH73" s="278">
        <v>0</v>
      </c>
      <c r="AI73" s="278">
        <v>0</v>
      </c>
      <c r="AJ73" s="278">
        <v>0</v>
      </c>
      <c r="AK73" s="278">
        <v>0</v>
      </c>
      <c r="AL73" s="278">
        <v>0</v>
      </c>
      <c r="AM73" s="278">
        <v>0</v>
      </c>
      <c r="AN73" s="278">
        <v>0</v>
      </c>
      <c r="AO73" s="278">
        <v>0</v>
      </c>
      <c r="AP73" s="278">
        <v>0</v>
      </c>
      <c r="AQ73" s="278">
        <v>0</v>
      </c>
      <c r="AR73" s="278">
        <v>0</v>
      </c>
      <c r="AS73" s="278">
        <v>0</v>
      </c>
      <c r="AT73" s="278">
        <v>0</v>
      </c>
      <c r="AU73" s="278">
        <v>0</v>
      </c>
      <c r="AV73" s="278">
        <v>0</v>
      </c>
      <c r="AW73" s="278">
        <v>0</v>
      </c>
      <c r="AX73" s="278">
        <v>0</v>
      </c>
      <c r="AY73" s="278">
        <v>0</v>
      </c>
      <c r="AZ73" s="278">
        <v>0</v>
      </c>
      <c r="BA73" s="278">
        <v>0</v>
      </c>
      <c r="BB73" s="278">
        <v>0</v>
      </c>
      <c r="BC73" s="278">
        <v>0</v>
      </c>
      <c r="BD73" s="278">
        <v>0</v>
      </c>
      <c r="BE73" s="278">
        <v>0</v>
      </c>
      <c r="BF73" s="278">
        <v>0</v>
      </c>
      <c r="BG73" s="278">
        <v>0</v>
      </c>
      <c r="BH73" s="278">
        <v>0</v>
      </c>
      <c r="BI73" s="278">
        <v>0</v>
      </c>
      <c r="BJ73" s="278">
        <v>0</v>
      </c>
      <c r="BK73" s="278">
        <v>0</v>
      </c>
      <c r="BL73" s="278">
        <v>0</v>
      </c>
      <c r="BM73" s="278">
        <v>0</v>
      </c>
      <c r="BN73" s="278">
        <v>0</v>
      </c>
      <c r="BO73" s="278">
        <v>0</v>
      </c>
      <c r="BP73" s="278">
        <v>0</v>
      </c>
      <c r="BQ73" s="278">
        <v>0</v>
      </c>
      <c r="BR73" s="278">
        <v>0</v>
      </c>
      <c r="BS73" s="278">
        <v>0</v>
      </c>
      <c r="BT73" s="278">
        <v>0</v>
      </c>
      <c r="BU73" s="278">
        <v>0</v>
      </c>
      <c r="BV73" s="278">
        <v>0</v>
      </c>
      <c r="BW73" s="278">
        <v>0</v>
      </c>
      <c r="BX73" s="278">
        <v>0</v>
      </c>
      <c r="BY73" s="278">
        <v>0</v>
      </c>
      <c r="BZ73" s="278">
        <v>0</v>
      </c>
      <c r="CA73" s="278">
        <v>0</v>
      </c>
      <c r="CB73" s="278">
        <v>0</v>
      </c>
      <c r="CC73" s="278">
        <v>0</v>
      </c>
      <c r="CD73" s="278">
        <v>0</v>
      </c>
      <c r="CE73" s="25">
        <v>0</v>
      </c>
      <c r="CF73" s="323">
        <v>0</v>
      </c>
    </row>
    <row r="74" spans="1:84" x14ac:dyDescent="0.25">
      <c r="A74" s="26" t="s">
        <v>273</v>
      </c>
      <c r="B74" s="330"/>
      <c r="C74" s="278">
        <v>0</v>
      </c>
      <c r="D74" s="278">
        <v>0</v>
      </c>
      <c r="E74" s="278">
        <v>0</v>
      </c>
      <c r="F74" s="278">
        <v>0</v>
      </c>
      <c r="G74" s="278">
        <v>0</v>
      </c>
      <c r="H74" s="278">
        <v>0</v>
      </c>
      <c r="I74" s="278">
        <v>0</v>
      </c>
      <c r="J74" s="278">
        <v>0</v>
      </c>
      <c r="K74" s="278">
        <v>0</v>
      </c>
      <c r="L74" s="278">
        <v>0</v>
      </c>
      <c r="M74" s="278">
        <v>0</v>
      </c>
      <c r="N74" s="278">
        <v>0</v>
      </c>
      <c r="O74" s="278">
        <v>0</v>
      </c>
      <c r="P74" s="278">
        <v>0</v>
      </c>
      <c r="Q74" s="278">
        <v>0</v>
      </c>
      <c r="R74" s="278">
        <v>0</v>
      </c>
      <c r="S74" s="278">
        <v>0</v>
      </c>
      <c r="T74" s="278">
        <v>0</v>
      </c>
      <c r="U74" s="278">
        <v>0</v>
      </c>
      <c r="V74" s="278">
        <v>0</v>
      </c>
      <c r="W74" s="278">
        <v>0</v>
      </c>
      <c r="X74" s="278">
        <v>0</v>
      </c>
      <c r="Y74" s="278">
        <v>0</v>
      </c>
      <c r="Z74" s="278">
        <v>0</v>
      </c>
      <c r="AA74" s="278">
        <v>0</v>
      </c>
      <c r="AB74" s="278">
        <v>0</v>
      </c>
      <c r="AC74" s="278">
        <v>0</v>
      </c>
      <c r="AD74" s="278">
        <v>0</v>
      </c>
      <c r="AE74" s="278">
        <v>0</v>
      </c>
      <c r="AF74" s="278">
        <v>0</v>
      </c>
      <c r="AG74" s="278">
        <v>0</v>
      </c>
      <c r="AH74" s="278">
        <v>0</v>
      </c>
      <c r="AI74" s="278">
        <v>0</v>
      </c>
      <c r="AJ74" s="278">
        <v>0</v>
      </c>
      <c r="AK74" s="278">
        <v>0</v>
      </c>
      <c r="AL74" s="278">
        <v>0</v>
      </c>
      <c r="AM74" s="278">
        <v>0</v>
      </c>
      <c r="AN74" s="278">
        <v>0</v>
      </c>
      <c r="AO74" s="278">
        <v>0</v>
      </c>
      <c r="AP74" s="278">
        <v>0</v>
      </c>
      <c r="AQ74" s="278">
        <v>0</v>
      </c>
      <c r="AR74" s="278">
        <v>0</v>
      </c>
      <c r="AS74" s="278">
        <v>0</v>
      </c>
      <c r="AT74" s="278">
        <v>0</v>
      </c>
      <c r="AU74" s="278">
        <v>0</v>
      </c>
      <c r="AV74" s="278">
        <v>0</v>
      </c>
      <c r="AW74" s="278">
        <v>0</v>
      </c>
      <c r="AX74" s="278">
        <v>0</v>
      </c>
      <c r="AY74" s="278">
        <v>0</v>
      </c>
      <c r="AZ74" s="278">
        <v>0</v>
      </c>
      <c r="BA74" s="278">
        <v>0</v>
      </c>
      <c r="BB74" s="278">
        <v>0</v>
      </c>
      <c r="BC74" s="278">
        <v>0</v>
      </c>
      <c r="BD74" s="278">
        <v>0</v>
      </c>
      <c r="BE74" s="278">
        <v>0</v>
      </c>
      <c r="BF74" s="278">
        <v>0</v>
      </c>
      <c r="BG74" s="278">
        <v>0</v>
      </c>
      <c r="BH74" s="278">
        <v>0</v>
      </c>
      <c r="BI74" s="278">
        <v>0</v>
      </c>
      <c r="BJ74" s="278">
        <v>0</v>
      </c>
      <c r="BK74" s="278">
        <v>0</v>
      </c>
      <c r="BL74" s="278">
        <v>0</v>
      </c>
      <c r="BM74" s="278">
        <v>0</v>
      </c>
      <c r="BN74" s="278">
        <v>0</v>
      </c>
      <c r="BO74" s="278">
        <v>0</v>
      </c>
      <c r="BP74" s="278">
        <v>0</v>
      </c>
      <c r="BQ74" s="278">
        <v>0</v>
      </c>
      <c r="BR74" s="278">
        <v>0</v>
      </c>
      <c r="BS74" s="278">
        <v>0</v>
      </c>
      <c r="BT74" s="278">
        <v>0</v>
      </c>
      <c r="BU74" s="278">
        <v>0</v>
      </c>
      <c r="BV74" s="278">
        <v>0</v>
      </c>
      <c r="BW74" s="278">
        <v>0</v>
      </c>
      <c r="BX74" s="278">
        <v>0</v>
      </c>
      <c r="BY74" s="278">
        <v>0</v>
      </c>
      <c r="BZ74" s="278">
        <v>0</v>
      </c>
      <c r="CA74" s="278">
        <v>0</v>
      </c>
      <c r="CB74" s="278">
        <v>0</v>
      </c>
      <c r="CC74" s="278">
        <v>0</v>
      </c>
      <c r="CD74" s="278">
        <v>0</v>
      </c>
      <c r="CE74" s="25">
        <v>0</v>
      </c>
      <c r="CF74" s="323">
        <v>0</v>
      </c>
    </row>
    <row r="75" spans="1:84" x14ac:dyDescent="0.25">
      <c r="A75" s="26" t="s">
        <v>274</v>
      </c>
      <c r="B75" s="330"/>
      <c r="C75" s="278">
        <v>0</v>
      </c>
      <c r="D75" s="278">
        <v>0</v>
      </c>
      <c r="E75" s="278">
        <v>0</v>
      </c>
      <c r="F75" s="278">
        <v>0</v>
      </c>
      <c r="G75" s="278">
        <v>0</v>
      </c>
      <c r="H75" s="278">
        <v>0</v>
      </c>
      <c r="I75" s="278">
        <v>0</v>
      </c>
      <c r="J75" s="278">
        <v>0</v>
      </c>
      <c r="K75" s="278">
        <v>0</v>
      </c>
      <c r="L75" s="278">
        <v>0</v>
      </c>
      <c r="M75" s="278">
        <v>0</v>
      </c>
      <c r="N75" s="278">
        <v>0</v>
      </c>
      <c r="O75" s="278">
        <v>0</v>
      </c>
      <c r="P75" s="278">
        <v>0</v>
      </c>
      <c r="Q75" s="278">
        <v>0</v>
      </c>
      <c r="R75" s="278">
        <v>0</v>
      </c>
      <c r="S75" s="278">
        <v>0</v>
      </c>
      <c r="T75" s="278">
        <v>0</v>
      </c>
      <c r="U75" s="278">
        <v>0</v>
      </c>
      <c r="V75" s="278">
        <v>0</v>
      </c>
      <c r="W75" s="278">
        <v>0</v>
      </c>
      <c r="X75" s="278">
        <v>0</v>
      </c>
      <c r="Y75" s="278">
        <v>0</v>
      </c>
      <c r="Z75" s="278">
        <v>0</v>
      </c>
      <c r="AA75" s="278">
        <v>0</v>
      </c>
      <c r="AB75" s="278">
        <v>0</v>
      </c>
      <c r="AC75" s="278">
        <v>0</v>
      </c>
      <c r="AD75" s="278">
        <v>0</v>
      </c>
      <c r="AE75" s="278">
        <v>0</v>
      </c>
      <c r="AF75" s="278">
        <v>0</v>
      </c>
      <c r="AG75" s="278">
        <v>0</v>
      </c>
      <c r="AH75" s="278">
        <v>0</v>
      </c>
      <c r="AI75" s="278">
        <v>0</v>
      </c>
      <c r="AJ75" s="278">
        <v>0</v>
      </c>
      <c r="AK75" s="278">
        <v>0</v>
      </c>
      <c r="AL75" s="278">
        <v>0</v>
      </c>
      <c r="AM75" s="278">
        <v>0</v>
      </c>
      <c r="AN75" s="278">
        <v>0</v>
      </c>
      <c r="AO75" s="278">
        <v>0</v>
      </c>
      <c r="AP75" s="278">
        <v>0</v>
      </c>
      <c r="AQ75" s="278">
        <v>0</v>
      </c>
      <c r="AR75" s="278">
        <v>0</v>
      </c>
      <c r="AS75" s="278">
        <v>0</v>
      </c>
      <c r="AT75" s="278">
        <v>0</v>
      </c>
      <c r="AU75" s="278">
        <v>0</v>
      </c>
      <c r="AV75" s="278">
        <v>0</v>
      </c>
      <c r="AW75" s="278">
        <v>0</v>
      </c>
      <c r="AX75" s="278">
        <v>0</v>
      </c>
      <c r="AY75" s="278">
        <v>0</v>
      </c>
      <c r="AZ75" s="278">
        <v>0</v>
      </c>
      <c r="BA75" s="278">
        <v>0</v>
      </c>
      <c r="BB75" s="278">
        <v>0</v>
      </c>
      <c r="BC75" s="278">
        <v>0</v>
      </c>
      <c r="BD75" s="278">
        <v>0</v>
      </c>
      <c r="BE75" s="278">
        <v>0</v>
      </c>
      <c r="BF75" s="278">
        <v>0</v>
      </c>
      <c r="BG75" s="278">
        <v>0</v>
      </c>
      <c r="BH75" s="278">
        <v>0</v>
      </c>
      <c r="BI75" s="278">
        <v>0</v>
      </c>
      <c r="BJ75" s="278">
        <v>0</v>
      </c>
      <c r="BK75" s="278">
        <v>0</v>
      </c>
      <c r="BL75" s="278">
        <v>0</v>
      </c>
      <c r="BM75" s="278">
        <v>0</v>
      </c>
      <c r="BN75" s="278">
        <v>0</v>
      </c>
      <c r="BO75" s="278">
        <v>0</v>
      </c>
      <c r="BP75" s="278">
        <v>0</v>
      </c>
      <c r="BQ75" s="278">
        <v>0</v>
      </c>
      <c r="BR75" s="278">
        <v>0</v>
      </c>
      <c r="BS75" s="278">
        <v>0</v>
      </c>
      <c r="BT75" s="278">
        <v>0</v>
      </c>
      <c r="BU75" s="278">
        <v>0</v>
      </c>
      <c r="BV75" s="278">
        <v>0</v>
      </c>
      <c r="BW75" s="278">
        <v>0</v>
      </c>
      <c r="BX75" s="278">
        <v>0</v>
      </c>
      <c r="BY75" s="278">
        <v>0</v>
      </c>
      <c r="BZ75" s="278">
        <v>0</v>
      </c>
      <c r="CA75" s="278">
        <v>0</v>
      </c>
      <c r="CB75" s="278">
        <v>0</v>
      </c>
      <c r="CC75" s="278">
        <v>0</v>
      </c>
      <c r="CD75" s="278">
        <v>0</v>
      </c>
      <c r="CE75" s="25">
        <v>0</v>
      </c>
      <c r="CF75" s="323">
        <v>0</v>
      </c>
    </row>
    <row r="76" spans="1:84" x14ac:dyDescent="0.25">
      <c r="A76" s="26" t="s">
        <v>275</v>
      </c>
      <c r="B76" s="331"/>
      <c r="C76" s="278">
        <v>0</v>
      </c>
      <c r="D76" s="278">
        <v>0</v>
      </c>
      <c r="E76" s="278">
        <v>0</v>
      </c>
      <c r="F76" s="278">
        <v>0</v>
      </c>
      <c r="G76" s="278">
        <v>0</v>
      </c>
      <c r="H76" s="278">
        <v>0</v>
      </c>
      <c r="I76" s="278">
        <v>0</v>
      </c>
      <c r="J76" s="278">
        <v>0</v>
      </c>
      <c r="K76" s="278">
        <v>0</v>
      </c>
      <c r="L76" s="278">
        <v>0</v>
      </c>
      <c r="M76" s="278">
        <v>0</v>
      </c>
      <c r="N76" s="278">
        <v>0</v>
      </c>
      <c r="O76" s="278">
        <v>0</v>
      </c>
      <c r="P76" s="278">
        <v>0</v>
      </c>
      <c r="Q76" s="278">
        <v>0</v>
      </c>
      <c r="R76" s="278">
        <v>0</v>
      </c>
      <c r="S76" s="278">
        <v>0</v>
      </c>
      <c r="T76" s="278">
        <v>0</v>
      </c>
      <c r="U76" s="278">
        <v>0</v>
      </c>
      <c r="V76" s="278">
        <v>0</v>
      </c>
      <c r="W76" s="278">
        <v>0</v>
      </c>
      <c r="X76" s="278">
        <v>0</v>
      </c>
      <c r="Y76" s="278">
        <v>0</v>
      </c>
      <c r="Z76" s="278">
        <v>0</v>
      </c>
      <c r="AA76" s="278">
        <v>0</v>
      </c>
      <c r="AB76" s="278">
        <v>0</v>
      </c>
      <c r="AC76" s="278">
        <v>0</v>
      </c>
      <c r="AD76" s="278">
        <v>0</v>
      </c>
      <c r="AE76" s="278">
        <v>0</v>
      </c>
      <c r="AF76" s="278">
        <v>0</v>
      </c>
      <c r="AG76" s="278">
        <v>0</v>
      </c>
      <c r="AH76" s="278">
        <v>0</v>
      </c>
      <c r="AI76" s="278">
        <v>0</v>
      </c>
      <c r="AJ76" s="278">
        <v>0</v>
      </c>
      <c r="AK76" s="278">
        <v>0</v>
      </c>
      <c r="AL76" s="278">
        <v>0</v>
      </c>
      <c r="AM76" s="278">
        <v>0</v>
      </c>
      <c r="AN76" s="278">
        <v>0</v>
      </c>
      <c r="AO76" s="278">
        <v>0</v>
      </c>
      <c r="AP76" s="278">
        <v>0</v>
      </c>
      <c r="AQ76" s="278">
        <v>0</v>
      </c>
      <c r="AR76" s="278">
        <v>0</v>
      </c>
      <c r="AS76" s="278">
        <v>0</v>
      </c>
      <c r="AT76" s="278">
        <v>0</v>
      </c>
      <c r="AU76" s="278">
        <v>0</v>
      </c>
      <c r="AV76" s="278">
        <v>0</v>
      </c>
      <c r="AW76" s="278">
        <v>0</v>
      </c>
      <c r="AX76" s="278">
        <v>0</v>
      </c>
      <c r="AY76" s="278">
        <v>0</v>
      </c>
      <c r="AZ76" s="278">
        <v>0</v>
      </c>
      <c r="BA76" s="278">
        <v>0</v>
      </c>
      <c r="BB76" s="278">
        <v>0</v>
      </c>
      <c r="BC76" s="278">
        <v>0</v>
      </c>
      <c r="BD76" s="278">
        <v>0</v>
      </c>
      <c r="BE76" s="278">
        <v>0</v>
      </c>
      <c r="BF76" s="278">
        <v>0</v>
      </c>
      <c r="BG76" s="278">
        <v>0</v>
      </c>
      <c r="BH76" s="278">
        <v>0</v>
      </c>
      <c r="BI76" s="278">
        <v>0</v>
      </c>
      <c r="BJ76" s="278">
        <v>0</v>
      </c>
      <c r="BK76" s="278">
        <v>0</v>
      </c>
      <c r="BL76" s="278">
        <v>0</v>
      </c>
      <c r="BM76" s="278">
        <v>0</v>
      </c>
      <c r="BN76" s="278">
        <v>0</v>
      </c>
      <c r="BO76" s="278">
        <v>0</v>
      </c>
      <c r="BP76" s="278">
        <v>0</v>
      </c>
      <c r="BQ76" s="278">
        <v>0</v>
      </c>
      <c r="BR76" s="278">
        <v>0</v>
      </c>
      <c r="BS76" s="278">
        <v>0</v>
      </c>
      <c r="BT76" s="278">
        <v>0</v>
      </c>
      <c r="BU76" s="278">
        <v>0</v>
      </c>
      <c r="BV76" s="278">
        <v>0</v>
      </c>
      <c r="BW76" s="278">
        <v>0</v>
      </c>
      <c r="BX76" s="278">
        <v>0</v>
      </c>
      <c r="BY76" s="278">
        <v>0</v>
      </c>
      <c r="BZ76" s="278">
        <v>0</v>
      </c>
      <c r="CA76" s="278">
        <v>0</v>
      </c>
      <c r="CB76" s="278">
        <v>0</v>
      </c>
      <c r="CC76" s="278">
        <v>0</v>
      </c>
      <c r="CD76" s="278">
        <v>0</v>
      </c>
      <c r="CE76" s="25">
        <v>0</v>
      </c>
      <c r="CF76" s="323">
        <v>0</v>
      </c>
    </row>
    <row r="77" spans="1:84" x14ac:dyDescent="0.25">
      <c r="A77" s="26" t="s">
        <v>276</v>
      </c>
      <c r="B77" s="330"/>
      <c r="C77" s="278">
        <v>0</v>
      </c>
      <c r="D77" s="278">
        <v>0</v>
      </c>
      <c r="E77" s="278">
        <v>0</v>
      </c>
      <c r="F77" s="278">
        <v>0</v>
      </c>
      <c r="G77" s="278">
        <v>0</v>
      </c>
      <c r="H77" s="278">
        <v>0</v>
      </c>
      <c r="I77" s="278">
        <v>0</v>
      </c>
      <c r="J77" s="278">
        <v>0</v>
      </c>
      <c r="K77" s="278">
        <v>0</v>
      </c>
      <c r="L77" s="278">
        <v>0</v>
      </c>
      <c r="M77" s="278">
        <v>0</v>
      </c>
      <c r="N77" s="278">
        <v>0</v>
      </c>
      <c r="O77" s="278">
        <v>0</v>
      </c>
      <c r="P77" s="278">
        <v>0</v>
      </c>
      <c r="Q77" s="278">
        <v>0</v>
      </c>
      <c r="R77" s="278">
        <v>0</v>
      </c>
      <c r="S77" s="278">
        <v>0</v>
      </c>
      <c r="T77" s="278">
        <v>0</v>
      </c>
      <c r="U77" s="278">
        <v>0</v>
      </c>
      <c r="V77" s="278">
        <v>0</v>
      </c>
      <c r="W77" s="278">
        <v>0</v>
      </c>
      <c r="X77" s="278">
        <v>0</v>
      </c>
      <c r="Y77" s="278">
        <v>0</v>
      </c>
      <c r="Z77" s="278">
        <v>0</v>
      </c>
      <c r="AA77" s="278">
        <v>0</v>
      </c>
      <c r="AB77" s="278">
        <v>0</v>
      </c>
      <c r="AC77" s="278">
        <v>0</v>
      </c>
      <c r="AD77" s="278">
        <v>0</v>
      </c>
      <c r="AE77" s="278">
        <v>0</v>
      </c>
      <c r="AF77" s="278">
        <v>0</v>
      </c>
      <c r="AG77" s="278">
        <v>0</v>
      </c>
      <c r="AH77" s="278">
        <v>0</v>
      </c>
      <c r="AI77" s="278">
        <v>0</v>
      </c>
      <c r="AJ77" s="278">
        <v>0</v>
      </c>
      <c r="AK77" s="278">
        <v>0</v>
      </c>
      <c r="AL77" s="278">
        <v>0</v>
      </c>
      <c r="AM77" s="278">
        <v>0</v>
      </c>
      <c r="AN77" s="278">
        <v>0</v>
      </c>
      <c r="AO77" s="278">
        <v>0</v>
      </c>
      <c r="AP77" s="278">
        <v>0</v>
      </c>
      <c r="AQ77" s="278">
        <v>0</v>
      </c>
      <c r="AR77" s="278">
        <v>0</v>
      </c>
      <c r="AS77" s="278">
        <v>0</v>
      </c>
      <c r="AT77" s="278">
        <v>0</v>
      </c>
      <c r="AU77" s="278">
        <v>0</v>
      </c>
      <c r="AV77" s="278">
        <v>0</v>
      </c>
      <c r="AW77" s="278">
        <v>0</v>
      </c>
      <c r="AX77" s="278">
        <v>0</v>
      </c>
      <c r="AY77" s="278">
        <v>0</v>
      </c>
      <c r="AZ77" s="278">
        <v>0</v>
      </c>
      <c r="BA77" s="278">
        <v>0</v>
      </c>
      <c r="BB77" s="278">
        <v>0</v>
      </c>
      <c r="BC77" s="278">
        <v>0</v>
      </c>
      <c r="BD77" s="278">
        <v>0</v>
      </c>
      <c r="BE77" s="278">
        <v>0</v>
      </c>
      <c r="BF77" s="278">
        <v>0</v>
      </c>
      <c r="BG77" s="278">
        <v>0</v>
      </c>
      <c r="BH77" s="278">
        <v>0</v>
      </c>
      <c r="BI77" s="278">
        <v>0</v>
      </c>
      <c r="BJ77" s="278">
        <v>0</v>
      </c>
      <c r="BK77" s="278">
        <v>0</v>
      </c>
      <c r="BL77" s="278">
        <v>0</v>
      </c>
      <c r="BM77" s="278">
        <v>0</v>
      </c>
      <c r="BN77" s="278">
        <v>0</v>
      </c>
      <c r="BO77" s="278">
        <v>0</v>
      </c>
      <c r="BP77" s="278">
        <v>0</v>
      </c>
      <c r="BQ77" s="278">
        <v>0</v>
      </c>
      <c r="BR77" s="278">
        <v>0</v>
      </c>
      <c r="BS77" s="278">
        <v>0</v>
      </c>
      <c r="BT77" s="278">
        <v>0</v>
      </c>
      <c r="BU77" s="278">
        <v>0</v>
      </c>
      <c r="BV77" s="278">
        <v>0</v>
      </c>
      <c r="BW77" s="278">
        <v>0</v>
      </c>
      <c r="BX77" s="278">
        <v>0</v>
      </c>
      <c r="BY77" s="278">
        <v>0</v>
      </c>
      <c r="BZ77" s="278">
        <v>0</v>
      </c>
      <c r="CA77" s="278">
        <v>0</v>
      </c>
      <c r="CB77" s="278">
        <v>0</v>
      </c>
      <c r="CC77" s="278">
        <v>0</v>
      </c>
      <c r="CD77" s="278">
        <v>0</v>
      </c>
      <c r="CE77" s="25">
        <v>0</v>
      </c>
      <c r="CF77" s="323">
        <v>0</v>
      </c>
    </row>
    <row r="78" spans="1:84" x14ac:dyDescent="0.25">
      <c r="A78" s="26" t="s">
        <v>277</v>
      </c>
      <c r="B78" s="16"/>
      <c r="C78" s="278">
        <v>0</v>
      </c>
      <c r="D78" s="278">
        <v>0</v>
      </c>
      <c r="E78" s="278">
        <v>0</v>
      </c>
      <c r="F78" s="278">
        <v>0</v>
      </c>
      <c r="G78" s="278">
        <v>0</v>
      </c>
      <c r="H78" s="278">
        <v>0</v>
      </c>
      <c r="I78" s="278">
        <v>0</v>
      </c>
      <c r="J78" s="278">
        <v>0</v>
      </c>
      <c r="K78" s="278">
        <v>0</v>
      </c>
      <c r="L78" s="278">
        <v>0</v>
      </c>
      <c r="M78" s="278">
        <v>0</v>
      </c>
      <c r="N78" s="278">
        <v>0</v>
      </c>
      <c r="O78" s="278">
        <v>0</v>
      </c>
      <c r="P78" s="278">
        <v>0</v>
      </c>
      <c r="Q78" s="278">
        <v>0</v>
      </c>
      <c r="R78" s="278">
        <v>0</v>
      </c>
      <c r="S78" s="278">
        <v>0</v>
      </c>
      <c r="T78" s="278">
        <v>0</v>
      </c>
      <c r="U78" s="278">
        <v>0</v>
      </c>
      <c r="V78" s="278">
        <v>0</v>
      </c>
      <c r="W78" s="278">
        <v>0</v>
      </c>
      <c r="X78" s="278">
        <v>0</v>
      </c>
      <c r="Y78" s="278">
        <v>0</v>
      </c>
      <c r="Z78" s="278">
        <v>0</v>
      </c>
      <c r="AA78" s="278">
        <v>0</v>
      </c>
      <c r="AB78" s="278">
        <v>0</v>
      </c>
      <c r="AC78" s="278">
        <v>0</v>
      </c>
      <c r="AD78" s="278">
        <v>0</v>
      </c>
      <c r="AE78" s="278">
        <v>0</v>
      </c>
      <c r="AF78" s="278">
        <v>0</v>
      </c>
      <c r="AG78" s="278">
        <v>0</v>
      </c>
      <c r="AH78" s="278">
        <v>0</v>
      </c>
      <c r="AI78" s="278">
        <v>0</v>
      </c>
      <c r="AJ78" s="278">
        <v>0</v>
      </c>
      <c r="AK78" s="278">
        <v>0</v>
      </c>
      <c r="AL78" s="278">
        <v>0</v>
      </c>
      <c r="AM78" s="278">
        <v>0</v>
      </c>
      <c r="AN78" s="278">
        <v>0</v>
      </c>
      <c r="AO78" s="278">
        <v>0</v>
      </c>
      <c r="AP78" s="278">
        <v>0</v>
      </c>
      <c r="AQ78" s="278">
        <v>0</v>
      </c>
      <c r="AR78" s="278">
        <v>0</v>
      </c>
      <c r="AS78" s="278">
        <v>0</v>
      </c>
      <c r="AT78" s="278">
        <v>0</v>
      </c>
      <c r="AU78" s="278">
        <v>0</v>
      </c>
      <c r="AV78" s="278">
        <v>0</v>
      </c>
      <c r="AW78" s="278">
        <v>0</v>
      </c>
      <c r="AX78" s="278">
        <v>0</v>
      </c>
      <c r="AY78" s="278">
        <v>0</v>
      </c>
      <c r="AZ78" s="278">
        <v>0</v>
      </c>
      <c r="BA78" s="278">
        <v>0</v>
      </c>
      <c r="BB78" s="278">
        <v>0</v>
      </c>
      <c r="BC78" s="278">
        <v>0</v>
      </c>
      <c r="BD78" s="278">
        <v>0</v>
      </c>
      <c r="BE78" s="278">
        <v>0</v>
      </c>
      <c r="BF78" s="278">
        <v>0</v>
      </c>
      <c r="BG78" s="278">
        <v>0</v>
      </c>
      <c r="BH78" s="278">
        <v>0</v>
      </c>
      <c r="BI78" s="278">
        <v>0</v>
      </c>
      <c r="BJ78" s="278">
        <v>0</v>
      </c>
      <c r="BK78" s="278">
        <v>0</v>
      </c>
      <c r="BL78" s="278">
        <v>0</v>
      </c>
      <c r="BM78" s="278">
        <v>0</v>
      </c>
      <c r="BN78" s="278">
        <v>0</v>
      </c>
      <c r="BO78" s="278">
        <v>0</v>
      </c>
      <c r="BP78" s="278">
        <v>0</v>
      </c>
      <c r="BQ78" s="278">
        <v>0</v>
      </c>
      <c r="BR78" s="278">
        <v>0</v>
      </c>
      <c r="BS78" s="278">
        <v>0</v>
      </c>
      <c r="BT78" s="278">
        <v>0</v>
      </c>
      <c r="BU78" s="278">
        <v>0</v>
      </c>
      <c r="BV78" s="278">
        <v>0</v>
      </c>
      <c r="BW78" s="278">
        <v>0</v>
      </c>
      <c r="BX78" s="278">
        <v>0</v>
      </c>
      <c r="BY78" s="278">
        <v>0</v>
      </c>
      <c r="BZ78" s="278">
        <v>0</v>
      </c>
      <c r="CA78" s="278">
        <v>0</v>
      </c>
      <c r="CB78" s="278">
        <v>0</v>
      </c>
      <c r="CC78" s="278">
        <v>0</v>
      </c>
      <c r="CD78" s="278">
        <v>0</v>
      </c>
      <c r="CE78" s="25">
        <v>0</v>
      </c>
      <c r="CF78" s="323">
        <v>0</v>
      </c>
    </row>
    <row r="79" spans="1:84" x14ac:dyDescent="0.25">
      <c r="A79" s="26" t="s">
        <v>278</v>
      </c>
      <c r="B79" s="16"/>
      <c r="C79" s="278">
        <v>0</v>
      </c>
      <c r="D79" s="278">
        <v>0</v>
      </c>
      <c r="E79" s="278">
        <v>0</v>
      </c>
      <c r="F79" s="278">
        <v>0</v>
      </c>
      <c r="G79" s="278">
        <v>0</v>
      </c>
      <c r="H79" s="278">
        <v>0</v>
      </c>
      <c r="I79" s="278">
        <v>0</v>
      </c>
      <c r="J79" s="278">
        <v>0</v>
      </c>
      <c r="K79" s="278">
        <v>0</v>
      </c>
      <c r="L79" s="278">
        <v>0</v>
      </c>
      <c r="M79" s="278">
        <v>0</v>
      </c>
      <c r="N79" s="278">
        <v>0</v>
      </c>
      <c r="O79" s="278">
        <v>0</v>
      </c>
      <c r="P79" s="278">
        <v>0</v>
      </c>
      <c r="Q79" s="278">
        <v>0</v>
      </c>
      <c r="R79" s="278">
        <v>0</v>
      </c>
      <c r="S79" s="278">
        <v>0</v>
      </c>
      <c r="T79" s="278">
        <v>0</v>
      </c>
      <c r="U79" s="278">
        <v>0</v>
      </c>
      <c r="V79" s="278">
        <v>0</v>
      </c>
      <c r="W79" s="278">
        <v>0</v>
      </c>
      <c r="X79" s="278">
        <v>0</v>
      </c>
      <c r="Y79" s="278">
        <v>0</v>
      </c>
      <c r="Z79" s="278">
        <v>0</v>
      </c>
      <c r="AA79" s="278">
        <v>0</v>
      </c>
      <c r="AB79" s="278">
        <v>0</v>
      </c>
      <c r="AC79" s="278">
        <v>0</v>
      </c>
      <c r="AD79" s="278">
        <v>0</v>
      </c>
      <c r="AE79" s="278">
        <v>0</v>
      </c>
      <c r="AF79" s="278">
        <v>0</v>
      </c>
      <c r="AG79" s="278">
        <v>0</v>
      </c>
      <c r="AH79" s="278">
        <v>0</v>
      </c>
      <c r="AI79" s="278">
        <v>0</v>
      </c>
      <c r="AJ79" s="278">
        <v>0</v>
      </c>
      <c r="AK79" s="278">
        <v>0</v>
      </c>
      <c r="AL79" s="278">
        <v>0</v>
      </c>
      <c r="AM79" s="278">
        <v>0</v>
      </c>
      <c r="AN79" s="278">
        <v>0</v>
      </c>
      <c r="AO79" s="278">
        <v>0</v>
      </c>
      <c r="AP79" s="278">
        <v>0</v>
      </c>
      <c r="AQ79" s="278">
        <v>0</v>
      </c>
      <c r="AR79" s="278">
        <v>0</v>
      </c>
      <c r="AS79" s="278">
        <v>0</v>
      </c>
      <c r="AT79" s="278">
        <v>0</v>
      </c>
      <c r="AU79" s="278">
        <v>0</v>
      </c>
      <c r="AV79" s="278">
        <v>0</v>
      </c>
      <c r="AW79" s="278">
        <v>0</v>
      </c>
      <c r="AX79" s="278">
        <v>0</v>
      </c>
      <c r="AY79" s="278">
        <v>0</v>
      </c>
      <c r="AZ79" s="278">
        <v>0</v>
      </c>
      <c r="BA79" s="278">
        <v>0</v>
      </c>
      <c r="BB79" s="278">
        <v>0</v>
      </c>
      <c r="BC79" s="278">
        <v>0</v>
      </c>
      <c r="BD79" s="278">
        <v>0</v>
      </c>
      <c r="BE79" s="278">
        <v>0</v>
      </c>
      <c r="BF79" s="278">
        <v>0</v>
      </c>
      <c r="BG79" s="278">
        <v>0</v>
      </c>
      <c r="BH79" s="278">
        <v>0</v>
      </c>
      <c r="BI79" s="278">
        <v>0</v>
      </c>
      <c r="BJ79" s="278">
        <v>0</v>
      </c>
      <c r="BK79" s="278">
        <v>0</v>
      </c>
      <c r="BL79" s="278">
        <v>0</v>
      </c>
      <c r="BM79" s="278">
        <v>0</v>
      </c>
      <c r="BN79" s="278">
        <v>0</v>
      </c>
      <c r="BO79" s="278">
        <v>0</v>
      </c>
      <c r="BP79" s="278">
        <v>0</v>
      </c>
      <c r="BQ79" s="278">
        <v>0</v>
      </c>
      <c r="BR79" s="278">
        <v>0</v>
      </c>
      <c r="BS79" s="278">
        <v>0</v>
      </c>
      <c r="BT79" s="278">
        <v>0</v>
      </c>
      <c r="BU79" s="278">
        <v>0</v>
      </c>
      <c r="BV79" s="278">
        <v>0</v>
      </c>
      <c r="BW79" s="278">
        <v>0</v>
      </c>
      <c r="BX79" s="278">
        <v>0</v>
      </c>
      <c r="BY79" s="278">
        <v>0</v>
      </c>
      <c r="BZ79" s="278">
        <v>0</v>
      </c>
      <c r="CA79" s="278">
        <v>0</v>
      </c>
      <c r="CB79" s="278">
        <v>0</v>
      </c>
      <c r="CC79" s="278">
        <v>0</v>
      </c>
      <c r="CD79" s="278">
        <v>0</v>
      </c>
      <c r="CE79" s="25">
        <v>0</v>
      </c>
      <c r="CF79" s="323">
        <v>0</v>
      </c>
    </row>
    <row r="80" spans="1:84" x14ac:dyDescent="0.25">
      <c r="A80" s="26" t="s">
        <v>279</v>
      </c>
      <c r="B80" s="16"/>
      <c r="C80" s="278">
        <v>0</v>
      </c>
      <c r="D80" s="278">
        <v>0</v>
      </c>
      <c r="E80" s="278">
        <v>0</v>
      </c>
      <c r="F80" s="278">
        <v>0</v>
      </c>
      <c r="G80" s="278">
        <v>0</v>
      </c>
      <c r="H80" s="278">
        <v>0</v>
      </c>
      <c r="I80" s="278">
        <v>0</v>
      </c>
      <c r="J80" s="278">
        <v>0</v>
      </c>
      <c r="K80" s="278">
        <v>0</v>
      </c>
      <c r="L80" s="278">
        <v>0</v>
      </c>
      <c r="M80" s="278">
        <v>0</v>
      </c>
      <c r="N80" s="278">
        <v>0</v>
      </c>
      <c r="O80" s="278">
        <v>0</v>
      </c>
      <c r="P80" s="278">
        <v>0</v>
      </c>
      <c r="Q80" s="278">
        <v>0</v>
      </c>
      <c r="R80" s="278">
        <v>0</v>
      </c>
      <c r="S80" s="278">
        <v>0</v>
      </c>
      <c r="T80" s="278">
        <v>0</v>
      </c>
      <c r="U80" s="278">
        <v>0</v>
      </c>
      <c r="V80" s="278">
        <v>0</v>
      </c>
      <c r="W80" s="278">
        <v>0</v>
      </c>
      <c r="X80" s="278">
        <v>0</v>
      </c>
      <c r="Y80" s="278">
        <v>0</v>
      </c>
      <c r="Z80" s="278">
        <v>0</v>
      </c>
      <c r="AA80" s="278">
        <v>0</v>
      </c>
      <c r="AB80" s="278">
        <v>0</v>
      </c>
      <c r="AC80" s="278">
        <v>0</v>
      </c>
      <c r="AD80" s="278">
        <v>0</v>
      </c>
      <c r="AE80" s="278">
        <v>0</v>
      </c>
      <c r="AF80" s="278">
        <v>0</v>
      </c>
      <c r="AG80" s="278">
        <v>0</v>
      </c>
      <c r="AH80" s="278">
        <v>0</v>
      </c>
      <c r="AI80" s="278">
        <v>0</v>
      </c>
      <c r="AJ80" s="278">
        <v>0</v>
      </c>
      <c r="AK80" s="278">
        <v>0</v>
      </c>
      <c r="AL80" s="278">
        <v>0</v>
      </c>
      <c r="AM80" s="278">
        <v>0</v>
      </c>
      <c r="AN80" s="278">
        <v>0</v>
      </c>
      <c r="AO80" s="278">
        <v>0</v>
      </c>
      <c r="AP80" s="278">
        <v>0</v>
      </c>
      <c r="AQ80" s="278">
        <v>0</v>
      </c>
      <c r="AR80" s="278">
        <v>0</v>
      </c>
      <c r="AS80" s="278">
        <v>0</v>
      </c>
      <c r="AT80" s="278">
        <v>0</v>
      </c>
      <c r="AU80" s="278">
        <v>0</v>
      </c>
      <c r="AV80" s="278">
        <v>0</v>
      </c>
      <c r="AW80" s="278">
        <v>0</v>
      </c>
      <c r="AX80" s="278">
        <v>0</v>
      </c>
      <c r="AY80" s="278">
        <v>0</v>
      </c>
      <c r="AZ80" s="278">
        <v>0</v>
      </c>
      <c r="BA80" s="278">
        <v>0</v>
      </c>
      <c r="BB80" s="278">
        <v>0</v>
      </c>
      <c r="BC80" s="278">
        <v>0</v>
      </c>
      <c r="BD80" s="278">
        <v>0</v>
      </c>
      <c r="BE80" s="278">
        <v>0</v>
      </c>
      <c r="BF80" s="278">
        <v>0</v>
      </c>
      <c r="BG80" s="278">
        <v>0</v>
      </c>
      <c r="BH80" s="278">
        <v>0</v>
      </c>
      <c r="BI80" s="278">
        <v>0</v>
      </c>
      <c r="BJ80" s="278">
        <v>0</v>
      </c>
      <c r="BK80" s="278">
        <v>0</v>
      </c>
      <c r="BL80" s="278">
        <v>0</v>
      </c>
      <c r="BM80" s="278">
        <v>0</v>
      </c>
      <c r="BN80" s="278">
        <v>0</v>
      </c>
      <c r="BO80" s="278">
        <v>0</v>
      </c>
      <c r="BP80" s="278">
        <v>0</v>
      </c>
      <c r="BQ80" s="278">
        <v>0</v>
      </c>
      <c r="BR80" s="278">
        <v>0</v>
      </c>
      <c r="BS80" s="278">
        <v>0</v>
      </c>
      <c r="BT80" s="278">
        <v>0</v>
      </c>
      <c r="BU80" s="278">
        <v>0</v>
      </c>
      <c r="BV80" s="278">
        <v>0</v>
      </c>
      <c r="BW80" s="278">
        <v>0</v>
      </c>
      <c r="BX80" s="278">
        <v>0</v>
      </c>
      <c r="BY80" s="278">
        <v>0</v>
      </c>
      <c r="BZ80" s="278">
        <v>0</v>
      </c>
      <c r="CA80" s="278">
        <v>0</v>
      </c>
      <c r="CB80" s="278">
        <v>0</v>
      </c>
      <c r="CC80" s="278">
        <v>0</v>
      </c>
      <c r="CD80" s="278">
        <v>0</v>
      </c>
      <c r="CE80" s="25">
        <v>0</v>
      </c>
      <c r="CF80" s="323">
        <v>0</v>
      </c>
    </row>
    <row r="81" spans="1:84" x14ac:dyDescent="0.25">
      <c r="A81" s="26" t="s">
        <v>280</v>
      </c>
      <c r="B81" s="16"/>
      <c r="C81" s="278">
        <v>0</v>
      </c>
      <c r="D81" s="278">
        <v>0</v>
      </c>
      <c r="E81" s="278">
        <v>0</v>
      </c>
      <c r="F81" s="278">
        <v>0</v>
      </c>
      <c r="G81" s="278">
        <v>0</v>
      </c>
      <c r="H81" s="278">
        <v>0</v>
      </c>
      <c r="I81" s="278">
        <v>0</v>
      </c>
      <c r="J81" s="278">
        <v>0</v>
      </c>
      <c r="K81" s="278">
        <v>0</v>
      </c>
      <c r="L81" s="278">
        <v>0</v>
      </c>
      <c r="M81" s="278">
        <v>0</v>
      </c>
      <c r="N81" s="278">
        <v>0</v>
      </c>
      <c r="O81" s="278">
        <v>0</v>
      </c>
      <c r="P81" s="278">
        <v>0</v>
      </c>
      <c r="Q81" s="278">
        <v>0</v>
      </c>
      <c r="R81" s="278">
        <v>0</v>
      </c>
      <c r="S81" s="278">
        <v>0</v>
      </c>
      <c r="T81" s="278">
        <v>0</v>
      </c>
      <c r="U81" s="278">
        <v>0</v>
      </c>
      <c r="V81" s="278">
        <v>0</v>
      </c>
      <c r="W81" s="278">
        <v>0</v>
      </c>
      <c r="X81" s="278">
        <v>0</v>
      </c>
      <c r="Y81" s="278">
        <v>0</v>
      </c>
      <c r="Z81" s="278">
        <v>0</v>
      </c>
      <c r="AA81" s="278">
        <v>0</v>
      </c>
      <c r="AB81" s="278">
        <v>0</v>
      </c>
      <c r="AC81" s="278">
        <v>0</v>
      </c>
      <c r="AD81" s="278">
        <v>0</v>
      </c>
      <c r="AE81" s="278">
        <v>0</v>
      </c>
      <c r="AF81" s="278">
        <v>0</v>
      </c>
      <c r="AG81" s="278">
        <v>0</v>
      </c>
      <c r="AH81" s="278">
        <v>0</v>
      </c>
      <c r="AI81" s="278">
        <v>0</v>
      </c>
      <c r="AJ81" s="278">
        <v>0</v>
      </c>
      <c r="AK81" s="278">
        <v>0</v>
      </c>
      <c r="AL81" s="278">
        <v>0</v>
      </c>
      <c r="AM81" s="278">
        <v>0</v>
      </c>
      <c r="AN81" s="278">
        <v>0</v>
      </c>
      <c r="AO81" s="278">
        <v>0</v>
      </c>
      <c r="AP81" s="278">
        <v>0</v>
      </c>
      <c r="AQ81" s="278">
        <v>0</v>
      </c>
      <c r="AR81" s="278">
        <v>0</v>
      </c>
      <c r="AS81" s="278">
        <v>0</v>
      </c>
      <c r="AT81" s="278">
        <v>0</v>
      </c>
      <c r="AU81" s="278">
        <v>0</v>
      </c>
      <c r="AV81" s="278">
        <v>0</v>
      </c>
      <c r="AW81" s="278">
        <v>0</v>
      </c>
      <c r="AX81" s="278">
        <v>0</v>
      </c>
      <c r="AY81" s="278">
        <v>0</v>
      </c>
      <c r="AZ81" s="278">
        <v>0</v>
      </c>
      <c r="BA81" s="278">
        <v>0</v>
      </c>
      <c r="BB81" s="278">
        <v>0</v>
      </c>
      <c r="BC81" s="278">
        <v>0</v>
      </c>
      <c r="BD81" s="278">
        <v>0</v>
      </c>
      <c r="BE81" s="278">
        <v>0</v>
      </c>
      <c r="BF81" s="278">
        <v>0</v>
      </c>
      <c r="BG81" s="278">
        <v>0</v>
      </c>
      <c r="BH81" s="278">
        <v>0</v>
      </c>
      <c r="BI81" s="278">
        <v>0</v>
      </c>
      <c r="BJ81" s="278">
        <v>0</v>
      </c>
      <c r="BK81" s="278">
        <v>0</v>
      </c>
      <c r="BL81" s="278">
        <v>0</v>
      </c>
      <c r="BM81" s="278">
        <v>0</v>
      </c>
      <c r="BN81" s="278">
        <v>0</v>
      </c>
      <c r="BO81" s="278">
        <v>0</v>
      </c>
      <c r="BP81" s="278">
        <v>0</v>
      </c>
      <c r="BQ81" s="278">
        <v>0</v>
      </c>
      <c r="BR81" s="278">
        <v>0</v>
      </c>
      <c r="BS81" s="278">
        <v>0</v>
      </c>
      <c r="BT81" s="278">
        <v>0</v>
      </c>
      <c r="BU81" s="278">
        <v>0</v>
      </c>
      <c r="BV81" s="278">
        <v>0</v>
      </c>
      <c r="BW81" s="278">
        <v>0</v>
      </c>
      <c r="BX81" s="278">
        <v>0</v>
      </c>
      <c r="BY81" s="278">
        <v>0</v>
      </c>
      <c r="BZ81" s="278">
        <v>0</v>
      </c>
      <c r="CA81" s="278">
        <v>0</v>
      </c>
      <c r="CB81" s="278">
        <v>0</v>
      </c>
      <c r="CC81" s="278">
        <v>0</v>
      </c>
      <c r="CD81" s="278">
        <v>0</v>
      </c>
      <c r="CE81" s="25">
        <v>0</v>
      </c>
      <c r="CF81" s="323">
        <v>0</v>
      </c>
    </row>
    <row r="82" spans="1:84" x14ac:dyDescent="0.25">
      <c r="A82" s="26" t="s">
        <v>281</v>
      </c>
      <c r="B82" s="16"/>
      <c r="C82" s="278">
        <v>0</v>
      </c>
      <c r="D82" s="278">
        <v>0</v>
      </c>
      <c r="E82" s="278">
        <v>0</v>
      </c>
      <c r="F82" s="278">
        <v>0</v>
      </c>
      <c r="G82" s="278">
        <v>0</v>
      </c>
      <c r="H82" s="278">
        <v>0</v>
      </c>
      <c r="I82" s="278">
        <v>0</v>
      </c>
      <c r="J82" s="278">
        <v>0</v>
      </c>
      <c r="K82" s="278">
        <v>0</v>
      </c>
      <c r="L82" s="278">
        <v>0</v>
      </c>
      <c r="M82" s="278">
        <v>0</v>
      </c>
      <c r="N82" s="278">
        <v>0</v>
      </c>
      <c r="O82" s="278">
        <v>0</v>
      </c>
      <c r="P82" s="278">
        <v>0</v>
      </c>
      <c r="Q82" s="278">
        <v>0</v>
      </c>
      <c r="R82" s="278">
        <v>0</v>
      </c>
      <c r="S82" s="278">
        <v>0</v>
      </c>
      <c r="T82" s="278">
        <v>0</v>
      </c>
      <c r="U82" s="278">
        <v>0</v>
      </c>
      <c r="V82" s="278">
        <v>0</v>
      </c>
      <c r="W82" s="278">
        <v>0</v>
      </c>
      <c r="X82" s="278">
        <v>0</v>
      </c>
      <c r="Y82" s="278">
        <v>0</v>
      </c>
      <c r="Z82" s="278">
        <v>0</v>
      </c>
      <c r="AA82" s="278">
        <v>0</v>
      </c>
      <c r="AB82" s="278">
        <v>0</v>
      </c>
      <c r="AC82" s="278">
        <v>0</v>
      </c>
      <c r="AD82" s="278">
        <v>0</v>
      </c>
      <c r="AE82" s="278">
        <v>0</v>
      </c>
      <c r="AF82" s="278">
        <v>0</v>
      </c>
      <c r="AG82" s="278">
        <v>0</v>
      </c>
      <c r="AH82" s="278">
        <v>0</v>
      </c>
      <c r="AI82" s="278">
        <v>0</v>
      </c>
      <c r="AJ82" s="278">
        <v>0</v>
      </c>
      <c r="AK82" s="278">
        <v>0</v>
      </c>
      <c r="AL82" s="278">
        <v>0</v>
      </c>
      <c r="AM82" s="278">
        <v>0</v>
      </c>
      <c r="AN82" s="278">
        <v>0</v>
      </c>
      <c r="AO82" s="278">
        <v>0</v>
      </c>
      <c r="AP82" s="278">
        <v>0</v>
      </c>
      <c r="AQ82" s="278">
        <v>0</v>
      </c>
      <c r="AR82" s="278">
        <v>0</v>
      </c>
      <c r="AS82" s="278">
        <v>0</v>
      </c>
      <c r="AT82" s="278">
        <v>0</v>
      </c>
      <c r="AU82" s="278">
        <v>0</v>
      </c>
      <c r="AV82" s="278">
        <v>0</v>
      </c>
      <c r="AW82" s="278">
        <v>0</v>
      </c>
      <c r="AX82" s="278">
        <v>0</v>
      </c>
      <c r="AY82" s="278">
        <v>0</v>
      </c>
      <c r="AZ82" s="278">
        <v>0</v>
      </c>
      <c r="BA82" s="278">
        <v>0</v>
      </c>
      <c r="BB82" s="278">
        <v>0</v>
      </c>
      <c r="BC82" s="278">
        <v>0</v>
      </c>
      <c r="BD82" s="278">
        <v>0</v>
      </c>
      <c r="BE82" s="278">
        <v>0</v>
      </c>
      <c r="BF82" s="278">
        <v>0</v>
      </c>
      <c r="BG82" s="278">
        <v>0</v>
      </c>
      <c r="BH82" s="278">
        <v>0</v>
      </c>
      <c r="BI82" s="278">
        <v>0</v>
      </c>
      <c r="BJ82" s="278">
        <v>0</v>
      </c>
      <c r="BK82" s="278">
        <v>0</v>
      </c>
      <c r="BL82" s="278">
        <v>0</v>
      </c>
      <c r="BM82" s="278">
        <v>0</v>
      </c>
      <c r="BN82" s="278">
        <v>0</v>
      </c>
      <c r="BO82" s="278">
        <v>0</v>
      </c>
      <c r="BP82" s="278">
        <v>0</v>
      </c>
      <c r="BQ82" s="278">
        <v>0</v>
      </c>
      <c r="BR82" s="278">
        <v>0</v>
      </c>
      <c r="BS82" s="278">
        <v>0</v>
      </c>
      <c r="BT82" s="278">
        <v>0</v>
      </c>
      <c r="BU82" s="278">
        <v>0</v>
      </c>
      <c r="BV82" s="278">
        <v>0</v>
      </c>
      <c r="BW82" s="278">
        <v>0</v>
      </c>
      <c r="BX82" s="278">
        <v>0</v>
      </c>
      <c r="BY82" s="278">
        <v>0</v>
      </c>
      <c r="BZ82" s="278">
        <v>0</v>
      </c>
      <c r="CA82" s="278">
        <v>0</v>
      </c>
      <c r="CB82" s="278">
        <v>0</v>
      </c>
      <c r="CC82" s="278">
        <v>0</v>
      </c>
      <c r="CD82" s="278">
        <v>0</v>
      </c>
      <c r="CE82" s="25">
        <v>0</v>
      </c>
      <c r="CF82" s="323">
        <v>0</v>
      </c>
    </row>
    <row r="83" spans="1:84" x14ac:dyDescent="0.25">
      <c r="A83" s="26" t="s">
        <v>282</v>
      </c>
      <c r="B83" s="16"/>
      <c r="C83" s="269">
        <v>0</v>
      </c>
      <c r="D83" s="269">
        <v>0</v>
      </c>
      <c r="E83" s="324">
        <v>6396</v>
      </c>
      <c r="F83" s="324">
        <v>0</v>
      </c>
      <c r="G83" s="269">
        <v>0</v>
      </c>
      <c r="H83" s="269">
        <v>0</v>
      </c>
      <c r="I83" s="324">
        <v>0</v>
      </c>
      <c r="J83" s="324">
        <v>406</v>
      </c>
      <c r="K83" s="324">
        <v>0</v>
      </c>
      <c r="L83" s="324">
        <v>16633</v>
      </c>
      <c r="M83" s="269">
        <v>0</v>
      </c>
      <c r="N83" s="269">
        <v>0</v>
      </c>
      <c r="O83" s="269">
        <v>7477</v>
      </c>
      <c r="P83" s="324">
        <v>22112</v>
      </c>
      <c r="Q83" s="324">
        <v>935</v>
      </c>
      <c r="R83" s="326">
        <v>16597</v>
      </c>
      <c r="S83" s="324">
        <v>1911</v>
      </c>
      <c r="T83" s="269">
        <v>1288</v>
      </c>
      <c r="U83" s="324">
        <v>93205</v>
      </c>
      <c r="V83" s="324">
        <v>0</v>
      </c>
      <c r="W83" s="269">
        <v>506</v>
      </c>
      <c r="X83" s="324">
        <v>2516</v>
      </c>
      <c r="Y83" s="324">
        <v>6427</v>
      </c>
      <c r="Z83" s="324">
        <v>0</v>
      </c>
      <c r="AA83" s="324">
        <v>0</v>
      </c>
      <c r="AB83" s="324">
        <v>2074</v>
      </c>
      <c r="AC83" s="324">
        <v>0</v>
      </c>
      <c r="AD83" s="324">
        <v>0</v>
      </c>
      <c r="AE83" s="324">
        <v>1815</v>
      </c>
      <c r="AF83" s="324">
        <v>0</v>
      </c>
      <c r="AG83" s="324">
        <v>26729</v>
      </c>
      <c r="AH83" s="324">
        <v>0</v>
      </c>
      <c r="AI83" s="324">
        <v>0</v>
      </c>
      <c r="AJ83" s="324">
        <v>89141</v>
      </c>
      <c r="AK83" s="324">
        <v>0</v>
      </c>
      <c r="AL83" s="324">
        <v>0</v>
      </c>
      <c r="AM83" s="324">
        <v>0</v>
      </c>
      <c r="AN83" s="324">
        <v>0</v>
      </c>
      <c r="AO83" s="269">
        <v>1285</v>
      </c>
      <c r="AP83" s="324">
        <v>73</v>
      </c>
      <c r="AQ83" s="269">
        <v>0</v>
      </c>
      <c r="AR83" s="269">
        <v>0</v>
      </c>
      <c r="AS83" s="269">
        <v>0</v>
      </c>
      <c r="AT83" s="269">
        <v>0</v>
      </c>
      <c r="AU83" s="324">
        <v>0</v>
      </c>
      <c r="AV83" s="324">
        <v>0</v>
      </c>
      <c r="AW83" s="324">
        <v>0</v>
      </c>
      <c r="AX83" s="324">
        <v>0</v>
      </c>
      <c r="AY83" s="324">
        <v>41861</v>
      </c>
      <c r="AZ83" s="324">
        <v>0</v>
      </c>
      <c r="BA83" s="324">
        <v>2003</v>
      </c>
      <c r="BB83" s="324">
        <v>0</v>
      </c>
      <c r="BC83" s="324">
        <v>0</v>
      </c>
      <c r="BD83" s="324">
        <v>1869</v>
      </c>
      <c r="BE83" s="324">
        <v>72409</v>
      </c>
      <c r="BF83" s="324">
        <v>7518</v>
      </c>
      <c r="BG83" s="324">
        <v>0</v>
      </c>
      <c r="BH83" s="326">
        <v>9636</v>
      </c>
      <c r="BI83" s="324">
        <v>0</v>
      </c>
      <c r="BJ83" s="324">
        <v>100230</v>
      </c>
      <c r="BK83" s="324">
        <v>36617</v>
      </c>
      <c r="BL83" s="324">
        <v>7997</v>
      </c>
      <c r="BM83" s="324">
        <v>0</v>
      </c>
      <c r="BN83" s="324">
        <v>177089</v>
      </c>
      <c r="BO83" s="324">
        <v>0</v>
      </c>
      <c r="BP83" s="324">
        <v>0</v>
      </c>
      <c r="BQ83" s="324">
        <v>0</v>
      </c>
      <c r="BR83" s="324">
        <v>47924</v>
      </c>
      <c r="BS83" s="324">
        <v>0</v>
      </c>
      <c r="BT83" s="324">
        <v>0</v>
      </c>
      <c r="BU83" s="324">
        <v>0</v>
      </c>
      <c r="BV83" s="324">
        <v>11900</v>
      </c>
      <c r="BW83" s="324">
        <v>0</v>
      </c>
      <c r="BX83" s="324">
        <v>60561</v>
      </c>
      <c r="BY83" s="324">
        <v>0</v>
      </c>
      <c r="BZ83" s="324">
        <v>0</v>
      </c>
      <c r="CA83" s="324">
        <v>0</v>
      </c>
      <c r="CB83" s="324">
        <v>0</v>
      </c>
      <c r="CC83" s="324">
        <v>0</v>
      </c>
      <c r="CD83" s="278">
        <v>1639292</v>
      </c>
      <c r="CE83" s="25">
        <v>2514432</v>
      </c>
      <c r="CF83" s="323">
        <v>0</v>
      </c>
    </row>
    <row r="84" spans="1:84" x14ac:dyDescent="0.25">
      <c r="A84" s="31" t="s">
        <v>283</v>
      </c>
      <c r="B84" s="16"/>
      <c r="C84" s="269">
        <v>0</v>
      </c>
      <c r="D84" s="269">
        <v>0</v>
      </c>
      <c r="E84" s="269">
        <v>0</v>
      </c>
      <c r="F84" s="269">
        <v>0</v>
      </c>
      <c r="G84" s="269">
        <v>0</v>
      </c>
      <c r="H84" s="269">
        <v>0</v>
      </c>
      <c r="I84" s="269">
        <v>0</v>
      </c>
      <c r="J84" s="269">
        <v>0</v>
      </c>
      <c r="K84" s="269">
        <v>0</v>
      </c>
      <c r="L84" s="269">
        <v>0</v>
      </c>
      <c r="M84" s="269">
        <v>0</v>
      </c>
      <c r="N84" s="269">
        <v>0</v>
      </c>
      <c r="O84" s="269">
        <v>0</v>
      </c>
      <c r="P84" s="269">
        <v>0</v>
      </c>
      <c r="Q84" s="269">
        <v>0</v>
      </c>
      <c r="R84" s="269">
        <v>0</v>
      </c>
      <c r="S84" s="269">
        <v>0</v>
      </c>
      <c r="T84" s="269">
        <v>0</v>
      </c>
      <c r="U84" s="269">
        <v>0</v>
      </c>
      <c r="V84" s="269">
        <v>0</v>
      </c>
      <c r="W84" s="269">
        <v>0</v>
      </c>
      <c r="X84" s="269">
        <v>0</v>
      </c>
      <c r="Y84" s="269">
        <v>0</v>
      </c>
      <c r="Z84" s="269">
        <v>0</v>
      </c>
      <c r="AA84" s="269">
        <v>0</v>
      </c>
      <c r="AB84" s="269">
        <v>0</v>
      </c>
      <c r="AC84" s="269">
        <v>0</v>
      </c>
      <c r="AD84" s="269">
        <v>0</v>
      </c>
      <c r="AE84" s="269">
        <v>0</v>
      </c>
      <c r="AF84" s="269">
        <v>0</v>
      </c>
      <c r="AG84" s="269">
        <v>0</v>
      </c>
      <c r="AH84" s="269">
        <v>0</v>
      </c>
      <c r="AI84" s="269">
        <v>0</v>
      </c>
      <c r="AJ84" s="269">
        <v>0</v>
      </c>
      <c r="AK84" s="269">
        <v>0</v>
      </c>
      <c r="AL84" s="269">
        <v>0</v>
      </c>
      <c r="AM84" s="269">
        <v>0</v>
      </c>
      <c r="AN84" s="269">
        <v>0</v>
      </c>
      <c r="AO84" s="269">
        <v>0</v>
      </c>
      <c r="AP84" s="269">
        <v>0</v>
      </c>
      <c r="AQ84" s="269">
        <v>0</v>
      </c>
      <c r="AR84" s="269">
        <v>0</v>
      </c>
      <c r="AS84" s="269">
        <v>0</v>
      </c>
      <c r="AT84" s="269">
        <v>0</v>
      </c>
      <c r="AU84" s="269">
        <v>0</v>
      </c>
      <c r="AV84" s="269">
        <v>0</v>
      </c>
      <c r="AW84" s="269">
        <v>0</v>
      </c>
      <c r="AX84" s="269">
        <v>0</v>
      </c>
      <c r="AY84" s="269">
        <v>0</v>
      </c>
      <c r="AZ84" s="269">
        <v>0</v>
      </c>
      <c r="BA84" s="269">
        <v>0</v>
      </c>
      <c r="BB84" s="269">
        <v>0</v>
      </c>
      <c r="BC84" s="269">
        <v>0</v>
      </c>
      <c r="BD84" s="269">
        <v>0</v>
      </c>
      <c r="BE84" s="269">
        <v>0</v>
      </c>
      <c r="BF84" s="269">
        <v>0</v>
      </c>
      <c r="BG84" s="269">
        <v>0</v>
      </c>
      <c r="BH84" s="269">
        <v>0</v>
      </c>
      <c r="BI84" s="269">
        <v>0</v>
      </c>
      <c r="BJ84" s="269">
        <v>0</v>
      </c>
      <c r="BK84" s="269">
        <v>0</v>
      </c>
      <c r="BL84" s="269">
        <v>0</v>
      </c>
      <c r="BM84" s="269">
        <v>0</v>
      </c>
      <c r="BN84" s="269">
        <v>0</v>
      </c>
      <c r="BO84" s="269">
        <v>0</v>
      </c>
      <c r="BP84" s="269">
        <v>0</v>
      </c>
      <c r="BQ84" s="269">
        <v>0</v>
      </c>
      <c r="BR84" s="269">
        <v>0</v>
      </c>
      <c r="BS84" s="269">
        <v>0</v>
      </c>
      <c r="BT84" s="269">
        <v>0</v>
      </c>
      <c r="BU84" s="269">
        <v>0</v>
      </c>
      <c r="BV84" s="269">
        <v>0</v>
      </c>
      <c r="BW84" s="269">
        <v>0</v>
      </c>
      <c r="BX84" s="269">
        <v>0</v>
      </c>
      <c r="BY84" s="269">
        <v>0</v>
      </c>
      <c r="BZ84" s="269">
        <v>0</v>
      </c>
      <c r="CA84" s="269">
        <v>0</v>
      </c>
      <c r="CB84" s="269">
        <v>0</v>
      </c>
      <c r="CC84" s="269">
        <v>0</v>
      </c>
      <c r="CD84" s="278">
        <v>303847</v>
      </c>
      <c r="CE84" s="25">
        <v>303847</v>
      </c>
      <c r="CF84" s="323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1441734</v>
      </c>
      <c r="F85" s="25">
        <v>0</v>
      </c>
      <c r="G85" s="25">
        <v>0</v>
      </c>
      <c r="H85" s="25">
        <v>0</v>
      </c>
      <c r="I85" s="25">
        <v>0</v>
      </c>
      <c r="J85" s="25">
        <v>84357</v>
      </c>
      <c r="K85" s="25">
        <v>0</v>
      </c>
      <c r="L85" s="25">
        <v>3749373</v>
      </c>
      <c r="M85" s="25">
        <v>0</v>
      </c>
      <c r="N85" s="25">
        <v>0</v>
      </c>
      <c r="O85" s="25">
        <v>648478</v>
      </c>
      <c r="P85" s="25">
        <v>1203534</v>
      </c>
      <c r="Q85" s="25">
        <v>11918</v>
      </c>
      <c r="R85" s="25">
        <v>888749</v>
      </c>
      <c r="S85" s="25">
        <v>108635</v>
      </c>
      <c r="T85" s="25">
        <v>680920</v>
      </c>
      <c r="U85" s="25">
        <v>2973466</v>
      </c>
      <c r="V85" s="25">
        <v>0</v>
      </c>
      <c r="W85" s="25">
        <v>380970</v>
      </c>
      <c r="X85" s="25">
        <v>364109</v>
      </c>
      <c r="Y85" s="25">
        <v>1378097</v>
      </c>
      <c r="Z85" s="25">
        <v>0</v>
      </c>
      <c r="AA85" s="25">
        <v>0</v>
      </c>
      <c r="AB85" s="25">
        <v>1292614</v>
      </c>
      <c r="AC85" s="25">
        <v>40251</v>
      </c>
      <c r="AD85" s="25">
        <v>0</v>
      </c>
      <c r="AE85" s="25">
        <v>530010</v>
      </c>
      <c r="AF85" s="25">
        <v>0</v>
      </c>
      <c r="AG85" s="25">
        <v>2979567</v>
      </c>
      <c r="AH85" s="25">
        <v>0</v>
      </c>
      <c r="AI85" s="25">
        <v>0</v>
      </c>
      <c r="AJ85" s="25">
        <v>5539174</v>
      </c>
      <c r="AK85" s="25">
        <v>0</v>
      </c>
      <c r="AL85" s="25">
        <v>0</v>
      </c>
      <c r="AM85" s="25">
        <v>0</v>
      </c>
      <c r="AN85" s="25">
        <v>0</v>
      </c>
      <c r="AO85" s="25">
        <v>291434</v>
      </c>
      <c r="AP85" s="25">
        <v>5994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724005</v>
      </c>
      <c r="AZ85" s="25">
        <v>23640</v>
      </c>
      <c r="BA85" s="25">
        <v>214265</v>
      </c>
      <c r="BB85" s="25">
        <v>0</v>
      </c>
      <c r="BC85" s="25">
        <v>0</v>
      </c>
      <c r="BD85" s="25">
        <v>243087</v>
      </c>
      <c r="BE85" s="25">
        <v>1094153</v>
      </c>
      <c r="BF85" s="25">
        <v>768968</v>
      </c>
      <c r="BG85" s="25">
        <v>0</v>
      </c>
      <c r="BH85" s="25">
        <v>2007861</v>
      </c>
      <c r="BI85" s="25">
        <v>0</v>
      </c>
      <c r="BJ85" s="25">
        <v>650250</v>
      </c>
      <c r="BK85" s="25">
        <v>1281700</v>
      </c>
      <c r="BL85" s="25">
        <v>1173242</v>
      </c>
      <c r="BM85" s="25">
        <v>0</v>
      </c>
      <c r="BN85" s="25">
        <v>1713855</v>
      </c>
      <c r="BO85" s="25">
        <v>0</v>
      </c>
      <c r="BP85" s="25">
        <v>0</v>
      </c>
      <c r="BQ85" s="25">
        <v>0</v>
      </c>
      <c r="BR85" s="25">
        <v>533008</v>
      </c>
      <c r="BS85" s="25">
        <v>0</v>
      </c>
      <c r="BT85" s="25">
        <v>0</v>
      </c>
      <c r="BU85" s="25">
        <v>0</v>
      </c>
      <c r="BV85" s="25">
        <v>764399</v>
      </c>
      <c r="BW85" s="25">
        <v>0</v>
      </c>
      <c r="BX85" s="25">
        <v>500996</v>
      </c>
      <c r="BY85" s="25">
        <v>5721</v>
      </c>
      <c r="BZ85" s="25">
        <v>0</v>
      </c>
      <c r="CA85" s="25">
        <v>0</v>
      </c>
      <c r="CB85" s="25">
        <v>0</v>
      </c>
      <c r="CC85" s="25">
        <v>0</v>
      </c>
      <c r="CD85" s="25">
        <v>1335445</v>
      </c>
      <c r="CE85" s="25">
        <v>37627979</v>
      </c>
      <c r="CF85" s="323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2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78">
        <v>199656</v>
      </c>
      <c r="CF86" s="323">
        <v>0</v>
      </c>
    </row>
    <row r="87" spans="1:84" x14ac:dyDescent="0.25">
      <c r="A87" s="21" t="s">
        <v>286</v>
      </c>
      <c r="B87" s="16"/>
      <c r="C87" s="269">
        <v>0</v>
      </c>
      <c r="D87" s="269">
        <v>0</v>
      </c>
      <c r="E87" s="269">
        <v>3056555</v>
      </c>
      <c r="F87" s="269">
        <v>0</v>
      </c>
      <c r="G87" s="269">
        <v>0</v>
      </c>
      <c r="H87" s="269">
        <v>0</v>
      </c>
      <c r="I87" s="269">
        <v>0</v>
      </c>
      <c r="J87" s="269">
        <v>179231</v>
      </c>
      <c r="K87" s="269">
        <v>0</v>
      </c>
      <c r="L87" s="269">
        <v>7948833</v>
      </c>
      <c r="M87" s="269">
        <v>0</v>
      </c>
      <c r="N87" s="269">
        <v>0</v>
      </c>
      <c r="O87" s="269">
        <v>4984</v>
      </c>
      <c r="P87" s="269">
        <v>844821</v>
      </c>
      <c r="Q87" s="269">
        <v>0</v>
      </c>
      <c r="R87" s="269">
        <v>396818</v>
      </c>
      <c r="S87" s="269">
        <v>39733</v>
      </c>
      <c r="T87" s="269">
        <v>95286</v>
      </c>
      <c r="U87" s="269">
        <v>1135384</v>
      </c>
      <c r="V87" s="269">
        <v>0</v>
      </c>
      <c r="W87" s="269">
        <v>50781</v>
      </c>
      <c r="X87" s="269">
        <v>252227</v>
      </c>
      <c r="Y87" s="269">
        <v>644263</v>
      </c>
      <c r="Z87" s="269">
        <v>0</v>
      </c>
      <c r="AA87" s="269">
        <v>0</v>
      </c>
      <c r="AB87" s="269">
        <v>809949</v>
      </c>
      <c r="AC87" s="269">
        <v>0</v>
      </c>
      <c r="AD87" s="269">
        <v>0</v>
      </c>
      <c r="AE87" s="269">
        <v>94350</v>
      </c>
      <c r="AF87" s="269">
        <v>0</v>
      </c>
      <c r="AG87" s="269">
        <v>899921</v>
      </c>
      <c r="AH87" s="269">
        <v>0</v>
      </c>
      <c r="AI87" s="269">
        <v>0</v>
      </c>
      <c r="AJ87" s="269">
        <v>0</v>
      </c>
      <c r="AK87" s="269">
        <v>0</v>
      </c>
      <c r="AL87" s="269">
        <v>0</v>
      </c>
      <c r="AM87" s="269">
        <v>0</v>
      </c>
      <c r="AN87" s="269">
        <v>0</v>
      </c>
      <c r="AO87" s="269">
        <v>348886</v>
      </c>
      <c r="AP87" s="269">
        <v>0</v>
      </c>
      <c r="AQ87" s="269">
        <v>0</v>
      </c>
      <c r="AR87" s="269">
        <v>0</v>
      </c>
      <c r="AS87" s="269">
        <v>0</v>
      </c>
      <c r="AT87" s="269">
        <v>0</v>
      </c>
      <c r="AU87" s="269">
        <v>0</v>
      </c>
      <c r="AV87" s="269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16802022</v>
      </c>
      <c r="CF87" s="323">
        <v>0</v>
      </c>
    </row>
    <row r="88" spans="1:84" x14ac:dyDescent="0.25">
      <c r="A88" s="21" t="s">
        <v>287</v>
      </c>
      <c r="B88" s="16"/>
      <c r="C88" s="269">
        <v>0</v>
      </c>
      <c r="D88" s="269">
        <v>0</v>
      </c>
      <c r="E88" s="269">
        <v>121947</v>
      </c>
      <c r="F88" s="269">
        <v>0</v>
      </c>
      <c r="G88" s="269">
        <v>0</v>
      </c>
      <c r="H88" s="269">
        <v>0</v>
      </c>
      <c r="I88" s="269">
        <v>0</v>
      </c>
      <c r="J88" s="269">
        <v>26361</v>
      </c>
      <c r="K88" s="269">
        <v>0</v>
      </c>
      <c r="L88" s="269">
        <v>0</v>
      </c>
      <c r="M88" s="269">
        <v>0</v>
      </c>
      <c r="N88" s="269">
        <v>0</v>
      </c>
      <c r="O88" s="269">
        <v>33634</v>
      </c>
      <c r="P88" s="269">
        <v>4124588</v>
      </c>
      <c r="Q88" s="269">
        <v>0</v>
      </c>
      <c r="R88" s="269">
        <v>1958287</v>
      </c>
      <c r="S88" s="269">
        <v>275770</v>
      </c>
      <c r="T88" s="269">
        <v>1575662</v>
      </c>
      <c r="U88" s="269">
        <v>7871588</v>
      </c>
      <c r="V88" s="269">
        <v>0</v>
      </c>
      <c r="W88" s="269">
        <v>453538</v>
      </c>
      <c r="X88" s="269">
        <v>2252686</v>
      </c>
      <c r="Y88" s="269">
        <v>5754043</v>
      </c>
      <c r="Z88" s="269">
        <v>0</v>
      </c>
      <c r="AA88" s="269">
        <v>0</v>
      </c>
      <c r="AB88" s="269">
        <v>2880904</v>
      </c>
      <c r="AC88" s="269">
        <v>0</v>
      </c>
      <c r="AD88" s="269">
        <v>0</v>
      </c>
      <c r="AE88" s="269">
        <v>899484</v>
      </c>
      <c r="AF88" s="269">
        <v>0</v>
      </c>
      <c r="AG88" s="269">
        <v>9856815</v>
      </c>
      <c r="AH88" s="269">
        <v>0</v>
      </c>
      <c r="AI88" s="269">
        <v>0</v>
      </c>
      <c r="AJ88" s="269">
        <v>6376145</v>
      </c>
      <c r="AK88" s="269">
        <v>0</v>
      </c>
      <c r="AL88" s="269">
        <v>0</v>
      </c>
      <c r="AM88" s="269">
        <v>0</v>
      </c>
      <c r="AN88" s="269">
        <v>0</v>
      </c>
      <c r="AO88" s="269">
        <v>2109254</v>
      </c>
      <c r="AP88" s="269">
        <v>0</v>
      </c>
      <c r="AQ88" s="269">
        <v>0</v>
      </c>
      <c r="AR88" s="269">
        <v>0</v>
      </c>
      <c r="AS88" s="269">
        <v>0</v>
      </c>
      <c r="AT88" s="269">
        <v>0</v>
      </c>
      <c r="AU88" s="269">
        <v>0</v>
      </c>
      <c r="AV88" s="269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46570706</v>
      </c>
      <c r="CF88" s="323">
        <v>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3178502</v>
      </c>
      <c r="F89" s="25">
        <v>0</v>
      </c>
      <c r="G89" s="25">
        <v>0</v>
      </c>
      <c r="H89" s="25">
        <v>0</v>
      </c>
      <c r="I89" s="25">
        <v>0</v>
      </c>
      <c r="J89" s="25">
        <v>205592</v>
      </c>
      <c r="K89" s="25">
        <v>0</v>
      </c>
      <c r="L89" s="25">
        <v>7948833</v>
      </c>
      <c r="M89" s="25">
        <v>0</v>
      </c>
      <c r="N89" s="25">
        <v>0</v>
      </c>
      <c r="O89" s="25">
        <v>38618</v>
      </c>
      <c r="P89" s="25">
        <v>4969409</v>
      </c>
      <c r="Q89" s="25">
        <v>0</v>
      </c>
      <c r="R89" s="25">
        <v>2355105</v>
      </c>
      <c r="S89" s="25">
        <v>315503</v>
      </c>
      <c r="T89" s="25">
        <v>1670948</v>
      </c>
      <c r="U89" s="25">
        <v>9006972</v>
      </c>
      <c r="V89" s="25">
        <v>0</v>
      </c>
      <c r="W89" s="25">
        <v>504319</v>
      </c>
      <c r="X89" s="25">
        <v>2504913</v>
      </c>
      <c r="Y89" s="25">
        <v>6398306</v>
      </c>
      <c r="Z89" s="25">
        <v>0</v>
      </c>
      <c r="AA89" s="25">
        <v>0</v>
      </c>
      <c r="AB89" s="25">
        <v>3690853</v>
      </c>
      <c r="AC89" s="25">
        <v>0</v>
      </c>
      <c r="AD89" s="25">
        <v>0</v>
      </c>
      <c r="AE89" s="25">
        <v>993834</v>
      </c>
      <c r="AF89" s="25">
        <v>0</v>
      </c>
      <c r="AG89" s="25">
        <v>10756736</v>
      </c>
      <c r="AH89" s="25">
        <v>0</v>
      </c>
      <c r="AI89" s="25">
        <v>0</v>
      </c>
      <c r="AJ89" s="25">
        <v>6376145</v>
      </c>
      <c r="AK89" s="25">
        <v>0</v>
      </c>
      <c r="AL89" s="25">
        <v>0</v>
      </c>
      <c r="AM89" s="25">
        <v>0</v>
      </c>
      <c r="AN89" s="25">
        <v>0</v>
      </c>
      <c r="AO89" s="25">
        <v>2458140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63372728</v>
      </c>
      <c r="CF89" s="323">
        <v>0</v>
      </c>
    </row>
    <row r="90" spans="1:84" x14ac:dyDescent="0.25">
      <c r="A90" s="31" t="s">
        <v>289</v>
      </c>
      <c r="B90" s="25"/>
      <c r="C90" s="269">
        <v>0</v>
      </c>
      <c r="D90" s="269">
        <v>0</v>
      </c>
      <c r="E90" s="269">
        <v>4819</v>
      </c>
      <c r="F90" s="269">
        <v>0</v>
      </c>
      <c r="G90" s="269">
        <v>0</v>
      </c>
      <c r="H90" s="269">
        <v>0</v>
      </c>
      <c r="I90" s="269">
        <v>0</v>
      </c>
      <c r="J90" s="269">
        <v>0</v>
      </c>
      <c r="K90" s="269">
        <v>0</v>
      </c>
      <c r="L90" s="269">
        <v>12533</v>
      </c>
      <c r="M90" s="269">
        <v>0</v>
      </c>
      <c r="N90" s="269">
        <v>0</v>
      </c>
      <c r="O90" s="269">
        <v>134</v>
      </c>
      <c r="P90" s="269">
        <v>5332</v>
      </c>
      <c r="Q90" s="269">
        <v>0</v>
      </c>
      <c r="R90" s="269">
        <v>200</v>
      </c>
      <c r="S90" s="269">
        <v>0</v>
      </c>
      <c r="T90" s="269">
        <v>1472</v>
      </c>
      <c r="U90" s="269">
        <v>2464</v>
      </c>
      <c r="V90" s="269">
        <v>0</v>
      </c>
      <c r="W90" s="269">
        <v>193</v>
      </c>
      <c r="X90" s="269">
        <v>957</v>
      </c>
      <c r="Y90" s="269">
        <v>2445</v>
      </c>
      <c r="Z90" s="269">
        <v>0</v>
      </c>
      <c r="AA90" s="269">
        <v>0</v>
      </c>
      <c r="AB90" s="269">
        <v>1668</v>
      </c>
      <c r="AC90" s="269">
        <v>0</v>
      </c>
      <c r="AD90" s="269">
        <v>0</v>
      </c>
      <c r="AE90" s="269">
        <v>2366</v>
      </c>
      <c r="AF90" s="269">
        <v>0</v>
      </c>
      <c r="AG90" s="269">
        <v>4916</v>
      </c>
      <c r="AH90" s="269">
        <v>0</v>
      </c>
      <c r="AI90" s="269">
        <v>0</v>
      </c>
      <c r="AJ90" s="269">
        <v>11967</v>
      </c>
      <c r="AK90" s="269">
        <v>0</v>
      </c>
      <c r="AL90" s="269">
        <v>0</v>
      </c>
      <c r="AM90" s="269">
        <v>0</v>
      </c>
      <c r="AN90" s="269">
        <v>0</v>
      </c>
      <c r="AO90" s="269">
        <v>974</v>
      </c>
      <c r="AP90" s="269">
        <v>0</v>
      </c>
      <c r="AQ90" s="269">
        <v>0</v>
      </c>
      <c r="AR90" s="269">
        <v>0</v>
      </c>
      <c r="AS90" s="269">
        <v>0</v>
      </c>
      <c r="AT90" s="269">
        <v>0</v>
      </c>
      <c r="AU90" s="269">
        <v>0</v>
      </c>
      <c r="AV90" s="269">
        <v>0</v>
      </c>
      <c r="AW90" s="269">
        <v>0</v>
      </c>
      <c r="AX90" s="269">
        <v>0</v>
      </c>
      <c r="AY90" s="269">
        <v>2270</v>
      </c>
      <c r="AZ90" s="269">
        <v>990</v>
      </c>
      <c r="BA90" s="269">
        <v>2800</v>
      </c>
      <c r="BB90" s="269">
        <v>0</v>
      </c>
      <c r="BC90" s="269">
        <v>0</v>
      </c>
      <c r="BD90" s="269">
        <v>726</v>
      </c>
      <c r="BE90" s="269">
        <v>6137</v>
      </c>
      <c r="BF90" s="269">
        <v>0</v>
      </c>
      <c r="BG90" s="269">
        <v>0</v>
      </c>
      <c r="BH90" s="269">
        <v>0</v>
      </c>
      <c r="BI90" s="269">
        <v>0</v>
      </c>
      <c r="BJ90" s="269">
        <v>0</v>
      </c>
      <c r="BK90" s="269">
        <v>949</v>
      </c>
      <c r="BL90" s="269">
        <v>8942</v>
      </c>
      <c r="BM90" s="269">
        <v>0</v>
      </c>
      <c r="BN90" s="269">
        <v>13743</v>
      </c>
      <c r="BO90" s="269">
        <v>0</v>
      </c>
      <c r="BP90" s="269">
        <v>0</v>
      </c>
      <c r="BQ90" s="269">
        <v>0</v>
      </c>
      <c r="BR90" s="269">
        <v>400</v>
      </c>
      <c r="BS90" s="269">
        <v>0</v>
      </c>
      <c r="BT90" s="269">
        <v>0</v>
      </c>
      <c r="BU90" s="269">
        <v>0</v>
      </c>
      <c r="BV90" s="269">
        <v>3461</v>
      </c>
      <c r="BW90" s="269">
        <v>0</v>
      </c>
      <c r="BX90" s="269">
        <v>0</v>
      </c>
      <c r="BY90" s="269">
        <v>0</v>
      </c>
      <c r="BZ90" s="269">
        <v>0</v>
      </c>
      <c r="CA90" s="269">
        <v>0</v>
      </c>
      <c r="CB90" s="269">
        <v>0</v>
      </c>
      <c r="CC90" s="269">
        <v>0</v>
      </c>
      <c r="CD90" s="224" t="s">
        <v>247</v>
      </c>
      <c r="CE90" s="25">
        <v>92858</v>
      </c>
      <c r="CF90" s="25">
        <v>1</v>
      </c>
    </row>
    <row r="91" spans="1:84" x14ac:dyDescent="0.25">
      <c r="A91" s="21" t="s">
        <v>290</v>
      </c>
      <c r="B91" s="16"/>
      <c r="C91" s="269">
        <v>0</v>
      </c>
      <c r="D91" s="269">
        <v>0</v>
      </c>
      <c r="E91" s="269">
        <v>3108</v>
      </c>
      <c r="F91" s="269">
        <v>0</v>
      </c>
      <c r="G91" s="269">
        <v>0</v>
      </c>
      <c r="H91" s="269">
        <v>0</v>
      </c>
      <c r="I91" s="269">
        <v>0</v>
      </c>
      <c r="J91" s="269">
        <v>0</v>
      </c>
      <c r="K91" s="269">
        <v>0</v>
      </c>
      <c r="L91" s="269">
        <v>8083</v>
      </c>
      <c r="M91" s="269">
        <v>0</v>
      </c>
      <c r="N91" s="269">
        <v>0</v>
      </c>
      <c r="O91" s="269">
        <v>0</v>
      </c>
      <c r="P91" s="269">
        <v>0</v>
      </c>
      <c r="Q91" s="269">
        <v>0</v>
      </c>
      <c r="R91" s="269">
        <v>0</v>
      </c>
      <c r="S91" s="269">
        <v>0</v>
      </c>
      <c r="T91" s="269">
        <v>0</v>
      </c>
      <c r="U91" s="269">
        <v>0</v>
      </c>
      <c r="V91" s="269">
        <v>0</v>
      </c>
      <c r="W91" s="269">
        <v>0</v>
      </c>
      <c r="X91" s="269">
        <v>0</v>
      </c>
      <c r="Y91" s="269">
        <v>0</v>
      </c>
      <c r="Z91" s="269">
        <v>0</v>
      </c>
      <c r="AA91" s="269">
        <v>0</v>
      </c>
      <c r="AB91" s="269">
        <v>0</v>
      </c>
      <c r="AC91" s="269">
        <v>0</v>
      </c>
      <c r="AD91" s="269">
        <v>0</v>
      </c>
      <c r="AE91" s="269">
        <v>0</v>
      </c>
      <c r="AF91" s="269">
        <v>0</v>
      </c>
      <c r="AG91" s="269">
        <v>0</v>
      </c>
      <c r="AH91" s="269">
        <v>0</v>
      </c>
      <c r="AI91" s="269">
        <v>0</v>
      </c>
      <c r="AJ91" s="269">
        <v>0</v>
      </c>
      <c r="AK91" s="269">
        <v>0</v>
      </c>
      <c r="AL91" s="269">
        <v>0</v>
      </c>
      <c r="AM91" s="269">
        <v>0</v>
      </c>
      <c r="AN91" s="269">
        <v>0</v>
      </c>
      <c r="AO91" s="269">
        <v>628</v>
      </c>
      <c r="AP91" s="269">
        <v>0</v>
      </c>
      <c r="AQ91" s="269">
        <v>0</v>
      </c>
      <c r="AR91" s="269">
        <v>0</v>
      </c>
      <c r="AS91" s="269">
        <v>0</v>
      </c>
      <c r="AT91" s="269">
        <v>0</v>
      </c>
      <c r="AU91" s="269">
        <v>0</v>
      </c>
      <c r="AV91" s="269">
        <v>0</v>
      </c>
      <c r="AW91" s="269">
        <v>0</v>
      </c>
      <c r="AX91" s="264" t="s">
        <v>247</v>
      </c>
      <c r="AY91" s="264" t="s">
        <v>247</v>
      </c>
      <c r="AZ91" s="269">
        <v>0</v>
      </c>
      <c r="BA91" s="269">
        <v>0</v>
      </c>
      <c r="BB91" s="269">
        <v>0</v>
      </c>
      <c r="BC91" s="269">
        <v>0</v>
      </c>
      <c r="BD91" s="24" t="s">
        <v>247</v>
      </c>
      <c r="BE91" s="24" t="s">
        <v>247</v>
      </c>
      <c r="BF91" s="269">
        <v>0</v>
      </c>
      <c r="BG91" s="24" t="s">
        <v>247</v>
      </c>
      <c r="BH91" s="269">
        <v>0</v>
      </c>
      <c r="BI91" s="269">
        <v>0</v>
      </c>
      <c r="BJ91" s="24" t="s">
        <v>247</v>
      </c>
      <c r="BK91" s="269">
        <v>0</v>
      </c>
      <c r="BL91" s="269">
        <v>0</v>
      </c>
      <c r="BM91" s="269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69">
        <v>0</v>
      </c>
      <c r="BS91" s="269">
        <v>0</v>
      </c>
      <c r="BT91" s="269">
        <v>0</v>
      </c>
      <c r="BU91" s="269">
        <v>0</v>
      </c>
      <c r="BV91" s="269">
        <v>0</v>
      </c>
      <c r="BW91" s="269">
        <v>0</v>
      </c>
      <c r="BX91" s="269">
        <v>0</v>
      </c>
      <c r="BY91" s="269">
        <v>0</v>
      </c>
      <c r="BZ91" s="269">
        <v>0</v>
      </c>
      <c r="CA91" s="269">
        <v>0</v>
      </c>
      <c r="CB91" s="269">
        <v>0</v>
      </c>
      <c r="CC91" s="24" t="s">
        <v>247</v>
      </c>
      <c r="CD91" s="24" t="s">
        <v>247</v>
      </c>
      <c r="CE91" s="25">
        <v>11819</v>
      </c>
      <c r="CF91" s="25">
        <v>0</v>
      </c>
    </row>
    <row r="92" spans="1:84" x14ac:dyDescent="0.25">
      <c r="A92" s="21" t="s">
        <v>291</v>
      </c>
      <c r="B92" s="16"/>
      <c r="C92" s="269">
        <v>0</v>
      </c>
      <c r="D92" s="269">
        <v>0</v>
      </c>
      <c r="E92" s="269">
        <v>885</v>
      </c>
      <c r="F92" s="269">
        <v>0</v>
      </c>
      <c r="G92" s="269">
        <v>0</v>
      </c>
      <c r="H92" s="269">
        <v>0</v>
      </c>
      <c r="I92" s="269">
        <v>0</v>
      </c>
      <c r="J92" s="269">
        <v>0</v>
      </c>
      <c r="K92" s="269">
        <v>0</v>
      </c>
      <c r="L92" s="269">
        <v>2301</v>
      </c>
      <c r="M92" s="269">
        <v>0</v>
      </c>
      <c r="N92" s="269">
        <v>0</v>
      </c>
      <c r="O92" s="269">
        <v>27</v>
      </c>
      <c r="P92" s="269">
        <v>1159</v>
      </c>
      <c r="Q92" s="269">
        <v>0</v>
      </c>
      <c r="R92" s="269">
        <v>252</v>
      </c>
      <c r="S92" s="269">
        <v>89</v>
      </c>
      <c r="T92" s="269">
        <v>320</v>
      </c>
      <c r="U92" s="269">
        <v>1514</v>
      </c>
      <c r="V92" s="269">
        <v>0</v>
      </c>
      <c r="W92" s="269">
        <v>71</v>
      </c>
      <c r="X92" s="269">
        <v>353</v>
      </c>
      <c r="Y92" s="269">
        <v>902</v>
      </c>
      <c r="Z92" s="269">
        <v>0</v>
      </c>
      <c r="AA92" s="269">
        <v>0</v>
      </c>
      <c r="AB92" s="269">
        <v>178</v>
      </c>
      <c r="AC92" s="269">
        <v>0</v>
      </c>
      <c r="AD92" s="269">
        <v>0</v>
      </c>
      <c r="AE92" s="269">
        <v>477</v>
      </c>
      <c r="AF92" s="269">
        <v>0</v>
      </c>
      <c r="AG92" s="269">
        <v>1380</v>
      </c>
      <c r="AH92" s="269">
        <v>0</v>
      </c>
      <c r="AI92" s="269">
        <v>0</v>
      </c>
      <c r="AJ92" s="269">
        <v>3796</v>
      </c>
      <c r="AK92" s="269">
        <v>0</v>
      </c>
      <c r="AL92" s="269">
        <v>0</v>
      </c>
      <c r="AM92" s="269">
        <v>0</v>
      </c>
      <c r="AN92" s="269">
        <v>0</v>
      </c>
      <c r="AO92" s="269">
        <v>179</v>
      </c>
      <c r="AP92" s="269">
        <v>0</v>
      </c>
      <c r="AQ92" s="269">
        <v>0</v>
      </c>
      <c r="AR92" s="269">
        <v>0</v>
      </c>
      <c r="AS92" s="269">
        <v>0</v>
      </c>
      <c r="AT92" s="269">
        <v>0</v>
      </c>
      <c r="AU92" s="269">
        <v>0</v>
      </c>
      <c r="AV92" s="269">
        <v>0</v>
      </c>
      <c r="AW92" s="269">
        <v>0</v>
      </c>
      <c r="AX92" s="264" t="s">
        <v>247</v>
      </c>
      <c r="AY92" s="264" t="s">
        <v>247</v>
      </c>
      <c r="AZ92" s="24" t="s">
        <v>247</v>
      </c>
      <c r="BA92" s="269">
        <v>240</v>
      </c>
      <c r="BB92" s="269">
        <v>0</v>
      </c>
      <c r="BC92" s="269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69">
        <v>1130</v>
      </c>
      <c r="BI92" s="269">
        <v>0</v>
      </c>
      <c r="BJ92" s="24" t="s">
        <v>247</v>
      </c>
      <c r="BK92" s="269">
        <v>2094</v>
      </c>
      <c r="BL92" s="269">
        <v>1982</v>
      </c>
      <c r="BM92" s="269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69">
        <v>0</v>
      </c>
      <c r="BT92" s="269">
        <v>0</v>
      </c>
      <c r="BU92" s="269">
        <v>0</v>
      </c>
      <c r="BV92" s="269">
        <v>1101</v>
      </c>
      <c r="BW92" s="269">
        <v>0</v>
      </c>
      <c r="BX92" s="269">
        <v>385</v>
      </c>
      <c r="BY92" s="269">
        <v>0</v>
      </c>
      <c r="BZ92" s="269">
        <v>0</v>
      </c>
      <c r="CA92" s="269">
        <v>0</v>
      </c>
      <c r="CB92" s="269">
        <v>0</v>
      </c>
      <c r="CC92" s="24" t="s">
        <v>247</v>
      </c>
      <c r="CD92" s="24" t="s">
        <v>247</v>
      </c>
      <c r="CE92" s="25">
        <v>20815</v>
      </c>
      <c r="CF92" s="25"/>
    </row>
    <row r="93" spans="1:84" x14ac:dyDescent="0.25">
      <c r="A93" s="21" t="s">
        <v>292</v>
      </c>
      <c r="B93" s="16"/>
      <c r="C93" s="269">
        <v>0</v>
      </c>
      <c r="D93" s="269">
        <v>0</v>
      </c>
      <c r="E93" s="269">
        <v>32547</v>
      </c>
      <c r="F93" s="269">
        <v>0</v>
      </c>
      <c r="G93" s="269">
        <v>0</v>
      </c>
      <c r="H93" s="269">
        <v>0</v>
      </c>
      <c r="I93" s="269">
        <v>0</v>
      </c>
      <c r="J93" s="269">
        <v>2066</v>
      </c>
      <c r="K93" s="269">
        <v>0</v>
      </c>
      <c r="L93" s="269">
        <v>84642</v>
      </c>
      <c r="M93" s="269">
        <v>0</v>
      </c>
      <c r="N93" s="269">
        <v>0</v>
      </c>
      <c r="O93" s="269">
        <v>3747</v>
      </c>
      <c r="P93" s="269">
        <v>14280</v>
      </c>
      <c r="Q93" s="269">
        <v>0</v>
      </c>
      <c r="R93" s="269">
        <v>0</v>
      </c>
      <c r="S93" s="269">
        <v>0</v>
      </c>
      <c r="T93" s="269">
        <v>0</v>
      </c>
      <c r="U93" s="269">
        <v>0</v>
      </c>
      <c r="V93" s="269">
        <v>0</v>
      </c>
      <c r="W93" s="269">
        <v>0</v>
      </c>
      <c r="X93" s="269">
        <v>0</v>
      </c>
      <c r="Y93" s="269">
        <v>0</v>
      </c>
      <c r="Z93" s="269">
        <v>0</v>
      </c>
      <c r="AA93" s="269">
        <v>0</v>
      </c>
      <c r="AB93" s="269">
        <v>0</v>
      </c>
      <c r="AC93" s="269">
        <v>0</v>
      </c>
      <c r="AD93" s="269">
        <v>0</v>
      </c>
      <c r="AE93" s="269">
        <v>0</v>
      </c>
      <c r="AF93" s="269">
        <v>0</v>
      </c>
      <c r="AG93" s="269">
        <v>7200</v>
      </c>
      <c r="AH93" s="269">
        <v>0</v>
      </c>
      <c r="AI93" s="269">
        <v>0</v>
      </c>
      <c r="AJ93" s="269">
        <v>0</v>
      </c>
      <c r="AK93" s="269">
        <v>0</v>
      </c>
      <c r="AL93" s="269">
        <v>0</v>
      </c>
      <c r="AM93" s="269">
        <v>0</v>
      </c>
      <c r="AN93" s="269">
        <v>0</v>
      </c>
      <c r="AO93" s="269">
        <v>6580</v>
      </c>
      <c r="AP93" s="269">
        <v>0</v>
      </c>
      <c r="AQ93" s="269">
        <v>0</v>
      </c>
      <c r="AR93" s="269">
        <v>0</v>
      </c>
      <c r="AS93" s="269">
        <v>0</v>
      </c>
      <c r="AT93" s="269">
        <v>0</v>
      </c>
      <c r="AU93" s="269">
        <v>0</v>
      </c>
      <c r="AV93" s="269">
        <v>0</v>
      </c>
      <c r="AW93" s="269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69">
        <v>0</v>
      </c>
      <c r="BC93" s="269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69">
        <v>0</v>
      </c>
      <c r="BI93" s="269">
        <v>0</v>
      </c>
      <c r="BJ93" s="24" t="s">
        <v>247</v>
      </c>
      <c r="BK93" s="269">
        <v>0</v>
      </c>
      <c r="BL93" s="269">
        <v>0</v>
      </c>
      <c r="BM93" s="269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69">
        <v>0</v>
      </c>
      <c r="BT93" s="269">
        <v>0</v>
      </c>
      <c r="BU93" s="269">
        <v>0</v>
      </c>
      <c r="BV93" s="269">
        <v>0</v>
      </c>
      <c r="BW93" s="269">
        <v>0</v>
      </c>
      <c r="BX93" s="269">
        <v>0</v>
      </c>
      <c r="BY93" s="269">
        <v>0</v>
      </c>
      <c r="BZ93" s="269">
        <v>0</v>
      </c>
      <c r="CA93" s="269">
        <v>0</v>
      </c>
      <c r="CB93" s="269">
        <v>0</v>
      </c>
      <c r="CC93" s="24" t="s">
        <v>247</v>
      </c>
      <c r="CD93" s="24" t="s">
        <v>247</v>
      </c>
      <c r="CE93" s="25">
        <v>151062</v>
      </c>
      <c r="CF93" s="25">
        <v>0</v>
      </c>
    </row>
    <row r="94" spans="1:84" x14ac:dyDescent="0.25">
      <c r="A94" s="21" t="s">
        <v>293</v>
      </c>
      <c r="B94" s="16"/>
      <c r="C94" s="273">
        <v>0</v>
      </c>
      <c r="D94" s="273">
        <v>0</v>
      </c>
      <c r="E94" s="273">
        <v>6.91</v>
      </c>
      <c r="F94" s="273">
        <v>0</v>
      </c>
      <c r="G94" s="273">
        <v>0</v>
      </c>
      <c r="H94" s="273">
        <v>0</v>
      </c>
      <c r="I94" s="273">
        <v>0</v>
      </c>
      <c r="J94" s="273">
        <v>0.44</v>
      </c>
      <c r="K94" s="273">
        <v>0</v>
      </c>
      <c r="L94" s="273">
        <v>17.670000000000002</v>
      </c>
      <c r="M94" s="273">
        <v>0</v>
      </c>
      <c r="N94" s="273">
        <v>0</v>
      </c>
      <c r="O94" s="273">
        <v>0.08</v>
      </c>
      <c r="P94" s="327">
        <v>7.38</v>
      </c>
      <c r="Q94" s="327">
        <v>0</v>
      </c>
      <c r="R94" s="327">
        <v>0</v>
      </c>
      <c r="S94" s="274">
        <v>0</v>
      </c>
      <c r="T94" s="274">
        <v>2.64</v>
      </c>
      <c r="U94" s="328">
        <v>0</v>
      </c>
      <c r="V94" s="327">
        <v>0</v>
      </c>
      <c r="W94" s="327">
        <v>0</v>
      </c>
      <c r="X94" s="327">
        <v>0</v>
      </c>
      <c r="Y94" s="327">
        <v>0</v>
      </c>
      <c r="Z94" s="327">
        <v>0</v>
      </c>
      <c r="AA94" s="327">
        <v>0</v>
      </c>
      <c r="AB94" s="274">
        <v>0</v>
      </c>
      <c r="AC94" s="327">
        <v>0</v>
      </c>
      <c r="AD94" s="327">
        <v>0</v>
      </c>
      <c r="AE94" s="327">
        <v>0</v>
      </c>
      <c r="AF94" s="327">
        <v>0</v>
      </c>
      <c r="AG94" s="327">
        <v>6.42</v>
      </c>
      <c r="AH94" s="327">
        <v>0</v>
      </c>
      <c r="AI94" s="327">
        <v>0</v>
      </c>
      <c r="AJ94" s="327">
        <v>0</v>
      </c>
      <c r="AK94" s="327">
        <v>0</v>
      </c>
      <c r="AL94" s="327">
        <v>0</v>
      </c>
      <c r="AM94" s="327">
        <v>0</v>
      </c>
      <c r="AN94" s="327">
        <v>0</v>
      </c>
      <c r="AO94" s="327">
        <v>1.4</v>
      </c>
      <c r="AP94" s="327">
        <v>0</v>
      </c>
      <c r="AQ94" s="327">
        <v>0</v>
      </c>
      <c r="AR94" s="327">
        <v>0</v>
      </c>
      <c r="AS94" s="327">
        <v>0</v>
      </c>
      <c r="AT94" s="327">
        <v>0</v>
      </c>
      <c r="AU94" s="327">
        <v>0</v>
      </c>
      <c r="AV94" s="274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42.940000000000005</v>
      </c>
      <c r="CF94" s="25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79" t="s">
        <v>1059</v>
      </c>
      <c r="D96" s="280" t="s">
        <v>297</v>
      </c>
      <c r="E96" s="281" t="s">
        <v>297</v>
      </c>
      <c r="F96" s="12"/>
    </row>
    <row r="97" spans="1:6" x14ac:dyDescent="0.25">
      <c r="A97" s="25" t="s">
        <v>298</v>
      </c>
      <c r="B97" s="32" t="s">
        <v>299</v>
      </c>
      <c r="C97" s="282" t="s">
        <v>300</v>
      </c>
      <c r="D97" s="280" t="s">
        <v>297</v>
      </c>
      <c r="E97" s="281" t="s">
        <v>297</v>
      </c>
      <c r="F97" s="12"/>
    </row>
    <row r="98" spans="1:6" x14ac:dyDescent="0.25">
      <c r="A98" s="25" t="s">
        <v>301</v>
      </c>
      <c r="B98" s="32" t="s">
        <v>299</v>
      </c>
      <c r="C98" s="283" t="s">
        <v>302</v>
      </c>
      <c r="D98" s="280" t="s">
        <v>297</v>
      </c>
      <c r="E98" s="281" t="s">
        <v>297</v>
      </c>
      <c r="F98" s="12"/>
    </row>
    <row r="99" spans="1:6" x14ac:dyDescent="0.25">
      <c r="A99" s="25" t="s">
        <v>303</v>
      </c>
      <c r="B99" s="32" t="s">
        <v>299</v>
      </c>
      <c r="C99" s="283" t="s">
        <v>304</v>
      </c>
      <c r="D99" s="280" t="s">
        <v>297</v>
      </c>
      <c r="E99" s="281" t="s">
        <v>297</v>
      </c>
      <c r="F99" s="12"/>
    </row>
    <row r="100" spans="1:6" x14ac:dyDescent="0.25">
      <c r="A100" s="25" t="s">
        <v>305</v>
      </c>
      <c r="B100" s="32" t="s">
        <v>299</v>
      </c>
      <c r="C100" s="283" t="s">
        <v>306</v>
      </c>
      <c r="D100" s="280" t="s">
        <v>297</v>
      </c>
      <c r="E100" s="281" t="s">
        <v>297</v>
      </c>
      <c r="F100" s="12"/>
    </row>
    <row r="101" spans="1:6" x14ac:dyDescent="0.25">
      <c r="A101" s="25" t="s">
        <v>307</v>
      </c>
      <c r="B101" s="32" t="s">
        <v>299</v>
      </c>
      <c r="C101" s="283" t="s">
        <v>308</v>
      </c>
      <c r="D101" s="280" t="s">
        <v>297</v>
      </c>
      <c r="E101" s="281" t="s">
        <v>297</v>
      </c>
      <c r="F101" s="12"/>
    </row>
    <row r="102" spans="1:6" x14ac:dyDescent="0.25">
      <c r="A102" s="25" t="s">
        <v>309</v>
      </c>
      <c r="B102" s="32" t="s">
        <v>299</v>
      </c>
      <c r="C102" s="285">
        <v>99133</v>
      </c>
      <c r="D102" s="280" t="s">
        <v>297</v>
      </c>
      <c r="E102" s="281" t="s">
        <v>297</v>
      </c>
      <c r="F102" s="12"/>
    </row>
    <row r="103" spans="1:6" x14ac:dyDescent="0.25">
      <c r="A103" s="25" t="s">
        <v>310</v>
      </c>
      <c r="B103" s="32" t="s">
        <v>299</v>
      </c>
      <c r="C103" s="283" t="s">
        <v>311</v>
      </c>
      <c r="D103" s="280" t="s">
        <v>297</v>
      </c>
      <c r="E103" s="281" t="s">
        <v>297</v>
      </c>
      <c r="F103" s="12"/>
    </row>
    <row r="104" spans="1:6" x14ac:dyDescent="0.25">
      <c r="A104" s="25" t="s">
        <v>312</v>
      </c>
      <c r="B104" s="32" t="s">
        <v>299</v>
      </c>
      <c r="C104" s="283" t="s">
        <v>1060</v>
      </c>
      <c r="D104" s="280" t="s">
        <v>297</v>
      </c>
      <c r="E104" s="281" t="s">
        <v>297</v>
      </c>
      <c r="F104" s="12"/>
    </row>
    <row r="105" spans="1:6" x14ac:dyDescent="0.25">
      <c r="A105" s="25" t="s">
        <v>313</v>
      </c>
      <c r="B105" s="32" t="s">
        <v>299</v>
      </c>
      <c r="C105" s="283" t="s">
        <v>1061</v>
      </c>
      <c r="D105" s="280" t="s">
        <v>297</v>
      </c>
      <c r="E105" s="281" t="s">
        <v>297</v>
      </c>
      <c r="F105" s="12"/>
    </row>
    <row r="106" spans="1:6" x14ac:dyDescent="0.25">
      <c r="A106" s="25" t="s">
        <v>314</v>
      </c>
      <c r="B106" s="32" t="s">
        <v>299</v>
      </c>
      <c r="C106" s="283" t="s">
        <v>1062</v>
      </c>
      <c r="D106" s="280" t="s">
        <v>297</v>
      </c>
      <c r="E106" s="281" t="s">
        <v>297</v>
      </c>
      <c r="F106" s="12"/>
    </row>
    <row r="107" spans="1:6" x14ac:dyDescent="0.25">
      <c r="A107" s="25" t="s">
        <v>315</v>
      </c>
      <c r="B107" s="32" t="s">
        <v>299</v>
      </c>
      <c r="C107" s="283" t="s">
        <v>316</v>
      </c>
      <c r="D107" s="280" t="s">
        <v>297</v>
      </c>
      <c r="E107" s="281" t="s">
        <v>297</v>
      </c>
      <c r="F107" s="12"/>
    </row>
    <row r="108" spans="1:6" x14ac:dyDescent="0.25">
      <c r="A108" s="25" t="s">
        <v>317</v>
      </c>
      <c r="B108" s="32" t="s">
        <v>299</v>
      </c>
      <c r="C108" s="283" t="s">
        <v>318</v>
      </c>
      <c r="D108" s="280" t="s">
        <v>297</v>
      </c>
      <c r="E108" s="281" t="s">
        <v>297</v>
      </c>
      <c r="F108" s="12"/>
    </row>
    <row r="109" spans="1:6" x14ac:dyDescent="0.25">
      <c r="A109" s="33" t="s">
        <v>319</v>
      </c>
      <c r="B109" s="32" t="s">
        <v>299</v>
      </c>
      <c r="C109" s="333" t="s">
        <v>1063</v>
      </c>
      <c r="D109" s="280" t="s">
        <v>297</v>
      </c>
      <c r="E109" s="281" t="s">
        <v>297</v>
      </c>
      <c r="F109" s="12"/>
    </row>
    <row r="110" spans="1:6" x14ac:dyDescent="0.25">
      <c r="A110" s="33" t="s">
        <v>320</v>
      </c>
      <c r="B110" s="32" t="s">
        <v>299</v>
      </c>
      <c r="C110" s="334" t="s">
        <v>1064</v>
      </c>
      <c r="D110" s="280" t="s">
        <v>297</v>
      </c>
      <c r="E110" s="281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88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88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88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88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89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88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88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88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88">
        <v>328</v>
      </c>
      <c r="D127" s="291">
        <v>1024</v>
      </c>
      <c r="E127" s="16"/>
    </row>
    <row r="128" spans="1:5" x14ac:dyDescent="0.25">
      <c r="A128" s="16" t="s">
        <v>334</v>
      </c>
      <c r="B128" s="35" t="s">
        <v>299</v>
      </c>
      <c r="C128" s="288">
        <v>36</v>
      </c>
      <c r="D128" s="291">
        <v>2722</v>
      </c>
      <c r="E128" s="16"/>
    </row>
    <row r="129" spans="1:5" x14ac:dyDescent="0.25">
      <c r="A129" s="16" t="s">
        <v>335</v>
      </c>
      <c r="B129" s="35" t="s">
        <v>299</v>
      </c>
      <c r="C129" s="288">
        <v>0</v>
      </c>
      <c r="D129" s="291">
        <v>0</v>
      </c>
      <c r="E129" s="16"/>
    </row>
    <row r="130" spans="1:5" x14ac:dyDescent="0.25">
      <c r="A130" s="16" t="s">
        <v>336</v>
      </c>
      <c r="B130" s="35" t="s">
        <v>299</v>
      </c>
      <c r="C130" s="288">
        <v>52</v>
      </c>
      <c r="D130" s="291">
        <v>65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88">
        <v>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88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88">
        <v>16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88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88">
        <v>0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88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88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88">
        <v>0</v>
      </c>
      <c r="D139" s="16"/>
      <c r="E139" s="16"/>
    </row>
    <row r="140" spans="1:5" x14ac:dyDescent="0.25">
      <c r="A140" s="16" t="s">
        <v>345</v>
      </c>
      <c r="B140" s="35"/>
      <c r="C140" s="288">
        <v>9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88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88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25</v>
      </c>
    </row>
    <row r="144" spans="1:5" x14ac:dyDescent="0.25">
      <c r="A144" s="16" t="s">
        <v>348</v>
      </c>
      <c r="B144" s="35" t="s">
        <v>299</v>
      </c>
      <c r="C144" s="288">
        <v>0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88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88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1">
        <v>180</v>
      </c>
      <c r="C154" s="291">
        <v>75</v>
      </c>
      <c r="D154" s="291">
        <v>73</v>
      </c>
      <c r="E154" s="25">
        <v>328</v>
      </c>
    </row>
    <row r="155" spans="1:6" x14ac:dyDescent="0.25">
      <c r="A155" s="16" t="s">
        <v>241</v>
      </c>
      <c r="B155" s="291">
        <v>597</v>
      </c>
      <c r="C155" s="291">
        <v>218</v>
      </c>
      <c r="D155" s="291">
        <v>209</v>
      </c>
      <c r="E155" s="25">
        <v>1024</v>
      </c>
    </row>
    <row r="156" spans="1:6" x14ac:dyDescent="0.25">
      <c r="A156" s="16" t="s">
        <v>355</v>
      </c>
      <c r="B156" s="291">
        <v>0</v>
      </c>
      <c r="C156" s="291">
        <v>0</v>
      </c>
      <c r="D156" s="291">
        <v>0</v>
      </c>
      <c r="E156" s="25">
        <v>0</v>
      </c>
    </row>
    <row r="157" spans="1:6" x14ac:dyDescent="0.25">
      <c r="A157" s="16" t="s">
        <v>286</v>
      </c>
      <c r="B157" s="291">
        <v>5161479</v>
      </c>
      <c r="C157" s="291">
        <v>1884761</v>
      </c>
      <c r="D157" s="291">
        <v>1806950</v>
      </c>
      <c r="E157" s="25">
        <v>8853190</v>
      </c>
      <c r="F157" s="14"/>
    </row>
    <row r="158" spans="1:6" x14ac:dyDescent="0.25">
      <c r="A158" s="16" t="s">
        <v>287</v>
      </c>
      <c r="B158" s="291">
        <v>16865685</v>
      </c>
      <c r="C158" s="291">
        <v>12299306</v>
      </c>
      <c r="D158" s="291">
        <v>17405714</v>
      </c>
      <c r="E158" s="25">
        <v>46570705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1">
        <v>33</v>
      </c>
      <c r="C160" s="291">
        <v>2</v>
      </c>
      <c r="D160" s="291">
        <v>0</v>
      </c>
      <c r="E160" s="25">
        <v>35</v>
      </c>
    </row>
    <row r="161" spans="1:5" x14ac:dyDescent="0.25">
      <c r="A161" s="16" t="s">
        <v>241</v>
      </c>
      <c r="B161" s="291">
        <v>322</v>
      </c>
      <c r="C161" s="291">
        <v>1948</v>
      </c>
      <c r="D161" s="291">
        <v>452</v>
      </c>
      <c r="E161" s="25">
        <v>2722</v>
      </c>
    </row>
    <row r="162" spans="1:5" x14ac:dyDescent="0.25">
      <c r="A162" s="16" t="s">
        <v>355</v>
      </c>
      <c r="B162" s="291">
        <v>0</v>
      </c>
      <c r="C162" s="291">
        <v>0</v>
      </c>
      <c r="D162" s="291">
        <v>0</v>
      </c>
      <c r="E162" s="25">
        <v>0</v>
      </c>
    </row>
    <row r="163" spans="1:5" x14ac:dyDescent="0.25">
      <c r="A163" s="16" t="s">
        <v>286</v>
      </c>
      <c r="B163" s="291">
        <v>940310</v>
      </c>
      <c r="C163" s="291">
        <v>5688584</v>
      </c>
      <c r="D163" s="291">
        <v>1319938</v>
      </c>
      <c r="E163" s="25">
        <v>7948832</v>
      </c>
    </row>
    <row r="164" spans="1:5" x14ac:dyDescent="0.25">
      <c r="A164" s="16" t="s">
        <v>287</v>
      </c>
      <c r="B164" s="291">
        <v>0</v>
      </c>
      <c r="C164" s="291">
        <v>0</v>
      </c>
      <c r="D164" s="291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1">
        <v>0</v>
      </c>
      <c r="C166" s="291">
        <v>0</v>
      </c>
      <c r="D166" s="291">
        <v>0</v>
      </c>
      <c r="E166" s="25">
        <v>0</v>
      </c>
    </row>
    <row r="167" spans="1:5" x14ac:dyDescent="0.25">
      <c r="A167" s="16" t="s">
        <v>241</v>
      </c>
      <c r="B167" s="291">
        <v>0</v>
      </c>
      <c r="C167" s="291">
        <v>0</v>
      </c>
      <c r="D167" s="291">
        <v>0</v>
      </c>
      <c r="E167" s="25">
        <v>0</v>
      </c>
    </row>
    <row r="168" spans="1:5" x14ac:dyDescent="0.25">
      <c r="A168" s="16" t="s">
        <v>355</v>
      </c>
      <c r="B168" s="291">
        <v>0</v>
      </c>
      <c r="C168" s="291">
        <v>0</v>
      </c>
      <c r="D168" s="291">
        <v>0</v>
      </c>
      <c r="E168" s="25">
        <v>0</v>
      </c>
    </row>
    <row r="169" spans="1:5" x14ac:dyDescent="0.25">
      <c r="A169" s="16" t="s">
        <v>286</v>
      </c>
      <c r="B169" s="291">
        <v>0</v>
      </c>
      <c r="C169" s="291">
        <v>0</v>
      </c>
      <c r="D169" s="291">
        <v>0</v>
      </c>
      <c r="E169" s="25">
        <v>0</v>
      </c>
    </row>
    <row r="170" spans="1:5" x14ac:dyDescent="0.25">
      <c r="A170" s="16" t="s">
        <v>287</v>
      </c>
      <c r="B170" s="291">
        <v>0</v>
      </c>
      <c r="C170" s="291">
        <v>0</v>
      </c>
      <c r="D170" s="291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1">
        <v>3021069</v>
      </c>
      <c r="C173" s="291">
        <v>1376999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88">
        <v>1218578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88">
        <v>5872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88">
        <v>213153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88">
        <v>2723363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88">
        <v>0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88">
        <v>401253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88">
        <v>64781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88">
        <v>496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4627496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88">
        <v>99141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88">
        <v>301858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400999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88">
        <v>111070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88">
        <v>258267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369337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88">
        <v>26778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88">
        <v>384158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88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410936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88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88">
        <v>859019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859019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88">
        <v>222805</v>
      </c>
      <c r="C211" s="288">
        <v>0</v>
      </c>
      <c r="D211" s="291">
        <v>0</v>
      </c>
      <c r="E211" s="25">
        <v>222805</v>
      </c>
    </row>
    <row r="212" spans="1:5" x14ac:dyDescent="0.25">
      <c r="A212" s="16" t="s">
        <v>390</v>
      </c>
      <c r="B212" s="291">
        <v>2700469</v>
      </c>
      <c r="C212" s="288">
        <v>41324</v>
      </c>
      <c r="D212" s="291">
        <v>0</v>
      </c>
      <c r="E212" s="25">
        <v>2741793</v>
      </c>
    </row>
    <row r="213" spans="1:5" x14ac:dyDescent="0.25">
      <c r="A213" s="16" t="s">
        <v>391</v>
      </c>
      <c r="B213" s="291">
        <v>22008408</v>
      </c>
      <c r="C213" s="288">
        <v>0</v>
      </c>
      <c r="D213" s="291">
        <v>0</v>
      </c>
      <c r="E213" s="25">
        <v>22008408</v>
      </c>
    </row>
    <row r="214" spans="1:5" x14ac:dyDescent="0.25">
      <c r="A214" s="16" t="s">
        <v>393</v>
      </c>
      <c r="B214" s="291">
        <v>0</v>
      </c>
      <c r="C214" s="288">
        <v>0</v>
      </c>
      <c r="D214" s="291">
        <v>0</v>
      </c>
      <c r="E214" s="25">
        <v>0</v>
      </c>
    </row>
    <row r="215" spans="1:5" x14ac:dyDescent="0.25">
      <c r="A215" s="16" t="s">
        <v>394</v>
      </c>
      <c r="B215" s="291">
        <v>1401687</v>
      </c>
      <c r="C215" s="288">
        <v>16994</v>
      </c>
      <c r="D215" s="291">
        <v>0</v>
      </c>
      <c r="E215" s="25">
        <v>1418681</v>
      </c>
    </row>
    <row r="216" spans="1:5" x14ac:dyDescent="0.25">
      <c r="A216" s="16" t="s">
        <v>395</v>
      </c>
      <c r="B216" s="291">
        <v>10758799</v>
      </c>
      <c r="C216" s="288">
        <v>4543989</v>
      </c>
      <c r="D216" s="291">
        <v>53026</v>
      </c>
      <c r="E216" s="25">
        <v>15249762</v>
      </c>
    </row>
    <row r="217" spans="1:5" x14ac:dyDescent="0.25">
      <c r="A217" s="16" t="s">
        <v>396</v>
      </c>
      <c r="B217" s="291">
        <v>0</v>
      </c>
      <c r="C217" s="288">
        <v>0</v>
      </c>
      <c r="D217" s="291">
        <v>0</v>
      </c>
      <c r="E217" s="25">
        <v>0</v>
      </c>
    </row>
    <row r="218" spans="1:5" x14ac:dyDescent="0.25">
      <c r="A218" s="16" t="s">
        <v>397</v>
      </c>
      <c r="B218" s="291">
        <v>0</v>
      </c>
      <c r="C218" s="288">
        <v>0</v>
      </c>
      <c r="D218" s="291">
        <v>0</v>
      </c>
      <c r="E218" s="25">
        <v>0</v>
      </c>
    </row>
    <row r="219" spans="1:5" x14ac:dyDescent="0.25">
      <c r="A219" s="16" t="s">
        <v>398</v>
      </c>
      <c r="B219" s="291">
        <v>0</v>
      </c>
      <c r="C219" s="288">
        <v>0</v>
      </c>
      <c r="D219" s="291">
        <v>0</v>
      </c>
      <c r="E219" s="25">
        <v>0</v>
      </c>
    </row>
    <row r="220" spans="1:5" x14ac:dyDescent="0.25">
      <c r="A220" s="16" t="s">
        <v>229</v>
      </c>
      <c r="B220" s="25">
        <v>37092168</v>
      </c>
      <c r="C220" s="225">
        <v>4602307</v>
      </c>
      <c r="D220" s="25">
        <v>53026</v>
      </c>
      <c r="E220" s="25">
        <v>41641449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399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291">
        <v>2041953</v>
      </c>
      <c r="C225" s="288">
        <v>63681</v>
      </c>
      <c r="D225" s="291">
        <v>0</v>
      </c>
      <c r="E225" s="25">
        <v>2105634</v>
      </c>
    </row>
    <row r="226" spans="1:5" x14ac:dyDescent="0.25">
      <c r="A226" s="16" t="s">
        <v>391</v>
      </c>
      <c r="B226" s="291">
        <v>13116837</v>
      </c>
      <c r="C226" s="288">
        <v>921899</v>
      </c>
      <c r="D226" s="291">
        <v>0</v>
      </c>
      <c r="E226" s="25">
        <v>14038736</v>
      </c>
    </row>
    <row r="227" spans="1:5" x14ac:dyDescent="0.25">
      <c r="A227" s="16" t="s">
        <v>393</v>
      </c>
      <c r="B227" s="291">
        <v>0</v>
      </c>
      <c r="C227" s="288">
        <v>0</v>
      </c>
      <c r="D227" s="291">
        <v>0</v>
      </c>
      <c r="E227" s="25">
        <v>0</v>
      </c>
    </row>
    <row r="228" spans="1:5" x14ac:dyDescent="0.25">
      <c r="A228" s="16" t="s">
        <v>394</v>
      </c>
      <c r="B228" s="291">
        <v>630969</v>
      </c>
      <c r="C228" s="288">
        <v>13424</v>
      </c>
      <c r="D228" s="291">
        <v>0</v>
      </c>
      <c r="E228" s="25">
        <v>644393</v>
      </c>
    </row>
    <row r="229" spans="1:5" x14ac:dyDescent="0.25">
      <c r="A229" s="16" t="s">
        <v>395</v>
      </c>
      <c r="B229" s="291">
        <v>8601946</v>
      </c>
      <c r="C229" s="288">
        <v>1174311</v>
      </c>
      <c r="D229" s="291">
        <v>44169</v>
      </c>
      <c r="E229" s="25">
        <v>9732088</v>
      </c>
    </row>
    <row r="230" spans="1:5" x14ac:dyDescent="0.25">
      <c r="A230" s="16" t="s">
        <v>396</v>
      </c>
      <c r="B230" s="291">
        <v>0</v>
      </c>
      <c r="C230" s="288">
        <v>0</v>
      </c>
      <c r="D230" s="291">
        <v>0</v>
      </c>
      <c r="E230" s="25">
        <v>0</v>
      </c>
    </row>
    <row r="231" spans="1:5" x14ac:dyDescent="0.25">
      <c r="A231" s="16" t="s">
        <v>397</v>
      </c>
      <c r="B231" s="291">
        <v>0</v>
      </c>
      <c r="C231" s="288">
        <v>0</v>
      </c>
      <c r="D231" s="291">
        <v>0</v>
      </c>
      <c r="E231" s="25">
        <v>0</v>
      </c>
    </row>
    <row r="232" spans="1:5" x14ac:dyDescent="0.25">
      <c r="A232" s="16" t="s">
        <v>398</v>
      </c>
      <c r="B232" s="291">
        <v>0</v>
      </c>
      <c r="C232" s="288">
        <v>0</v>
      </c>
      <c r="D232" s="291">
        <v>0</v>
      </c>
      <c r="E232" s="25">
        <v>0</v>
      </c>
    </row>
    <row r="233" spans="1:5" x14ac:dyDescent="0.25">
      <c r="A233" s="16" t="s">
        <v>229</v>
      </c>
      <c r="B233" s="25">
        <v>24391705</v>
      </c>
      <c r="C233" s="225">
        <v>2173315</v>
      </c>
      <c r="D233" s="25">
        <v>44169</v>
      </c>
      <c r="E233" s="25">
        <v>26520851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400</v>
      </c>
      <c r="B235" s="30"/>
      <c r="C235" s="30"/>
      <c r="D235" s="30"/>
      <c r="E235" s="30"/>
    </row>
    <row r="236" spans="1:5" x14ac:dyDescent="0.25">
      <c r="A236" s="30"/>
      <c r="B236" s="349" t="s">
        <v>401</v>
      </c>
      <c r="C236" s="349"/>
      <c r="D236" s="30"/>
      <c r="E236" s="30"/>
    </row>
    <row r="237" spans="1:5" x14ac:dyDescent="0.25">
      <c r="A237" s="43" t="s">
        <v>401</v>
      </c>
      <c r="B237" s="30"/>
      <c r="C237" s="288">
        <v>977764</v>
      </c>
      <c r="D237" s="32">
        <v>977764</v>
      </c>
      <c r="E237" s="30"/>
    </row>
    <row r="238" spans="1:5" x14ac:dyDescent="0.25">
      <c r="A238" s="34" t="s">
        <v>402</v>
      </c>
      <c r="B238" s="34"/>
      <c r="C238" s="34"/>
      <c r="D238" s="34"/>
      <c r="E238" s="34"/>
    </row>
    <row r="239" spans="1:5" x14ac:dyDescent="0.25">
      <c r="A239" s="16" t="s">
        <v>403</v>
      </c>
      <c r="B239" s="35" t="s">
        <v>299</v>
      </c>
      <c r="C239" s="288">
        <v>12034828</v>
      </c>
      <c r="D239" s="16"/>
      <c r="E239" s="16"/>
    </row>
    <row r="240" spans="1:5" x14ac:dyDescent="0.25">
      <c r="A240" s="16" t="s">
        <v>404</v>
      </c>
      <c r="B240" s="35" t="s">
        <v>299</v>
      </c>
      <c r="C240" s="288">
        <v>7215046</v>
      </c>
      <c r="D240" s="16"/>
      <c r="E240" s="16"/>
    </row>
    <row r="241" spans="1:5" x14ac:dyDescent="0.25">
      <c r="A241" s="16" t="s">
        <v>405</v>
      </c>
      <c r="B241" s="35" t="s">
        <v>299</v>
      </c>
      <c r="C241" s="288">
        <v>0</v>
      </c>
      <c r="D241" s="16"/>
      <c r="E241" s="16"/>
    </row>
    <row r="242" spans="1:5" x14ac:dyDescent="0.25">
      <c r="A242" s="16" t="s">
        <v>406</v>
      </c>
      <c r="B242" s="35" t="s">
        <v>299</v>
      </c>
      <c r="C242" s="288">
        <v>0</v>
      </c>
      <c r="D242" s="16"/>
      <c r="E242" s="16"/>
    </row>
    <row r="243" spans="1:5" x14ac:dyDescent="0.25">
      <c r="A243" s="16" t="s">
        <v>407</v>
      </c>
      <c r="B243" s="35" t="s">
        <v>299</v>
      </c>
      <c r="C243" s="288">
        <v>0</v>
      </c>
      <c r="D243" s="16"/>
      <c r="E243" s="16"/>
    </row>
    <row r="244" spans="1:5" x14ac:dyDescent="0.25">
      <c r="A244" s="16" t="s">
        <v>408</v>
      </c>
      <c r="B244" s="35" t="s">
        <v>299</v>
      </c>
      <c r="C244" s="288">
        <v>6192801</v>
      </c>
      <c r="D244" s="16"/>
      <c r="E244" s="16"/>
    </row>
    <row r="245" spans="1:5" x14ac:dyDescent="0.25">
      <c r="A245" s="16" t="s">
        <v>409</v>
      </c>
      <c r="B245" s="16"/>
      <c r="C245" s="22"/>
      <c r="D245" s="25">
        <v>25442675</v>
      </c>
      <c r="E245" s="16"/>
    </row>
    <row r="246" spans="1:5" x14ac:dyDescent="0.25">
      <c r="A246" s="34" t="s">
        <v>410</v>
      </c>
      <c r="B246" s="34"/>
      <c r="C246" s="34"/>
      <c r="D246" s="34"/>
      <c r="E246" s="34"/>
    </row>
    <row r="247" spans="1:5" x14ac:dyDescent="0.25">
      <c r="A247" s="21" t="s">
        <v>411</v>
      </c>
      <c r="B247" s="35" t="s">
        <v>299</v>
      </c>
      <c r="C247" s="288">
        <v>224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412</v>
      </c>
      <c r="B249" s="35" t="s">
        <v>299</v>
      </c>
      <c r="C249" s="288">
        <v>62071</v>
      </c>
      <c r="D249" s="16"/>
      <c r="E249" s="16"/>
    </row>
    <row r="250" spans="1:5" x14ac:dyDescent="0.25">
      <c r="A250" s="21" t="s">
        <v>413</v>
      </c>
      <c r="B250" s="35" t="s">
        <v>299</v>
      </c>
      <c r="C250" s="288">
        <v>391376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414</v>
      </c>
      <c r="B252" s="16"/>
      <c r="C252" s="22"/>
      <c r="D252" s="25">
        <v>453447</v>
      </c>
      <c r="E252" s="16"/>
    </row>
    <row r="253" spans="1:5" x14ac:dyDescent="0.25">
      <c r="A253" s="34" t="s">
        <v>415</v>
      </c>
      <c r="B253" s="34"/>
      <c r="C253" s="34"/>
      <c r="D253" s="34"/>
      <c r="E253" s="34"/>
    </row>
    <row r="254" spans="1:5" x14ac:dyDescent="0.25">
      <c r="A254" s="16" t="s">
        <v>416</v>
      </c>
      <c r="B254" s="35" t="s">
        <v>299</v>
      </c>
      <c r="C254" s="288">
        <v>0</v>
      </c>
      <c r="D254" s="16"/>
      <c r="E254" s="16"/>
    </row>
    <row r="255" spans="1:5" x14ac:dyDescent="0.25">
      <c r="A255" s="16" t="s">
        <v>415</v>
      </c>
      <c r="B255" s="35" t="s">
        <v>299</v>
      </c>
      <c r="C255" s="288">
        <v>0</v>
      </c>
      <c r="D255" s="16"/>
      <c r="E255" s="16"/>
    </row>
    <row r="256" spans="1:5" x14ac:dyDescent="0.25">
      <c r="A256" s="16" t="s">
        <v>417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418</v>
      </c>
      <c r="B258" s="16"/>
      <c r="C258" s="22"/>
      <c r="D258" s="25">
        <v>26873886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419</v>
      </c>
      <c r="B264" s="30"/>
      <c r="C264" s="30"/>
      <c r="D264" s="30"/>
      <c r="E264" s="30"/>
    </row>
    <row r="265" spans="1:5" x14ac:dyDescent="0.25">
      <c r="A265" s="34" t="s">
        <v>420</v>
      </c>
      <c r="B265" s="34"/>
      <c r="C265" s="34"/>
      <c r="D265" s="34"/>
      <c r="E265" s="34"/>
    </row>
    <row r="266" spans="1:5" x14ac:dyDescent="0.25">
      <c r="A266" s="16" t="s">
        <v>421</v>
      </c>
      <c r="B266" s="35" t="s">
        <v>299</v>
      </c>
      <c r="C266" s="288">
        <v>6200498</v>
      </c>
      <c r="D266" s="16"/>
      <c r="E266" s="16"/>
    </row>
    <row r="267" spans="1:5" x14ac:dyDescent="0.25">
      <c r="A267" s="16" t="s">
        <v>422</v>
      </c>
      <c r="B267" s="35" t="s">
        <v>299</v>
      </c>
      <c r="C267" s="288">
        <v>0</v>
      </c>
      <c r="D267" s="16"/>
      <c r="E267" s="16"/>
    </row>
    <row r="268" spans="1:5" x14ac:dyDescent="0.25">
      <c r="A268" s="16" t="s">
        <v>423</v>
      </c>
      <c r="B268" s="35" t="s">
        <v>299</v>
      </c>
      <c r="C268" s="288">
        <v>10738731</v>
      </c>
      <c r="D268" s="16"/>
      <c r="E268" s="16"/>
    </row>
    <row r="269" spans="1:5" x14ac:dyDescent="0.25">
      <c r="A269" s="16" t="s">
        <v>424</v>
      </c>
      <c r="B269" s="35" t="s">
        <v>299</v>
      </c>
      <c r="C269" s="288">
        <v>5918846</v>
      </c>
      <c r="D269" s="16"/>
      <c r="E269" s="16"/>
    </row>
    <row r="270" spans="1:5" x14ac:dyDescent="0.25">
      <c r="A270" s="16" t="s">
        <v>425</v>
      </c>
      <c r="B270" s="35" t="s">
        <v>299</v>
      </c>
      <c r="C270" s="288">
        <v>643485</v>
      </c>
      <c r="D270" s="16"/>
      <c r="E270" s="16"/>
    </row>
    <row r="271" spans="1:5" x14ac:dyDescent="0.25">
      <c r="A271" s="16" t="s">
        <v>426</v>
      </c>
      <c r="B271" s="35" t="s">
        <v>299</v>
      </c>
      <c r="C271" s="288">
        <v>133876</v>
      </c>
      <c r="D271" s="16"/>
      <c r="E271" s="16"/>
    </row>
    <row r="272" spans="1:5" x14ac:dyDescent="0.25">
      <c r="A272" s="16" t="s">
        <v>427</v>
      </c>
      <c r="B272" s="35" t="s">
        <v>299</v>
      </c>
      <c r="C272" s="288">
        <v>0</v>
      </c>
      <c r="D272" s="16"/>
      <c r="E272" s="16"/>
    </row>
    <row r="273" spans="1:5" x14ac:dyDescent="0.25">
      <c r="A273" s="16" t="s">
        <v>428</v>
      </c>
      <c r="B273" s="35" t="s">
        <v>299</v>
      </c>
      <c r="C273" s="288">
        <v>826908</v>
      </c>
      <c r="D273" s="16"/>
      <c r="E273" s="16"/>
    </row>
    <row r="274" spans="1:5" x14ac:dyDescent="0.25">
      <c r="A274" s="16" t="s">
        <v>429</v>
      </c>
      <c r="B274" s="35" t="s">
        <v>299</v>
      </c>
      <c r="C274" s="288">
        <v>577328</v>
      </c>
      <c r="D274" s="16"/>
      <c r="E274" s="16"/>
    </row>
    <row r="275" spans="1:5" x14ac:dyDescent="0.25">
      <c r="A275" s="16" t="s">
        <v>430</v>
      </c>
      <c r="B275" s="35" t="s">
        <v>299</v>
      </c>
      <c r="C275" s="288">
        <v>0</v>
      </c>
      <c r="D275" s="16"/>
      <c r="E275" s="16"/>
    </row>
    <row r="276" spans="1:5" x14ac:dyDescent="0.25">
      <c r="A276" s="16" t="s">
        <v>431</v>
      </c>
      <c r="B276" s="16"/>
      <c r="C276" s="22"/>
      <c r="D276" s="25">
        <v>13201980</v>
      </c>
      <c r="E276" s="16"/>
    </row>
    <row r="277" spans="1:5" x14ac:dyDescent="0.25">
      <c r="A277" s="34" t="s">
        <v>432</v>
      </c>
      <c r="B277" s="34"/>
      <c r="C277" s="34"/>
      <c r="D277" s="34"/>
      <c r="E277" s="34"/>
    </row>
    <row r="278" spans="1:5" x14ac:dyDescent="0.25">
      <c r="A278" s="16" t="s">
        <v>421</v>
      </c>
      <c r="B278" s="35" t="s">
        <v>299</v>
      </c>
      <c r="C278" s="288">
        <v>2863598</v>
      </c>
      <c r="D278" s="16"/>
      <c r="E278" s="16"/>
    </row>
    <row r="279" spans="1:5" x14ac:dyDescent="0.25">
      <c r="A279" s="16" t="s">
        <v>422</v>
      </c>
      <c r="B279" s="35" t="s">
        <v>299</v>
      </c>
      <c r="C279" s="288">
        <v>0</v>
      </c>
      <c r="D279" s="16"/>
      <c r="E279" s="16"/>
    </row>
    <row r="280" spans="1:5" x14ac:dyDescent="0.25">
      <c r="A280" s="16" t="s">
        <v>433</v>
      </c>
      <c r="B280" s="35" t="s">
        <v>299</v>
      </c>
      <c r="C280" s="288">
        <v>1451526</v>
      </c>
      <c r="D280" s="16"/>
      <c r="E280" s="16"/>
    </row>
    <row r="281" spans="1:5" x14ac:dyDescent="0.25">
      <c r="A281" s="16" t="s">
        <v>434</v>
      </c>
      <c r="B281" s="16"/>
      <c r="C281" s="22"/>
      <c r="D281" s="25">
        <v>4315124</v>
      </c>
      <c r="E281" s="16"/>
    </row>
    <row r="282" spans="1:5" x14ac:dyDescent="0.25">
      <c r="A282" s="34" t="s">
        <v>435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88">
        <v>222805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88">
        <v>2741793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88">
        <v>22140830</v>
      </c>
      <c r="D285" s="16"/>
      <c r="E285" s="16"/>
    </row>
    <row r="286" spans="1:5" x14ac:dyDescent="0.25">
      <c r="A286" s="16" t="s">
        <v>436</v>
      </c>
      <c r="B286" s="35" t="s">
        <v>299</v>
      </c>
      <c r="C286" s="288">
        <v>0</v>
      </c>
      <c r="D286" s="16"/>
      <c r="E286" s="16"/>
    </row>
    <row r="287" spans="1:5" x14ac:dyDescent="0.25">
      <c r="A287" s="16" t="s">
        <v>437</v>
      </c>
      <c r="B287" s="35" t="s">
        <v>299</v>
      </c>
      <c r="C287" s="288">
        <v>1418681</v>
      </c>
      <c r="D287" s="16"/>
      <c r="E287" s="16"/>
    </row>
    <row r="288" spans="1:5" x14ac:dyDescent="0.25">
      <c r="A288" s="16" t="s">
        <v>438</v>
      </c>
      <c r="B288" s="35" t="s">
        <v>299</v>
      </c>
      <c r="C288" s="288">
        <v>15117340</v>
      </c>
      <c r="D288" s="16"/>
      <c r="E288" s="16"/>
    </row>
    <row r="289" spans="1:5" x14ac:dyDescent="0.25">
      <c r="A289" s="16" t="s">
        <v>397</v>
      </c>
      <c r="B289" s="35" t="s">
        <v>299</v>
      </c>
      <c r="C289" s="288">
        <v>0</v>
      </c>
      <c r="D289" s="16"/>
      <c r="E289" s="16"/>
    </row>
    <row r="290" spans="1:5" x14ac:dyDescent="0.25">
      <c r="A290" s="16" t="s">
        <v>398</v>
      </c>
      <c r="B290" s="35" t="s">
        <v>299</v>
      </c>
      <c r="C290" s="288">
        <v>0</v>
      </c>
      <c r="D290" s="16"/>
      <c r="E290" s="16"/>
    </row>
    <row r="291" spans="1:5" x14ac:dyDescent="0.25">
      <c r="A291" s="16" t="s">
        <v>439</v>
      </c>
      <c r="B291" s="16"/>
      <c r="C291" s="22"/>
      <c r="D291" s="25">
        <v>41641449</v>
      </c>
      <c r="E291" s="16"/>
    </row>
    <row r="292" spans="1:5" x14ac:dyDescent="0.25">
      <c r="A292" s="16" t="s">
        <v>440</v>
      </c>
      <c r="B292" s="35" t="s">
        <v>299</v>
      </c>
      <c r="C292" s="288">
        <v>26520851</v>
      </c>
      <c r="D292" s="16"/>
      <c r="E292" s="16"/>
    </row>
    <row r="293" spans="1:5" x14ac:dyDescent="0.25">
      <c r="A293" s="16" t="s">
        <v>441</v>
      </c>
      <c r="B293" s="16"/>
      <c r="C293" s="22"/>
      <c r="D293" s="25">
        <v>15120598</v>
      </c>
      <c r="E293" s="16"/>
    </row>
    <row r="294" spans="1:5" x14ac:dyDescent="0.25">
      <c r="A294" s="34" t="s">
        <v>442</v>
      </c>
      <c r="B294" s="34"/>
      <c r="C294" s="34"/>
      <c r="D294" s="34"/>
      <c r="E294" s="34"/>
    </row>
    <row r="295" spans="1:5" x14ac:dyDescent="0.25">
      <c r="A295" s="16" t="s">
        <v>443</v>
      </c>
      <c r="B295" s="35" t="s">
        <v>299</v>
      </c>
      <c r="C295" s="288">
        <v>0</v>
      </c>
      <c r="D295" s="16"/>
      <c r="E295" s="16"/>
    </row>
    <row r="296" spans="1:5" x14ac:dyDescent="0.25">
      <c r="A296" s="16" t="s">
        <v>444</v>
      </c>
      <c r="B296" s="35" t="s">
        <v>299</v>
      </c>
      <c r="C296" s="288">
        <v>0</v>
      </c>
      <c r="D296" s="16"/>
      <c r="E296" s="16"/>
    </row>
    <row r="297" spans="1:5" x14ac:dyDescent="0.25">
      <c r="A297" s="16" t="s">
        <v>445</v>
      </c>
      <c r="B297" s="35" t="s">
        <v>299</v>
      </c>
      <c r="C297" s="288">
        <v>0</v>
      </c>
      <c r="D297" s="16"/>
      <c r="E297" s="16"/>
    </row>
    <row r="298" spans="1:5" x14ac:dyDescent="0.25">
      <c r="A298" s="16" t="s">
        <v>433</v>
      </c>
      <c r="B298" s="35" t="s">
        <v>299</v>
      </c>
      <c r="C298" s="288">
        <v>0</v>
      </c>
      <c r="D298" s="16"/>
      <c r="E298" s="16"/>
    </row>
    <row r="299" spans="1:5" x14ac:dyDescent="0.25">
      <c r="A299" s="16" t="s">
        <v>446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447</v>
      </c>
      <c r="B301" s="34"/>
      <c r="C301" s="34"/>
      <c r="D301" s="34"/>
      <c r="E301" s="34"/>
    </row>
    <row r="302" spans="1:5" x14ac:dyDescent="0.25">
      <c r="A302" s="16" t="s">
        <v>448</v>
      </c>
      <c r="B302" s="35" t="s">
        <v>299</v>
      </c>
      <c r="C302" s="288">
        <v>0</v>
      </c>
      <c r="D302" s="16"/>
      <c r="E302" s="16"/>
    </row>
    <row r="303" spans="1:5" x14ac:dyDescent="0.25">
      <c r="A303" s="16" t="s">
        <v>449</v>
      </c>
      <c r="B303" s="35" t="s">
        <v>299</v>
      </c>
      <c r="C303" s="288">
        <v>0</v>
      </c>
      <c r="D303" s="16"/>
      <c r="E303" s="16"/>
    </row>
    <row r="304" spans="1:5" x14ac:dyDescent="0.25">
      <c r="A304" s="16" t="s">
        <v>450</v>
      </c>
      <c r="B304" s="35" t="s">
        <v>299</v>
      </c>
      <c r="C304" s="288">
        <v>0</v>
      </c>
      <c r="D304" s="16"/>
      <c r="E304" s="16"/>
    </row>
    <row r="305" spans="1:5" x14ac:dyDescent="0.25">
      <c r="A305" s="16" t="s">
        <v>451</v>
      </c>
      <c r="B305" s="35" t="s">
        <v>299</v>
      </c>
      <c r="C305" s="288">
        <v>0</v>
      </c>
      <c r="D305" s="16"/>
      <c r="E305" s="16"/>
    </row>
    <row r="306" spans="1:5" x14ac:dyDescent="0.25">
      <c r="A306" s="16" t="s">
        <v>452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453</v>
      </c>
      <c r="B308" s="16"/>
      <c r="C308" s="22"/>
      <c r="D308" s="25">
        <v>32637702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454</v>
      </c>
      <c r="B312" s="30"/>
      <c r="C312" s="30"/>
      <c r="D312" s="30"/>
      <c r="E312" s="30"/>
    </row>
    <row r="313" spans="1:5" x14ac:dyDescent="0.25">
      <c r="A313" s="34" t="s">
        <v>455</v>
      </c>
      <c r="B313" s="34"/>
      <c r="C313" s="34"/>
      <c r="D313" s="34"/>
      <c r="E313" s="34"/>
    </row>
    <row r="314" spans="1:5" x14ac:dyDescent="0.25">
      <c r="A314" s="16" t="s">
        <v>456</v>
      </c>
      <c r="B314" s="35" t="s">
        <v>299</v>
      </c>
      <c r="C314" s="288">
        <v>0</v>
      </c>
      <c r="D314" s="16"/>
      <c r="E314" s="16"/>
    </row>
    <row r="315" spans="1:5" x14ac:dyDescent="0.25">
      <c r="A315" s="16" t="s">
        <v>457</v>
      </c>
      <c r="B315" s="35" t="s">
        <v>299</v>
      </c>
      <c r="C315" s="288">
        <v>1137567</v>
      </c>
      <c r="D315" s="16"/>
      <c r="E315" s="16"/>
    </row>
    <row r="316" spans="1:5" x14ac:dyDescent="0.25">
      <c r="A316" s="16" t="s">
        <v>458</v>
      </c>
      <c r="B316" s="35" t="s">
        <v>299</v>
      </c>
      <c r="C316" s="288">
        <v>6743723</v>
      </c>
      <c r="D316" s="16"/>
      <c r="E316" s="16"/>
    </row>
    <row r="317" spans="1:5" x14ac:dyDescent="0.25">
      <c r="A317" s="16" t="s">
        <v>459</v>
      </c>
      <c r="B317" s="35" t="s">
        <v>299</v>
      </c>
      <c r="C317" s="288">
        <v>0</v>
      </c>
      <c r="D317" s="16"/>
      <c r="E317" s="16"/>
    </row>
    <row r="318" spans="1:5" x14ac:dyDescent="0.25">
      <c r="A318" s="16" t="s">
        <v>460</v>
      </c>
      <c r="B318" s="35" t="s">
        <v>299</v>
      </c>
      <c r="C318" s="288">
        <v>0</v>
      </c>
      <c r="D318" s="16"/>
      <c r="E318" s="16"/>
    </row>
    <row r="319" spans="1:5" x14ac:dyDescent="0.25">
      <c r="A319" s="16" t="s">
        <v>461</v>
      </c>
      <c r="B319" s="35" t="s">
        <v>299</v>
      </c>
      <c r="C319" s="288">
        <v>526417</v>
      </c>
      <c r="D319" s="16"/>
      <c r="E319" s="16"/>
    </row>
    <row r="320" spans="1:5" x14ac:dyDescent="0.25">
      <c r="A320" s="16" t="s">
        <v>462</v>
      </c>
      <c r="B320" s="35" t="s">
        <v>299</v>
      </c>
      <c r="C320" s="288">
        <v>0</v>
      </c>
      <c r="D320" s="16"/>
      <c r="E320" s="16"/>
    </row>
    <row r="321" spans="1:5" x14ac:dyDescent="0.25">
      <c r="A321" s="16" t="s">
        <v>463</v>
      </c>
      <c r="B321" s="35" t="s">
        <v>299</v>
      </c>
      <c r="C321" s="288">
        <v>0</v>
      </c>
      <c r="D321" s="16"/>
      <c r="E321" s="16"/>
    </row>
    <row r="322" spans="1:5" x14ac:dyDescent="0.25">
      <c r="A322" s="16" t="s">
        <v>464</v>
      </c>
      <c r="B322" s="35" t="s">
        <v>299</v>
      </c>
      <c r="C322" s="288">
        <v>2309114</v>
      </c>
      <c r="D322" s="16"/>
      <c r="E322" s="16"/>
    </row>
    <row r="323" spans="1:5" x14ac:dyDescent="0.25">
      <c r="A323" s="16" t="s">
        <v>465</v>
      </c>
      <c r="B323" s="35" t="s">
        <v>299</v>
      </c>
      <c r="C323" s="288">
        <v>747833</v>
      </c>
      <c r="D323" s="16"/>
      <c r="E323" s="16"/>
    </row>
    <row r="324" spans="1:5" x14ac:dyDescent="0.25">
      <c r="A324" s="16" t="s">
        <v>466</v>
      </c>
      <c r="B324" s="16"/>
      <c r="C324" s="22"/>
      <c r="D324" s="25">
        <v>11464654</v>
      </c>
      <c r="E324" s="16"/>
    </row>
    <row r="325" spans="1:5" x14ac:dyDescent="0.25">
      <c r="A325" s="34" t="s">
        <v>467</v>
      </c>
      <c r="B325" s="34"/>
      <c r="C325" s="34"/>
      <c r="D325" s="34"/>
      <c r="E325" s="34"/>
    </row>
    <row r="326" spans="1:5" x14ac:dyDescent="0.25">
      <c r="A326" s="16" t="s">
        <v>468</v>
      </c>
      <c r="B326" s="35" t="s">
        <v>299</v>
      </c>
      <c r="C326" s="288">
        <v>0</v>
      </c>
      <c r="D326" s="16"/>
      <c r="E326" s="16"/>
    </row>
    <row r="327" spans="1:5" x14ac:dyDescent="0.25">
      <c r="A327" s="16" t="s">
        <v>469</v>
      </c>
      <c r="B327" s="35" t="s">
        <v>299</v>
      </c>
      <c r="C327" s="288">
        <v>0</v>
      </c>
      <c r="D327" s="16"/>
      <c r="E327" s="16"/>
    </row>
    <row r="328" spans="1:5" x14ac:dyDescent="0.25">
      <c r="A328" s="16" t="s">
        <v>470</v>
      </c>
      <c r="B328" s="35" t="s">
        <v>299</v>
      </c>
      <c r="C328" s="288">
        <v>0</v>
      </c>
      <c r="D328" s="16"/>
      <c r="E328" s="16"/>
    </row>
    <row r="329" spans="1:5" x14ac:dyDescent="0.25">
      <c r="A329" s="16" t="s">
        <v>471</v>
      </c>
      <c r="B329" s="16"/>
      <c r="C329" s="22"/>
      <c r="D329" s="25">
        <v>0</v>
      </c>
      <c r="E329" s="16"/>
    </row>
    <row r="330" spans="1:5" x14ac:dyDescent="0.25">
      <c r="A330" s="34" t="s">
        <v>472</v>
      </c>
      <c r="B330" s="34"/>
      <c r="C330" s="34"/>
      <c r="D330" s="34"/>
      <c r="E330" s="34"/>
    </row>
    <row r="331" spans="1:5" x14ac:dyDescent="0.25">
      <c r="A331" s="16" t="s">
        <v>473</v>
      </c>
      <c r="B331" s="35" t="s">
        <v>299</v>
      </c>
      <c r="C331" s="288">
        <v>0</v>
      </c>
      <c r="D331" s="16"/>
      <c r="E331" s="16"/>
    </row>
    <row r="332" spans="1:5" x14ac:dyDescent="0.25">
      <c r="A332" s="16" t="s">
        <v>474</v>
      </c>
      <c r="B332" s="35" t="s">
        <v>299</v>
      </c>
      <c r="C332" s="288">
        <v>0</v>
      </c>
      <c r="D332" s="16"/>
      <c r="E332" s="16"/>
    </row>
    <row r="333" spans="1:5" x14ac:dyDescent="0.25">
      <c r="A333" s="16" t="s">
        <v>475</v>
      </c>
      <c r="B333" s="35" t="s">
        <v>299</v>
      </c>
      <c r="C333" s="288">
        <v>0</v>
      </c>
      <c r="D333" s="16"/>
      <c r="E333" s="16"/>
    </row>
    <row r="334" spans="1:5" x14ac:dyDescent="0.25">
      <c r="A334" s="21" t="s">
        <v>476</v>
      </c>
      <c r="B334" s="35" t="s">
        <v>299</v>
      </c>
      <c r="C334" s="288">
        <v>0</v>
      </c>
      <c r="D334" s="16"/>
      <c r="E334" s="16"/>
    </row>
    <row r="335" spans="1:5" x14ac:dyDescent="0.25">
      <c r="A335" s="16" t="s">
        <v>477</v>
      </c>
      <c r="B335" s="35" t="s">
        <v>299</v>
      </c>
      <c r="C335" s="288">
        <v>20130517</v>
      </c>
      <c r="D335" s="16"/>
      <c r="E335" s="16"/>
    </row>
    <row r="336" spans="1:5" x14ac:dyDescent="0.25">
      <c r="A336" s="21" t="s">
        <v>478</v>
      </c>
      <c r="B336" s="35" t="s">
        <v>299</v>
      </c>
      <c r="C336" s="288">
        <v>0</v>
      </c>
      <c r="D336" s="16"/>
      <c r="E336" s="16"/>
    </row>
    <row r="337" spans="1:5" x14ac:dyDescent="0.25">
      <c r="A337" s="21" t="s">
        <v>479</v>
      </c>
      <c r="B337" s="35" t="s">
        <v>299</v>
      </c>
      <c r="C337" s="294">
        <v>0</v>
      </c>
      <c r="D337" s="16"/>
      <c r="E337" s="16"/>
    </row>
    <row r="338" spans="1:5" x14ac:dyDescent="0.25">
      <c r="A338" s="16" t="s">
        <v>480</v>
      </c>
      <c r="B338" s="35" t="s">
        <v>299</v>
      </c>
      <c r="C338" s="288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20130517</v>
      </c>
      <c r="E339" s="16"/>
    </row>
    <row r="340" spans="1:5" x14ac:dyDescent="0.25">
      <c r="A340" s="16" t="s">
        <v>481</v>
      </c>
      <c r="B340" s="16"/>
      <c r="C340" s="22"/>
      <c r="D340" s="25">
        <v>747833</v>
      </c>
      <c r="E340" s="16"/>
    </row>
    <row r="341" spans="1:5" x14ac:dyDescent="0.25">
      <c r="A341" s="16" t="s">
        <v>482</v>
      </c>
      <c r="B341" s="16"/>
      <c r="C341" s="22"/>
      <c r="D341" s="25">
        <v>19382684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483</v>
      </c>
      <c r="B343" s="35" t="s">
        <v>299</v>
      </c>
      <c r="C343" s="289">
        <v>1042531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484</v>
      </c>
      <c r="B345" s="35" t="s">
        <v>299</v>
      </c>
      <c r="C345" s="289">
        <v>0</v>
      </c>
      <c r="D345" s="16"/>
      <c r="E345" s="16"/>
    </row>
    <row r="346" spans="1:5" x14ac:dyDescent="0.25">
      <c r="A346" s="16" t="s">
        <v>485</v>
      </c>
      <c r="B346" s="35" t="s">
        <v>299</v>
      </c>
      <c r="C346" s="289">
        <v>0</v>
      </c>
      <c r="D346" s="16"/>
      <c r="E346" s="16"/>
    </row>
    <row r="347" spans="1:5" x14ac:dyDescent="0.25">
      <c r="A347" s="16" t="s">
        <v>486</v>
      </c>
      <c r="B347" s="35" t="s">
        <v>299</v>
      </c>
      <c r="C347" s="289">
        <v>0</v>
      </c>
      <c r="D347" s="16"/>
      <c r="E347" s="16"/>
    </row>
    <row r="348" spans="1:5" x14ac:dyDescent="0.25">
      <c r="A348" s="16" t="s">
        <v>487</v>
      </c>
      <c r="B348" s="35" t="s">
        <v>299</v>
      </c>
      <c r="C348" s="289">
        <v>0</v>
      </c>
      <c r="D348" s="16"/>
      <c r="E348" s="16"/>
    </row>
    <row r="349" spans="1:5" x14ac:dyDescent="0.25">
      <c r="A349" s="16" t="s">
        <v>488</v>
      </c>
      <c r="B349" s="35" t="s">
        <v>299</v>
      </c>
      <c r="C349" s="289">
        <v>0</v>
      </c>
      <c r="D349" s="16"/>
      <c r="E349" s="16"/>
    </row>
    <row r="350" spans="1:5" x14ac:dyDescent="0.25">
      <c r="A350" s="16" t="s">
        <v>489</v>
      </c>
      <c r="B350" s="16"/>
      <c r="C350" s="22"/>
      <c r="D350" s="25">
        <v>31889869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490</v>
      </c>
      <c r="B352" s="16"/>
      <c r="C352" s="22"/>
      <c r="D352" s="25">
        <v>32637702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491</v>
      </c>
      <c r="B356" s="30"/>
      <c r="C356" s="30"/>
      <c r="D356" s="30"/>
      <c r="E356" s="30"/>
    </row>
    <row r="357" spans="1:5" x14ac:dyDescent="0.25">
      <c r="A357" s="34" t="s">
        <v>492</v>
      </c>
      <c r="B357" s="34"/>
      <c r="C357" s="34"/>
      <c r="D357" s="34"/>
      <c r="E357" s="34"/>
    </row>
    <row r="358" spans="1:5" x14ac:dyDescent="0.25">
      <c r="A358" s="16" t="s">
        <v>493</v>
      </c>
      <c r="B358" s="35" t="s">
        <v>299</v>
      </c>
      <c r="C358" s="289">
        <v>16802023</v>
      </c>
      <c r="D358" s="16"/>
      <c r="E358" s="16"/>
    </row>
    <row r="359" spans="1:5" x14ac:dyDescent="0.25">
      <c r="A359" s="16" t="s">
        <v>494</v>
      </c>
      <c r="B359" s="35" t="s">
        <v>299</v>
      </c>
      <c r="C359" s="289">
        <v>46570705</v>
      </c>
      <c r="D359" s="16"/>
      <c r="E359" s="16"/>
    </row>
    <row r="360" spans="1:5" x14ac:dyDescent="0.25">
      <c r="A360" s="16" t="s">
        <v>495</v>
      </c>
      <c r="B360" s="16"/>
      <c r="C360" s="22"/>
      <c r="D360" s="25">
        <v>63372728</v>
      </c>
      <c r="E360" s="16"/>
    </row>
    <row r="361" spans="1:5" x14ac:dyDescent="0.25">
      <c r="A361" s="34" t="s">
        <v>496</v>
      </c>
      <c r="B361" s="34"/>
      <c r="C361" s="34"/>
      <c r="D361" s="34"/>
      <c r="E361" s="34"/>
    </row>
    <row r="362" spans="1:5" x14ac:dyDescent="0.25">
      <c r="A362" s="16" t="s">
        <v>401</v>
      </c>
      <c r="B362" s="34"/>
      <c r="C362" s="288">
        <v>977764</v>
      </c>
      <c r="D362" s="16"/>
      <c r="E362" s="34"/>
    </row>
    <row r="363" spans="1:5" x14ac:dyDescent="0.25">
      <c r="A363" s="16" t="s">
        <v>497</v>
      </c>
      <c r="B363" s="35" t="s">
        <v>299</v>
      </c>
      <c r="C363" s="288">
        <v>24236226</v>
      </c>
      <c r="D363" s="16"/>
      <c r="E363" s="16"/>
    </row>
    <row r="364" spans="1:5" x14ac:dyDescent="0.25">
      <c r="A364" s="16" t="s">
        <v>498</v>
      </c>
      <c r="B364" s="35" t="s">
        <v>299</v>
      </c>
      <c r="C364" s="288">
        <v>453447</v>
      </c>
      <c r="D364" s="16"/>
      <c r="E364" s="16"/>
    </row>
    <row r="365" spans="1:5" x14ac:dyDescent="0.25">
      <c r="A365" s="16" t="s">
        <v>499</v>
      </c>
      <c r="B365" s="35" t="s">
        <v>299</v>
      </c>
      <c r="C365" s="288">
        <v>0</v>
      </c>
      <c r="D365" s="16"/>
      <c r="E365" s="16"/>
    </row>
    <row r="366" spans="1:5" x14ac:dyDescent="0.25">
      <c r="A366" s="16" t="s">
        <v>418</v>
      </c>
      <c r="B366" s="16"/>
      <c r="C366" s="22"/>
      <c r="D366" s="25">
        <v>25667437</v>
      </c>
      <c r="E366" s="16"/>
    </row>
    <row r="367" spans="1:5" x14ac:dyDescent="0.25">
      <c r="A367" s="16" t="s">
        <v>500</v>
      </c>
      <c r="B367" s="16"/>
      <c r="C367" s="22"/>
      <c r="D367" s="25">
        <v>37705291</v>
      </c>
      <c r="E367" s="16"/>
    </row>
    <row r="368" spans="1:5" x14ac:dyDescent="0.25">
      <c r="A368" s="45" t="s">
        <v>501</v>
      </c>
      <c r="B368" s="34"/>
      <c r="C368" s="34"/>
      <c r="D368" s="34"/>
      <c r="E368" s="34"/>
    </row>
    <row r="369" spans="1:6" x14ac:dyDescent="0.25">
      <c r="A369" s="25" t="s">
        <v>502</v>
      </c>
      <c r="B369" s="16"/>
      <c r="C369" s="16"/>
      <c r="D369" s="16"/>
      <c r="E369" s="16"/>
    </row>
    <row r="370" spans="1:6" x14ac:dyDescent="0.25">
      <c r="A370" s="46" t="s">
        <v>503</v>
      </c>
      <c r="B370" s="32" t="s">
        <v>299</v>
      </c>
      <c r="C370" s="288">
        <v>0</v>
      </c>
      <c r="D370" s="25">
        <v>0</v>
      </c>
      <c r="E370" s="25"/>
    </row>
    <row r="371" spans="1:6" x14ac:dyDescent="0.25">
      <c r="A371" s="46" t="s">
        <v>504</v>
      </c>
      <c r="B371" s="32" t="s">
        <v>299</v>
      </c>
      <c r="C371" s="288">
        <v>63593</v>
      </c>
      <c r="D371" s="25">
        <v>0</v>
      </c>
      <c r="E371" s="25"/>
    </row>
    <row r="372" spans="1:6" x14ac:dyDescent="0.25">
      <c r="A372" s="46" t="s">
        <v>505</v>
      </c>
      <c r="B372" s="32" t="s">
        <v>299</v>
      </c>
      <c r="C372" s="288">
        <v>0</v>
      </c>
      <c r="D372" s="25">
        <v>0</v>
      </c>
      <c r="E372" s="25"/>
    </row>
    <row r="373" spans="1:6" x14ac:dyDescent="0.25">
      <c r="A373" s="46" t="s">
        <v>506</v>
      </c>
      <c r="B373" s="32" t="s">
        <v>299</v>
      </c>
      <c r="C373" s="288">
        <v>0</v>
      </c>
      <c r="D373" s="25">
        <v>0</v>
      </c>
      <c r="E373" s="25"/>
    </row>
    <row r="374" spans="1:6" x14ac:dyDescent="0.25">
      <c r="A374" s="46" t="s">
        <v>507</v>
      </c>
      <c r="B374" s="32" t="s">
        <v>299</v>
      </c>
      <c r="C374" s="288">
        <v>0</v>
      </c>
      <c r="D374" s="25">
        <v>0</v>
      </c>
      <c r="E374" s="25"/>
    </row>
    <row r="375" spans="1:6" x14ac:dyDescent="0.25">
      <c r="A375" s="46" t="s">
        <v>508</v>
      </c>
      <c r="B375" s="32" t="s">
        <v>299</v>
      </c>
      <c r="C375" s="288">
        <v>0</v>
      </c>
      <c r="D375" s="25">
        <v>0</v>
      </c>
      <c r="E375" s="25"/>
    </row>
    <row r="376" spans="1:6" x14ac:dyDescent="0.25">
      <c r="A376" s="46" t="s">
        <v>509</v>
      </c>
      <c r="B376" s="32" t="s">
        <v>299</v>
      </c>
      <c r="C376" s="288">
        <v>0</v>
      </c>
      <c r="D376" s="25">
        <v>0</v>
      </c>
      <c r="E376" s="25"/>
    </row>
    <row r="377" spans="1:6" x14ac:dyDescent="0.25">
      <c r="A377" s="46" t="s">
        <v>510</v>
      </c>
      <c r="B377" s="32" t="s">
        <v>299</v>
      </c>
      <c r="C377" s="288">
        <v>0</v>
      </c>
      <c r="D377" s="25">
        <v>0</v>
      </c>
      <c r="E377" s="25"/>
    </row>
    <row r="378" spans="1:6" x14ac:dyDescent="0.25">
      <c r="A378" s="46" t="s">
        <v>511</v>
      </c>
      <c r="B378" s="32" t="s">
        <v>299</v>
      </c>
      <c r="C378" s="288">
        <v>0</v>
      </c>
      <c r="D378" s="25">
        <v>0</v>
      </c>
      <c r="E378" s="25"/>
    </row>
    <row r="379" spans="1:6" x14ac:dyDescent="0.25">
      <c r="A379" s="46" t="s">
        <v>512</v>
      </c>
      <c r="B379" s="32" t="s">
        <v>299</v>
      </c>
      <c r="C379" s="288">
        <v>0</v>
      </c>
      <c r="D379" s="25">
        <v>0</v>
      </c>
      <c r="E379" s="25"/>
    </row>
    <row r="380" spans="1:6" x14ac:dyDescent="0.25">
      <c r="A380" s="46" t="s">
        <v>513</v>
      </c>
      <c r="B380" s="32" t="s">
        <v>299</v>
      </c>
      <c r="C380" s="290">
        <v>303847</v>
      </c>
      <c r="D380" s="25">
        <v>0</v>
      </c>
      <c r="E380" s="204"/>
      <c r="F380" s="47"/>
    </row>
    <row r="381" spans="1:6" x14ac:dyDescent="0.25">
      <c r="A381" s="48" t="s">
        <v>514</v>
      </c>
      <c r="B381" s="35"/>
      <c r="C381" s="35"/>
      <c r="D381" s="25">
        <v>367440</v>
      </c>
      <c r="E381" s="25"/>
      <c r="F381" s="47"/>
    </row>
    <row r="382" spans="1:6" x14ac:dyDescent="0.25">
      <c r="A382" s="43" t="s">
        <v>515</v>
      </c>
      <c r="B382" s="35" t="s">
        <v>299</v>
      </c>
      <c r="C382" s="288">
        <v>0</v>
      </c>
      <c r="D382" s="25">
        <v>0</v>
      </c>
      <c r="E382" s="16"/>
    </row>
    <row r="383" spans="1:6" x14ac:dyDescent="0.25">
      <c r="A383" s="16" t="s">
        <v>516</v>
      </c>
      <c r="B383" s="16"/>
      <c r="C383" s="22"/>
      <c r="D383" s="25">
        <v>367440</v>
      </c>
      <c r="E383" s="16"/>
    </row>
    <row r="384" spans="1:6" x14ac:dyDescent="0.25">
      <c r="A384" s="16" t="s">
        <v>517</v>
      </c>
      <c r="B384" s="16"/>
      <c r="C384" s="22"/>
      <c r="D384" s="25">
        <v>38072731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518</v>
      </c>
      <c r="B388" s="34"/>
      <c r="C388" s="34"/>
      <c r="D388" s="34"/>
      <c r="E388" s="34"/>
    </row>
    <row r="389" spans="1:5" x14ac:dyDescent="0.25">
      <c r="A389" s="16" t="s">
        <v>519</v>
      </c>
      <c r="B389" s="35" t="s">
        <v>299</v>
      </c>
      <c r="C389" s="288">
        <v>17807659</v>
      </c>
      <c r="D389" s="16"/>
      <c r="E389" s="16"/>
    </row>
    <row r="390" spans="1:5" x14ac:dyDescent="0.25">
      <c r="A390" s="16" t="s">
        <v>10</v>
      </c>
      <c r="B390" s="35" t="s">
        <v>299</v>
      </c>
      <c r="C390" s="288">
        <v>4627496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88">
        <v>1552100</v>
      </c>
      <c r="D391" s="16"/>
      <c r="E391" s="16"/>
    </row>
    <row r="392" spans="1:5" x14ac:dyDescent="0.25">
      <c r="A392" s="16" t="s">
        <v>520</v>
      </c>
      <c r="B392" s="35" t="s">
        <v>299</v>
      </c>
      <c r="C392" s="288">
        <v>3215779</v>
      </c>
      <c r="D392" s="16"/>
      <c r="E392" s="16"/>
    </row>
    <row r="393" spans="1:5" x14ac:dyDescent="0.25">
      <c r="A393" s="16" t="s">
        <v>521</v>
      </c>
      <c r="B393" s="35" t="s">
        <v>299</v>
      </c>
      <c r="C393" s="288">
        <v>372471</v>
      </c>
      <c r="D393" s="16"/>
      <c r="E393" s="16"/>
    </row>
    <row r="394" spans="1:5" x14ac:dyDescent="0.25">
      <c r="A394" s="16" t="s">
        <v>522</v>
      </c>
      <c r="B394" s="35" t="s">
        <v>299</v>
      </c>
      <c r="C394" s="288">
        <v>5267598</v>
      </c>
      <c r="D394" s="16"/>
      <c r="E394" s="16"/>
    </row>
    <row r="395" spans="1:5" x14ac:dyDescent="0.25">
      <c r="A395" s="16" t="s">
        <v>15</v>
      </c>
      <c r="B395" s="35" t="s">
        <v>299</v>
      </c>
      <c r="C395" s="288">
        <v>2173315</v>
      </c>
      <c r="D395" s="16"/>
      <c r="E395" s="16"/>
    </row>
    <row r="396" spans="1:5" x14ac:dyDescent="0.25">
      <c r="A396" s="16" t="s">
        <v>523</v>
      </c>
      <c r="B396" s="35" t="s">
        <v>299</v>
      </c>
      <c r="C396" s="288">
        <v>400999</v>
      </c>
      <c r="D396" s="16"/>
      <c r="E396" s="16"/>
    </row>
    <row r="397" spans="1:5" x14ac:dyDescent="0.25">
      <c r="A397" s="16" t="s">
        <v>524</v>
      </c>
      <c r="B397" s="35" t="s">
        <v>299</v>
      </c>
      <c r="C397" s="288">
        <v>369337</v>
      </c>
      <c r="D397" s="16"/>
      <c r="E397" s="16"/>
    </row>
    <row r="398" spans="1:5" x14ac:dyDescent="0.25">
      <c r="A398" s="16" t="s">
        <v>525</v>
      </c>
      <c r="B398" s="35" t="s">
        <v>299</v>
      </c>
      <c r="C398" s="288">
        <v>410936</v>
      </c>
      <c r="D398" s="16"/>
      <c r="E398" s="16"/>
    </row>
    <row r="399" spans="1:5" x14ac:dyDescent="0.25">
      <c r="A399" s="16" t="s">
        <v>526</v>
      </c>
      <c r="B399" s="35" t="s">
        <v>299</v>
      </c>
      <c r="C399" s="288">
        <v>859019</v>
      </c>
      <c r="D399" s="16"/>
      <c r="E399" s="16"/>
    </row>
    <row r="400" spans="1:5" x14ac:dyDescent="0.25">
      <c r="A400" s="25" t="s">
        <v>527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88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88">
        <v>0</v>
      </c>
      <c r="D402" s="25">
        <v>0</v>
      </c>
      <c r="E402" s="25"/>
    </row>
    <row r="403" spans="1:9" x14ac:dyDescent="0.25">
      <c r="A403" s="26" t="s">
        <v>528</v>
      </c>
      <c r="B403" s="32" t="s">
        <v>299</v>
      </c>
      <c r="C403" s="288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88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88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88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88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88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88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88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88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88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88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0">
        <v>875148</v>
      </c>
      <c r="D414" s="25">
        <v>0</v>
      </c>
      <c r="E414" s="204" t="s">
        <v>1065</v>
      </c>
      <c r="F414" s="47"/>
      <c r="G414" s="47"/>
      <c r="H414" s="47"/>
      <c r="I414" s="47"/>
    </row>
    <row r="415" spans="1:9" x14ac:dyDescent="0.25">
      <c r="A415" s="49" t="s">
        <v>529</v>
      </c>
      <c r="B415" s="35"/>
      <c r="C415" s="35"/>
      <c r="D415" s="25">
        <v>875148</v>
      </c>
      <c r="E415" s="25"/>
      <c r="F415" s="47"/>
      <c r="G415" s="47"/>
      <c r="H415" s="47"/>
      <c r="I415" s="47"/>
    </row>
    <row r="416" spans="1:9" x14ac:dyDescent="0.25">
      <c r="A416" s="25" t="s">
        <v>530</v>
      </c>
      <c r="B416" s="16"/>
      <c r="C416" s="22"/>
      <c r="D416" s="25">
        <v>37931857</v>
      </c>
      <c r="E416" s="25"/>
    </row>
    <row r="417" spans="1:13" x14ac:dyDescent="0.25">
      <c r="A417" s="25" t="s">
        <v>531</v>
      </c>
      <c r="B417" s="16"/>
      <c r="C417" s="22"/>
      <c r="D417" s="25">
        <v>140874</v>
      </c>
      <c r="E417" s="25"/>
    </row>
    <row r="418" spans="1:13" x14ac:dyDescent="0.25">
      <c r="A418" s="25" t="s">
        <v>532</v>
      </c>
      <c r="B418" s="16"/>
      <c r="C418" s="290">
        <v>551652</v>
      </c>
      <c r="D418" s="25">
        <v>0</v>
      </c>
      <c r="E418" s="25"/>
    </row>
    <row r="419" spans="1:13" x14ac:dyDescent="0.25">
      <c r="A419" s="46" t="s">
        <v>533</v>
      </c>
      <c r="B419" s="35" t="s">
        <v>299</v>
      </c>
      <c r="C419" s="288">
        <v>0</v>
      </c>
      <c r="D419" s="25">
        <v>0</v>
      </c>
      <c r="E419" s="25"/>
    </row>
    <row r="420" spans="1:13" x14ac:dyDescent="0.25">
      <c r="A420" s="48" t="s">
        <v>534</v>
      </c>
      <c r="B420" s="16"/>
      <c r="C420" s="16"/>
      <c r="D420" s="25">
        <v>551652</v>
      </c>
      <c r="E420" s="25"/>
    </row>
    <row r="421" spans="1:13" x14ac:dyDescent="0.25">
      <c r="A421" s="25" t="s">
        <v>535</v>
      </c>
      <c r="B421" s="16"/>
      <c r="C421" s="22"/>
      <c r="D421" s="25">
        <v>692526</v>
      </c>
      <c r="E421" s="25"/>
      <c r="F421" s="50"/>
    </row>
    <row r="422" spans="1:13" x14ac:dyDescent="0.25">
      <c r="A422" s="25" t="s">
        <v>536</v>
      </c>
      <c r="B422" s="35" t="s">
        <v>299</v>
      </c>
      <c r="C422" s="288">
        <v>0</v>
      </c>
      <c r="D422" s="25">
        <v>0</v>
      </c>
      <c r="E422" s="16"/>
    </row>
    <row r="423" spans="1:13" x14ac:dyDescent="0.25">
      <c r="A423" s="16" t="s">
        <v>537</v>
      </c>
      <c r="B423" s="35" t="s">
        <v>299</v>
      </c>
      <c r="C423" s="288">
        <v>0</v>
      </c>
      <c r="D423" s="25">
        <v>0</v>
      </c>
      <c r="E423" s="16"/>
    </row>
    <row r="424" spans="1:13" x14ac:dyDescent="0.25">
      <c r="A424" s="16" t="s">
        <v>538</v>
      </c>
      <c r="B424" s="16"/>
      <c r="C424" s="22"/>
      <c r="D424" s="25">
        <v>692526</v>
      </c>
      <c r="E424" s="16"/>
    </row>
    <row r="426" spans="1:13" ht="29.1" customHeight="1" x14ac:dyDescent="0.25">
      <c r="A426" s="351" t="s">
        <v>539</v>
      </c>
      <c r="B426" s="351"/>
      <c r="C426" s="351"/>
      <c r="D426" s="351"/>
      <c r="E426" s="351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540</v>
      </c>
      <c r="D612" s="217">
        <f>CE90-(BE90+CD90)</f>
        <v>86721</v>
      </c>
      <c r="E612" s="219">
        <f>SUM(C624:D647)+SUM(C668:D713)</f>
        <v>34878846.55204621</v>
      </c>
      <c r="F612" s="219">
        <f>CE64-(AX64+BD64+BE64+BG64+BJ64+BN64+BP64+BQ64+CB64+CC64+CD64)</f>
        <v>3107662</v>
      </c>
      <c r="G612" s="217">
        <f>CE91-(AX91+AY91+BD91+BE91+BG91+BJ91+BN91+BP91+BQ91+CB91+CC91+CD91)</f>
        <v>11819</v>
      </c>
      <c r="H612" s="222">
        <f>CE60-(AX60+AY60+AZ60+BD60+BE60+BG60+BJ60+BN60+BO60+BP60+BQ60+BR60+CB60+CC60+CD60)</f>
        <v>181.66</v>
      </c>
      <c r="I612" s="217">
        <f>CE92-(AX92+AY92+AZ92+BD92+BE92+BF92+BG92+BJ92+BN92+BO92+BP92+BQ92+BR92+CB92+CC92+CD92)</f>
        <v>20815</v>
      </c>
      <c r="J612" s="217">
        <f>CE93-(AX93+AY93+AZ93+BA93+BD93+BE93+BF93+BG93+BJ93+BN93+BO93+BP93+BQ93+BR93+CB93+CC93+CD93)</f>
        <v>151062</v>
      </c>
      <c r="K612" s="217">
        <f>CE89-(AW89+AX89+AY89+AZ89+BA89+BB89+BC89+BD89+BE89+BF89+BG89+BH89+BI89+BJ89+BK89+BL89+BM89+BN89+BO89+BP89+BQ89+BR89+BS89+BT89+BU89+BV89+BW89+BX89+CB89+CC89+CD89)</f>
        <v>63372728</v>
      </c>
      <c r="L612" s="223">
        <f>CE94-(AW94+AX94+AY94+AZ94+BA94+BB94+BC94+BD94+BE94+BF94+BG94+BH94+BI94+BJ94+BK94+BL94+BM94+BN94+BO94+BP94+BQ94+BR94+BS94+BT94+BU94+BV94+BW94+BX94+BY94+BZ94+CA94+CB94+CC94+CD94)</f>
        <v>42.940000000000005</v>
      </c>
    </row>
    <row r="613" spans="1:14" s="202" customFormat="1" ht="12.6" customHeight="1" x14ac:dyDescent="0.2">
      <c r="A613" s="212"/>
      <c r="C613" s="210" t="s">
        <v>541</v>
      </c>
      <c r="D613" s="218" t="s">
        <v>542</v>
      </c>
      <c r="E613" s="220" t="s">
        <v>543</v>
      </c>
      <c r="F613" s="221" t="s">
        <v>544</v>
      </c>
      <c r="G613" s="218" t="s">
        <v>545</v>
      </c>
      <c r="H613" s="221" t="s">
        <v>546</v>
      </c>
      <c r="I613" s="218" t="s">
        <v>547</v>
      </c>
      <c r="J613" s="218" t="s">
        <v>548</v>
      </c>
      <c r="K613" s="210" t="s">
        <v>549</v>
      </c>
      <c r="L613" s="211" t="s">
        <v>550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1094153</v>
      </c>
      <c r="D614" s="217"/>
      <c r="E614" s="219"/>
      <c r="F614" s="219"/>
      <c r="G614" s="217"/>
      <c r="H614" s="219"/>
      <c r="I614" s="217"/>
      <c r="J614" s="217"/>
      <c r="N614" s="213" t="s">
        <v>551</v>
      </c>
    </row>
    <row r="615" spans="1:14" s="202" customFormat="1" ht="12.6" customHeight="1" x14ac:dyDescent="0.2">
      <c r="A615" s="212"/>
      <c r="B615" s="211" t="s">
        <v>552</v>
      </c>
      <c r="C615" s="217">
        <f>CD69-CD84</f>
        <v>1335445</v>
      </c>
      <c r="D615" s="217">
        <f>SUM(C614:C615)</f>
        <v>2429598</v>
      </c>
      <c r="E615" s="219"/>
      <c r="F615" s="219"/>
      <c r="G615" s="217"/>
      <c r="H615" s="219"/>
      <c r="I615" s="217"/>
      <c r="J615" s="217"/>
      <c r="N615" s="213" t="s">
        <v>553</v>
      </c>
    </row>
    <row r="616" spans="1:14" s="202" customFormat="1" ht="12.6" customHeight="1" x14ac:dyDescent="0.2">
      <c r="A616" s="212">
        <v>8310</v>
      </c>
      <c r="B616" s="216" t="s">
        <v>554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555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650250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556</v>
      </c>
    </row>
    <row r="618" spans="1:14" s="202" customFormat="1" ht="12.6" customHeight="1" x14ac:dyDescent="0.2">
      <c r="A618" s="212">
        <v>8470</v>
      </c>
      <c r="B618" s="216" t="s">
        <v>557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558</v>
      </c>
    </row>
    <row r="619" spans="1:14" s="202" customFormat="1" ht="12.6" customHeight="1" x14ac:dyDescent="0.2">
      <c r="A619" s="212">
        <v>8610</v>
      </c>
      <c r="B619" s="216" t="s">
        <v>559</v>
      </c>
      <c r="C619" s="217">
        <f>BN85</f>
        <v>1713855</v>
      </c>
      <c r="D619" s="217">
        <f>(D615/D612)*BN90</f>
        <v>385027.4479537828</v>
      </c>
      <c r="E619" s="219"/>
      <c r="F619" s="219"/>
      <c r="G619" s="217"/>
      <c r="H619" s="219"/>
      <c r="I619" s="217"/>
      <c r="J619" s="217"/>
      <c r="N619" s="213" t="s">
        <v>560</v>
      </c>
    </row>
    <row r="620" spans="1:14" s="202" customFormat="1" ht="12.6" customHeight="1" x14ac:dyDescent="0.2">
      <c r="A620" s="212">
        <v>8790</v>
      </c>
      <c r="B620" s="216" t="s">
        <v>561</v>
      </c>
      <c r="C620" s="217">
        <f>CC85</f>
        <v>0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562</v>
      </c>
    </row>
    <row r="621" spans="1:14" s="202" customFormat="1" ht="12.6" customHeight="1" x14ac:dyDescent="0.2">
      <c r="A621" s="212">
        <v>8630</v>
      </c>
      <c r="B621" s="216" t="s">
        <v>563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564</v>
      </c>
    </row>
    <row r="622" spans="1:14" s="202" customFormat="1" ht="12.6" customHeight="1" x14ac:dyDescent="0.2">
      <c r="A622" s="212">
        <v>8770</v>
      </c>
      <c r="B622" s="211" t="s">
        <v>565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566</v>
      </c>
    </row>
    <row r="623" spans="1:14" s="202" customFormat="1" ht="12.6" customHeight="1" x14ac:dyDescent="0.2">
      <c r="A623" s="212">
        <v>8640</v>
      </c>
      <c r="B623" s="216" t="s">
        <v>567</v>
      </c>
      <c r="C623" s="217">
        <f>BQ85</f>
        <v>0</v>
      </c>
      <c r="D623" s="217">
        <f>(D615/D612)*BQ90</f>
        <v>0</v>
      </c>
      <c r="E623" s="219">
        <f>SUM(C616:D623)</f>
        <v>2749132.447953783</v>
      </c>
      <c r="F623" s="219"/>
      <c r="G623" s="217"/>
      <c r="H623" s="219"/>
      <c r="I623" s="217"/>
      <c r="J623" s="217"/>
      <c r="N623" s="213" t="s">
        <v>568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243087</v>
      </c>
      <c r="D624" s="217">
        <f>(D615/D612)*BD90</f>
        <v>20339.80406130003</v>
      </c>
      <c r="E624" s="219">
        <f>(E623/E612)*SUM(C624:D624)</f>
        <v>20763.162956809349</v>
      </c>
      <c r="F624" s="219">
        <f>SUM(C624:E624)</f>
        <v>284189.96701810934</v>
      </c>
      <c r="G624" s="217"/>
      <c r="H624" s="219"/>
      <c r="I624" s="217"/>
      <c r="J624" s="217"/>
      <c r="N624" s="213" t="s">
        <v>569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724005</v>
      </c>
      <c r="D625" s="217">
        <f>(D615/D612)*AY90</f>
        <v>63596.908015359601</v>
      </c>
      <c r="E625" s="219">
        <f>(E623/E612)*SUM(C625:D625)</f>
        <v>62078.370572386681</v>
      </c>
      <c r="F625" s="219">
        <f>(F624/F612)*AY64</f>
        <v>17860.374036313751</v>
      </c>
      <c r="G625" s="217">
        <f>SUM(C625:F625)</f>
        <v>867540.65262406005</v>
      </c>
      <c r="H625" s="219"/>
      <c r="I625" s="217"/>
      <c r="J625" s="217"/>
      <c r="N625" s="213" t="s">
        <v>570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533008</v>
      </c>
      <c r="D626" s="217">
        <f>(D615/D612)*BR90</f>
        <v>11206.50361504134</v>
      </c>
      <c r="E626" s="219">
        <f>(E623/E612)*SUM(C626:D626)</f>
        <v>42894.702618753894</v>
      </c>
      <c r="F626" s="219">
        <f>(F624/F612)*BR64</f>
        <v>385.54543607005814</v>
      </c>
      <c r="G626" s="217">
        <f>(G625/G612)*BR91</f>
        <v>0</v>
      </c>
      <c r="H626" s="219"/>
      <c r="I626" s="217"/>
      <c r="J626" s="217"/>
      <c r="N626" s="213" t="s">
        <v>571</v>
      </c>
    </row>
    <row r="627" spans="1:14" s="202" customFormat="1" ht="12.6" customHeight="1" x14ac:dyDescent="0.2">
      <c r="A627" s="212">
        <v>8620</v>
      </c>
      <c r="B627" s="211" t="s">
        <v>572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573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23640</v>
      </c>
      <c r="D628" s="217">
        <f>(D615/D612)*AZ90</f>
        <v>27736.096447227315</v>
      </c>
      <c r="E628" s="219">
        <f>(E623/E612)*SUM(C628:D628)</f>
        <v>4049.4370586916589</v>
      </c>
      <c r="F628" s="219">
        <f>(F624/F612)*AZ64</f>
        <v>0</v>
      </c>
      <c r="G628" s="217">
        <f>(G625/G612)*AZ91</f>
        <v>0</v>
      </c>
      <c r="H628" s="219">
        <f>SUM(C626:G628)</f>
        <v>642920.28517578426</v>
      </c>
      <c r="I628" s="217"/>
      <c r="J628" s="217"/>
      <c r="N628" s="213" t="s">
        <v>574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768968</v>
      </c>
      <c r="D629" s="217">
        <f>(D615/D612)*BF90</f>
        <v>0</v>
      </c>
      <c r="E629" s="219">
        <f>(E623/E612)*SUM(C629:D629)</f>
        <v>60609.655685821548</v>
      </c>
      <c r="F629" s="219">
        <f>(F624/F612)*BF64</f>
        <v>12584.72977471943</v>
      </c>
      <c r="G629" s="217">
        <f>(G625/G612)*BF91</f>
        <v>0</v>
      </c>
      <c r="H629" s="219">
        <f>(H628/H612)*BF60</f>
        <v>35426.797614277224</v>
      </c>
      <c r="I629" s="217">
        <f>SUM(C629:H629)</f>
        <v>877589.18307481823</v>
      </c>
      <c r="J629" s="217"/>
      <c r="N629" s="213" t="s">
        <v>575</v>
      </c>
    </row>
    <row r="630" spans="1:14" s="202" customFormat="1" ht="12.6" customHeight="1" x14ac:dyDescent="0.2">
      <c r="A630" s="212">
        <v>8350</v>
      </c>
      <c r="B630" s="216" t="s">
        <v>576</v>
      </c>
      <c r="C630" s="217">
        <f>BA85</f>
        <v>214265</v>
      </c>
      <c r="D630" s="217">
        <f>(D615/D612)*BA90</f>
        <v>78445.525305289368</v>
      </c>
      <c r="E630" s="219">
        <f>(E623/E612)*SUM(C630:D630)</f>
        <v>23071.290553533494</v>
      </c>
      <c r="F630" s="219">
        <f>(F624/F612)*BA64</f>
        <v>1845.2409414187935</v>
      </c>
      <c r="G630" s="217">
        <f>(G625/G612)*BA91</f>
        <v>0</v>
      </c>
      <c r="H630" s="219">
        <f>(H628/H612)*BA60</f>
        <v>7007.4984291976925</v>
      </c>
      <c r="I630" s="217">
        <f>(I629/I612)*BA92</f>
        <v>10118.731873070208</v>
      </c>
      <c r="J630" s="217">
        <f>SUM(C630:I630)</f>
        <v>334753.28710250952</v>
      </c>
      <c r="N630" s="213" t="s">
        <v>577</v>
      </c>
    </row>
    <row r="631" spans="1:14" s="202" customFormat="1" ht="12.6" customHeight="1" x14ac:dyDescent="0.2">
      <c r="A631" s="212">
        <v>8200</v>
      </c>
      <c r="B631" s="216" t="s">
        <v>578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579</v>
      </c>
    </row>
    <row r="632" spans="1:14" s="202" customFormat="1" ht="12.6" customHeight="1" x14ac:dyDescent="0.2">
      <c r="A632" s="212">
        <v>8360</v>
      </c>
      <c r="B632" s="216" t="s">
        <v>580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581</v>
      </c>
    </row>
    <row r="633" spans="1:14" s="202" customFormat="1" ht="12.6" customHeight="1" x14ac:dyDescent="0.2">
      <c r="A633" s="212">
        <v>8370</v>
      </c>
      <c r="B633" s="216" t="s">
        <v>582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583</v>
      </c>
    </row>
    <row r="634" spans="1:14" s="202" customFormat="1" ht="12.6" customHeight="1" x14ac:dyDescent="0.2">
      <c r="A634" s="212">
        <v>8490</v>
      </c>
      <c r="B634" s="216" t="s">
        <v>584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585</v>
      </c>
    </row>
    <row r="635" spans="1:14" s="202" customFormat="1" ht="12.6" customHeight="1" x14ac:dyDescent="0.2">
      <c r="A635" s="212">
        <v>8530</v>
      </c>
      <c r="B635" s="216" t="s">
        <v>586</v>
      </c>
      <c r="C635" s="217">
        <f>BK85</f>
        <v>1281700</v>
      </c>
      <c r="D635" s="217">
        <f>(D615/D612)*BK90</f>
        <v>26587.429826685577</v>
      </c>
      <c r="E635" s="219">
        <f>(E623/E612)*SUM(C635:D635)</f>
        <v>103118.53114808917</v>
      </c>
      <c r="F635" s="219">
        <f>(F624/F612)*BK64</f>
        <v>850.65077000087297</v>
      </c>
      <c r="G635" s="217">
        <f>(G625/G612)*BK91</f>
        <v>0</v>
      </c>
      <c r="H635" s="219">
        <f>(H628/H612)*BK60</f>
        <v>61120.958521335429</v>
      </c>
      <c r="I635" s="217">
        <f>(I629/I612)*BK92</f>
        <v>88285.935592537571</v>
      </c>
      <c r="J635" s="217">
        <f>(J630/J612)*BK93</f>
        <v>0</v>
      </c>
      <c r="N635" s="213" t="s">
        <v>587</v>
      </c>
    </row>
    <row r="636" spans="1:14" s="202" customFormat="1" ht="12.6" customHeight="1" x14ac:dyDescent="0.2">
      <c r="A636" s="212">
        <v>8480</v>
      </c>
      <c r="B636" s="216" t="s">
        <v>588</v>
      </c>
      <c r="C636" s="217">
        <f>BH85</f>
        <v>2007861</v>
      </c>
      <c r="D636" s="217">
        <f>(D615/D612)*BH90</f>
        <v>0</v>
      </c>
      <c r="E636" s="219">
        <f>(E623/E612)*SUM(C636:D636)</f>
        <v>158258.55415958705</v>
      </c>
      <c r="F636" s="219">
        <f>(F624/F612)*BH64</f>
        <v>7533.3163976706001</v>
      </c>
      <c r="G636" s="217">
        <f>(G625/G612)*BH91</f>
        <v>0</v>
      </c>
      <c r="H636" s="219">
        <f>(H628/H612)*BH60</f>
        <v>32984.790585920455</v>
      </c>
      <c r="I636" s="217">
        <f>(I629/I612)*BH92</f>
        <v>47642.362569038894</v>
      </c>
      <c r="J636" s="217">
        <f>(J630/J612)*BH93</f>
        <v>0</v>
      </c>
      <c r="N636" s="213" t="s">
        <v>589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1173242</v>
      </c>
      <c r="D637" s="217">
        <f>(D615/D612)*BL90</f>
        <v>250521.38831424914</v>
      </c>
      <c r="E637" s="219">
        <f>(E623/E612)*SUM(C637:D637)</f>
        <v>112220.28581658182</v>
      </c>
      <c r="F637" s="219">
        <f>(F624/F612)*BL64</f>
        <v>930.48501233701177</v>
      </c>
      <c r="G637" s="217">
        <f>(G625/G612)*BL91</f>
        <v>0</v>
      </c>
      <c r="H637" s="219">
        <f>(H628/H612)*BL60</f>
        <v>57864.949150193075</v>
      </c>
      <c r="I637" s="217">
        <f>(I629/I612)*BL92</f>
        <v>83563.86071843814</v>
      </c>
      <c r="J637" s="217">
        <f>(J630/J612)*BL93</f>
        <v>0</v>
      </c>
      <c r="N637" s="213" t="s">
        <v>590</v>
      </c>
    </row>
    <row r="638" spans="1:14" s="202" customFormat="1" ht="12.6" customHeight="1" x14ac:dyDescent="0.2">
      <c r="A638" s="212">
        <v>8590</v>
      </c>
      <c r="B638" s="216" t="s">
        <v>591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592</v>
      </c>
    </row>
    <row r="639" spans="1:14" s="202" customFormat="1" ht="12.6" customHeight="1" x14ac:dyDescent="0.2">
      <c r="A639" s="212">
        <v>8660</v>
      </c>
      <c r="B639" s="216" t="s">
        <v>593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594</v>
      </c>
    </row>
    <row r="640" spans="1:14" s="202" customFormat="1" ht="12.6" customHeight="1" x14ac:dyDescent="0.2">
      <c r="A640" s="212">
        <v>8670</v>
      </c>
      <c r="B640" s="216" t="s">
        <v>595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596</v>
      </c>
    </row>
    <row r="641" spans="1:14" s="202" customFormat="1" ht="12.6" customHeight="1" x14ac:dyDescent="0.2">
      <c r="A641" s="212">
        <v>8680</v>
      </c>
      <c r="B641" s="216" t="s">
        <v>597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598</v>
      </c>
    </row>
    <row r="642" spans="1:14" s="202" customFormat="1" ht="12.6" customHeight="1" x14ac:dyDescent="0.2">
      <c r="A642" s="212">
        <v>8690</v>
      </c>
      <c r="B642" s="216" t="s">
        <v>599</v>
      </c>
      <c r="C642" s="217">
        <f>BV85</f>
        <v>764399</v>
      </c>
      <c r="D642" s="217">
        <f>(D615/D612)*BV90</f>
        <v>96964.272529145193</v>
      </c>
      <c r="E642" s="219">
        <f>(E623/E612)*SUM(C642:D642)</f>
        <v>67892.202755386388</v>
      </c>
      <c r="F642" s="219">
        <f>(F624/F612)*BV64</f>
        <v>221.85323242551257</v>
      </c>
      <c r="G642" s="217">
        <f>(G625/G612)*BV91</f>
        <v>0</v>
      </c>
      <c r="H642" s="219">
        <f>(H628/H612)*BV60</f>
        <v>32135.396836926793</v>
      </c>
      <c r="I642" s="217">
        <f>(I629/I612)*BV92</f>
        <v>46419.682467709579</v>
      </c>
      <c r="J642" s="217">
        <f>(J630/J612)*BV93</f>
        <v>0</v>
      </c>
      <c r="N642" s="213" t="s">
        <v>600</v>
      </c>
    </row>
    <row r="643" spans="1:14" s="202" customFormat="1" ht="12.6" customHeight="1" x14ac:dyDescent="0.2">
      <c r="A643" s="212">
        <v>8700</v>
      </c>
      <c r="B643" s="216" t="s">
        <v>601</v>
      </c>
      <c r="C643" s="217">
        <f>BW85</f>
        <v>0</v>
      </c>
      <c r="D643" s="217">
        <f>(D615/D612)*BW90</f>
        <v>0</v>
      </c>
      <c r="E643" s="219">
        <f>(E623/E612)*SUM(C643:D643)</f>
        <v>0</v>
      </c>
      <c r="F643" s="219">
        <f>(F624/F612)*BW64</f>
        <v>0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602</v>
      </c>
    </row>
    <row r="644" spans="1:14" s="202" customFormat="1" ht="12.6" customHeight="1" x14ac:dyDescent="0.2">
      <c r="A644" s="212">
        <v>8710</v>
      </c>
      <c r="B644" s="216" t="s">
        <v>603</v>
      </c>
      <c r="C644" s="217">
        <f>BX85</f>
        <v>500996</v>
      </c>
      <c r="D644" s="217">
        <f>(D615/D612)*BX90</f>
        <v>0</v>
      </c>
      <c r="E644" s="219">
        <f>(E623/E612)*SUM(C644:D644)</f>
        <v>39488.2427616934</v>
      </c>
      <c r="F644" s="219">
        <f>(F624/F612)*BX64</f>
        <v>66.025570408582055</v>
      </c>
      <c r="G644" s="217">
        <f>(G625/G612)*BX91</f>
        <v>0</v>
      </c>
      <c r="H644" s="219">
        <f>(H628/H612)*BX60</f>
        <v>11219.075767957922</v>
      </c>
      <c r="I644" s="217">
        <f>(I629/I612)*BX92</f>
        <v>16232.132379716792</v>
      </c>
      <c r="J644" s="217">
        <f>(J630/J612)*BX93</f>
        <v>0</v>
      </c>
      <c r="K644" s="219">
        <f>SUM(C631:J644)</f>
        <v>7070320.3828840349</v>
      </c>
      <c r="L644" s="219"/>
      <c r="N644" s="213" t="s">
        <v>604</v>
      </c>
    </row>
    <row r="645" spans="1:14" s="202" customFormat="1" ht="12.6" customHeight="1" x14ac:dyDescent="0.2">
      <c r="A645" s="212">
        <v>8720</v>
      </c>
      <c r="B645" s="216" t="s">
        <v>605</v>
      </c>
      <c r="C645" s="217">
        <f>BY85</f>
        <v>5721</v>
      </c>
      <c r="D645" s="217">
        <f>(D615/D612)*BY90</f>
        <v>0</v>
      </c>
      <c r="E645" s="219">
        <f>(E623/E612)*SUM(C645:D645)</f>
        <v>450.92622863186125</v>
      </c>
      <c r="F645" s="219">
        <f>(F624/F612)*BY64</f>
        <v>45.266838438016784</v>
      </c>
      <c r="G645" s="217">
        <f>(G625/G612)*BY91</f>
        <v>0</v>
      </c>
      <c r="H645" s="219">
        <f>(H628/H612)*BY60</f>
        <v>0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606</v>
      </c>
    </row>
    <row r="646" spans="1:14" s="202" customFormat="1" ht="12.6" customHeight="1" x14ac:dyDescent="0.2">
      <c r="A646" s="212">
        <v>8730</v>
      </c>
      <c r="B646" s="216" t="s">
        <v>607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608</v>
      </c>
    </row>
    <row r="647" spans="1:14" s="202" customFormat="1" ht="12.6" customHeight="1" x14ac:dyDescent="0.2">
      <c r="A647" s="212">
        <v>8740</v>
      </c>
      <c r="B647" s="216" t="s">
        <v>609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6217.1930670698775</v>
      </c>
      <c r="N647" s="213" t="s">
        <v>610</v>
      </c>
    </row>
    <row r="648" spans="1:14" s="202" customFormat="1" ht="12.6" customHeight="1" x14ac:dyDescent="0.2">
      <c r="A648" s="212"/>
      <c r="B648" s="212"/>
      <c r="C648" s="202">
        <f>SUM(C614:C647)</f>
        <v>13034595</v>
      </c>
      <c r="L648" s="215"/>
    </row>
    <row r="666" spans="1:14" s="202" customFormat="1" ht="12.6" customHeight="1" x14ac:dyDescent="0.2">
      <c r="C666" s="210" t="s">
        <v>611</v>
      </c>
      <c r="M666" s="210" t="s">
        <v>612</v>
      </c>
    </row>
    <row r="667" spans="1:14" s="202" customFormat="1" ht="12.6" customHeight="1" x14ac:dyDescent="0.2">
      <c r="C667" s="210" t="s">
        <v>541</v>
      </c>
      <c r="D667" s="210" t="s">
        <v>542</v>
      </c>
      <c r="E667" s="211" t="s">
        <v>543</v>
      </c>
      <c r="F667" s="210" t="s">
        <v>544</v>
      </c>
      <c r="G667" s="210" t="s">
        <v>545</v>
      </c>
      <c r="H667" s="210" t="s">
        <v>546</v>
      </c>
      <c r="I667" s="210" t="s">
        <v>547</v>
      </c>
      <c r="J667" s="210" t="s">
        <v>548</v>
      </c>
      <c r="K667" s="210" t="s">
        <v>549</v>
      </c>
      <c r="L667" s="211" t="s">
        <v>550</v>
      </c>
      <c r="M667" s="210" t="s">
        <v>613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>
        <f>(H628/H612)*C60</f>
        <v>0</v>
      </c>
      <c r="I668" s="217">
        <f>(I629/I612)*C92</f>
        <v>0</v>
      </c>
      <c r="J668" s="217">
        <f>(J630/J612)*C93</f>
        <v>0</v>
      </c>
      <c r="K668" s="217">
        <f>(K644/K612)*C89</f>
        <v>0</v>
      </c>
      <c r="L668" s="217">
        <f>(L647/L612)*C94</f>
        <v>0</v>
      </c>
      <c r="M668" s="202">
        <f t="shared" ref="M668:M713" si="0">ROUND(SUM(D668:L668),0)</f>
        <v>0</v>
      </c>
      <c r="N668" s="211" t="s">
        <v>614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615</v>
      </c>
    </row>
    <row r="670" spans="1:14" s="202" customFormat="1" ht="12.6" customHeight="1" x14ac:dyDescent="0.2">
      <c r="A670" s="212">
        <v>6070</v>
      </c>
      <c r="B670" s="211" t="s">
        <v>616</v>
      </c>
      <c r="C670" s="217">
        <f>E85</f>
        <v>1441734</v>
      </c>
      <c r="D670" s="217">
        <f>(D615/D612)*E90</f>
        <v>135010.35230221052</v>
      </c>
      <c r="E670" s="219">
        <f>(E623/E612)*SUM(C670:D670)</f>
        <v>124278.16540818432</v>
      </c>
      <c r="F670" s="219">
        <f>(F624/F612)*E64</f>
        <v>2284.8322391390898</v>
      </c>
      <c r="G670" s="217">
        <f>(G625/G612)*E91</f>
        <v>228134.05096502061</v>
      </c>
      <c r="H670" s="219">
        <f>(H628/H612)*E60</f>
        <v>25411.029657393654</v>
      </c>
      <c r="I670" s="217">
        <f>(I629/I612)*E92</f>
        <v>37312.82378194639</v>
      </c>
      <c r="J670" s="217">
        <f>(J630/J612)*E93</f>
        <v>72124.129399355079</v>
      </c>
      <c r="K670" s="217">
        <f>(K644/K612)*E89</f>
        <v>354616.69691160636</v>
      </c>
      <c r="L670" s="217">
        <f>(L647/L612)*E94</f>
        <v>1000.4844921623859</v>
      </c>
      <c r="M670" s="202">
        <f t="shared" si="0"/>
        <v>980173</v>
      </c>
      <c r="N670" s="211" t="s">
        <v>617</v>
      </c>
    </row>
    <row r="671" spans="1:14" s="202" customFormat="1" ht="12.6" customHeight="1" x14ac:dyDescent="0.2">
      <c r="A671" s="212">
        <v>6100</v>
      </c>
      <c r="B671" s="211" t="s">
        <v>618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619</v>
      </c>
    </row>
    <row r="672" spans="1:14" s="202" customFormat="1" ht="12.6" customHeight="1" x14ac:dyDescent="0.2">
      <c r="A672" s="212">
        <v>6120</v>
      </c>
      <c r="B672" s="211" t="s">
        <v>620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621</v>
      </c>
    </row>
    <row r="673" spans="1:14" s="202" customFormat="1" ht="12.6" customHeight="1" x14ac:dyDescent="0.2">
      <c r="A673" s="212">
        <v>6140</v>
      </c>
      <c r="B673" s="211" t="s">
        <v>622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623</v>
      </c>
    </row>
    <row r="674" spans="1:14" s="202" customFormat="1" ht="12.6" customHeight="1" x14ac:dyDescent="0.2">
      <c r="A674" s="212">
        <v>6150</v>
      </c>
      <c r="B674" s="211" t="s">
        <v>624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625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84357</v>
      </c>
      <c r="D675" s="217">
        <f>(D615/D612)*J90</f>
        <v>0</v>
      </c>
      <c r="E675" s="219">
        <f>(E623/E612)*SUM(C675:D675)</f>
        <v>6648.9746318297357</v>
      </c>
      <c r="F675" s="219">
        <f>(F624/F612)*J64</f>
        <v>145.03677931857499</v>
      </c>
      <c r="G675" s="217">
        <f>(G625/G612)*J91</f>
        <v>0</v>
      </c>
      <c r="H675" s="219">
        <f>(H628/H612)*J60</f>
        <v>1628.0046855711812</v>
      </c>
      <c r="I675" s="217">
        <f>(I629/I612)*J92</f>
        <v>0</v>
      </c>
      <c r="J675" s="217">
        <f>(J630/J612)*J93</f>
        <v>4578.254565369084</v>
      </c>
      <c r="K675" s="217">
        <f>(K644/K612)*J89</f>
        <v>22937.332099036266</v>
      </c>
      <c r="L675" s="217">
        <f>(L647/L612)*J94</f>
        <v>63.706682568950761</v>
      </c>
      <c r="M675" s="202">
        <f t="shared" si="0"/>
        <v>36001</v>
      </c>
      <c r="N675" s="211" t="s">
        <v>626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627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3749373</v>
      </c>
      <c r="D677" s="217">
        <f>(D615/D612)*L90</f>
        <v>351127.77451828273</v>
      </c>
      <c r="E677" s="219">
        <f>(E623/E612)*SUM(C677:D677)</f>
        <v>323199.32699799951</v>
      </c>
      <c r="F677" s="219">
        <f>(F624/F612)*L64</f>
        <v>5941.8440959800819</v>
      </c>
      <c r="G677" s="217">
        <f>(G625/G612)*L91</f>
        <v>593310.01735851401</v>
      </c>
      <c r="H677" s="219">
        <f>(H628/H612)*L60</f>
        <v>66075.755390465114</v>
      </c>
      <c r="I677" s="217">
        <f>(I629/I612)*L92</f>
        <v>97013.341833060622</v>
      </c>
      <c r="J677" s="217">
        <f>(J630/J612)*L93</f>
        <v>187566.61322457407</v>
      </c>
      <c r="K677" s="217">
        <f>(K644/K612)*L89</f>
        <v>886829.36262490158</v>
      </c>
      <c r="L677" s="217">
        <f>(L647/L612)*L94</f>
        <v>2558.4024568030914</v>
      </c>
      <c r="M677" s="202">
        <f t="shared" si="0"/>
        <v>2513622</v>
      </c>
      <c r="N677" s="211" t="s">
        <v>628</v>
      </c>
    </row>
    <row r="678" spans="1:14" s="202" customFormat="1" ht="12.6" customHeight="1" x14ac:dyDescent="0.2">
      <c r="A678" s="212">
        <v>6330</v>
      </c>
      <c r="B678" s="211" t="s">
        <v>629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630</v>
      </c>
    </row>
    <row r="679" spans="1:14" s="202" customFormat="1" ht="12.6" customHeight="1" x14ac:dyDescent="0.2">
      <c r="A679" s="212">
        <v>6400</v>
      </c>
      <c r="B679" s="211" t="s">
        <v>631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632</v>
      </c>
    </row>
    <row r="680" spans="1:14" s="202" customFormat="1" ht="12.6" customHeight="1" x14ac:dyDescent="0.2">
      <c r="A680" s="212">
        <v>7010</v>
      </c>
      <c r="B680" s="211" t="s">
        <v>633</v>
      </c>
      <c r="C680" s="217">
        <f>O85</f>
        <v>648478</v>
      </c>
      <c r="D680" s="217">
        <f>(D615/D612)*O90</f>
        <v>3754.1787110388486</v>
      </c>
      <c r="E680" s="219">
        <f>(E623/E612)*SUM(C680:D680)</f>
        <v>51408.599290073573</v>
      </c>
      <c r="F680" s="219">
        <f>(F624/F612)*O64</f>
        <v>2311.4436532511359</v>
      </c>
      <c r="G680" s="217">
        <f>(G625/G612)*O91</f>
        <v>0</v>
      </c>
      <c r="H680" s="219">
        <f>(H628/H612)*O60</f>
        <v>778.61093657752144</v>
      </c>
      <c r="I680" s="217">
        <f>(I629/I612)*O92</f>
        <v>1138.3573357203984</v>
      </c>
      <c r="J680" s="217">
        <f>(J630/J612)*O93</f>
        <v>8303.3493980822641</v>
      </c>
      <c r="K680" s="217">
        <f>(K644/K612)*O89</f>
        <v>4308.5036917807238</v>
      </c>
      <c r="L680" s="217">
        <f>(L647/L612)*O94</f>
        <v>11.583033194354684</v>
      </c>
      <c r="M680" s="202">
        <f t="shared" si="0"/>
        <v>72015</v>
      </c>
      <c r="N680" s="211" t="s">
        <v>634</v>
      </c>
    </row>
    <row r="681" spans="1:14" s="202" customFormat="1" ht="12.6" customHeight="1" x14ac:dyDescent="0.2">
      <c r="A681" s="212">
        <v>7020</v>
      </c>
      <c r="B681" s="211" t="s">
        <v>635</v>
      </c>
      <c r="C681" s="217">
        <f>P85</f>
        <v>1203534</v>
      </c>
      <c r="D681" s="217">
        <f>(D615/D612)*P90</f>
        <v>149382.69318850106</v>
      </c>
      <c r="E681" s="219">
        <f>(E623/E612)*SUM(C681:D681)</f>
        <v>106636.18635073933</v>
      </c>
      <c r="F681" s="219">
        <f>(F624/F612)*P64</f>
        <v>18315.328624655434</v>
      </c>
      <c r="G681" s="217">
        <f>(G625/G612)*P91</f>
        <v>0</v>
      </c>
      <c r="H681" s="219">
        <f>(H628/H612)*P60</f>
        <v>33798.792928706047</v>
      </c>
      <c r="I681" s="217">
        <f>(I629/I612)*P92</f>
        <v>48865.042670368217</v>
      </c>
      <c r="J681" s="217">
        <f>(J630/J612)*P93</f>
        <v>31644.470083964436</v>
      </c>
      <c r="K681" s="217">
        <f>(K644/K612)*P89</f>
        <v>554423.2488080262</v>
      </c>
      <c r="L681" s="217">
        <f>(L647/L612)*P94</f>
        <v>1068.5348121792197</v>
      </c>
      <c r="M681" s="202">
        <f t="shared" si="0"/>
        <v>944134</v>
      </c>
      <c r="N681" s="211" t="s">
        <v>636</v>
      </c>
    </row>
    <row r="682" spans="1:14" s="202" customFormat="1" ht="12.6" customHeight="1" x14ac:dyDescent="0.2">
      <c r="A682" s="212">
        <v>7030</v>
      </c>
      <c r="B682" s="211" t="s">
        <v>637</v>
      </c>
      <c r="C682" s="217">
        <f>Q85</f>
        <v>11918</v>
      </c>
      <c r="D682" s="217">
        <f>(D615/D612)*Q90</f>
        <v>0</v>
      </c>
      <c r="E682" s="219">
        <f>(E623/E612)*SUM(C682:D682)</f>
        <v>939.37052837520048</v>
      </c>
      <c r="F682" s="219">
        <f>(F624/F612)*Q64</f>
        <v>860.89296374846469</v>
      </c>
      <c r="G682" s="217">
        <f>(G625/G612)*Q91</f>
        <v>0</v>
      </c>
      <c r="H682" s="219">
        <f>(H628/H612)*Q60</f>
        <v>0</v>
      </c>
      <c r="I682" s="217">
        <f>(I629/I612)*Q92</f>
        <v>0</v>
      </c>
      <c r="J682" s="217">
        <f>(J630/J612)*Q93</f>
        <v>0</v>
      </c>
      <c r="K682" s="217">
        <f>(K644/K612)*Q89</f>
        <v>0</v>
      </c>
      <c r="L682" s="217">
        <f>(L647/L612)*Q94</f>
        <v>0</v>
      </c>
      <c r="M682" s="202">
        <f t="shared" si="0"/>
        <v>1800</v>
      </c>
      <c r="N682" s="211" t="s">
        <v>638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888749</v>
      </c>
      <c r="D683" s="217">
        <f>(D615/D612)*R90</f>
        <v>5603.2518075206699</v>
      </c>
      <c r="E683" s="219">
        <f>(E623/E612)*SUM(C683:D683)</f>
        <v>70492.376852993882</v>
      </c>
      <c r="F683" s="219">
        <f>(F624/F612)*R64</f>
        <v>1656.3090460391111</v>
      </c>
      <c r="G683" s="217">
        <f>(G625/G612)*R91</f>
        <v>0</v>
      </c>
      <c r="H683" s="219">
        <f>(H628/H612)*R60</f>
        <v>7361.4124912783846</v>
      </c>
      <c r="I683" s="217">
        <f>(I629/I612)*R92</f>
        <v>10624.668466723719</v>
      </c>
      <c r="J683" s="217">
        <f>(J630/J612)*R93</f>
        <v>0</v>
      </c>
      <c r="K683" s="217">
        <f>(K644/K612)*R89</f>
        <v>262752.56582503603</v>
      </c>
      <c r="L683" s="217">
        <f>(L647/L612)*R94</f>
        <v>0</v>
      </c>
      <c r="M683" s="202">
        <f t="shared" si="0"/>
        <v>358491</v>
      </c>
      <c r="N683" s="211" t="s">
        <v>639</v>
      </c>
    </row>
    <row r="684" spans="1:14" s="202" customFormat="1" ht="12.6" customHeight="1" x14ac:dyDescent="0.2">
      <c r="A684" s="212">
        <v>7050</v>
      </c>
      <c r="B684" s="211" t="s">
        <v>640</v>
      </c>
      <c r="C684" s="217">
        <f>S85</f>
        <v>108635</v>
      </c>
      <c r="D684" s="217">
        <f>(D615/D612)*S90</f>
        <v>0</v>
      </c>
      <c r="E684" s="219">
        <f>(E623/E612)*SUM(C684:D684)</f>
        <v>8562.5538974693663</v>
      </c>
      <c r="F684" s="219">
        <f>(F624/F612)*S64</f>
        <v>3493.0453087210649</v>
      </c>
      <c r="G684" s="217">
        <f>(G625/G612)*S91</f>
        <v>0</v>
      </c>
      <c r="H684" s="219">
        <f>(H628/H612)*S60</f>
        <v>2618.9640593971176</v>
      </c>
      <c r="I684" s="217">
        <f>(I629/I612)*S92</f>
        <v>3752.3630695968691</v>
      </c>
      <c r="J684" s="217">
        <f>(J630/J612)*S93</f>
        <v>0</v>
      </c>
      <c r="K684" s="217">
        <f>(K644/K612)*S89</f>
        <v>35199.799064371371</v>
      </c>
      <c r="L684" s="217">
        <f>(L647/L612)*S94</f>
        <v>0</v>
      </c>
      <c r="M684" s="202">
        <f t="shared" si="0"/>
        <v>53627</v>
      </c>
      <c r="N684" s="211" t="s">
        <v>641</v>
      </c>
    </row>
    <row r="685" spans="1:14" s="202" customFormat="1" ht="12.6" customHeight="1" x14ac:dyDescent="0.2">
      <c r="A685" s="212">
        <v>7060</v>
      </c>
      <c r="B685" s="211" t="s">
        <v>642</v>
      </c>
      <c r="C685" s="217">
        <f>T85</f>
        <v>680920</v>
      </c>
      <c r="D685" s="217">
        <f>(D615/D612)*T90</f>
        <v>41239.933303352125</v>
      </c>
      <c r="E685" s="219">
        <f>(E623/E612)*SUM(C685:D685)</f>
        <v>56920.268343561787</v>
      </c>
      <c r="F685" s="219">
        <f>(F624/F612)*T64</f>
        <v>22549.195465066143</v>
      </c>
      <c r="G685" s="217">
        <f>(G625/G612)*T91</f>
        <v>0</v>
      </c>
      <c r="H685" s="219">
        <f>(H628/H612)*T60</f>
        <v>9343.3312389302573</v>
      </c>
      <c r="I685" s="217">
        <f>(I629/I612)*T92</f>
        <v>13491.642497426945</v>
      </c>
      <c r="J685" s="217">
        <f>(J630/J612)*T93</f>
        <v>0</v>
      </c>
      <c r="K685" s="217">
        <f>(K644/K612)*T89</f>
        <v>186423.05729902163</v>
      </c>
      <c r="L685" s="217">
        <f>(L647/L612)*T94</f>
        <v>382.24009541370458</v>
      </c>
      <c r="M685" s="202">
        <f t="shared" si="0"/>
        <v>330350</v>
      </c>
      <c r="N685" s="211" t="s">
        <v>643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2973466</v>
      </c>
      <c r="D686" s="217">
        <f>(D615/D612)*U90</f>
        <v>69032.062268654656</v>
      </c>
      <c r="E686" s="219">
        <f>(E623/E612)*SUM(C686:D686)</f>
        <v>239808.1064217008</v>
      </c>
      <c r="F686" s="219">
        <f>(F624/F612)*U64</f>
        <v>88642.894751701388</v>
      </c>
      <c r="G686" s="217">
        <f>(G625/G612)*U91</f>
        <v>0</v>
      </c>
      <c r="H686" s="219">
        <f>(H628/H612)*U60</f>
        <v>44168.474947670307</v>
      </c>
      <c r="I686" s="217">
        <f>(I629/I612)*U92</f>
        <v>63832.33356595123</v>
      </c>
      <c r="J686" s="217">
        <f>(J630/J612)*U93</f>
        <v>0</v>
      </c>
      <c r="K686" s="217">
        <f>(K644/K612)*U89</f>
        <v>1004883.010869688</v>
      </c>
      <c r="L686" s="217">
        <f>(L647/L612)*U94</f>
        <v>0</v>
      </c>
      <c r="M686" s="202">
        <f t="shared" si="0"/>
        <v>1510367</v>
      </c>
      <c r="N686" s="211" t="s">
        <v>644</v>
      </c>
    </row>
    <row r="687" spans="1:14" s="202" customFormat="1" ht="12.6" customHeight="1" x14ac:dyDescent="0.2">
      <c r="A687" s="212">
        <v>7110</v>
      </c>
      <c r="B687" s="211" t="s">
        <v>645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>
        <f>(H628/H612)*V60</f>
        <v>0</v>
      </c>
      <c r="I687" s="217">
        <f>(I629/I612)*V92</f>
        <v>0</v>
      </c>
      <c r="J687" s="217">
        <f>(J630/J612)*V93</f>
        <v>0</v>
      </c>
      <c r="K687" s="217">
        <f>(K644/K612)*V89</f>
        <v>0</v>
      </c>
      <c r="L687" s="217">
        <f>(L647/L612)*V94</f>
        <v>0</v>
      </c>
      <c r="M687" s="202">
        <f t="shared" si="0"/>
        <v>0</v>
      </c>
      <c r="N687" s="211" t="s">
        <v>646</v>
      </c>
    </row>
    <row r="688" spans="1:14" s="202" customFormat="1" ht="12.6" customHeight="1" x14ac:dyDescent="0.2">
      <c r="A688" s="212">
        <v>7120</v>
      </c>
      <c r="B688" s="211" t="s">
        <v>647</v>
      </c>
      <c r="C688" s="217">
        <f>W85</f>
        <v>380970</v>
      </c>
      <c r="D688" s="217">
        <f>(D615/D612)*W90</f>
        <v>5407.1379942574458</v>
      </c>
      <c r="E688" s="219">
        <f>(E623/E612)*SUM(C688:D688)</f>
        <v>30454.043989743528</v>
      </c>
      <c r="F688" s="219">
        <f>(F624/F612)*W64</f>
        <v>0</v>
      </c>
      <c r="G688" s="217">
        <f>(G625/G612)*W91</f>
        <v>0</v>
      </c>
      <c r="H688" s="219">
        <f>(H628/H612)*W60</f>
        <v>2088.09296627608</v>
      </c>
      <c r="I688" s="217">
        <f>(I629/I612)*W92</f>
        <v>2993.4581791166033</v>
      </c>
      <c r="J688" s="217">
        <f>(J630/J612)*W93</f>
        <v>0</v>
      </c>
      <c r="K688" s="217">
        <f>(K644/K612)*W89</f>
        <v>56265.479137582552</v>
      </c>
      <c r="L688" s="217">
        <f>(L647/L612)*W94</f>
        <v>0</v>
      </c>
      <c r="M688" s="202">
        <f t="shared" si="0"/>
        <v>97208</v>
      </c>
      <c r="N688" s="211" t="s">
        <v>648</v>
      </c>
    </row>
    <row r="689" spans="1:14" s="202" customFormat="1" ht="12.6" customHeight="1" x14ac:dyDescent="0.2">
      <c r="A689" s="212">
        <v>7130</v>
      </c>
      <c r="B689" s="211" t="s">
        <v>649</v>
      </c>
      <c r="C689" s="217">
        <f>X85</f>
        <v>364109</v>
      </c>
      <c r="D689" s="217">
        <f>(D615/D612)*X90</f>
        <v>26811.559898986405</v>
      </c>
      <c r="E689" s="219">
        <f>(E623/E612)*SUM(C689:D689)</f>
        <v>30812.15412863233</v>
      </c>
      <c r="F689" s="219">
        <f>(F624/F612)*X64</f>
        <v>1219.4611930726339</v>
      </c>
      <c r="G689" s="217">
        <f>(G625/G612)*X91</f>
        <v>0</v>
      </c>
      <c r="H689" s="219">
        <f>(H628/H612)*X60</f>
        <v>10298.899206548125</v>
      </c>
      <c r="I689" s="217">
        <f>(I629/I612)*X92</f>
        <v>14882.968129974099</v>
      </c>
      <c r="J689" s="217">
        <f>(J630/J612)*X93</f>
        <v>0</v>
      </c>
      <c r="K689" s="217">
        <f>(K644/K612)*X89</f>
        <v>279466.23098269018</v>
      </c>
      <c r="L689" s="217">
        <f>(L647/L612)*X94</f>
        <v>0</v>
      </c>
      <c r="M689" s="202">
        <f t="shared" si="0"/>
        <v>363491</v>
      </c>
      <c r="N689" s="211" t="s">
        <v>650</v>
      </c>
    </row>
    <row r="690" spans="1:14" s="202" customFormat="1" ht="12.6" customHeight="1" x14ac:dyDescent="0.2">
      <c r="A690" s="212">
        <v>7140</v>
      </c>
      <c r="B690" s="211" t="s">
        <v>651</v>
      </c>
      <c r="C690" s="217">
        <f>Y85</f>
        <v>1378097</v>
      </c>
      <c r="D690" s="217">
        <f>(D615/D612)*Y90</f>
        <v>68499.753346940182</v>
      </c>
      <c r="E690" s="219">
        <f>(E623/E612)*SUM(C690:D690)</f>
        <v>114019.99970946173</v>
      </c>
      <c r="F690" s="219">
        <f>(F624/F612)*Y64</f>
        <v>9209.6525904125901</v>
      </c>
      <c r="G690" s="217">
        <f>(G625/G612)*Y91</f>
        <v>0</v>
      </c>
      <c r="H690" s="219">
        <f>(H628/H612)*Y60</f>
        <v>26295.814812595381</v>
      </c>
      <c r="I690" s="217">
        <f>(I629/I612)*Y92</f>
        <v>38029.567289622202</v>
      </c>
      <c r="J690" s="217">
        <f>(J630/J612)*Y93</f>
        <v>0</v>
      </c>
      <c r="K690" s="217">
        <f>(K644/K612)*Y89</f>
        <v>713841.34398836701</v>
      </c>
      <c r="L690" s="217">
        <f>(L647/L612)*Y94</f>
        <v>0</v>
      </c>
      <c r="M690" s="202">
        <f t="shared" si="0"/>
        <v>969896</v>
      </c>
      <c r="N690" s="211" t="s">
        <v>652</v>
      </c>
    </row>
    <row r="691" spans="1:14" s="202" customFormat="1" ht="12.6" customHeight="1" x14ac:dyDescent="0.2">
      <c r="A691" s="212">
        <v>7150</v>
      </c>
      <c r="B691" s="211" t="s">
        <v>653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654</v>
      </c>
    </row>
    <row r="692" spans="1:14" s="202" customFormat="1" ht="12.6" customHeight="1" x14ac:dyDescent="0.2">
      <c r="A692" s="212">
        <v>7160</v>
      </c>
      <c r="B692" s="211" t="s">
        <v>655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>
        <f>(H628/H612)*AA60</f>
        <v>0</v>
      </c>
      <c r="I692" s="217">
        <f>(I629/I612)*AA92</f>
        <v>0</v>
      </c>
      <c r="J692" s="217">
        <f>(J630/J612)*AA93</f>
        <v>0</v>
      </c>
      <c r="K692" s="217">
        <f>(K644/K612)*AA89</f>
        <v>0</v>
      </c>
      <c r="L692" s="217">
        <f>(L647/L612)*AA94</f>
        <v>0</v>
      </c>
      <c r="M692" s="202">
        <f t="shared" si="0"/>
        <v>0</v>
      </c>
      <c r="N692" s="211" t="s">
        <v>656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1292614</v>
      </c>
      <c r="D693" s="217">
        <f>(D615/D612)*AB90</f>
        <v>46731.120074722385</v>
      </c>
      <c r="E693" s="219">
        <f>(E623/E612)*SUM(C693:D693)</f>
        <v>105566.48205414822</v>
      </c>
      <c r="F693" s="219">
        <f>(F624/F612)*AB64</f>
        <v>60274.395722992413</v>
      </c>
      <c r="G693" s="217">
        <f>(G625/G612)*AB91</f>
        <v>0</v>
      </c>
      <c r="H693" s="219">
        <f>(H628/H612)*AB60</f>
        <v>5202.5367125861658</v>
      </c>
      <c r="I693" s="217">
        <f>(I629/I612)*AB92</f>
        <v>7504.7261391937382</v>
      </c>
      <c r="J693" s="217">
        <f>(J630/J612)*AB93</f>
        <v>0</v>
      </c>
      <c r="K693" s="217">
        <f>(K644/K612)*AB89</f>
        <v>411778.28412450053</v>
      </c>
      <c r="L693" s="217">
        <f>(L647/L612)*AB94</f>
        <v>0</v>
      </c>
      <c r="M693" s="202">
        <f t="shared" si="0"/>
        <v>637058</v>
      </c>
      <c r="N693" s="211" t="s">
        <v>657</v>
      </c>
    </row>
    <row r="694" spans="1:14" s="202" customFormat="1" ht="12.6" customHeight="1" x14ac:dyDescent="0.2">
      <c r="A694" s="212">
        <v>7180</v>
      </c>
      <c r="B694" s="211" t="s">
        <v>658</v>
      </c>
      <c r="C694" s="217">
        <f>AC85</f>
        <v>40251</v>
      </c>
      <c r="D694" s="217">
        <f>(D615/D612)*AC90</f>
        <v>0</v>
      </c>
      <c r="E694" s="219">
        <f>(E623/E612)*SUM(C694:D694)</f>
        <v>3172.5627737565192</v>
      </c>
      <c r="F694" s="219">
        <f>(F624/F612)*AC64</f>
        <v>1455.7632345349277</v>
      </c>
      <c r="G694" s="217">
        <f>(G625/G612)*AC91</f>
        <v>0</v>
      </c>
      <c r="H694" s="219">
        <f>(H628/H612)*AC60</f>
        <v>0</v>
      </c>
      <c r="I694" s="217">
        <f>(I629/I612)*AC92</f>
        <v>0</v>
      </c>
      <c r="J694" s="217">
        <f>(J630/J612)*AC93</f>
        <v>0</v>
      </c>
      <c r="K694" s="217">
        <f>(K644/K612)*AC89</f>
        <v>0</v>
      </c>
      <c r="L694" s="217">
        <f>(L647/L612)*AC94</f>
        <v>0</v>
      </c>
      <c r="M694" s="202">
        <f t="shared" si="0"/>
        <v>4628</v>
      </c>
      <c r="N694" s="211" t="s">
        <v>659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660</v>
      </c>
    </row>
    <row r="696" spans="1:14" s="202" customFormat="1" ht="12.6" customHeight="1" x14ac:dyDescent="0.2">
      <c r="A696" s="212">
        <v>7200</v>
      </c>
      <c r="B696" s="211" t="s">
        <v>661</v>
      </c>
      <c r="C696" s="217">
        <f>AE85</f>
        <v>530010</v>
      </c>
      <c r="D696" s="217">
        <f>(D615/D612)*AE90</f>
        <v>66286.468882969522</v>
      </c>
      <c r="E696" s="219">
        <f>(E623/E612)*SUM(C696:D696)</f>
        <v>46999.775888812001</v>
      </c>
      <c r="F696" s="219">
        <f>(F624/F612)*AE64</f>
        <v>476.35345742147359</v>
      </c>
      <c r="G696" s="217">
        <f>(G625/G612)*AE91</f>
        <v>0</v>
      </c>
      <c r="H696" s="219">
        <f>(H628/H612)*AE60</f>
        <v>13908.822639771179</v>
      </c>
      <c r="I696" s="217">
        <f>(I629/I612)*AE92</f>
        <v>20110.979597727041</v>
      </c>
      <c r="J696" s="217">
        <f>(J630/J612)*AE93</f>
        <v>0</v>
      </c>
      <c r="K696" s="217">
        <f>(K644/K612)*AE89</f>
        <v>110879.31684751163</v>
      </c>
      <c r="L696" s="217">
        <f>(L647/L612)*AE94</f>
        <v>0</v>
      </c>
      <c r="M696" s="202">
        <f t="shared" si="0"/>
        <v>258662</v>
      </c>
      <c r="N696" s="211" t="s">
        <v>662</v>
      </c>
    </row>
    <row r="697" spans="1:14" s="202" customFormat="1" ht="12.6" customHeight="1" x14ac:dyDescent="0.2">
      <c r="A697" s="212">
        <v>7220</v>
      </c>
      <c r="B697" s="211" t="s">
        <v>663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664</v>
      </c>
    </row>
    <row r="698" spans="1:14" s="202" customFormat="1" ht="12.6" customHeight="1" x14ac:dyDescent="0.2">
      <c r="A698" s="212">
        <v>7230</v>
      </c>
      <c r="B698" s="211" t="s">
        <v>665</v>
      </c>
      <c r="C698" s="217">
        <f>AG85</f>
        <v>2979567</v>
      </c>
      <c r="D698" s="217">
        <f>(D615/D612)*AG90</f>
        <v>137727.92942885807</v>
      </c>
      <c r="E698" s="219">
        <f>(E623/E612)*SUM(C698:D698)</f>
        <v>245703.55638185266</v>
      </c>
      <c r="F698" s="219">
        <f>(F624/F612)*AG64</f>
        <v>6847.821001849642</v>
      </c>
      <c r="G698" s="217">
        <f>(G625/G612)*AG91</f>
        <v>0</v>
      </c>
      <c r="H698" s="219">
        <f>(H628/H612)*AG60</f>
        <v>40275.420264782704</v>
      </c>
      <c r="I698" s="217">
        <f>(I629/I612)*AG92</f>
        <v>58182.7082701537</v>
      </c>
      <c r="J698" s="217">
        <f>(J630/J612)*AG93</f>
        <v>15955.195000318203</v>
      </c>
      <c r="K698" s="217">
        <f>(K644/K612)*AG89</f>
        <v>1200099.3517921853</v>
      </c>
      <c r="L698" s="217">
        <f>(L647/L612)*AG94</f>
        <v>929.53841384696341</v>
      </c>
      <c r="M698" s="202">
        <f t="shared" si="0"/>
        <v>1705722</v>
      </c>
      <c r="N698" s="211" t="s">
        <v>666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667</v>
      </c>
    </row>
    <row r="700" spans="1:14" s="202" customFormat="1" ht="12.6" customHeight="1" x14ac:dyDescent="0.2">
      <c r="A700" s="212">
        <v>7250</v>
      </c>
      <c r="B700" s="211" t="s">
        <v>668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669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5539174</v>
      </c>
      <c r="D701" s="217">
        <f>(D615/D612)*AJ90</f>
        <v>335270.57190299925</v>
      </c>
      <c r="E701" s="219">
        <f>(E623/E612)*SUM(C701:D701)</f>
        <v>463020.64955691807</v>
      </c>
      <c r="F701" s="219">
        <f>(F624/F612)*AJ64</f>
        <v>15507.687263596867</v>
      </c>
      <c r="G701" s="217">
        <f>(G625/G612)*AJ91</f>
        <v>0</v>
      </c>
      <c r="H701" s="219">
        <f>(H628/H612)*AJ60</f>
        <v>110775.10143125647</v>
      </c>
      <c r="I701" s="217">
        <f>(I629/I612)*AJ92</f>
        <v>160044.60912572712</v>
      </c>
      <c r="J701" s="217">
        <f>(J630/J612)*AJ93</f>
        <v>0</v>
      </c>
      <c r="K701" s="217">
        <f>(K644/K612)*AJ89</f>
        <v>711368.90237270715</v>
      </c>
      <c r="L701" s="217">
        <f>(L647/L612)*AJ94</f>
        <v>0</v>
      </c>
      <c r="M701" s="202">
        <f t="shared" si="0"/>
        <v>1795988</v>
      </c>
      <c r="N701" s="211" t="s">
        <v>670</v>
      </c>
    </row>
    <row r="702" spans="1:14" s="202" customFormat="1" ht="12.6" customHeight="1" x14ac:dyDescent="0.2">
      <c r="A702" s="212">
        <v>7310</v>
      </c>
      <c r="B702" s="211" t="s">
        <v>671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672</v>
      </c>
    </row>
    <row r="703" spans="1:14" s="202" customFormat="1" ht="12.6" customHeight="1" x14ac:dyDescent="0.2">
      <c r="A703" s="212">
        <v>7320</v>
      </c>
      <c r="B703" s="211" t="s">
        <v>673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674</v>
      </c>
    </row>
    <row r="704" spans="1:14" s="202" customFormat="1" ht="12.6" customHeight="1" x14ac:dyDescent="0.2">
      <c r="A704" s="212">
        <v>7330</v>
      </c>
      <c r="B704" s="211" t="s">
        <v>675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676</v>
      </c>
    </row>
    <row r="705" spans="1:14" s="202" customFormat="1" ht="12.6" customHeight="1" x14ac:dyDescent="0.2">
      <c r="A705" s="212">
        <v>7340</v>
      </c>
      <c r="B705" s="211" t="s">
        <v>677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678</v>
      </c>
    </row>
    <row r="706" spans="1:14" s="202" customFormat="1" ht="12.6" customHeight="1" x14ac:dyDescent="0.2">
      <c r="A706" s="212">
        <v>7350</v>
      </c>
      <c r="B706" s="211" t="s">
        <v>679</v>
      </c>
      <c r="C706" s="217">
        <f>AO85</f>
        <v>291434</v>
      </c>
      <c r="D706" s="217">
        <f>(D615/D612)*AO90</f>
        <v>27287.836302625659</v>
      </c>
      <c r="E706" s="219">
        <f>(E623/E612)*SUM(C706:D706)</f>
        <v>25121.488485678103</v>
      </c>
      <c r="F706" s="219">
        <f>(F624/F612)*AO64</f>
        <v>461.90464838469251</v>
      </c>
      <c r="G706" s="217">
        <f>(G625/G612)*AO91</f>
        <v>46096.584300525399</v>
      </c>
      <c r="H706" s="219">
        <f>(H628/H612)*AO60</f>
        <v>5131.7539001700279</v>
      </c>
      <c r="I706" s="217">
        <f>(I629/I612)*AO92</f>
        <v>7546.8875219981974</v>
      </c>
      <c r="J706" s="217">
        <f>(J630/J612)*AO93</f>
        <v>14581.275430846357</v>
      </c>
      <c r="K706" s="217">
        <f>(K644/K612)*AO89</f>
        <v>274247.89644502226</v>
      </c>
      <c r="L706" s="217">
        <f>(L647/L612)*AO94</f>
        <v>202.70308090120696</v>
      </c>
      <c r="M706" s="202">
        <f t="shared" si="0"/>
        <v>400678</v>
      </c>
      <c r="N706" s="211" t="s">
        <v>680</v>
      </c>
    </row>
    <row r="707" spans="1:14" s="202" customFormat="1" ht="12.6" customHeight="1" x14ac:dyDescent="0.2">
      <c r="A707" s="212">
        <v>7380</v>
      </c>
      <c r="B707" s="211" t="s">
        <v>681</v>
      </c>
      <c r="C707" s="217">
        <f>AP85</f>
        <v>5994</v>
      </c>
      <c r="D707" s="217">
        <f>(D615/D612)*AP90</f>
        <v>0</v>
      </c>
      <c r="E707" s="219">
        <f>(E623/E612)*SUM(C707:D707)</f>
        <v>472.44394588697361</v>
      </c>
      <c r="F707" s="219">
        <f>(F624/F612)*AP64</f>
        <v>212.61696842098794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0</v>
      </c>
      <c r="K707" s="217">
        <f>(K644/K612)*AP89</f>
        <v>0</v>
      </c>
      <c r="L707" s="217">
        <f>(L647/L612)*AP94</f>
        <v>0</v>
      </c>
      <c r="M707" s="202">
        <f t="shared" si="0"/>
        <v>685</v>
      </c>
      <c r="N707" s="211" t="s">
        <v>682</v>
      </c>
    </row>
    <row r="708" spans="1:14" s="202" customFormat="1" ht="12.6" customHeight="1" x14ac:dyDescent="0.2">
      <c r="A708" s="212">
        <v>7390</v>
      </c>
      <c r="B708" s="211" t="s">
        <v>683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684</v>
      </c>
    </row>
    <row r="709" spans="1:14" s="202" customFormat="1" ht="12.6" customHeight="1" x14ac:dyDescent="0.2">
      <c r="A709" s="212">
        <v>7400</v>
      </c>
      <c r="B709" s="211" t="s">
        <v>685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686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687</v>
      </c>
    </row>
    <row r="711" spans="1:14" s="202" customFormat="1" ht="12.6" customHeight="1" x14ac:dyDescent="0.2">
      <c r="A711" s="212">
        <v>7420</v>
      </c>
      <c r="B711" s="211" t="s">
        <v>688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689</v>
      </c>
    </row>
    <row r="712" spans="1:14" s="202" customFormat="1" ht="12.6" customHeight="1" x14ac:dyDescent="0.2">
      <c r="A712" s="212">
        <v>7430</v>
      </c>
      <c r="B712" s="211" t="s">
        <v>690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691</v>
      </c>
    </row>
    <row r="713" spans="1:14" s="202" customFormat="1" ht="12.6" customHeight="1" x14ac:dyDescent="0.2">
      <c r="A713" s="212">
        <v>7490</v>
      </c>
      <c r="B713" s="211" t="s">
        <v>692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>
        <f>(H628/H612)*AV60</f>
        <v>0</v>
      </c>
      <c r="I713" s="217">
        <f>(I629/I612)*AV92</f>
        <v>0</v>
      </c>
      <c r="J713" s="217">
        <f>(J630/J612)*AV93</f>
        <v>0</v>
      </c>
      <c r="K713" s="217">
        <f>(K644/K612)*AV89</f>
        <v>0</v>
      </c>
      <c r="L713" s="217">
        <f>(L647/L612)*AV94</f>
        <v>0</v>
      </c>
      <c r="M713" s="202">
        <f t="shared" si="0"/>
        <v>0</v>
      </c>
      <c r="N713" s="213" t="s">
        <v>693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37627979</v>
      </c>
      <c r="D715" s="202">
        <f>SUM(D616:D647)+SUM(D668:D713)</f>
        <v>2429597.9999999995</v>
      </c>
      <c r="E715" s="202">
        <f>SUM(E624:E647)+SUM(E668:E713)</f>
        <v>2749132.4479537839</v>
      </c>
      <c r="F715" s="202">
        <f>SUM(F625:F648)+SUM(F668:F713)</f>
        <v>284189.96701810934</v>
      </c>
      <c r="G715" s="202">
        <f>SUM(G626:G647)+SUM(G668:G713)</f>
        <v>867540.65262406005</v>
      </c>
      <c r="H715" s="202">
        <f>SUM(H629:H647)+SUM(H668:H713)</f>
        <v>642920.28517578426</v>
      </c>
      <c r="I715" s="202">
        <f>SUM(I630:I647)+SUM(I668:I713)</f>
        <v>877589.18307481823</v>
      </c>
      <c r="J715" s="202">
        <f>SUM(J631:J647)+SUM(J668:J713)</f>
        <v>334753.28710250952</v>
      </c>
      <c r="K715" s="202">
        <f>SUM(K668:K713)</f>
        <v>7070320.382884034</v>
      </c>
      <c r="L715" s="202">
        <f>SUM(L668:L713)</f>
        <v>6217.1930670698775</v>
      </c>
      <c r="M715" s="202">
        <f>SUM(M668:M713)</f>
        <v>13034596</v>
      </c>
      <c r="N715" s="211" t="s">
        <v>694</v>
      </c>
    </row>
    <row r="716" spans="1:14" s="202" customFormat="1" ht="12.6" customHeight="1" x14ac:dyDescent="0.2">
      <c r="C716" s="214">
        <f>CE85</f>
        <v>37627979</v>
      </c>
      <c r="D716" s="202">
        <f>D615</f>
        <v>2429598</v>
      </c>
      <c r="E716" s="202">
        <f>E623</f>
        <v>2749132.447953783</v>
      </c>
      <c r="F716" s="202">
        <f>F624</f>
        <v>284189.96701810934</v>
      </c>
      <c r="G716" s="202">
        <f>G625</f>
        <v>867540.65262406005</v>
      </c>
      <c r="H716" s="202">
        <f>H628</f>
        <v>642920.28517578426</v>
      </c>
      <c r="I716" s="202">
        <f>I629</f>
        <v>877589.18307481823</v>
      </c>
      <c r="J716" s="202">
        <f>J630</f>
        <v>334753.28710250952</v>
      </c>
      <c r="K716" s="202">
        <f>K644</f>
        <v>7070320.3828840349</v>
      </c>
      <c r="L716" s="202">
        <f>L647</f>
        <v>6217.1930670698775</v>
      </c>
      <c r="M716" s="202">
        <f>C648</f>
        <v>13034595</v>
      </c>
      <c r="N716" s="211" t="s">
        <v>695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10" orientation="portrait" r:id="rId10"/>
  <headerFooter alignWithMargins="0"/>
  <drawing r:id="rId1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1066</v>
      </c>
      <c r="B1" s="11" t="s">
        <v>1067</v>
      </c>
      <c r="C1" s="11" t="s">
        <v>1068</v>
      </c>
      <c r="D1" s="11" t="s">
        <v>1069</v>
      </c>
      <c r="E1" s="11" t="s">
        <v>1070</v>
      </c>
      <c r="F1" s="11" t="s">
        <v>1071</v>
      </c>
      <c r="G1" s="11" t="s">
        <v>1072</v>
      </c>
      <c r="H1" s="11" t="s">
        <v>1073</v>
      </c>
      <c r="I1" s="11" t="s">
        <v>1074</v>
      </c>
      <c r="J1" s="11" t="s">
        <v>1075</v>
      </c>
      <c r="K1" s="11" t="s">
        <v>1076</v>
      </c>
      <c r="L1" s="11" t="s">
        <v>1077</v>
      </c>
      <c r="M1" s="11" t="s">
        <v>1078</v>
      </c>
      <c r="N1" s="11" t="s">
        <v>1079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150</v>
      </c>
      <c r="C2" s="11" t="str">
        <f>SUBSTITUTE(LEFT(data!C98,49),",","")</f>
        <v>Douglas Grant Lincoln and Okanogan Public Hosp</v>
      </c>
      <c r="D2" s="11" t="str">
        <f>LEFT(data!C99, 49)</f>
        <v>411 Fortuyn Blvd</v>
      </c>
      <c r="E2" s="11" t="str">
        <f>LEFT(data!C100, 100)</f>
        <v>Grand Coulee</v>
      </c>
      <c r="F2" s="11" t="str">
        <f>LEFT(data!C101, 2)</f>
        <v>Wa</v>
      </c>
      <c r="G2" s="11" t="str">
        <f>LEFT(data!C102, 100)</f>
        <v>99133</v>
      </c>
      <c r="H2" s="11" t="str">
        <f>LEFT(data!C103, 100)</f>
        <v>Grant</v>
      </c>
      <c r="I2" s="11" t="str">
        <f>LEFT(data!C104, 49)</f>
        <v>Ramona Hicks</v>
      </c>
      <c r="J2" s="11" t="str">
        <f>LEFT(data!C105, 49)</f>
        <v>Kelly Highes</v>
      </c>
      <c r="K2" s="11" t="str">
        <f>LEFT(data!C107, 49)</f>
        <v>509.633.1753</v>
      </c>
      <c r="L2" s="11" t="str">
        <f>LEFT(data!C108, 49)</f>
        <v>509.633.0295</v>
      </c>
      <c r="M2" s="11" t="str">
        <f>LEFT(data!C109, 49)</f>
        <v>Jeannette Ring</v>
      </c>
      <c r="N2" s="11" t="str">
        <f>LEFT(data!C110, 49)</f>
        <v>jring@dza.cpa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1080</v>
      </c>
      <c r="B1" s="12" t="s">
        <v>1081</v>
      </c>
      <c r="C1" s="12" t="s">
        <v>1082</v>
      </c>
      <c r="D1" s="12" t="s">
        <v>1083</v>
      </c>
      <c r="E1" s="12" t="s">
        <v>1084</v>
      </c>
      <c r="F1" s="12" t="s">
        <v>1085</v>
      </c>
      <c r="G1" s="12" t="s">
        <v>1086</v>
      </c>
      <c r="H1" s="12" t="s">
        <v>1087</v>
      </c>
      <c r="I1" s="12" t="s">
        <v>1088</v>
      </c>
      <c r="J1" s="12" t="s">
        <v>1089</v>
      </c>
      <c r="K1" s="12" t="s">
        <v>1090</v>
      </c>
      <c r="L1" s="12" t="s">
        <v>1091</v>
      </c>
      <c r="M1" s="12" t="s">
        <v>1092</v>
      </c>
      <c r="N1" s="12" t="s">
        <v>1093</v>
      </c>
      <c r="O1" s="12" t="s">
        <v>1094</v>
      </c>
      <c r="P1" s="12" t="s">
        <v>1095</v>
      </c>
      <c r="Q1" s="12" t="s">
        <v>1096</v>
      </c>
      <c r="R1" s="12" t="s">
        <v>1097</v>
      </c>
      <c r="S1" s="12" t="s">
        <v>1098</v>
      </c>
      <c r="T1" s="12" t="s">
        <v>1099</v>
      </c>
      <c r="U1" s="12" t="s">
        <v>1100</v>
      </c>
      <c r="V1" s="12" t="s">
        <v>1101</v>
      </c>
      <c r="W1" s="12" t="s">
        <v>1102</v>
      </c>
      <c r="X1" s="12" t="s">
        <v>1103</v>
      </c>
      <c r="Y1" s="12" t="s">
        <v>1104</v>
      </c>
      <c r="Z1" s="12" t="s">
        <v>1105</v>
      </c>
      <c r="AA1" s="12" t="s">
        <v>1106</v>
      </c>
      <c r="AB1" s="12" t="s">
        <v>1107</v>
      </c>
      <c r="AC1" s="12" t="s">
        <v>1108</v>
      </c>
      <c r="AD1" s="12" t="s">
        <v>1109</v>
      </c>
      <c r="AE1" s="12" t="s">
        <v>1110</v>
      </c>
      <c r="AF1" s="12" t="s">
        <v>1111</v>
      </c>
      <c r="AG1" s="12" t="s">
        <v>1112</v>
      </c>
      <c r="AH1" s="12" t="s">
        <v>1113</v>
      </c>
      <c r="AI1" s="12" t="s">
        <v>1114</v>
      </c>
      <c r="AJ1" s="12" t="s">
        <v>1115</v>
      </c>
      <c r="AK1" s="12" t="s">
        <v>1116</v>
      </c>
      <c r="AL1" s="12" t="s">
        <v>1117</v>
      </c>
      <c r="AM1" s="12" t="s">
        <v>1118</v>
      </c>
      <c r="AN1" s="12" t="s">
        <v>1119</v>
      </c>
      <c r="AO1" s="12" t="s">
        <v>1120</v>
      </c>
      <c r="AP1" s="12" t="s">
        <v>1121</v>
      </c>
      <c r="AQ1" s="12" t="s">
        <v>1122</v>
      </c>
      <c r="AR1" s="12" t="s">
        <v>1123</v>
      </c>
      <c r="AS1" s="12" t="s">
        <v>1124</v>
      </c>
      <c r="AT1" s="12" t="s">
        <v>1125</v>
      </c>
      <c r="AU1" s="12" t="s">
        <v>1126</v>
      </c>
      <c r="AV1" s="12" t="s">
        <v>1127</v>
      </c>
      <c r="AW1" s="12" t="s">
        <v>1128</v>
      </c>
      <c r="AX1" s="12" t="s">
        <v>1129</v>
      </c>
      <c r="AY1" s="12" t="s">
        <v>1130</v>
      </c>
      <c r="AZ1" s="12" t="s">
        <v>1131</v>
      </c>
      <c r="BA1" s="12" t="s">
        <v>1132</v>
      </c>
      <c r="BB1" s="12" t="s">
        <v>1133</v>
      </c>
      <c r="BC1" s="12" t="s">
        <v>1134</v>
      </c>
      <c r="BD1" s="12" t="s">
        <v>1135</v>
      </c>
      <c r="BE1" s="12" t="s">
        <v>1136</v>
      </c>
      <c r="BF1" s="12" t="s">
        <v>1137</v>
      </c>
      <c r="BG1" s="12" t="s">
        <v>1138</v>
      </c>
      <c r="BH1" s="12" t="s">
        <v>1139</v>
      </c>
      <c r="BI1" s="12" t="s">
        <v>1140</v>
      </c>
      <c r="BJ1" s="12" t="s">
        <v>1141</v>
      </c>
      <c r="BK1" s="12" t="s">
        <v>1142</v>
      </c>
      <c r="BL1" s="12" t="s">
        <v>1143</v>
      </c>
      <c r="BM1" s="12" t="s">
        <v>1144</v>
      </c>
      <c r="BN1" s="12" t="s">
        <v>1145</v>
      </c>
      <c r="BO1" s="12" t="s">
        <v>1146</v>
      </c>
      <c r="BP1" s="12" t="s">
        <v>1147</v>
      </c>
      <c r="BQ1" s="12" t="s">
        <v>1148</v>
      </c>
      <c r="BR1" s="12" t="s">
        <v>1149</v>
      </c>
      <c r="BS1" s="12" t="s">
        <v>1150</v>
      </c>
      <c r="BT1" s="12" t="s">
        <v>1151</v>
      </c>
      <c r="BU1" s="12" t="s">
        <v>1152</v>
      </c>
      <c r="BV1" s="12" t="s">
        <v>1153</v>
      </c>
      <c r="BW1" s="12" t="s">
        <v>1154</v>
      </c>
      <c r="BX1" s="12" t="s">
        <v>1155</v>
      </c>
      <c r="BY1" s="12" t="s">
        <v>1156</v>
      </c>
      <c r="BZ1" s="12" t="s">
        <v>1157</v>
      </c>
      <c r="CA1" s="12" t="s">
        <v>1158</v>
      </c>
      <c r="CB1" s="12" t="s">
        <v>1159</v>
      </c>
      <c r="CC1" s="12" t="s">
        <v>1160</v>
      </c>
      <c r="CD1" s="12" t="s">
        <v>1161</v>
      </c>
      <c r="CE1" s="12" t="s">
        <v>1162</v>
      </c>
      <c r="CF1" s="12" t="s">
        <v>1163</v>
      </c>
    </row>
    <row r="2" spans="1:84" s="169" customFormat="1" ht="12.6" customHeight="1" x14ac:dyDescent="0.25">
      <c r="A2" s="12" t="str">
        <f>RIGHT(data!C97,3)</f>
        <v>150</v>
      </c>
      <c r="B2" s="200" t="str">
        <f>RIGHT(data!C96,4)</f>
        <v>2024</v>
      </c>
      <c r="C2" s="12" t="s">
        <v>1164</v>
      </c>
      <c r="D2" s="199">
        <f>ROUND(N(data!C181),0)</f>
        <v>1328390</v>
      </c>
      <c r="E2" s="199">
        <f>ROUND(N(data!C182),0)</f>
        <v>42713</v>
      </c>
      <c r="F2" s="199">
        <f>ROUND(N(data!C183),0)</f>
        <v>226431</v>
      </c>
      <c r="G2" s="199">
        <f>ROUND(N(data!C184),0)</f>
        <v>2906768</v>
      </c>
      <c r="H2" s="199">
        <f>ROUND(N(data!C185),0)</f>
        <v>0</v>
      </c>
      <c r="I2" s="199">
        <f>ROUND(N(data!C186),0)</f>
        <v>459164</v>
      </c>
      <c r="J2" s="199">
        <f>ROUND(N(data!C187)+N(data!C188),0)</f>
        <v>-165984</v>
      </c>
      <c r="K2" s="199">
        <f>ROUND(N(data!C191),0)</f>
        <v>101375</v>
      </c>
      <c r="L2" s="199">
        <f>ROUND(N(data!C192),0)</f>
        <v>202173</v>
      </c>
      <c r="M2" s="199">
        <f>ROUND(N(data!C195),0)</f>
        <v>93314</v>
      </c>
      <c r="N2" s="199">
        <f>ROUND(N(data!C196),0)</f>
        <v>15292</v>
      </c>
      <c r="O2" s="199">
        <f>ROUND(N(data!C199),0)</f>
        <v>22366</v>
      </c>
      <c r="P2" s="199">
        <f>ROUND(N(data!C200),0)</f>
        <v>413519</v>
      </c>
      <c r="Q2" s="199">
        <f>ROUND(N(data!C201),0)</f>
        <v>0</v>
      </c>
      <c r="R2" s="199">
        <f>ROUND(N(data!C204),0)</f>
        <v>0</v>
      </c>
      <c r="S2" s="199">
        <f>ROUND(N(data!C205),0)</f>
        <v>804986</v>
      </c>
      <c r="T2" s="199">
        <f>ROUND(N(data!B211),0)</f>
        <v>222805</v>
      </c>
      <c r="U2" s="199">
        <f>ROUND(N(data!C211),0)</f>
        <v>0</v>
      </c>
      <c r="V2" s="199">
        <f>ROUND(N(data!D211),0)</f>
        <v>0</v>
      </c>
      <c r="W2" s="199">
        <f>ROUND(N(data!B212),0)</f>
        <v>2741793</v>
      </c>
      <c r="X2" s="199">
        <f>ROUND(N(data!C212),0)</f>
        <v>0</v>
      </c>
      <c r="Y2" s="199">
        <f>ROUND(N(data!D212),0)</f>
        <v>0</v>
      </c>
      <c r="Z2" s="199">
        <f>ROUND(N(data!B213),0)</f>
        <v>22008408</v>
      </c>
      <c r="AA2" s="199">
        <f>ROUND(N(data!C213),0)</f>
        <v>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1418681</v>
      </c>
      <c r="AG2" s="199">
        <f>ROUND(N(data!C215),0)</f>
        <v>95752</v>
      </c>
      <c r="AH2" s="199">
        <f>ROUND(N(data!D215),0)</f>
        <v>0</v>
      </c>
      <c r="AI2" s="199">
        <f>ROUND(N(data!B216),0)</f>
        <v>15249762</v>
      </c>
      <c r="AJ2" s="199">
        <f>ROUND(N(data!C216),0)</f>
        <v>676230</v>
      </c>
      <c r="AK2" s="199">
        <f>ROUND(N(data!D216),0)</f>
        <v>55993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0</v>
      </c>
      <c r="AS2" s="199">
        <f>ROUND(N(data!C219),0)</f>
        <v>0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2105634</v>
      </c>
      <c r="AY2" s="199">
        <f>ROUND(N(data!C225),0)</f>
        <v>63102</v>
      </c>
      <c r="AZ2" s="199">
        <f>ROUND(N(data!D225),0)</f>
        <v>0</v>
      </c>
      <c r="BA2" s="199">
        <f>ROUND(N(data!B226),0)</f>
        <v>14038736</v>
      </c>
      <c r="BB2" s="199">
        <f>ROUND(N(data!C226),0)</f>
        <v>923184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644393</v>
      </c>
      <c r="BH2" s="199">
        <f>ROUND(N(data!C228),0)</f>
        <v>15204</v>
      </c>
      <c r="BI2" s="199">
        <f>ROUND(N(data!D228),0)</f>
        <v>0</v>
      </c>
      <c r="BJ2" s="199">
        <f>ROUND(N(data!B229),0)</f>
        <v>9732088</v>
      </c>
      <c r="BK2" s="199">
        <f>ROUND(N(data!C229),0)</f>
        <v>1296669</v>
      </c>
      <c r="BL2" s="199">
        <f>ROUND(N(data!D229),0)</f>
        <v>55993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14114027</v>
      </c>
      <c r="BW2" s="199">
        <f>ROUND(N(data!C240),0)</f>
        <v>7760868</v>
      </c>
      <c r="BX2" s="199">
        <f>ROUND(N(data!C241),0)</f>
        <v>0</v>
      </c>
      <c r="BY2" s="199">
        <f>ROUND(N(data!C242),0)</f>
        <v>0</v>
      </c>
      <c r="BZ2" s="199">
        <f>ROUND(N(data!C243),0)</f>
        <v>0</v>
      </c>
      <c r="CA2" s="199">
        <f>ROUND(N(data!C244),0)</f>
        <v>6881013</v>
      </c>
      <c r="CB2" s="199">
        <f>ROUND(N(data!C247),0)</f>
        <v>313</v>
      </c>
      <c r="CC2" s="199">
        <f>ROUND(N(data!C249),0)</f>
        <v>49515</v>
      </c>
      <c r="CD2" s="199">
        <f>ROUND(N(data!C250),0)</f>
        <v>543193</v>
      </c>
      <c r="CE2" s="199">
        <f>ROUND(N(data!C254)+N(data!C255),0)</f>
        <v>0</v>
      </c>
      <c r="CF2" s="199">
        <f>ROUND(N(data!D237),0)</f>
        <v>117546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1165</v>
      </c>
      <c r="B1" s="12" t="s">
        <v>1166</v>
      </c>
      <c r="C1" s="12" t="s">
        <v>1167</v>
      </c>
      <c r="D1" s="10" t="s">
        <v>1168</v>
      </c>
      <c r="E1" s="10" t="s">
        <v>1169</v>
      </c>
      <c r="F1" s="10" t="s">
        <v>1170</v>
      </c>
      <c r="G1" s="10" t="s">
        <v>1171</v>
      </c>
      <c r="H1" s="10" t="s">
        <v>1172</v>
      </c>
      <c r="I1" s="10" t="s">
        <v>1173</v>
      </c>
      <c r="J1" s="10" t="s">
        <v>1174</v>
      </c>
      <c r="K1" s="10" t="s">
        <v>1175</v>
      </c>
      <c r="L1" s="10" t="s">
        <v>1176</v>
      </c>
      <c r="M1" s="10" t="s">
        <v>1177</v>
      </c>
      <c r="N1" s="10" t="s">
        <v>1178</v>
      </c>
      <c r="O1" s="10" t="s">
        <v>1179</v>
      </c>
      <c r="P1" s="10" t="s">
        <v>1180</v>
      </c>
      <c r="Q1" s="10" t="s">
        <v>1181</v>
      </c>
      <c r="R1" s="10" t="s">
        <v>1182</v>
      </c>
      <c r="S1" s="10" t="s">
        <v>1183</v>
      </c>
      <c r="T1" s="10" t="s">
        <v>1184</v>
      </c>
      <c r="U1" s="10" t="s">
        <v>1185</v>
      </c>
      <c r="V1" s="10" t="s">
        <v>1186</v>
      </c>
      <c r="W1" s="10" t="s">
        <v>1187</v>
      </c>
      <c r="X1" s="10" t="s">
        <v>1188</v>
      </c>
      <c r="Y1" s="10" t="s">
        <v>1189</v>
      </c>
      <c r="Z1" s="10" t="s">
        <v>1190</v>
      </c>
      <c r="AA1" s="10" t="s">
        <v>1191</v>
      </c>
      <c r="AB1" s="10" t="s">
        <v>1192</v>
      </c>
      <c r="AC1" s="10" t="s">
        <v>1193</v>
      </c>
      <c r="AD1" s="10" t="s">
        <v>1194</v>
      </c>
      <c r="AE1" s="10" t="s">
        <v>1195</v>
      </c>
      <c r="AF1" s="10" t="s">
        <v>1196</v>
      </c>
      <c r="AG1" s="10" t="s">
        <v>1197</v>
      </c>
      <c r="AH1" s="10" t="s">
        <v>1198</v>
      </c>
      <c r="AI1" s="10" t="s">
        <v>1199</v>
      </c>
      <c r="AJ1" s="10" t="s">
        <v>1200</v>
      </c>
      <c r="AK1" s="10" t="s">
        <v>1201</v>
      </c>
      <c r="AL1" s="10" t="s">
        <v>1202</v>
      </c>
      <c r="AM1" s="10" t="s">
        <v>1203</v>
      </c>
      <c r="AN1" s="10" t="s">
        <v>1204</v>
      </c>
      <c r="AO1" s="10" t="s">
        <v>1205</v>
      </c>
      <c r="AP1" s="10" t="s">
        <v>1206</v>
      </c>
      <c r="AQ1" s="10" t="s">
        <v>1207</v>
      </c>
      <c r="AR1" s="10" t="s">
        <v>1208</v>
      </c>
      <c r="AS1" s="10" t="s">
        <v>1209</v>
      </c>
      <c r="AT1" s="10" t="s">
        <v>1210</v>
      </c>
      <c r="AU1" s="10" t="s">
        <v>1211</v>
      </c>
      <c r="AV1" s="10" t="s">
        <v>1212</v>
      </c>
      <c r="AW1" s="10" t="s">
        <v>1213</v>
      </c>
      <c r="AX1" s="10" t="s">
        <v>1214</v>
      </c>
      <c r="AY1" s="10" t="s">
        <v>1215</v>
      </c>
      <c r="AZ1" s="10" t="s">
        <v>1216</v>
      </c>
      <c r="BA1" s="10" t="s">
        <v>1217</v>
      </c>
      <c r="BB1" s="10" t="s">
        <v>1218</v>
      </c>
      <c r="BC1" s="10" t="s">
        <v>1219</v>
      </c>
      <c r="BD1" s="10" t="s">
        <v>1220</v>
      </c>
      <c r="BE1" s="10" t="s">
        <v>1221</v>
      </c>
      <c r="BF1" s="10" t="s">
        <v>1222</v>
      </c>
      <c r="BG1" s="10" t="s">
        <v>1223</v>
      </c>
      <c r="BH1" s="10" t="s">
        <v>1224</v>
      </c>
      <c r="BI1" s="10" t="s">
        <v>1225</v>
      </c>
      <c r="BJ1" s="10" t="s">
        <v>1226</v>
      </c>
      <c r="BK1" s="10" t="s">
        <v>1227</v>
      </c>
      <c r="BL1" s="10" t="s">
        <v>1228</v>
      </c>
      <c r="BM1" s="10" t="s">
        <v>1229</v>
      </c>
      <c r="BN1" s="10" t="s">
        <v>1230</v>
      </c>
      <c r="BO1" s="10" t="s">
        <v>1231</v>
      </c>
      <c r="BP1" s="10" t="s">
        <v>1232</v>
      </c>
      <c r="BQ1" s="10" t="s">
        <v>1233</v>
      </c>
      <c r="BR1" s="10" t="s">
        <v>1234</v>
      </c>
      <c r="BS1" s="10" t="s">
        <v>1235</v>
      </c>
    </row>
    <row r="2" spans="1:87" s="169" customFormat="1" ht="12.6" customHeight="1" x14ac:dyDescent="0.25">
      <c r="A2" s="12" t="str">
        <f>RIGHT(data!C97,3)</f>
        <v>150</v>
      </c>
      <c r="B2" s="12" t="str">
        <f>RIGHT(data!C96,4)</f>
        <v>2024</v>
      </c>
      <c r="C2" s="12" t="s">
        <v>1164</v>
      </c>
      <c r="D2" s="198">
        <f>ROUND(N(data!C127),0)</f>
        <v>306</v>
      </c>
      <c r="E2" s="198">
        <f>ROUND(N(data!C128),0)</f>
        <v>48</v>
      </c>
      <c r="F2" s="198">
        <f>ROUND(N(data!C129),0)</f>
        <v>0</v>
      </c>
      <c r="G2" s="198">
        <f>ROUND(N(data!C130),0)</f>
        <v>59</v>
      </c>
      <c r="H2" s="198">
        <f>ROUND(N(data!D127),0)</f>
        <v>1120</v>
      </c>
      <c r="I2" s="198">
        <f>ROUND(N(data!D128),0)</f>
        <v>2119</v>
      </c>
      <c r="J2" s="198">
        <f>ROUND(N(data!D129),0)</f>
        <v>0</v>
      </c>
      <c r="K2" s="198">
        <f>ROUND(N(data!D130),0)</f>
        <v>85</v>
      </c>
      <c r="L2" s="198">
        <f>ROUND(N(data!C132),0)</f>
        <v>0</v>
      </c>
      <c r="M2" s="198">
        <f>ROUND(N(data!C133),0)</f>
        <v>0</v>
      </c>
      <c r="N2" s="198">
        <f>ROUND(N(data!C134),0)</f>
        <v>16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9</v>
      </c>
      <c r="U2" s="198">
        <f>ROUND(N(data!C141),0)</f>
        <v>0</v>
      </c>
      <c r="V2" s="198">
        <f>ROUND(N(data!C142),0)</f>
        <v>0</v>
      </c>
      <c r="W2" s="198">
        <f>ROUND(N(data!C144),0)</f>
        <v>25</v>
      </c>
      <c r="X2" s="198">
        <f>ROUND(N(data!C145),0)</f>
        <v>0</v>
      </c>
      <c r="Y2" s="198">
        <f>ROUND(N(data!B154),0)</f>
        <v>160</v>
      </c>
      <c r="Z2" s="198">
        <f>ROUND(N(data!B155),0)</f>
        <v>643</v>
      </c>
      <c r="AA2" s="198">
        <f>ROUND(N(data!B156),0)</f>
        <v>0</v>
      </c>
      <c r="AB2" s="198">
        <f>ROUND(N(data!B157),0)</f>
        <v>6382539</v>
      </c>
      <c r="AC2" s="198">
        <f>ROUND(N(data!B158),0)</f>
        <v>18134597</v>
      </c>
      <c r="AD2" s="198">
        <f>ROUND(N(data!C154),0)</f>
        <v>71</v>
      </c>
      <c r="AE2" s="198">
        <f>ROUND(N(data!C155),0)</f>
        <v>260</v>
      </c>
      <c r="AF2" s="198">
        <f>ROUND(N(data!C156),0)</f>
        <v>0</v>
      </c>
      <c r="AG2" s="198">
        <f>ROUND(N(data!C157),0)</f>
        <v>2402137</v>
      </c>
      <c r="AH2" s="198">
        <f>ROUND(N(data!C158),0)</f>
        <v>13362960</v>
      </c>
      <c r="AI2" s="198">
        <f>ROUND(N(data!D154),0)</f>
        <v>75</v>
      </c>
      <c r="AJ2" s="198">
        <f>ROUND(N(data!D155),0)</f>
        <v>302</v>
      </c>
      <c r="AK2" s="198">
        <f>ROUND(N(data!D156),0)</f>
        <v>0</v>
      </c>
      <c r="AL2" s="198">
        <f>ROUND(N(data!D157),0)</f>
        <v>2332654</v>
      </c>
      <c r="AM2" s="198">
        <f>ROUND(N(data!D158),0)</f>
        <v>18043231</v>
      </c>
      <c r="AN2" s="198">
        <f>ROUND(N(data!B160),0)</f>
        <v>42</v>
      </c>
      <c r="AO2" s="198">
        <f>ROUND(N(data!B161),0)</f>
        <v>481</v>
      </c>
      <c r="AP2" s="198">
        <f>ROUND(N(data!B162),0)</f>
        <v>0</v>
      </c>
      <c r="AQ2" s="198">
        <f>ROUND(N(data!B163),0)</f>
        <v>1879565</v>
      </c>
      <c r="AR2" s="198">
        <f>ROUND(N(data!B164),0)</f>
        <v>0</v>
      </c>
      <c r="AS2" s="198">
        <f>ROUND(N(data!C160),0)</f>
        <v>4</v>
      </c>
      <c r="AT2" s="198">
        <f>ROUND(N(data!C161),0)</f>
        <v>1155</v>
      </c>
      <c r="AU2" s="198">
        <f>ROUND(N(data!C162),0)</f>
        <v>0</v>
      </c>
      <c r="AV2" s="198">
        <f>ROUND(N(data!C163),0)</f>
        <v>4513300</v>
      </c>
      <c r="AW2" s="198">
        <f>ROUND(N(data!C164),0)</f>
        <v>0</v>
      </c>
      <c r="AX2" s="198">
        <f>ROUND(N(data!D160),0)</f>
        <v>0</v>
      </c>
      <c r="AY2" s="198">
        <f>ROUND(N(data!D161),0)</f>
        <v>483</v>
      </c>
      <c r="AZ2" s="198">
        <f>ROUND(N(data!D162),0)</f>
        <v>0</v>
      </c>
      <c r="BA2" s="198">
        <f>ROUND(N(data!D163),0)</f>
        <v>1887380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2943055</v>
      </c>
      <c r="BS2" s="198">
        <f>ROUND(N(data!C173),0)</f>
        <v>1328378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6" sqref="A6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1236</v>
      </c>
      <c r="B1" s="12" t="s">
        <v>1237</v>
      </c>
      <c r="C1" s="12" t="s">
        <v>1238</v>
      </c>
      <c r="D1" s="10" t="s">
        <v>1239</v>
      </c>
      <c r="E1" s="10" t="s">
        <v>1240</v>
      </c>
      <c r="F1" s="10" t="s">
        <v>1241</v>
      </c>
      <c r="G1" s="10" t="s">
        <v>1242</v>
      </c>
      <c r="H1" s="10" t="s">
        <v>1243</v>
      </c>
      <c r="I1" s="10" t="s">
        <v>1244</v>
      </c>
      <c r="J1" s="10" t="s">
        <v>1245</v>
      </c>
      <c r="K1" s="10" t="s">
        <v>1246</v>
      </c>
      <c r="L1" s="10" t="s">
        <v>1247</v>
      </c>
      <c r="M1" s="10" t="s">
        <v>1248</v>
      </c>
      <c r="N1" s="10" t="s">
        <v>1249</v>
      </c>
      <c r="O1" s="10" t="s">
        <v>1250</v>
      </c>
      <c r="P1" s="10" t="s">
        <v>1251</v>
      </c>
      <c r="Q1" s="10" t="s">
        <v>1252</v>
      </c>
      <c r="R1" s="10" t="s">
        <v>1253</v>
      </c>
      <c r="S1" s="10" t="s">
        <v>1254</v>
      </c>
      <c r="T1" s="10" t="s">
        <v>1255</v>
      </c>
      <c r="U1" s="10" t="s">
        <v>1256</v>
      </c>
      <c r="V1" s="10" t="s">
        <v>1257</v>
      </c>
      <c r="W1" s="10" t="s">
        <v>1258</v>
      </c>
      <c r="X1" s="10" t="s">
        <v>1259</v>
      </c>
      <c r="Y1" s="10" t="s">
        <v>1260</v>
      </c>
      <c r="Z1" s="10" t="s">
        <v>1261</v>
      </c>
      <c r="AA1" s="10" t="s">
        <v>1262</v>
      </c>
      <c r="AB1" s="10" t="s">
        <v>1263</v>
      </c>
      <c r="AC1" s="10" t="s">
        <v>1264</v>
      </c>
      <c r="AD1" s="10" t="s">
        <v>1265</v>
      </c>
      <c r="AE1" s="10" t="s">
        <v>1266</v>
      </c>
      <c r="AF1" s="10" t="s">
        <v>1267</v>
      </c>
      <c r="AG1" s="10" t="s">
        <v>1268</v>
      </c>
      <c r="AH1" s="10" t="s">
        <v>1269</v>
      </c>
      <c r="AI1" s="10" t="s">
        <v>1270</v>
      </c>
      <c r="AJ1" s="10" t="s">
        <v>1271</v>
      </c>
      <c r="AK1" s="10" t="s">
        <v>1272</v>
      </c>
      <c r="AL1" s="10" t="s">
        <v>1273</v>
      </c>
      <c r="AM1" s="10" t="s">
        <v>1274</v>
      </c>
      <c r="AN1" s="10" t="s">
        <v>1275</v>
      </c>
      <c r="AO1" s="10" t="s">
        <v>1276</v>
      </c>
      <c r="AP1" s="10" t="s">
        <v>1277</v>
      </c>
      <c r="AQ1" s="10" t="s">
        <v>1278</v>
      </c>
      <c r="AR1" s="10" t="s">
        <v>1279</v>
      </c>
      <c r="AS1" s="10" t="s">
        <v>1280</v>
      </c>
      <c r="AT1" s="10" t="s">
        <v>1281</v>
      </c>
      <c r="AU1" s="10" t="s">
        <v>1282</v>
      </c>
      <c r="AV1" s="10" t="s">
        <v>1283</v>
      </c>
      <c r="AW1" s="10" t="s">
        <v>1284</v>
      </c>
      <c r="AX1" s="10" t="s">
        <v>1285</v>
      </c>
      <c r="AY1" s="10" t="s">
        <v>1286</v>
      </c>
      <c r="AZ1" s="10" t="s">
        <v>1287</v>
      </c>
      <c r="BA1" s="10" t="s">
        <v>1288</v>
      </c>
      <c r="BB1" s="10" t="s">
        <v>1289</v>
      </c>
      <c r="BC1" s="10" t="s">
        <v>1290</v>
      </c>
      <c r="BD1" s="10" t="s">
        <v>1291</v>
      </c>
      <c r="BE1" s="10" t="s">
        <v>1292</v>
      </c>
      <c r="BF1" s="10" t="s">
        <v>1293</v>
      </c>
      <c r="BG1" s="10" t="s">
        <v>1294</v>
      </c>
      <c r="BH1" s="10" t="s">
        <v>1295</v>
      </c>
      <c r="BI1" s="10" t="s">
        <v>1296</v>
      </c>
      <c r="BJ1" s="10" t="s">
        <v>1297</v>
      </c>
      <c r="BK1" s="10" t="s">
        <v>1298</v>
      </c>
      <c r="BL1" s="10" t="s">
        <v>1299</v>
      </c>
      <c r="BM1" s="10" t="s">
        <v>1300</v>
      </c>
      <c r="BN1" s="10" t="s">
        <v>1301</v>
      </c>
      <c r="BO1" s="10" t="s">
        <v>1302</v>
      </c>
      <c r="BP1" s="10" t="s">
        <v>1303</v>
      </c>
      <c r="BQ1" s="10" t="s">
        <v>1304</v>
      </c>
      <c r="BR1" s="10" t="s">
        <v>1305</v>
      </c>
      <c r="BS1" s="10" t="s">
        <v>1306</v>
      </c>
      <c r="BT1" s="10" t="s">
        <v>1307</v>
      </c>
      <c r="BU1" s="10" t="s">
        <v>1308</v>
      </c>
      <c r="BV1" s="10" t="s">
        <v>1309</v>
      </c>
      <c r="BW1" s="10" t="s">
        <v>1310</v>
      </c>
      <c r="BX1" s="10" t="s">
        <v>1311</v>
      </c>
      <c r="BY1" s="10" t="s">
        <v>1312</v>
      </c>
      <c r="BZ1" s="10" t="s">
        <v>1313</v>
      </c>
      <c r="CA1" s="10" t="s">
        <v>1314</v>
      </c>
      <c r="CB1" s="10" t="s">
        <v>1315</v>
      </c>
      <c r="CC1" s="10" t="s">
        <v>1316</v>
      </c>
      <c r="CD1" s="10" t="s">
        <v>1317</v>
      </c>
      <c r="CE1" s="10" t="s">
        <v>1318</v>
      </c>
      <c r="CF1" s="10" t="s">
        <v>1319</v>
      </c>
      <c r="CG1" s="10" t="s">
        <v>1320</v>
      </c>
      <c r="CH1" s="10" t="s">
        <v>1321</v>
      </c>
      <c r="CI1" s="10" t="s">
        <v>1322</v>
      </c>
      <c r="CJ1" s="10" t="s">
        <v>1323</v>
      </c>
      <c r="CK1" s="10" t="s">
        <v>1324</v>
      </c>
      <c r="CL1" s="10" t="s">
        <v>1325</v>
      </c>
      <c r="CM1" s="10" t="s">
        <v>1326</v>
      </c>
      <c r="CN1" s="10" t="s">
        <v>1327</v>
      </c>
      <c r="CO1" s="10" t="s">
        <v>1328</v>
      </c>
      <c r="CP1" s="10" t="s">
        <v>1329</v>
      </c>
      <c r="CQ1" s="197" t="s">
        <v>1330</v>
      </c>
      <c r="CR1" s="197" t="s">
        <v>1331</v>
      </c>
      <c r="CS1" s="197" t="s">
        <v>1332</v>
      </c>
      <c r="CT1" s="197" t="s">
        <v>1333</v>
      </c>
      <c r="CU1" s="197" t="s">
        <v>1334</v>
      </c>
      <c r="CV1" s="197" t="s">
        <v>1335</v>
      </c>
      <c r="CW1" s="197" t="s">
        <v>1336</v>
      </c>
      <c r="CX1" s="197" t="s">
        <v>1337</v>
      </c>
      <c r="CY1" s="197" t="s">
        <v>1338</v>
      </c>
      <c r="CZ1" s="197" t="s">
        <v>1339</v>
      </c>
      <c r="DA1" s="197" t="s">
        <v>1340</v>
      </c>
      <c r="DB1" s="197" t="s">
        <v>1341</v>
      </c>
      <c r="DC1" s="197" t="s">
        <v>1342</v>
      </c>
      <c r="DD1" s="197" t="s">
        <v>1343</v>
      </c>
      <c r="DE1" s="10" t="s">
        <v>1344</v>
      </c>
      <c r="DF1" s="10" t="s">
        <v>1345</v>
      </c>
      <c r="DG1" s="10" t="s">
        <v>1346</v>
      </c>
      <c r="DH1" s="10" t="s">
        <v>1347</v>
      </c>
    </row>
    <row r="2" spans="1:112" s="169" customFormat="1" ht="12.6" customHeight="1" x14ac:dyDescent="0.25">
      <c r="A2" s="199" t="str">
        <f>RIGHT(data!C97,3)</f>
        <v>150</v>
      </c>
      <c r="B2" s="200" t="str">
        <f>RIGHT(data!C96,4)</f>
        <v>2024</v>
      </c>
      <c r="C2" s="12" t="s">
        <v>1164</v>
      </c>
      <c r="D2" s="198">
        <f>ROUND(N(data!C266),0)</f>
        <v>6076216</v>
      </c>
      <c r="E2" s="198">
        <f>ROUND(N(data!C267),0)</f>
        <v>0</v>
      </c>
      <c r="F2" s="198">
        <f>ROUND(N(data!C268),0)</f>
        <v>11446724</v>
      </c>
      <c r="G2" s="198">
        <f>ROUND(N(data!C269),0)</f>
        <v>6131736</v>
      </c>
      <c r="H2" s="198">
        <f>ROUND(N(data!C270),0)</f>
        <v>187187</v>
      </c>
      <c r="I2" s="198">
        <f>ROUND(N(data!C271),0)</f>
        <v>153783</v>
      </c>
      <c r="J2" s="198">
        <f>ROUND(N(data!C272),0)</f>
        <v>0</v>
      </c>
      <c r="K2" s="198">
        <f>ROUND(N(data!C273),0)</f>
        <v>858229</v>
      </c>
      <c r="L2" s="198">
        <f>ROUND(N(data!C274),0)</f>
        <v>643612</v>
      </c>
      <c r="M2" s="198">
        <f>ROUND(N(data!C275),0)</f>
        <v>0</v>
      </c>
      <c r="N2" s="198">
        <f>ROUND(N(data!C278),0)</f>
        <v>2712522</v>
      </c>
      <c r="O2" s="198">
        <f>ROUND(N(data!C279),0)</f>
        <v>0</v>
      </c>
      <c r="P2" s="198">
        <f>ROUND(N(data!C280),0)</f>
        <v>1398870</v>
      </c>
      <c r="Q2" s="198">
        <f>ROUND(N(data!C283),0)</f>
        <v>222805</v>
      </c>
      <c r="R2" s="198">
        <f>ROUND(N(data!C284),0)</f>
        <v>2741793</v>
      </c>
      <c r="S2" s="198">
        <f>ROUND(N(data!C285),0)</f>
        <v>22140830</v>
      </c>
      <c r="T2" s="198">
        <f>ROUND(N(data!C286),0)</f>
        <v>0</v>
      </c>
      <c r="U2" s="198">
        <f>ROUND(N(data!C287),0)</f>
        <v>1514433</v>
      </c>
      <c r="V2" s="198">
        <f>ROUND(N(data!C288),0)</f>
        <v>15737577</v>
      </c>
      <c r="W2" s="198">
        <f>ROUND(N(data!C289),0)</f>
        <v>0</v>
      </c>
      <c r="X2" s="198">
        <f>ROUND(N(data!C290),0)</f>
        <v>0</v>
      </c>
      <c r="Y2" s="198">
        <f>ROUND(N(data!C291),0)</f>
        <v>0</v>
      </c>
      <c r="Z2" s="198">
        <f>ROUND(N(data!C292),0)</f>
        <v>28763014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1185244</v>
      </c>
      <c r="AK2" s="198">
        <f>ROUND(N(data!C316),0)</f>
        <v>6933496</v>
      </c>
      <c r="AL2" s="198">
        <f>ROUND(N(data!C317),0)</f>
        <v>0</v>
      </c>
      <c r="AM2" s="198">
        <f>ROUND(N(data!C318),0)</f>
        <v>0</v>
      </c>
      <c r="AN2" s="198">
        <f>ROUND(N(data!C319),0)</f>
        <v>620000</v>
      </c>
      <c r="AO2" s="198">
        <f>ROUND(N(data!C320),0)</f>
        <v>0</v>
      </c>
      <c r="AP2" s="198">
        <f>ROUND(N(data!C321),0)</f>
        <v>0</v>
      </c>
      <c r="AQ2" s="198">
        <f>ROUND(N(data!C322),0)</f>
        <v>825666</v>
      </c>
      <c r="AR2" s="198">
        <f>ROUND(N(data!C323),0)</f>
        <v>770580</v>
      </c>
      <c r="AS2" s="198">
        <f>ROUND(N(data!C326),0)</f>
        <v>0</v>
      </c>
      <c r="AT2" s="198">
        <f>ROUND(N(data!C327),0)</f>
        <v>0</v>
      </c>
      <c r="AU2" s="198">
        <f>ROUND(N(data!C328),0)</f>
        <v>177778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19582160</v>
      </c>
      <c r="BA2" s="198">
        <f>ROUND(N(data!C336),0)</f>
        <v>0</v>
      </c>
      <c r="BB2" s="198">
        <f>ROUND(N(data!C337),0)</f>
        <v>0</v>
      </c>
      <c r="BC2" s="198">
        <f>ROUND(N(data!C338),0)</f>
        <v>1828843</v>
      </c>
      <c r="BD2" s="198">
        <f>ROUND(N(data!C339),0)</f>
        <v>0</v>
      </c>
      <c r="BE2" s="198">
        <f>ROUND(N(data!C343),0)</f>
        <v>-213356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215.41</v>
      </c>
      <c r="BL2" s="198">
        <f>ROUND(N(data!C358),0)</f>
        <v>19397575</v>
      </c>
      <c r="BM2" s="198">
        <f>ROUND(N(data!C359),0)</f>
        <v>49540785</v>
      </c>
      <c r="BN2" s="198">
        <f>ROUND(N(data!C363),0)</f>
        <v>28755908</v>
      </c>
      <c r="BO2" s="198">
        <f>ROUND(N(data!C364),0)</f>
        <v>592708</v>
      </c>
      <c r="BP2" s="198">
        <f>ROUND(N(data!C365),0)</f>
        <v>0</v>
      </c>
      <c r="BQ2" s="198">
        <f>ROUND(N(data!D381),0)</f>
        <v>329723</v>
      </c>
      <c r="BR2" s="198">
        <f>ROUND(N(data!C370),0)</f>
        <v>0</v>
      </c>
      <c r="BS2" s="198">
        <f>ROUND(N(data!C371),0)</f>
        <v>34308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295415</v>
      </c>
      <c r="CC2" s="198">
        <f>ROUND(N(data!C382),0)</f>
        <v>201852</v>
      </c>
      <c r="CD2" s="198">
        <f>ROUND(N(data!C389),0)</f>
        <v>19436354</v>
      </c>
      <c r="CE2" s="198">
        <f>ROUND(N(data!C390),0)</f>
        <v>4797482</v>
      </c>
      <c r="CF2" s="198">
        <f>ROUND(N(data!C391),0)</f>
        <v>1986528</v>
      </c>
      <c r="CG2" s="198">
        <f>ROUND(N(data!C392),0)</f>
        <v>3759723</v>
      </c>
      <c r="CH2" s="198">
        <f>ROUND(N(data!C393),0)</f>
        <v>409938</v>
      </c>
      <c r="CI2" s="198">
        <f>ROUND(N(data!C394),0)</f>
        <v>5422843</v>
      </c>
      <c r="CJ2" s="198">
        <f>ROUND(N(data!C395),0)</f>
        <v>2298159</v>
      </c>
      <c r="CK2" s="198">
        <f>ROUND(N(data!C396),0)</f>
        <v>303548</v>
      </c>
      <c r="CL2" s="198">
        <f>ROUND(N(data!C397),0)</f>
        <v>405488</v>
      </c>
      <c r="CM2" s="198">
        <f>ROUND(N(data!C398),0)</f>
        <v>435885</v>
      </c>
      <c r="CN2" s="198">
        <f>ROUND(N(data!C399),0)</f>
        <v>804986</v>
      </c>
      <c r="CO2" s="198">
        <f>ROUND(N(data!C362),0)</f>
        <v>117546</v>
      </c>
      <c r="CP2" s="198">
        <f>ROUND(N(data!D415),0)</f>
        <v>879880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108959</v>
      </c>
      <c r="CY2" s="52">
        <f>ROUND(N(data!C409),0)</f>
        <v>0</v>
      </c>
      <c r="CZ2" s="52">
        <f>ROUND(N(data!C410),0)</f>
        <v>0</v>
      </c>
      <c r="DA2" s="52">
        <f>ROUND(N(data!C411),0)</f>
        <v>140748</v>
      </c>
      <c r="DB2" s="52">
        <f>ROUND(N(data!C412),0)</f>
        <v>0</v>
      </c>
      <c r="DC2" s="52">
        <f>ROUND(N(data!C413),0)</f>
        <v>0</v>
      </c>
      <c r="DD2" s="52">
        <f>ROUND(N(data!C414),0)</f>
        <v>630173</v>
      </c>
      <c r="DE2" s="52">
        <f>ROUND(N(data!C419),0)</f>
        <v>0</v>
      </c>
      <c r="DF2" s="198">
        <f>ROUND(N(data!D420),0)</f>
        <v>81154</v>
      </c>
      <c r="DG2" s="198">
        <f>ROUND(N(data!C422),0)</f>
        <v>0</v>
      </c>
      <c r="DH2" s="198">
        <f>ROUND(N(data!C423),0)</f>
        <v>0</v>
      </c>
    </row>
  </sheetData>
  <sheetProtection algorithmName="SHA-512" hashValue="lu1ndAvqHcSiS9wNQReVw84VuVTSLWqGMEqA1JYQNG7HIJ2DcYKhgtc7qq6XgiMO7958dpSKbNgF4GhnlK05KA==" saltValue="tLMTz/i4s2Vm9Ur+ho+T3A==" spinCount="100000" sheet="1" objects="1" scenarios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1348</v>
      </c>
      <c r="B1" s="12" t="s">
        <v>1349</v>
      </c>
      <c r="C1" s="10" t="s">
        <v>1350</v>
      </c>
      <c r="D1" s="12" t="s">
        <v>1351</v>
      </c>
      <c r="E1" s="10" t="s">
        <v>1352</v>
      </c>
      <c r="F1" s="10" t="s">
        <v>1353</v>
      </c>
      <c r="G1" s="10" t="s">
        <v>1354</v>
      </c>
      <c r="H1" s="10" t="s">
        <v>1355</v>
      </c>
      <c r="I1" s="10" t="s">
        <v>1356</v>
      </c>
      <c r="J1" s="10" t="s">
        <v>1357</v>
      </c>
      <c r="K1" s="10" t="s">
        <v>1358</v>
      </c>
      <c r="L1" s="10" t="s">
        <v>1359</v>
      </c>
      <c r="M1" s="10" t="s">
        <v>1360</v>
      </c>
      <c r="N1" s="10" t="s">
        <v>1361</v>
      </c>
      <c r="O1" s="10" t="s">
        <v>1362</v>
      </c>
      <c r="P1" s="10" t="s">
        <v>1330</v>
      </c>
      <c r="Q1" s="10" t="s">
        <v>1331</v>
      </c>
      <c r="R1" s="10" t="s">
        <v>1332</v>
      </c>
      <c r="S1" s="10" t="s">
        <v>1333</v>
      </c>
      <c r="T1" s="10" t="s">
        <v>1334</v>
      </c>
      <c r="U1" s="10" t="s">
        <v>1335</v>
      </c>
      <c r="V1" s="10" t="s">
        <v>1336</v>
      </c>
      <c r="W1" s="10" t="s">
        <v>1337</v>
      </c>
      <c r="X1" s="10" t="s">
        <v>1338</v>
      </c>
      <c r="Y1" s="10" t="s">
        <v>1339</v>
      </c>
      <c r="Z1" s="10" t="s">
        <v>1340</v>
      </c>
      <c r="AA1" s="10" t="s">
        <v>1341</v>
      </c>
      <c r="AB1" s="10" t="s">
        <v>1342</v>
      </c>
      <c r="AC1" s="10" t="s">
        <v>1343</v>
      </c>
      <c r="AD1" s="10" t="s">
        <v>1363</v>
      </c>
      <c r="AE1" s="10" t="s">
        <v>1364</v>
      </c>
      <c r="AF1" s="10" t="s">
        <v>1365</v>
      </c>
      <c r="AG1" s="10" t="s">
        <v>1366</v>
      </c>
      <c r="AH1" s="10" t="s">
        <v>1367</v>
      </c>
      <c r="AI1" s="10" t="s">
        <v>1368</v>
      </c>
      <c r="AJ1" s="10" t="s">
        <v>1369</v>
      </c>
      <c r="AK1" s="10" t="s">
        <v>1370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150</v>
      </c>
      <c r="B2" s="200" t="str">
        <f>RIGHT(data!$C$96,4)</f>
        <v>2024</v>
      </c>
      <c r="C2" s="12" t="str">
        <f>data!C$55</f>
        <v>6010</v>
      </c>
      <c r="D2" s="12" t="s">
        <v>1164</v>
      </c>
      <c r="E2" s="198">
        <f>ROUND(N(data!C59), 0)</f>
        <v>0</v>
      </c>
      <c r="F2" s="267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67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150</v>
      </c>
      <c r="B3" s="200" t="str">
        <f>RIGHT(data!$C$96,4)</f>
        <v>2024</v>
      </c>
      <c r="C3" s="12" t="str">
        <f>data!D$55</f>
        <v>6030</v>
      </c>
      <c r="D3" s="12" t="s">
        <v>1164</v>
      </c>
      <c r="E3" s="198">
        <f>ROUND(N(data!D59), 0)</f>
        <v>0</v>
      </c>
      <c r="F3" s="267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67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150</v>
      </c>
      <c r="B4" s="200" t="str">
        <f>RIGHT(data!$C$96,4)</f>
        <v>2024</v>
      </c>
      <c r="C4" s="12" t="str">
        <f>data!E$55</f>
        <v>6070</v>
      </c>
      <c r="D4" s="12" t="s">
        <v>1164</v>
      </c>
      <c r="E4" s="198">
        <f>ROUND(N(data!E59), 0)</f>
        <v>1120</v>
      </c>
      <c r="F4" s="267">
        <f>ROUND(N(data!E60), 2)</f>
        <v>9.69</v>
      </c>
      <c r="G4" s="198">
        <f>ROUND(N(data!E61), 0)</f>
        <v>956236</v>
      </c>
      <c r="H4" s="198">
        <f>ROUND(N(data!E62), 0)</f>
        <v>236028</v>
      </c>
      <c r="I4" s="198">
        <f>ROUND(N(data!E63), 0)</f>
        <v>55632</v>
      </c>
      <c r="J4" s="198">
        <f>ROUND(N(data!E64), 0)</f>
        <v>37506</v>
      </c>
      <c r="K4" s="198">
        <f>ROUND(N(data!E65), 0)</f>
        <v>958</v>
      </c>
      <c r="L4" s="198">
        <f>ROUND(N(data!E66), 0)</f>
        <v>285437</v>
      </c>
      <c r="M4" s="198">
        <f>ROUND(N(data!E67), 0)</f>
        <v>148419</v>
      </c>
      <c r="N4" s="198">
        <f>ROUND(N(data!E68), 0)</f>
        <v>7778</v>
      </c>
      <c r="O4" s="198">
        <f>ROUND(N(data!E69), 0)</f>
        <v>16714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16714</v>
      </c>
      <c r="AD4" s="198">
        <f>ROUND(N(data!E84), 0)</f>
        <v>0</v>
      </c>
      <c r="AE4" s="198">
        <f>ROUND(N(data!E89), 0)</f>
        <v>4336567</v>
      </c>
      <c r="AF4" s="198">
        <f>ROUND(N(data!E87), 0)</f>
        <v>4217315</v>
      </c>
      <c r="AG4" s="198">
        <f>ROUND(N(data!E90), 0)</f>
        <v>5997</v>
      </c>
      <c r="AH4" s="198">
        <f>ROUND(N(data!E91), 0)</f>
        <v>3466</v>
      </c>
      <c r="AI4" s="198">
        <f>ROUND(N(data!E92), 0)</f>
        <v>1336</v>
      </c>
      <c r="AJ4" s="198">
        <f>ROUND(N(data!E93), 0)</f>
        <v>38428</v>
      </c>
      <c r="AK4" s="267">
        <f>ROUND(N(data!E94), 2)</f>
        <v>9.2799999999999994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150</v>
      </c>
      <c r="B5" s="200" t="str">
        <f>RIGHT(data!$C$96,4)</f>
        <v>2024</v>
      </c>
      <c r="C5" s="12" t="str">
        <f>data!F$55</f>
        <v>6100</v>
      </c>
      <c r="D5" s="12" t="s">
        <v>1164</v>
      </c>
      <c r="E5" s="198">
        <f>ROUND(N(data!F59), 0)</f>
        <v>0</v>
      </c>
      <c r="F5" s="267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67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150</v>
      </c>
      <c r="B6" s="200" t="str">
        <f>RIGHT(data!$C$96,4)</f>
        <v>2024</v>
      </c>
      <c r="C6" s="12" t="str">
        <f>data!G$55</f>
        <v>6120</v>
      </c>
      <c r="D6" s="12" t="s">
        <v>1164</v>
      </c>
      <c r="E6" s="198">
        <f>ROUND(N(data!G59), 0)</f>
        <v>0</v>
      </c>
      <c r="F6" s="267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67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150</v>
      </c>
      <c r="B7" s="200" t="str">
        <f>RIGHT(data!$C$96,4)</f>
        <v>2024</v>
      </c>
      <c r="C7" s="12" t="str">
        <f>data!H$55</f>
        <v>6140</v>
      </c>
      <c r="D7" s="12" t="s">
        <v>1164</v>
      </c>
      <c r="E7" s="198">
        <f>ROUND(N(data!H59), 0)</f>
        <v>0</v>
      </c>
      <c r="F7" s="267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67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150</v>
      </c>
      <c r="B8" s="200" t="str">
        <f>RIGHT(data!$C$96,4)</f>
        <v>2024</v>
      </c>
      <c r="C8" s="12" t="str">
        <f>data!I$55</f>
        <v>6150</v>
      </c>
      <c r="D8" s="12" t="s">
        <v>1164</v>
      </c>
      <c r="E8" s="198">
        <f>ROUND(N(data!I59), 0)</f>
        <v>0</v>
      </c>
      <c r="F8" s="267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67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150</v>
      </c>
      <c r="B9" s="200" t="str">
        <f>RIGHT(data!$C$96,4)</f>
        <v>2024</v>
      </c>
      <c r="C9" s="12" t="str">
        <f>data!J$55</f>
        <v>6170</v>
      </c>
      <c r="D9" s="12" t="s">
        <v>1164</v>
      </c>
      <c r="E9" s="198">
        <f>ROUND(N(data!J59), 0)</f>
        <v>85</v>
      </c>
      <c r="F9" s="267">
        <f>ROUND(N(data!J60), 2)</f>
        <v>0.74</v>
      </c>
      <c r="G9" s="198">
        <f>ROUND(N(data!J61), 0)</f>
        <v>72572</v>
      </c>
      <c r="H9" s="198">
        <f>ROUND(N(data!J62), 0)</f>
        <v>17913</v>
      </c>
      <c r="I9" s="198">
        <f>ROUND(N(data!J63), 0)</f>
        <v>4222</v>
      </c>
      <c r="J9" s="198">
        <f>ROUND(N(data!J64), 0)</f>
        <v>2846</v>
      </c>
      <c r="K9" s="198">
        <f>ROUND(N(data!J65), 0)</f>
        <v>73</v>
      </c>
      <c r="L9" s="198">
        <f>ROUND(N(data!J66), 0)</f>
        <v>21663</v>
      </c>
      <c r="M9" s="198">
        <f>ROUND(N(data!J67), 0)</f>
        <v>0</v>
      </c>
      <c r="N9" s="198">
        <f>ROUND(N(data!J68), 0)</f>
        <v>590</v>
      </c>
      <c r="O9" s="198">
        <f>ROUND(N(data!J69), 0)</f>
        <v>1268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1268</v>
      </c>
      <c r="AD9" s="198">
        <f>ROUND(N(data!J84), 0)</f>
        <v>0</v>
      </c>
      <c r="AE9" s="198">
        <f>ROUND(N(data!J89), 0)</f>
        <v>231143</v>
      </c>
      <c r="AF9" s="198">
        <f>ROUND(N(data!J87), 0)</f>
        <v>223591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2916</v>
      </c>
      <c r="AK9" s="267">
        <f>ROUND(N(data!J94), 2)</f>
        <v>0.7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150</v>
      </c>
      <c r="B10" s="200" t="str">
        <f>RIGHT(data!$C$96,4)</f>
        <v>2024</v>
      </c>
      <c r="C10" s="12" t="str">
        <f>data!K$55</f>
        <v>6200</v>
      </c>
      <c r="D10" s="12" t="s">
        <v>1164</v>
      </c>
      <c r="E10" s="198">
        <f>ROUND(N(data!K59), 0)</f>
        <v>0</v>
      </c>
      <c r="F10" s="267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67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150</v>
      </c>
      <c r="B11" s="200" t="str">
        <f>RIGHT(data!$C$96,4)</f>
        <v>2024</v>
      </c>
      <c r="C11" s="12" t="str">
        <f>data!L$55</f>
        <v>6210</v>
      </c>
      <c r="D11" s="12" t="s">
        <v>1164</v>
      </c>
      <c r="E11" s="198">
        <f>ROUND(N(data!L59), 0)</f>
        <v>2119</v>
      </c>
      <c r="F11" s="267">
        <f>ROUND(N(data!L60), 2)</f>
        <v>18.329999999999998</v>
      </c>
      <c r="G11" s="198">
        <f>ROUND(N(data!L61), 0)</f>
        <v>1809165</v>
      </c>
      <c r="H11" s="198">
        <f>ROUND(N(data!L62), 0)</f>
        <v>446557</v>
      </c>
      <c r="I11" s="198">
        <f>ROUND(N(data!L63), 0)</f>
        <v>105253</v>
      </c>
      <c r="J11" s="198">
        <f>ROUND(N(data!L64), 0)</f>
        <v>70961</v>
      </c>
      <c r="K11" s="198">
        <f>ROUND(N(data!L65), 0)</f>
        <v>1812</v>
      </c>
      <c r="L11" s="198">
        <f>ROUND(N(data!L66), 0)</f>
        <v>540037</v>
      </c>
      <c r="M11" s="198">
        <f>ROUND(N(data!L67), 0)</f>
        <v>280776</v>
      </c>
      <c r="N11" s="198">
        <f>ROUND(N(data!L68), 0)</f>
        <v>14715</v>
      </c>
      <c r="O11" s="198">
        <f>ROUND(N(data!L69), 0)</f>
        <v>31623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31623</v>
      </c>
      <c r="AD11" s="198">
        <f>ROUND(N(data!L84), 0)</f>
        <v>0</v>
      </c>
      <c r="AE11" s="198">
        <f>ROUND(N(data!L89), 0)</f>
        <v>8280245</v>
      </c>
      <c r="AF11" s="198">
        <f>ROUND(N(data!L87), 0)</f>
        <v>8280245</v>
      </c>
      <c r="AG11" s="198">
        <f>ROUND(N(data!L90), 0)</f>
        <v>11345</v>
      </c>
      <c r="AH11" s="198">
        <f>ROUND(N(data!L91), 0)</f>
        <v>6558</v>
      </c>
      <c r="AI11" s="198">
        <f>ROUND(N(data!L92), 0)</f>
        <v>2527</v>
      </c>
      <c r="AJ11" s="198">
        <f>ROUND(N(data!L93), 0)</f>
        <v>72704</v>
      </c>
      <c r="AK11" s="267">
        <f>ROUND(N(data!L94), 2)</f>
        <v>17.55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150</v>
      </c>
      <c r="B12" s="200" t="str">
        <f>RIGHT(data!$C$96,4)</f>
        <v>2024</v>
      </c>
      <c r="C12" s="12" t="str">
        <f>data!M$55</f>
        <v>6330</v>
      </c>
      <c r="D12" s="12" t="s">
        <v>1164</v>
      </c>
      <c r="E12" s="198">
        <f>ROUND(N(data!M59), 0)</f>
        <v>0</v>
      </c>
      <c r="F12" s="267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67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150</v>
      </c>
      <c r="B13" s="200" t="str">
        <f>RIGHT(data!$C$96,4)</f>
        <v>2024</v>
      </c>
      <c r="C13" s="12" t="str">
        <f>data!N$55</f>
        <v>6400</v>
      </c>
      <c r="D13" s="12" t="s">
        <v>1164</v>
      </c>
      <c r="E13" s="198">
        <f>ROUND(N(data!N59), 0)</f>
        <v>0</v>
      </c>
      <c r="F13" s="267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67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150</v>
      </c>
      <c r="B14" s="200" t="str">
        <f>RIGHT(data!$C$96,4)</f>
        <v>2024</v>
      </c>
      <c r="C14" s="12" t="str">
        <f>data!O$55</f>
        <v>7010</v>
      </c>
      <c r="D14" s="12" t="s">
        <v>1164</v>
      </c>
      <c r="E14" s="198">
        <f>ROUND(N(data!O59), 0)</f>
        <v>59</v>
      </c>
      <c r="F14" s="267">
        <f>ROUND(N(data!O60), 2)</f>
        <v>0.46</v>
      </c>
      <c r="G14" s="198">
        <f>ROUND(N(data!O61), 0)</f>
        <v>402365</v>
      </c>
      <c r="H14" s="198">
        <f>ROUND(N(data!O62), 0)</f>
        <v>99316</v>
      </c>
      <c r="I14" s="198">
        <f>ROUND(N(data!O63), 0)</f>
        <v>100977</v>
      </c>
      <c r="J14" s="198">
        <f>ROUND(N(data!O64), 0)</f>
        <v>21595</v>
      </c>
      <c r="K14" s="198">
        <f>ROUND(N(data!O65), 0)</f>
        <v>1287</v>
      </c>
      <c r="L14" s="198">
        <f>ROUND(N(data!O66), 0)</f>
        <v>290989</v>
      </c>
      <c r="M14" s="198">
        <f>ROUND(N(data!O67), 0)</f>
        <v>2252</v>
      </c>
      <c r="N14" s="198">
        <f>ROUND(N(data!O68), 0)</f>
        <v>356</v>
      </c>
      <c r="O14" s="198">
        <f>ROUND(N(data!O69), 0)</f>
        <v>14521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14521</v>
      </c>
      <c r="AD14" s="198">
        <f>ROUND(N(data!O84), 0)</f>
        <v>0</v>
      </c>
      <c r="AE14" s="198">
        <f>ROUND(N(data!O89), 0)</f>
        <v>79589</v>
      </c>
      <c r="AF14" s="198">
        <f>ROUND(N(data!O87), 0)</f>
        <v>13390</v>
      </c>
      <c r="AG14" s="198">
        <f>ROUND(N(data!O90), 0)</f>
        <v>91</v>
      </c>
      <c r="AH14" s="198">
        <f>ROUND(N(data!O91), 0)</f>
        <v>0</v>
      </c>
      <c r="AI14" s="198">
        <f>ROUND(N(data!O92), 0)</f>
        <v>62</v>
      </c>
      <c r="AJ14" s="198">
        <f>ROUND(N(data!O93), 0)</f>
        <v>0</v>
      </c>
      <c r="AK14" s="267">
        <f>ROUND(N(data!O94), 2)</f>
        <v>0.3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150</v>
      </c>
      <c r="B15" s="200" t="str">
        <f>RIGHT(data!$C$96,4)</f>
        <v>2024</v>
      </c>
      <c r="C15" s="12" t="str">
        <f>data!P$55</f>
        <v>7020</v>
      </c>
      <c r="D15" s="12" t="s">
        <v>1164</v>
      </c>
      <c r="E15" s="198">
        <f>ROUND(N(data!P59), 0)</f>
        <v>12115</v>
      </c>
      <c r="F15" s="267">
        <f>ROUND(N(data!P60), 2)</f>
        <v>9.59</v>
      </c>
      <c r="G15" s="198">
        <f>ROUND(N(data!P61), 0)</f>
        <v>517337</v>
      </c>
      <c r="H15" s="198">
        <f>ROUND(N(data!P62), 0)</f>
        <v>127694</v>
      </c>
      <c r="I15" s="198">
        <f>ROUND(N(data!P63), 0)</f>
        <v>99696</v>
      </c>
      <c r="J15" s="198">
        <f>ROUND(N(data!P64), 0)</f>
        <v>155149</v>
      </c>
      <c r="K15" s="198">
        <f>ROUND(N(data!P65), 0)</f>
        <v>2538</v>
      </c>
      <c r="L15" s="198">
        <f>ROUND(N(data!P66), 0)</f>
        <v>155333</v>
      </c>
      <c r="M15" s="198">
        <f>ROUND(N(data!P67), 0)</f>
        <v>131961</v>
      </c>
      <c r="N15" s="198">
        <f>ROUND(N(data!P68), 0)</f>
        <v>-7774</v>
      </c>
      <c r="O15" s="198">
        <f>ROUND(N(data!P69), 0)</f>
        <v>25006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25006</v>
      </c>
      <c r="AD15" s="198">
        <f>ROUND(N(data!P84), 0)</f>
        <v>0</v>
      </c>
      <c r="AE15" s="198">
        <f>ROUND(N(data!P89), 0)</f>
        <v>4572379</v>
      </c>
      <c r="AF15" s="198">
        <f>ROUND(N(data!P87), 0)</f>
        <v>890041</v>
      </c>
      <c r="AG15" s="198">
        <f>ROUND(N(data!P90), 0)</f>
        <v>5332</v>
      </c>
      <c r="AH15" s="198">
        <f>ROUND(N(data!P91), 0)</f>
        <v>0</v>
      </c>
      <c r="AI15" s="198">
        <f>ROUND(N(data!P92), 0)</f>
        <v>1289</v>
      </c>
      <c r="AJ15" s="198">
        <f>ROUND(N(data!P93), 0)</f>
        <v>0</v>
      </c>
      <c r="AK15" s="267">
        <f>ROUND(N(data!P94), 2)</f>
        <v>7.47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150</v>
      </c>
      <c r="B16" s="200" t="str">
        <f>RIGHT(data!$C$96,4)</f>
        <v>2024</v>
      </c>
      <c r="C16" s="12" t="str">
        <f>data!Q$55</f>
        <v>7030</v>
      </c>
      <c r="D16" s="12" t="s">
        <v>1164</v>
      </c>
      <c r="E16" s="198">
        <f>ROUND(N(data!Q59), 0)</f>
        <v>3413</v>
      </c>
      <c r="F16" s="267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9481</v>
      </c>
      <c r="K16" s="198">
        <f>ROUND(N(data!Q65), 0)</f>
        <v>0</v>
      </c>
      <c r="L16" s="198">
        <f>ROUND(N(data!Q66), 0)</f>
        <v>1734</v>
      </c>
      <c r="M16" s="198">
        <f>ROUND(N(data!Q67), 0)</f>
        <v>0</v>
      </c>
      <c r="N16" s="198">
        <f>ROUND(N(data!Q68), 0)</f>
        <v>0</v>
      </c>
      <c r="O16" s="198">
        <f>ROUND(N(data!Q69), 0)</f>
        <v>163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163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67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150</v>
      </c>
      <c r="B17" s="200" t="str">
        <f>RIGHT(data!$C$96,4)</f>
        <v>2024</v>
      </c>
      <c r="C17" s="12" t="str">
        <f>data!R$55</f>
        <v>7040</v>
      </c>
      <c r="D17" s="12" t="s">
        <v>1164</v>
      </c>
      <c r="E17" s="198">
        <f>ROUND(N(data!R59), 0)</f>
        <v>19728</v>
      </c>
      <c r="F17" s="267">
        <f>ROUND(N(data!R60), 2)</f>
        <v>2.1800000000000002</v>
      </c>
      <c r="G17" s="198">
        <f>ROUND(N(data!R61), 0)</f>
        <v>711455</v>
      </c>
      <c r="H17" s="198">
        <f>ROUND(N(data!R62), 0)</f>
        <v>175609</v>
      </c>
      <c r="I17" s="198">
        <f>ROUND(N(data!R63), 0)</f>
        <v>0</v>
      </c>
      <c r="J17" s="198">
        <f>ROUND(N(data!R64), 0)</f>
        <v>28402</v>
      </c>
      <c r="K17" s="198">
        <f>ROUND(N(data!R65), 0)</f>
        <v>0</v>
      </c>
      <c r="L17" s="198">
        <f>ROUND(N(data!R66), 0)</f>
        <v>19317</v>
      </c>
      <c r="M17" s="198">
        <f>ROUND(N(data!R67), 0)</f>
        <v>4950</v>
      </c>
      <c r="N17" s="198">
        <f>ROUND(N(data!R68), 0)</f>
        <v>10032</v>
      </c>
      <c r="O17" s="198">
        <f>ROUND(N(data!R69), 0)</f>
        <v>16119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16119</v>
      </c>
      <c r="AD17" s="198">
        <f>ROUND(N(data!R84), 0)</f>
        <v>0</v>
      </c>
      <c r="AE17" s="198">
        <f>ROUND(N(data!R89), 0)</f>
        <v>2228504</v>
      </c>
      <c r="AF17" s="198">
        <f>ROUND(N(data!R87), 0)</f>
        <v>474163</v>
      </c>
      <c r="AG17" s="198">
        <f>ROUND(N(data!R90), 0)</f>
        <v>200</v>
      </c>
      <c r="AH17" s="198">
        <f>ROUND(N(data!R91), 0)</f>
        <v>0</v>
      </c>
      <c r="AI17" s="198">
        <f>ROUND(N(data!R92), 0)</f>
        <v>293</v>
      </c>
      <c r="AJ17" s="198">
        <f>ROUND(N(data!R93), 0)</f>
        <v>0</v>
      </c>
      <c r="AK17" s="267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150</v>
      </c>
      <c r="B18" s="200" t="str">
        <f>RIGHT(data!$C$96,4)</f>
        <v>2024</v>
      </c>
      <c r="C18" s="12" t="str">
        <f>data!S$55</f>
        <v>7050</v>
      </c>
      <c r="D18" s="12" t="s">
        <v>1164</v>
      </c>
      <c r="E18" s="198">
        <f>ROUND(N(data!S59), 0)</f>
        <v>0</v>
      </c>
      <c r="F18" s="267">
        <f>ROUND(N(data!S60), 2)</f>
        <v>0.88</v>
      </c>
      <c r="G18" s="198">
        <f>ROUND(N(data!S61), 0)</f>
        <v>47688</v>
      </c>
      <c r="H18" s="198">
        <f>ROUND(N(data!S62), 0)</f>
        <v>11771</v>
      </c>
      <c r="I18" s="198">
        <f>ROUND(N(data!S63), 0)</f>
        <v>0</v>
      </c>
      <c r="J18" s="198">
        <f>ROUND(N(data!S64), 0)</f>
        <v>128064</v>
      </c>
      <c r="K18" s="198">
        <f>ROUND(N(data!S65), 0)</f>
        <v>0</v>
      </c>
      <c r="L18" s="198">
        <f>ROUND(N(data!S66), 0)</f>
        <v>6222</v>
      </c>
      <c r="M18" s="198">
        <f>ROUND(N(data!S67), 0)</f>
        <v>0</v>
      </c>
      <c r="N18" s="198">
        <f>ROUND(N(data!S68), 0)</f>
        <v>0</v>
      </c>
      <c r="O18" s="198">
        <f>ROUND(N(data!S69), 0)</f>
        <v>1911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1911</v>
      </c>
      <c r="AD18" s="198">
        <f>ROUND(N(data!S84), 0)</f>
        <v>0</v>
      </c>
      <c r="AE18" s="198">
        <f>ROUND(N(data!S89), 0)</f>
        <v>263395</v>
      </c>
      <c r="AF18" s="198">
        <f>ROUND(N(data!S87), 0)</f>
        <v>55899</v>
      </c>
      <c r="AG18" s="198">
        <f>ROUND(N(data!S90), 0)</f>
        <v>0</v>
      </c>
      <c r="AH18" s="198">
        <f>ROUND(N(data!S91), 0)</f>
        <v>0</v>
      </c>
      <c r="AI18" s="198">
        <f>ROUND(N(data!S92), 0)</f>
        <v>119</v>
      </c>
      <c r="AJ18" s="198">
        <f>ROUND(N(data!S93), 0)</f>
        <v>0</v>
      </c>
      <c r="AK18" s="267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150</v>
      </c>
      <c r="B19" s="200" t="str">
        <f>RIGHT(data!$C$96,4)</f>
        <v>2024</v>
      </c>
      <c r="C19" s="12" t="str">
        <f>data!T$55</f>
        <v>7060</v>
      </c>
      <c r="D19" s="12" t="s">
        <v>1164</v>
      </c>
      <c r="E19" s="198">
        <f>ROUND(N(data!T59), 0)</f>
        <v>0</v>
      </c>
      <c r="F19" s="267">
        <f>ROUND(N(data!T60), 2)</f>
        <v>2.4500000000000002</v>
      </c>
      <c r="G19" s="198">
        <f>ROUND(N(data!T61), 0)</f>
        <v>307755</v>
      </c>
      <c r="H19" s="198">
        <f>ROUND(N(data!T62), 0)</f>
        <v>75963</v>
      </c>
      <c r="I19" s="198">
        <f>ROUND(N(data!T63), 0)</f>
        <v>0</v>
      </c>
      <c r="J19" s="198">
        <f>ROUND(N(data!T64), 0)</f>
        <v>399928</v>
      </c>
      <c r="K19" s="198">
        <f>ROUND(N(data!T65), 0)</f>
        <v>0</v>
      </c>
      <c r="L19" s="198">
        <f>ROUND(N(data!T66), 0)</f>
        <v>1179</v>
      </c>
      <c r="M19" s="198">
        <f>ROUND(N(data!T67), 0)</f>
        <v>36430</v>
      </c>
      <c r="N19" s="198">
        <f>ROUND(N(data!T68), 0)</f>
        <v>1116</v>
      </c>
      <c r="O19" s="198">
        <f>ROUND(N(data!T69), 0)</f>
        <v>4127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4127</v>
      </c>
      <c r="AD19" s="198">
        <f>ROUND(N(data!T84), 0)</f>
        <v>0</v>
      </c>
      <c r="AE19" s="198">
        <f>ROUND(N(data!T89), 0)</f>
        <v>2520750</v>
      </c>
      <c r="AF19" s="198">
        <f>ROUND(N(data!T87), 0)</f>
        <v>137497</v>
      </c>
      <c r="AG19" s="198">
        <f>ROUND(N(data!T90), 0)</f>
        <v>1472</v>
      </c>
      <c r="AH19" s="198">
        <f>ROUND(N(data!T91), 0)</f>
        <v>0</v>
      </c>
      <c r="AI19" s="198">
        <f>ROUND(N(data!T92), 0)</f>
        <v>330</v>
      </c>
      <c r="AJ19" s="198">
        <f>ROUND(N(data!T93), 0)</f>
        <v>0</v>
      </c>
      <c r="AK19" s="267">
        <f>ROUND(N(data!T94), 2)</f>
        <v>2.4500000000000002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150</v>
      </c>
      <c r="B20" s="200" t="str">
        <f>RIGHT(data!$C$96,4)</f>
        <v>2024</v>
      </c>
      <c r="C20" s="12" t="str">
        <f>data!U$55</f>
        <v>7070</v>
      </c>
      <c r="D20" s="12" t="s">
        <v>1164</v>
      </c>
      <c r="E20" s="198">
        <f>ROUND(N(data!U59), 0)</f>
        <v>321439</v>
      </c>
      <c r="F20" s="267">
        <f>ROUND(N(data!U60), 2)</f>
        <v>11.46</v>
      </c>
      <c r="G20" s="198">
        <f>ROUND(N(data!U61), 0)</f>
        <v>778301</v>
      </c>
      <c r="H20" s="198">
        <f>ROUND(N(data!U62), 0)</f>
        <v>192108</v>
      </c>
      <c r="I20" s="198">
        <f>ROUND(N(data!U63), 0)</f>
        <v>248318</v>
      </c>
      <c r="J20" s="198">
        <f>ROUND(N(data!U64), 0)</f>
        <v>933529</v>
      </c>
      <c r="K20" s="198">
        <f>ROUND(N(data!U65), 0)</f>
        <v>0</v>
      </c>
      <c r="L20" s="198">
        <f>ROUND(N(data!U66), 0)</f>
        <v>777671</v>
      </c>
      <c r="M20" s="198">
        <f>ROUND(N(data!U67), 0)</f>
        <v>60981</v>
      </c>
      <c r="N20" s="198">
        <f>ROUND(N(data!U68), 0)</f>
        <v>24391</v>
      </c>
      <c r="O20" s="198">
        <f>ROUND(N(data!U69), 0)</f>
        <v>56411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56411</v>
      </c>
      <c r="AD20" s="198">
        <f>ROUND(N(data!U84), 0)</f>
        <v>0</v>
      </c>
      <c r="AE20" s="198">
        <f>ROUND(N(data!U89), 0)</f>
        <v>10090778</v>
      </c>
      <c r="AF20" s="198">
        <f>ROUND(N(data!U87), 0)</f>
        <v>1519474</v>
      </c>
      <c r="AG20" s="198">
        <f>ROUND(N(data!U90), 0)</f>
        <v>2464</v>
      </c>
      <c r="AH20" s="198">
        <f>ROUND(N(data!U91), 0)</f>
        <v>0</v>
      </c>
      <c r="AI20" s="198">
        <f>ROUND(N(data!U92), 0)</f>
        <v>1541</v>
      </c>
      <c r="AJ20" s="198">
        <f>ROUND(N(data!U93), 0)</f>
        <v>0</v>
      </c>
      <c r="AK20" s="267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150</v>
      </c>
      <c r="B21" s="200" t="str">
        <f>RIGHT(data!$C$96,4)</f>
        <v>2024</v>
      </c>
      <c r="C21" s="12" t="str">
        <f>data!V$55</f>
        <v>7110</v>
      </c>
      <c r="D21" s="12" t="s">
        <v>1164</v>
      </c>
      <c r="E21" s="198">
        <f>ROUND(N(data!V59), 0)</f>
        <v>0</v>
      </c>
      <c r="F21" s="267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67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150</v>
      </c>
      <c r="B22" s="200" t="str">
        <f>RIGHT(data!$C$96,4)</f>
        <v>2024</v>
      </c>
      <c r="C22" s="12" t="str">
        <f>data!W$55</f>
        <v>7120</v>
      </c>
      <c r="D22" s="12" t="s">
        <v>1164</v>
      </c>
      <c r="E22" s="198">
        <f>ROUND(N(data!W59), 0)</f>
        <v>404</v>
      </c>
      <c r="F22" s="267">
        <f>ROUND(N(data!W60), 2)</f>
        <v>0.6</v>
      </c>
      <c r="G22" s="198">
        <f>ROUND(N(data!W61), 0)</f>
        <v>45420</v>
      </c>
      <c r="H22" s="198">
        <f>ROUND(N(data!W62), 0)</f>
        <v>11211</v>
      </c>
      <c r="I22" s="198">
        <f>ROUND(N(data!W63), 0)</f>
        <v>0</v>
      </c>
      <c r="J22" s="198">
        <f>ROUND(N(data!W64), 0)</f>
        <v>0</v>
      </c>
      <c r="K22" s="198">
        <f>ROUND(N(data!W65), 0)</f>
        <v>63</v>
      </c>
      <c r="L22" s="198">
        <f>ROUND(N(data!W66), 0)</f>
        <v>354061</v>
      </c>
      <c r="M22" s="198">
        <f>ROUND(N(data!W67), 0)</f>
        <v>4752</v>
      </c>
      <c r="N22" s="198">
        <f>ROUND(N(data!W68), 0)</f>
        <v>17</v>
      </c>
      <c r="O22" s="198">
        <f>ROUND(N(data!W69), 0)</f>
        <v>722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722</v>
      </c>
      <c r="AD22" s="198">
        <f>ROUND(N(data!W84), 0)</f>
        <v>0</v>
      </c>
      <c r="AE22" s="198">
        <f>ROUND(N(data!W89), 0)</f>
        <v>527503</v>
      </c>
      <c r="AF22" s="198">
        <f>ROUND(N(data!W87), 0)</f>
        <v>52081</v>
      </c>
      <c r="AG22" s="198">
        <f>ROUND(N(data!W90), 0)</f>
        <v>192</v>
      </c>
      <c r="AH22" s="198">
        <f>ROUND(N(data!W91), 0)</f>
        <v>0</v>
      </c>
      <c r="AI22" s="198">
        <f>ROUND(N(data!W92), 0)</f>
        <v>81</v>
      </c>
      <c r="AJ22" s="198">
        <f>ROUND(N(data!W93), 0)</f>
        <v>0</v>
      </c>
      <c r="AK22" s="267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150</v>
      </c>
      <c r="B23" s="200" t="str">
        <f>RIGHT(data!$C$96,4)</f>
        <v>2024</v>
      </c>
      <c r="C23" s="12" t="str">
        <f>data!X$55</f>
        <v>7130</v>
      </c>
      <c r="D23" s="12" t="s">
        <v>1164</v>
      </c>
      <c r="E23" s="198">
        <f>ROUND(N(data!X59), 0)</f>
        <v>1926</v>
      </c>
      <c r="F23" s="267">
        <f>ROUND(N(data!X60), 2)</f>
        <v>2.88</v>
      </c>
      <c r="G23" s="198">
        <f>ROUND(N(data!X61), 0)</f>
        <v>216530</v>
      </c>
      <c r="H23" s="198">
        <f>ROUND(N(data!X62), 0)</f>
        <v>53446</v>
      </c>
      <c r="I23" s="198">
        <f>ROUND(N(data!X63), 0)</f>
        <v>0</v>
      </c>
      <c r="J23" s="198">
        <f>ROUND(N(data!X64), 0)</f>
        <v>13886</v>
      </c>
      <c r="K23" s="198">
        <f>ROUND(N(data!X65), 0)</f>
        <v>299</v>
      </c>
      <c r="L23" s="198">
        <f>ROUND(N(data!X66), 0)</f>
        <v>67553</v>
      </c>
      <c r="M23" s="198">
        <f>ROUND(N(data!X67), 0)</f>
        <v>22596</v>
      </c>
      <c r="N23" s="198">
        <f>ROUND(N(data!X68), 0)</f>
        <v>83</v>
      </c>
      <c r="O23" s="198">
        <f>ROUND(N(data!X69), 0)</f>
        <v>3445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3445</v>
      </c>
      <c r="AD23" s="198">
        <f>ROUND(N(data!X84), 0)</f>
        <v>0</v>
      </c>
      <c r="AE23" s="198">
        <f>ROUND(N(data!X89), 0)</f>
        <v>2514777</v>
      </c>
      <c r="AF23" s="198">
        <f>ROUND(N(data!X87), 0)</f>
        <v>248287</v>
      </c>
      <c r="AG23" s="198">
        <f>ROUND(N(data!X90), 0)</f>
        <v>913</v>
      </c>
      <c r="AH23" s="198">
        <f>ROUND(N(data!X91), 0)</f>
        <v>0</v>
      </c>
      <c r="AI23" s="198">
        <f>ROUND(N(data!X92), 0)</f>
        <v>387</v>
      </c>
      <c r="AJ23" s="198">
        <f>ROUND(N(data!X93), 0)</f>
        <v>0</v>
      </c>
      <c r="AK23" s="267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150</v>
      </c>
      <c r="B24" s="200" t="str">
        <f>RIGHT(data!$C$96,4)</f>
        <v>2024</v>
      </c>
      <c r="C24" s="12" t="str">
        <f>data!Y$55</f>
        <v>7140</v>
      </c>
      <c r="D24" s="12" t="s">
        <v>1164</v>
      </c>
      <c r="E24" s="198">
        <f>ROUND(N(data!Y59), 0)</f>
        <v>5252</v>
      </c>
      <c r="F24" s="267">
        <f>ROUND(N(data!Y60), 2)</f>
        <v>7.85</v>
      </c>
      <c r="G24" s="198">
        <f>ROUND(N(data!Y61), 0)</f>
        <v>590455</v>
      </c>
      <c r="H24" s="198">
        <f>ROUND(N(data!Y62), 0)</f>
        <v>145742</v>
      </c>
      <c r="I24" s="198">
        <f>ROUND(N(data!Y63), 0)</f>
        <v>0</v>
      </c>
      <c r="J24" s="198">
        <f>ROUND(N(data!Y64), 0)</f>
        <v>99651</v>
      </c>
      <c r="K24" s="198">
        <f>ROUND(N(data!Y65), 0)</f>
        <v>815</v>
      </c>
      <c r="L24" s="198">
        <f>ROUND(N(data!Y66), 0)</f>
        <v>571421</v>
      </c>
      <c r="M24" s="198">
        <f>ROUND(N(data!Y67), 0)</f>
        <v>61625</v>
      </c>
      <c r="N24" s="198">
        <f>ROUND(N(data!Y68), 0)</f>
        <v>226</v>
      </c>
      <c r="O24" s="198">
        <f>ROUND(N(data!Y69), 0)</f>
        <v>9393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9393</v>
      </c>
      <c r="AD24" s="198">
        <f>ROUND(N(data!Y84), 0)</f>
        <v>0</v>
      </c>
      <c r="AE24" s="198">
        <f>ROUND(N(data!Y89), 0)</f>
        <v>6857535</v>
      </c>
      <c r="AF24" s="198">
        <f>ROUND(N(data!Y87), 0)</f>
        <v>677054</v>
      </c>
      <c r="AG24" s="198">
        <f>ROUND(N(data!Y90), 0)</f>
        <v>2490</v>
      </c>
      <c r="AH24" s="198">
        <f>ROUND(N(data!Y91), 0)</f>
        <v>0</v>
      </c>
      <c r="AI24" s="198">
        <f>ROUND(N(data!Y92), 0)</f>
        <v>1056</v>
      </c>
      <c r="AJ24" s="198">
        <f>ROUND(N(data!Y93), 0)</f>
        <v>0</v>
      </c>
      <c r="AK24" s="267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150</v>
      </c>
      <c r="B25" s="200" t="str">
        <f>RIGHT(data!$C$96,4)</f>
        <v>2024</v>
      </c>
      <c r="C25" s="12" t="str">
        <f>data!Z$55</f>
        <v>7150</v>
      </c>
      <c r="D25" s="12" t="s">
        <v>1164</v>
      </c>
      <c r="E25" s="198">
        <f>ROUND(N(data!Z59), 0)</f>
        <v>0</v>
      </c>
      <c r="F25" s="267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67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150</v>
      </c>
      <c r="B26" s="200" t="str">
        <f>RIGHT(data!$C$96,4)</f>
        <v>2024</v>
      </c>
      <c r="C26" s="12" t="str">
        <f>data!AA$55</f>
        <v>7160</v>
      </c>
      <c r="D26" s="12" t="s">
        <v>1164</v>
      </c>
      <c r="E26" s="198">
        <f>ROUND(N(data!AA59), 0)</f>
        <v>0</v>
      </c>
      <c r="F26" s="267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67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150</v>
      </c>
      <c r="B27" s="200" t="str">
        <f>RIGHT(data!$C$96,4)</f>
        <v>2024</v>
      </c>
      <c r="C27" s="12" t="str">
        <f>data!AB$55</f>
        <v>7170</v>
      </c>
      <c r="D27" s="12" t="s">
        <v>1164</v>
      </c>
      <c r="E27" s="198">
        <f>ROUND(N(data!AB59), 0)</f>
        <v>0</v>
      </c>
      <c r="F27" s="267">
        <f>ROUND(N(data!AB60), 2)</f>
        <v>2.11</v>
      </c>
      <c r="G27" s="198">
        <f>ROUND(N(data!AB61), 0)</f>
        <v>134592</v>
      </c>
      <c r="H27" s="198">
        <f>ROUND(N(data!AB62), 0)</f>
        <v>33221</v>
      </c>
      <c r="I27" s="198">
        <f>ROUND(N(data!AB63), 0)</f>
        <v>181370</v>
      </c>
      <c r="J27" s="198">
        <f>ROUND(N(data!AB64), 0)</f>
        <v>880604</v>
      </c>
      <c r="K27" s="198">
        <f>ROUND(N(data!AB65), 0)</f>
        <v>5690</v>
      </c>
      <c r="L27" s="198">
        <f>ROUND(N(data!AB66), 0)</f>
        <v>285617</v>
      </c>
      <c r="M27" s="198">
        <f>ROUND(N(data!AB67), 0)</f>
        <v>41281</v>
      </c>
      <c r="N27" s="198">
        <f>ROUND(N(data!AB68), 0)</f>
        <v>0</v>
      </c>
      <c r="O27" s="198">
        <f>ROUND(N(data!AB69), 0)</f>
        <v>2153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2153</v>
      </c>
      <c r="AD27" s="198">
        <f>ROUND(N(data!AB84), 0)</f>
        <v>0</v>
      </c>
      <c r="AE27" s="198">
        <f>ROUND(N(data!AB89), 0)</f>
        <v>4528985</v>
      </c>
      <c r="AF27" s="198">
        <f>ROUND(N(data!AB87), 0)</f>
        <v>1034951</v>
      </c>
      <c r="AG27" s="198">
        <f>ROUND(N(data!AB90), 0)</f>
        <v>1668</v>
      </c>
      <c r="AH27" s="198">
        <f>ROUND(N(data!AB91), 0)</f>
        <v>0</v>
      </c>
      <c r="AI27" s="198">
        <f>ROUND(N(data!AB92), 0)</f>
        <v>284</v>
      </c>
      <c r="AJ27" s="198">
        <f>ROUND(N(data!AB93), 0)</f>
        <v>0</v>
      </c>
      <c r="AK27" s="267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150</v>
      </c>
      <c r="B28" s="200" t="str">
        <f>RIGHT(data!$C$96,4)</f>
        <v>2024</v>
      </c>
      <c r="C28" s="12" t="str">
        <f>data!AC$55</f>
        <v>7180</v>
      </c>
      <c r="D28" s="12" t="s">
        <v>1164</v>
      </c>
      <c r="E28" s="198">
        <f>ROUND(N(data!AC59), 0)</f>
        <v>0</v>
      </c>
      <c r="F28" s="267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16366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25450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67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150</v>
      </c>
      <c r="B29" s="200" t="str">
        <f>RIGHT(data!$C$96,4)</f>
        <v>2024</v>
      </c>
      <c r="C29" s="12" t="str">
        <f>data!AD$55</f>
        <v>7190</v>
      </c>
      <c r="D29" s="12" t="s">
        <v>1164</v>
      </c>
      <c r="E29" s="198">
        <f>ROUND(N(data!AD59), 0)</f>
        <v>0</v>
      </c>
      <c r="F29" s="267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67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150</v>
      </c>
      <c r="B30" s="200" t="str">
        <f>RIGHT(data!$C$96,4)</f>
        <v>2024</v>
      </c>
      <c r="C30" s="12" t="str">
        <f>data!AE$55</f>
        <v>7200</v>
      </c>
      <c r="D30" s="12" t="s">
        <v>1164</v>
      </c>
      <c r="E30" s="198">
        <f>ROUND(N(data!AE59), 0)</f>
        <v>3424</v>
      </c>
      <c r="F30" s="267">
        <f>ROUND(N(data!AE60), 2)</f>
        <v>3.89</v>
      </c>
      <c r="G30" s="198">
        <f>ROUND(N(data!AE61), 0)</f>
        <v>340135</v>
      </c>
      <c r="H30" s="198">
        <f>ROUND(N(data!AE62), 0)</f>
        <v>83956</v>
      </c>
      <c r="I30" s="198">
        <f>ROUND(N(data!AE63), 0)</f>
        <v>0</v>
      </c>
      <c r="J30" s="198">
        <f>ROUND(N(data!AE64), 0)</f>
        <v>9557</v>
      </c>
      <c r="K30" s="198">
        <f>ROUND(N(data!AE65), 0)</f>
        <v>7728</v>
      </c>
      <c r="L30" s="198">
        <f>ROUND(N(data!AE66), 0)</f>
        <v>43491</v>
      </c>
      <c r="M30" s="198">
        <f>ROUND(N(data!AE67), 0)</f>
        <v>58556</v>
      </c>
      <c r="N30" s="198">
        <f>ROUND(N(data!AE68), 0)</f>
        <v>517</v>
      </c>
      <c r="O30" s="198">
        <f>ROUND(N(data!AE69), 0)</f>
        <v>6972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6972</v>
      </c>
      <c r="AD30" s="198">
        <f>ROUND(N(data!AE84), 0)</f>
        <v>0</v>
      </c>
      <c r="AE30" s="198">
        <f>ROUND(N(data!AE89), 0)</f>
        <v>1066508</v>
      </c>
      <c r="AF30" s="198">
        <f>ROUND(N(data!AE87), 0)</f>
        <v>116255</v>
      </c>
      <c r="AG30" s="198">
        <f>ROUND(N(data!AE90), 0)</f>
        <v>2366</v>
      </c>
      <c r="AH30" s="198">
        <f>ROUND(N(data!AE91), 0)</f>
        <v>0</v>
      </c>
      <c r="AI30" s="198">
        <f>ROUND(N(data!AE92), 0)</f>
        <v>523</v>
      </c>
      <c r="AJ30" s="198">
        <f>ROUND(N(data!AE93), 0)</f>
        <v>0</v>
      </c>
      <c r="AK30" s="267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150</v>
      </c>
      <c r="B31" s="200" t="str">
        <f>RIGHT(data!$C$96,4)</f>
        <v>2024</v>
      </c>
      <c r="C31" s="12" t="str">
        <f>data!AF$55</f>
        <v>7220</v>
      </c>
      <c r="D31" s="12" t="s">
        <v>1164</v>
      </c>
      <c r="E31" s="198">
        <f>ROUND(N(data!AF59), 0)</f>
        <v>0</v>
      </c>
      <c r="F31" s="267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67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150</v>
      </c>
      <c r="B32" s="200" t="str">
        <f>RIGHT(data!$C$96,4)</f>
        <v>2024</v>
      </c>
      <c r="C32" s="12" t="str">
        <f>data!AG$55</f>
        <v>7230</v>
      </c>
      <c r="D32" s="12" t="s">
        <v>1164</v>
      </c>
      <c r="E32" s="198">
        <f>ROUND(N(data!AG59), 0)</f>
        <v>4349</v>
      </c>
      <c r="F32" s="267">
        <f>ROUND(N(data!AG60), 2)</f>
        <v>12.1</v>
      </c>
      <c r="G32" s="198">
        <f>ROUND(N(data!AG61), 0)</f>
        <v>2385278</v>
      </c>
      <c r="H32" s="198">
        <f>ROUND(N(data!AG62), 0)</f>
        <v>588759</v>
      </c>
      <c r="I32" s="198">
        <f>ROUND(N(data!AG63), 0)</f>
        <v>76378</v>
      </c>
      <c r="J32" s="198">
        <f>ROUND(N(data!AG64), 0)</f>
        <v>84897</v>
      </c>
      <c r="K32" s="198">
        <f>ROUND(N(data!AG65), 0)</f>
        <v>2354</v>
      </c>
      <c r="L32" s="198">
        <f>ROUND(N(data!AG66), 0)</f>
        <v>77830</v>
      </c>
      <c r="M32" s="198">
        <f>ROUND(N(data!AG67), 0)</f>
        <v>121666</v>
      </c>
      <c r="N32" s="198">
        <f>ROUND(N(data!AG68), 0)</f>
        <v>10088</v>
      </c>
      <c r="O32" s="198">
        <f>ROUND(N(data!AG69), 0)</f>
        <v>26440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26440</v>
      </c>
      <c r="AD32" s="198">
        <f>ROUND(N(data!AG84), 0)</f>
        <v>0</v>
      </c>
      <c r="AE32" s="198">
        <f>ROUND(N(data!AG89), 0)</f>
        <v>11231893</v>
      </c>
      <c r="AF32" s="198">
        <f>ROUND(N(data!AG87), 0)</f>
        <v>872361</v>
      </c>
      <c r="AG32" s="198">
        <f>ROUND(N(data!AG90), 0)</f>
        <v>4916</v>
      </c>
      <c r="AH32" s="198">
        <f>ROUND(N(data!AG91), 0)</f>
        <v>0</v>
      </c>
      <c r="AI32" s="198">
        <f>ROUND(N(data!AG92), 0)</f>
        <v>1627</v>
      </c>
      <c r="AJ32" s="198">
        <f>ROUND(N(data!AG93), 0)</f>
        <v>0</v>
      </c>
      <c r="AK32" s="267">
        <f>ROUND(N(data!AG94), 2)</f>
        <v>6.99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150</v>
      </c>
      <c r="B33" s="200" t="str">
        <f>RIGHT(data!$C$96,4)</f>
        <v>2024</v>
      </c>
      <c r="C33" s="12" t="str">
        <f>data!AH$55</f>
        <v>7240</v>
      </c>
      <c r="D33" s="12" t="s">
        <v>1164</v>
      </c>
      <c r="E33" s="198">
        <f>ROUND(N(data!AH59), 0)</f>
        <v>0</v>
      </c>
      <c r="F33" s="267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67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150</v>
      </c>
      <c r="B34" s="200" t="str">
        <f>RIGHT(data!$C$96,4)</f>
        <v>2024</v>
      </c>
      <c r="C34" s="12" t="str">
        <f>data!AI$55</f>
        <v>7250</v>
      </c>
      <c r="D34" s="12" t="s">
        <v>1164</v>
      </c>
      <c r="E34" s="198">
        <f>ROUND(N(data!AI59), 0)</f>
        <v>0</v>
      </c>
      <c r="F34" s="267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67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150</v>
      </c>
      <c r="B35" s="200" t="str">
        <f>RIGHT(data!$C$96,4)</f>
        <v>2024</v>
      </c>
      <c r="C35" s="12" t="str">
        <f>data!AJ$55</f>
        <v>7260</v>
      </c>
      <c r="D35" s="12" t="s">
        <v>1164</v>
      </c>
      <c r="E35" s="198">
        <f>ROUND(N(data!AJ59), 0)</f>
        <v>18551</v>
      </c>
      <c r="F35" s="267">
        <f>ROUND(N(data!AJ60), 2)</f>
        <v>26.71</v>
      </c>
      <c r="G35" s="198">
        <f>ROUND(N(data!AJ61), 0)</f>
        <v>3327805</v>
      </c>
      <c r="H35" s="198">
        <f>ROUND(N(data!AJ62), 0)</f>
        <v>821403</v>
      </c>
      <c r="I35" s="198">
        <f>ROUND(N(data!AJ63), 0)</f>
        <v>795759</v>
      </c>
      <c r="J35" s="198">
        <f>ROUND(N(data!AJ64), 0)</f>
        <v>181253</v>
      </c>
      <c r="K35" s="198">
        <f>ROUND(N(data!AJ65), 0)</f>
        <v>23272</v>
      </c>
      <c r="L35" s="198">
        <f>ROUND(N(data!AJ66), 0)</f>
        <v>387835</v>
      </c>
      <c r="M35" s="198">
        <f>ROUND(N(data!AJ67), 0)</f>
        <v>296170</v>
      </c>
      <c r="N35" s="198">
        <f>ROUND(N(data!AJ68), 0)</f>
        <v>5977</v>
      </c>
      <c r="O35" s="198">
        <f>ROUND(N(data!AJ69), 0)</f>
        <v>85815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85815</v>
      </c>
      <c r="AD35" s="198">
        <f>ROUND(N(data!AJ84), 0)</f>
        <v>0</v>
      </c>
      <c r="AE35" s="198">
        <f>ROUND(N(data!AJ89), 0)</f>
        <v>7059570</v>
      </c>
      <c r="AF35" s="198">
        <f>ROUND(N(data!AJ87), 0)</f>
        <v>26507</v>
      </c>
      <c r="AG35" s="198">
        <f>ROUND(N(data!AJ90), 0)</f>
        <v>11967</v>
      </c>
      <c r="AH35" s="198">
        <f>ROUND(N(data!AJ91), 0)</f>
        <v>0</v>
      </c>
      <c r="AI35" s="198">
        <f>ROUND(N(data!AJ92), 0)</f>
        <v>3593</v>
      </c>
      <c r="AJ35" s="198">
        <f>ROUND(N(data!AJ93), 0)</f>
        <v>0</v>
      </c>
      <c r="AK35" s="267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150</v>
      </c>
      <c r="B36" s="200" t="str">
        <f>RIGHT(data!$C$96,4)</f>
        <v>2024</v>
      </c>
      <c r="C36" s="12" t="str">
        <f>data!AK$55</f>
        <v>7310</v>
      </c>
      <c r="D36" s="12" t="s">
        <v>1164</v>
      </c>
      <c r="E36" s="198">
        <f>ROUND(N(data!AK59), 0)</f>
        <v>0</v>
      </c>
      <c r="F36" s="267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67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150</v>
      </c>
      <c r="B37" s="200" t="str">
        <f>RIGHT(data!$C$96,4)</f>
        <v>2024</v>
      </c>
      <c r="C37" s="12" t="str">
        <f>data!AL$55</f>
        <v>7320</v>
      </c>
      <c r="D37" s="12" t="s">
        <v>1164</v>
      </c>
      <c r="E37" s="198">
        <f>ROUND(N(data!AL59), 0)</f>
        <v>0</v>
      </c>
      <c r="F37" s="267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67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150</v>
      </c>
      <c r="B38" s="200" t="str">
        <f>RIGHT(data!$C$96,4)</f>
        <v>2024</v>
      </c>
      <c r="C38" s="12" t="str">
        <f>data!AM$55</f>
        <v>7330</v>
      </c>
      <c r="D38" s="12" t="s">
        <v>1164</v>
      </c>
      <c r="E38" s="198">
        <f>ROUND(N(data!AM59), 0)</f>
        <v>0</v>
      </c>
      <c r="F38" s="267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67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150</v>
      </c>
      <c r="B39" s="200" t="str">
        <f>RIGHT(data!$C$96,4)</f>
        <v>2024</v>
      </c>
      <c r="C39" s="12" t="str">
        <f>data!AN$55</f>
        <v>7340</v>
      </c>
      <c r="D39" s="12" t="s">
        <v>1164</v>
      </c>
      <c r="E39" s="198">
        <f>ROUND(N(data!AN59), 0)</f>
        <v>0</v>
      </c>
      <c r="F39" s="267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67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150</v>
      </c>
      <c r="B40" s="200" t="str">
        <f>RIGHT(data!$C$96,4)</f>
        <v>2024</v>
      </c>
      <c r="C40" s="12" t="str">
        <f>data!AO$55</f>
        <v>7350</v>
      </c>
      <c r="D40" s="12" t="s">
        <v>1164</v>
      </c>
      <c r="E40" s="198">
        <f>ROUND(N(data!AO59), 0)</f>
        <v>4608</v>
      </c>
      <c r="F40" s="267">
        <f>ROUND(N(data!AO60), 2)</f>
        <v>1.66</v>
      </c>
      <c r="G40" s="198">
        <f>ROUND(N(data!AO61), 0)</f>
        <v>163926</v>
      </c>
      <c r="H40" s="198">
        <f>ROUND(N(data!AO62), 0)</f>
        <v>40462</v>
      </c>
      <c r="I40" s="198">
        <f>ROUND(N(data!AO63), 0)</f>
        <v>9537</v>
      </c>
      <c r="J40" s="198">
        <f>ROUND(N(data!AO64), 0)</f>
        <v>6430</v>
      </c>
      <c r="K40" s="198">
        <f>ROUND(N(data!AO65), 0)</f>
        <v>163</v>
      </c>
      <c r="L40" s="198">
        <f>ROUND(N(data!AO66), 0)</f>
        <v>48932</v>
      </c>
      <c r="M40" s="198">
        <f>ROUND(N(data!AO67), 0)</f>
        <v>25442</v>
      </c>
      <c r="N40" s="198">
        <f>ROUND(N(data!AO68), 0)</f>
        <v>1334</v>
      </c>
      <c r="O40" s="198">
        <f>ROUND(N(data!AO69), 0)</f>
        <v>2866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2866</v>
      </c>
      <c r="AD40" s="198">
        <f>ROUND(N(data!AO84), 0)</f>
        <v>0</v>
      </c>
      <c r="AE40" s="198">
        <f>ROUND(N(data!AO89), 0)</f>
        <v>2548239</v>
      </c>
      <c r="AF40" s="198">
        <f>ROUND(N(data!AO87), 0)</f>
        <v>558464</v>
      </c>
      <c r="AG40" s="198">
        <f>ROUND(N(data!AO90), 0)</f>
        <v>1028</v>
      </c>
      <c r="AH40" s="198">
        <f>ROUND(N(data!AO91), 0)</f>
        <v>594</v>
      </c>
      <c r="AI40" s="198">
        <f>ROUND(N(data!AO92), 0)</f>
        <v>229</v>
      </c>
      <c r="AJ40" s="198">
        <f>ROUND(N(data!AO93), 0)</f>
        <v>6588</v>
      </c>
      <c r="AK40" s="267">
        <f>ROUND(N(data!AO94), 2)</f>
        <v>1.59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150</v>
      </c>
      <c r="B41" s="200" t="str">
        <f>RIGHT(data!$C$96,4)</f>
        <v>2024</v>
      </c>
      <c r="C41" s="12" t="str">
        <f>data!AP$55</f>
        <v>7380</v>
      </c>
      <c r="D41" s="12" t="s">
        <v>1164</v>
      </c>
      <c r="E41" s="198">
        <f>ROUND(N(data!AP59), 0)</f>
        <v>0</v>
      </c>
      <c r="F41" s="267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457</v>
      </c>
      <c r="K41" s="198">
        <f>ROUND(N(data!AP65), 0)</f>
        <v>3184</v>
      </c>
      <c r="L41" s="198">
        <f>ROUND(N(data!AP66), 0)</f>
        <v>448</v>
      </c>
      <c r="M41" s="198">
        <f>ROUND(N(data!AP67), 0)</f>
        <v>0</v>
      </c>
      <c r="N41" s="198">
        <f>ROUND(N(data!AP68), 0)</f>
        <v>345</v>
      </c>
      <c r="O41" s="198">
        <f>ROUND(N(data!AP69), 0)</f>
        <v>309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309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67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150</v>
      </c>
      <c r="B42" s="200" t="str">
        <f>RIGHT(data!$C$96,4)</f>
        <v>2024</v>
      </c>
      <c r="C42" s="12" t="str">
        <f>data!AQ$55</f>
        <v>7390</v>
      </c>
      <c r="D42" s="12" t="s">
        <v>1164</v>
      </c>
      <c r="E42" s="198">
        <f>ROUND(N(data!AQ59), 0)</f>
        <v>0</v>
      </c>
      <c r="F42" s="267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67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150</v>
      </c>
      <c r="B43" s="200" t="str">
        <f>RIGHT(data!$C$96,4)</f>
        <v>2024</v>
      </c>
      <c r="C43" s="12" t="str">
        <f>data!AR$55</f>
        <v>7400</v>
      </c>
      <c r="D43" s="12" t="s">
        <v>1164</v>
      </c>
      <c r="E43" s="198">
        <f>ROUND(N(data!AR59), 0)</f>
        <v>0</v>
      </c>
      <c r="F43" s="267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67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150</v>
      </c>
      <c r="B44" s="200" t="str">
        <f>RIGHT(data!$C$96,4)</f>
        <v>2024</v>
      </c>
      <c r="C44" s="12" t="str">
        <f>data!AS$55</f>
        <v>7410</v>
      </c>
      <c r="D44" s="12" t="s">
        <v>1164</v>
      </c>
      <c r="E44" s="198">
        <f>ROUND(N(data!AS59), 0)</f>
        <v>0</v>
      </c>
      <c r="F44" s="267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67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150</v>
      </c>
      <c r="B45" s="200" t="str">
        <f>RIGHT(data!$C$96,4)</f>
        <v>2024</v>
      </c>
      <c r="C45" s="12" t="str">
        <f>data!AT$55</f>
        <v>7420</v>
      </c>
      <c r="D45" s="12" t="s">
        <v>1164</v>
      </c>
      <c r="E45" s="198">
        <f>ROUND(N(data!AT59), 0)</f>
        <v>0</v>
      </c>
      <c r="F45" s="267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67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150</v>
      </c>
      <c r="B46" s="200" t="str">
        <f>RIGHT(data!$C$96,4)</f>
        <v>2024</v>
      </c>
      <c r="C46" s="12" t="str">
        <f>data!AU$55</f>
        <v>7430</v>
      </c>
      <c r="D46" s="12" t="s">
        <v>1164</v>
      </c>
      <c r="E46" s="198">
        <f>ROUND(N(data!AU59), 0)</f>
        <v>0</v>
      </c>
      <c r="F46" s="267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67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150</v>
      </c>
      <c r="B47" s="200" t="str">
        <f>RIGHT(data!$C$96,4)</f>
        <v>2024</v>
      </c>
      <c r="C47" s="12" t="str">
        <f>data!AV$55</f>
        <v>7490</v>
      </c>
      <c r="D47" s="12" t="s">
        <v>1164</v>
      </c>
      <c r="E47" s="198">
        <f>ROUND(N(data!AV59), 0)</f>
        <v>0</v>
      </c>
      <c r="F47" s="267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67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150</v>
      </c>
      <c r="B48" s="200" t="str">
        <f>RIGHT(data!$C$96,4)</f>
        <v>2024</v>
      </c>
      <c r="C48" s="12" t="str">
        <f>data!AW$55</f>
        <v>8200</v>
      </c>
      <c r="D48" s="12" t="s">
        <v>1164</v>
      </c>
      <c r="E48" s="198">
        <f>ROUND(N(data!AW59), 0)</f>
        <v>0</v>
      </c>
      <c r="F48" s="267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67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150</v>
      </c>
      <c r="B49" s="200" t="str">
        <f>RIGHT(data!$C$96,4)</f>
        <v>2024</v>
      </c>
      <c r="C49" s="12" t="str">
        <f>data!AX$55</f>
        <v>8310</v>
      </c>
      <c r="D49" s="12" t="s">
        <v>1164</v>
      </c>
      <c r="E49" s="198">
        <f>ROUND(N(data!AX59), 0)</f>
        <v>0</v>
      </c>
      <c r="F49" s="267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67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150</v>
      </c>
      <c r="B50" s="200" t="str">
        <f>RIGHT(data!$C$96,4)</f>
        <v>2024</v>
      </c>
      <c r="C50" s="12" t="str">
        <f>data!AY$55</f>
        <v>8320</v>
      </c>
      <c r="D50" s="12" t="s">
        <v>1164</v>
      </c>
      <c r="E50" s="198">
        <f>ROUND(N(data!AY59), 0)</f>
        <v>10618</v>
      </c>
      <c r="F50" s="267">
        <f>ROUND(N(data!AY60), 2)</f>
        <v>7.43</v>
      </c>
      <c r="G50" s="198">
        <f>ROUND(N(data!AY61), 0)</f>
        <v>361083</v>
      </c>
      <c r="H50" s="198">
        <f>ROUND(N(data!AY62), 0)</f>
        <v>89126</v>
      </c>
      <c r="I50" s="198">
        <f>ROUND(N(data!AY63), 0)</f>
        <v>0</v>
      </c>
      <c r="J50" s="198">
        <f>ROUND(N(data!AY64), 0)</f>
        <v>218312</v>
      </c>
      <c r="K50" s="198">
        <f>ROUND(N(data!AY65), 0)</f>
        <v>0</v>
      </c>
      <c r="L50" s="198">
        <f>ROUND(N(data!AY66), 0)</f>
        <v>40687</v>
      </c>
      <c r="M50" s="198">
        <f>ROUND(N(data!AY67), 0)</f>
        <v>56180</v>
      </c>
      <c r="N50" s="198">
        <f>ROUND(N(data!AY68), 0)</f>
        <v>6740</v>
      </c>
      <c r="O50" s="198">
        <f>ROUND(N(data!AY69), 0)</f>
        <v>49719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49719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2270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67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150</v>
      </c>
      <c r="B51" s="200" t="str">
        <f>RIGHT(data!$C$96,4)</f>
        <v>2024</v>
      </c>
      <c r="C51" s="12" t="str">
        <f>data!AZ$55</f>
        <v>8330</v>
      </c>
      <c r="D51" s="12" t="s">
        <v>1164</v>
      </c>
      <c r="E51" s="198">
        <f>ROUND(N(data!AZ59), 0)</f>
        <v>0</v>
      </c>
      <c r="F51" s="267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24501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990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67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150</v>
      </c>
      <c r="B52" s="200" t="str">
        <f>RIGHT(data!$C$96,4)</f>
        <v>2024</v>
      </c>
      <c r="C52" s="12" t="str">
        <f>data!BA$55</f>
        <v>8350</v>
      </c>
      <c r="D52" s="12" t="s">
        <v>1164</v>
      </c>
      <c r="E52" s="198">
        <f>ROUND(N(data!BA59), 0)</f>
        <v>0</v>
      </c>
      <c r="F52" s="267">
        <f>ROUND(N(data!BA60), 2)</f>
        <v>1.49</v>
      </c>
      <c r="G52" s="198">
        <f>ROUND(N(data!BA61), 0)</f>
        <v>74541</v>
      </c>
      <c r="H52" s="198">
        <f>ROUND(N(data!BA62), 0)</f>
        <v>18399</v>
      </c>
      <c r="I52" s="198">
        <f>ROUND(N(data!BA63), 0)</f>
        <v>0</v>
      </c>
      <c r="J52" s="198">
        <f>ROUND(N(data!BA64), 0)</f>
        <v>31883</v>
      </c>
      <c r="K52" s="198">
        <f>ROUND(N(data!BA65), 0)</f>
        <v>14981</v>
      </c>
      <c r="L52" s="198">
        <f>ROUND(N(data!BA66), 0)</f>
        <v>0</v>
      </c>
      <c r="M52" s="198">
        <f>ROUND(N(data!BA67), 0)</f>
        <v>69297</v>
      </c>
      <c r="N52" s="198">
        <f>ROUND(N(data!BA68), 0)</f>
        <v>345</v>
      </c>
      <c r="O52" s="198">
        <f>ROUND(N(data!BA69), 0)</f>
        <v>2628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2628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2800</v>
      </c>
      <c r="AH52" s="198">
        <f>ROUND(N(data!BA91), 0)</f>
        <v>0</v>
      </c>
      <c r="AI52" s="198">
        <f>ROUND(N(data!BA92), 0)</f>
        <v>200</v>
      </c>
      <c r="AJ52" s="198">
        <f>ROUND(N(data!BA93), 0)</f>
        <v>0</v>
      </c>
      <c r="AK52" s="267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150</v>
      </c>
      <c r="B53" s="200" t="str">
        <f>RIGHT(data!$C$96,4)</f>
        <v>2024</v>
      </c>
      <c r="C53" s="12" t="str">
        <f>data!BB$55</f>
        <v>8360</v>
      </c>
      <c r="D53" s="12" t="s">
        <v>1164</v>
      </c>
      <c r="E53" s="198">
        <f>ROUND(N(data!BB59), 0)</f>
        <v>0</v>
      </c>
      <c r="F53" s="267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67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150</v>
      </c>
      <c r="B54" s="200" t="str">
        <f>RIGHT(data!$C$96,4)</f>
        <v>2024</v>
      </c>
      <c r="C54" s="12" t="str">
        <f>data!BC$55</f>
        <v>8370</v>
      </c>
      <c r="D54" s="12" t="s">
        <v>1164</v>
      </c>
      <c r="E54" s="198">
        <f>ROUND(N(data!BC59), 0)</f>
        <v>0</v>
      </c>
      <c r="F54" s="267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67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150</v>
      </c>
      <c r="B55" s="200" t="str">
        <f>RIGHT(data!$C$96,4)</f>
        <v>2024</v>
      </c>
      <c r="C55" s="12" t="str">
        <f>data!BD$55</f>
        <v>8420</v>
      </c>
      <c r="D55" s="12" t="s">
        <v>1164</v>
      </c>
      <c r="E55" s="198">
        <f>ROUND(N(data!BD59), 0)</f>
        <v>0</v>
      </c>
      <c r="F55" s="267">
        <f>ROUND(N(data!BD60), 2)</f>
        <v>2.0299999999999998</v>
      </c>
      <c r="G55" s="198">
        <f>ROUND(N(data!BD61), 0)</f>
        <v>150991</v>
      </c>
      <c r="H55" s="198">
        <f>ROUND(N(data!BD62), 0)</f>
        <v>37269</v>
      </c>
      <c r="I55" s="198">
        <f>ROUND(N(data!BD63), 0)</f>
        <v>0</v>
      </c>
      <c r="J55" s="198">
        <f>ROUND(N(data!BD64), 0)</f>
        <v>3655</v>
      </c>
      <c r="K55" s="198">
        <f>ROUND(N(data!BD65), 0)</f>
        <v>0</v>
      </c>
      <c r="L55" s="198">
        <f>ROUND(N(data!BD66), 0)</f>
        <v>47251</v>
      </c>
      <c r="M55" s="198">
        <f>ROUND(N(data!BD67), 0)</f>
        <v>17968</v>
      </c>
      <c r="N55" s="198">
        <f>ROUND(N(data!BD68), 0)</f>
        <v>341</v>
      </c>
      <c r="O55" s="198">
        <f>ROUND(N(data!BD69), 0)</f>
        <v>2555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2555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726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67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150</v>
      </c>
      <c r="B56" s="200" t="str">
        <f>RIGHT(data!$C$96,4)</f>
        <v>2024</v>
      </c>
      <c r="C56" s="12" t="str">
        <f>data!BE$55</f>
        <v>8430</v>
      </c>
      <c r="D56" s="12" t="s">
        <v>1164</v>
      </c>
      <c r="E56" s="198">
        <f>ROUND(N(data!BE59), 0)</f>
        <v>92859</v>
      </c>
      <c r="F56" s="267">
        <f>ROUND(N(data!BE60), 2)</f>
        <v>7.14</v>
      </c>
      <c r="G56" s="198">
        <f>ROUND(N(data!BE61), 0)</f>
        <v>327882</v>
      </c>
      <c r="H56" s="198">
        <f>ROUND(N(data!BE62), 0)</f>
        <v>80931</v>
      </c>
      <c r="I56" s="198">
        <f>ROUND(N(data!BE63), 0)</f>
        <v>0</v>
      </c>
      <c r="J56" s="198">
        <f>ROUND(N(data!BE64), 0)</f>
        <v>86474</v>
      </c>
      <c r="K56" s="198">
        <f>ROUND(N(data!BE65), 0)</f>
        <v>184902</v>
      </c>
      <c r="L56" s="198">
        <f>ROUND(N(data!BE66), 0)</f>
        <v>111306</v>
      </c>
      <c r="M56" s="198">
        <f>ROUND(N(data!BE67), 0)</f>
        <v>151884</v>
      </c>
      <c r="N56" s="198">
        <f>ROUND(N(data!BE68), 0)</f>
        <v>7128</v>
      </c>
      <c r="O56" s="198">
        <f>ROUND(N(data!BE69), 0)</f>
        <v>75030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75030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6137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67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150</v>
      </c>
      <c r="B57" s="200" t="str">
        <f>RIGHT(data!$C$96,4)</f>
        <v>2024</v>
      </c>
      <c r="C57" s="12" t="str">
        <f>data!BF$55</f>
        <v>8460</v>
      </c>
      <c r="D57" s="12" t="s">
        <v>1164</v>
      </c>
      <c r="E57" s="198">
        <f>ROUND(N(data!BF59), 0)</f>
        <v>0</v>
      </c>
      <c r="F57" s="267">
        <f>ROUND(N(data!BF60), 2)</f>
        <v>11.91</v>
      </c>
      <c r="G57" s="198">
        <f>ROUND(N(data!BF61), 0)</f>
        <v>546871</v>
      </c>
      <c r="H57" s="198">
        <f>ROUND(N(data!BF62), 0)</f>
        <v>134984</v>
      </c>
      <c r="I57" s="198">
        <f>ROUND(N(data!BF63), 0)</f>
        <v>0</v>
      </c>
      <c r="J57" s="198">
        <f>ROUND(N(data!BF64), 0)</f>
        <v>147889</v>
      </c>
      <c r="K57" s="198">
        <f>ROUND(N(data!BF65), 0)</f>
        <v>2863</v>
      </c>
      <c r="L57" s="198">
        <f>ROUND(N(data!BF66), 0)</f>
        <v>83441</v>
      </c>
      <c r="M57" s="198">
        <f>ROUND(N(data!BF67), 0)</f>
        <v>0</v>
      </c>
      <c r="N57" s="198">
        <f>ROUND(N(data!BF68), 0)</f>
        <v>0</v>
      </c>
      <c r="O57" s="198">
        <f>ROUND(N(data!BF69), 0)</f>
        <v>7864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7864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67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150</v>
      </c>
      <c r="B58" s="200" t="str">
        <f>RIGHT(data!$C$96,4)</f>
        <v>2024</v>
      </c>
      <c r="C58" s="12" t="str">
        <f>data!BG$55</f>
        <v>8470</v>
      </c>
      <c r="D58" s="12" t="s">
        <v>1164</v>
      </c>
      <c r="E58" s="198">
        <f>ROUND(N(data!BG59), 0)</f>
        <v>0</v>
      </c>
      <c r="F58" s="267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67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150</v>
      </c>
      <c r="B59" s="200" t="str">
        <f>RIGHT(data!$C$96,4)</f>
        <v>2024</v>
      </c>
      <c r="C59" s="12" t="str">
        <f>data!BH$55</f>
        <v>8480</v>
      </c>
      <c r="D59" s="12" t="s">
        <v>1164</v>
      </c>
      <c r="E59" s="198">
        <f>ROUND(N(data!BH59), 0)</f>
        <v>0</v>
      </c>
      <c r="F59" s="267">
        <f>ROUND(N(data!BH60), 2)</f>
        <v>9.31</v>
      </c>
      <c r="G59" s="198">
        <f>ROUND(N(data!BH61), 0)</f>
        <v>704507</v>
      </c>
      <c r="H59" s="198">
        <f>ROUND(N(data!BH62), 0)</f>
        <v>173894</v>
      </c>
      <c r="I59" s="198">
        <f>ROUND(N(data!BH63), 0)</f>
        <v>2475</v>
      </c>
      <c r="J59" s="198">
        <f>ROUND(N(data!BH64), 0)</f>
        <v>130133</v>
      </c>
      <c r="K59" s="198">
        <f>ROUND(N(data!BH65), 0)</f>
        <v>128849</v>
      </c>
      <c r="L59" s="198">
        <f>ROUND(N(data!BH66), 0)</f>
        <v>808073</v>
      </c>
      <c r="M59" s="198">
        <f>ROUND(N(data!BH67), 0)</f>
        <v>0</v>
      </c>
      <c r="N59" s="198">
        <f>ROUND(N(data!BH68), 0)</f>
        <v>73301</v>
      </c>
      <c r="O59" s="198">
        <f>ROUND(N(data!BH69), 0)</f>
        <v>28709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28709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1252</v>
      </c>
      <c r="AJ59" s="198">
        <f>ROUND(N(data!BH93), 0)</f>
        <v>0</v>
      </c>
      <c r="AK59" s="267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150</v>
      </c>
      <c r="B60" s="200" t="str">
        <f>RIGHT(data!$C$96,4)</f>
        <v>2024</v>
      </c>
      <c r="C60" s="12" t="str">
        <f>data!BI$55</f>
        <v>8490</v>
      </c>
      <c r="D60" s="12" t="s">
        <v>1164</v>
      </c>
      <c r="E60" s="198">
        <f>ROUND(N(data!BI59), 0)</f>
        <v>0</v>
      </c>
      <c r="F60" s="267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67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150</v>
      </c>
      <c r="B61" s="200" t="str">
        <f>RIGHT(data!$C$96,4)</f>
        <v>2024</v>
      </c>
      <c r="C61" s="12" t="str">
        <f>data!BJ$55</f>
        <v>8510</v>
      </c>
      <c r="D61" s="12" t="s">
        <v>1164</v>
      </c>
      <c r="E61" s="198">
        <f>ROUND(N(data!BJ59), 0)</f>
        <v>0</v>
      </c>
      <c r="F61" s="267">
        <f>ROUND(N(data!BJ60), 2)</f>
        <v>2.82</v>
      </c>
      <c r="G61" s="198">
        <f>ROUND(N(data!BJ61), 0)</f>
        <v>253293</v>
      </c>
      <c r="H61" s="198">
        <f>ROUND(N(data!BJ62), 0)</f>
        <v>62520</v>
      </c>
      <c r="I61" s="198">
        <f>ROUND(N(data!BJ63), 0)</f>
        <v>109113</v>
      </c>
      <c r="J61" s="198">
        <f>ROUND(N(data!BJ64), 0)</f>
        <v>2245</v>
      </c>
      <c r="K61" s="198">
        <f>ROUND(N(data!BJ65), 0)</f>
        <v>0</v>
      </c>
      <c r="L61" s="198">
        <f>ROUND(N(data!BJ66), 0)</f>
        <v>124545</v>
      </c>
      <c r="M61" s="198">
        <f>ROUND(N(data!BJ67), 0)</f>
        <v>0</v>
      </c>
      <c r="N61" s="198">
        <f>ROUND(N(data!BJ68), 0)</f>
        <v>172</v>
      </c>
      <c r="O61" s="198">
        <f>ROUND(N(data!BJ69), 0)</f>
        <v>86517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86517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67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150</v>
      </c>
      <c r="B62" s="200" t="str">
        <f>RIGHT(data!$C$96,4)</f>
        <v>2024</v>
      </c>
      <c r="C62" s="12" t="str">
        <f>data!BK$55</f>
        <v>8530</v>
      </c>
      <c r="D62" s="12" t="s">
        <v>1164</v>
      </c>
      <c r="E62" s="198">
        <f>ROUND(N(data!BK59), 0)</f>
        <v>0</v>
      </c>
      <c r="F62" s="267">
        <f>ROUND(N(data!BK60), 2)</f>
        <v>16.7</v>
      </c>
      <c r="G62" s="198">
        <f>ROUND(N(data!BK61), 0)</f>
        <v>960799</v>
      </c>
      <c r="H62" s="198">
        <f>ROUND(N(data!BK62), 0)</f>
        <v>237154</v>
      </c>
      <c r="I62" s="198">
        <f>ROUND(N(data!BK63), 0)</f>
        <v>0</v>
      </c>
      <c r="J62" s="198">
        <f>ROUND(N(data!BK64), 0)</f>
        <v>5154</v>
      </c>
      <c r="K62" s="198">
        <f>ROUND(N(data!BK65), 0)</f>
        <v>493</v>
      </c>
      <c r="L62" s="198">
        <f>ROUND(N(data!BK66), 0)</f>
        <v>148940</v>
      </c>
      <c r="M62" s="198">
        <f>ROUND(N(data!BK67), 0)</f>
        <v>23487</v>
      </c>
      <c r="N62" s="198">
        <f>ROUND(N(data!BK68), 0)</f>
        <v>345</v>
      </c>
      <c r="O62" s="198">
        <f>ROUND(N(data!BK69), 0)</f>
        <v>31904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31904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949</v>
      </c>
      <c r="AH62" s="198">
        <f>ROUND(N(data!BK91), 0)</f>
        <v>0</v>
      </c>
      <c r="AI62" s="198">
        <f>ROUND(N(data!BK92), 0)</f>
        <v>2246</v>
      </c>
      <c r="AJ62" s="198">
        <f>ROUND(N(data!BK93), 0)</f>
        <v>0</v>
      </c>
      <c r="AK62" s="267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150</v>
      </c>
      <c r="B63" s="200" t="str">
        <f>RIGHT(data!$C$96,4)</f>
        <v>2024</v>
      </c>
      <c r="C63" s="12" t="str">
        <f>data!BL$55</f>
        <v>8560</v>
      </c>
      <c r="D63" s="12" t="s">
        <v>1164</v>
      </c>
      <c r="E63" s="198">
        <f>ROUND(N(data!BL59), 0)</f>
        <v>0</v>
      </c>
      <c r="F63" s="267">
        <f>ROUND(N(data!BL60), 2)</f>
        <v>19.93</v>
      </c>
      <c r="G63" s="198">
        <f>ROUND(N(data!BL61), 0)</f>
        <v>945528</v>
      </c>
      <c r="H63" s="198">
        <f>ROUND(N(data!BL62), 0)</f>
        <v>233385</v>
      </c>
      <c r="I63" s="198">
        <f>ROUND(N(data!BL63), 0)</f>
        <v>0</v>
      </c>
      <c r="J63" s="198">
        <f>ROUND(N(data!BL64), 0)</f>
        <v>14441</v>
      </c>
      <c r="K63" s="198">
        <f>ROUND(N(data!BL65), 0)</f>
        <v>1800</v>
      </c>
      <c r="L63" s="198">
        <f>ROUND(N(data!BL66), 0)</f>
        <v>27893</v>
      </c>
      <c r="M63" s="198">
        <f>ROUND(N(data!BL67), 0)</f>
        <v>221305</v>
      </c>
      <c r="N63" s="198">
        <f>ROUND(N(data!BL68), 0)</f>
        <v>4833</v>
      </c>
      <c r="O63" s="198">
        <f>ROUND(N(data!BL69), 0)</f>
        <v>12941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12941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8942</v>
      </c>
      <c r="AH63" s="198">
        <f>ROUND(N(data!BL91), 0)</f>
        <v>0</v>
      </c>
      <c r="AI63" s="198">
        <f>ROUND(N(data!BL92), 0)</f>
        <v>2681</v>
      </c>
      <c r="AJ63" s="198">
        <f>ROUND(N(data!BL93), 0)</f>
        <v>0</v>
      </c>
      <c r="AK63" s="267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150</v>
      </c>
      <c r="B64" s="200" t="str">
        <f>RIGHT(data!$C$96,4)</f>
        <v>2024</v>
      </c>
      <c r="C64" s="12" t="str">
        <f>data!BM$55</f>
        <v>8590</v>
      </c>
      <c r="D64" s="12" t="s">
        <v>1164</v>
      </c>
      <c r="E64" s="198">
        <f>ROUND(N(data!BM59), 0)</f>
        <v>0</v>
      </c>
      <c r="F64" s="267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67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150</v>
      </c>
      <c r="B65" s="200" t="str">
        <f>RIGHT(data!$C$96,4)</f>
        <v>2024</v>
      </c>
      <c r="C65" s="12" t="str">
        <f>data!BN$55</f>
        <v>8610</v>
      </c>
      <c r="D65" s="12" t="s">
        <v>1164</v>
      </c>
      <c r="E65" s="198">
        <f>ROUND(N(data!BN59), 0)</f>
        <v>0</v>
      </c>
      <c r="F65" s="267">
        <f>ROUND(N(data!BN60), 2)</f>
        <v>6.18</v>
      </c>
      <c r="G65" s="198">
        <f>ROUND(N(data!BN61), 0)</f>
        <v>913587</v>
      </c>
      <c r="H65" s="198">
        <f>ROUND(N(data!BN62), 0)</f>
        <v>225501</v>
      </c>
      <c r="I65" s="198">
        <f>ROUND(N(data!BN63), 0)</f>
        <v>176413</v>
      </c>
      <c r="J65" s="198">
        <f>ROUND(N(data!BN64), 0)</f>
        <v>29487</v>
      </c>
      <c r="K65" s="198">
        <f>ROUND(N(data!BN65), 0)</f>
        <v>25814</v>
      </c>
      <c r="L65" s="198">
        <f>ROUND(N(data!BN66), 0)</f>
        <v>52784</v>
      </c>
      <c r="M65" s="198">
        <f>ROUND(N(data!BN67), 0)</f>
        <v>340124</v>
      </c>
      <c r="N65" s="198">
        <f>ROUND(N(data!BN68), 0)</f>
        <v>104737</v>
      </c>
      <c r="O65" s="198">
        <f>ROUND(N(data!BN69), 0)</f>
        <v>195084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195084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13743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67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150</v>
      </c>
      <c r="B66" s="200" t="str">
        <f>RIGHT(data!$C$96,4)</f>
        <v>2024</v>
      </c>
      <c r="C66" s="12" t="str">
        <f>data!BO$55</f>
        <v>8620</v>
      </c>
      <c r="D66" s="12" t="s">
        <v>1164</v>
      </c>
      <c r="E66" s="198">
        <f>ROUND(N(data!BO59), 0)</f>
        <v>0</v>
      </c>
      <c r="F66" s="267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67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150</v>
      </c>
      <c r="B67" s="200" t="str">
        <f>RIGHT(data!$C$96,4)</f>
        <v>2024</v>
      </c>
      <c r="C67" s="12" t="str">
        <f>data!BP$55</f>
        <v>8630</v>
      </c>
      <c r="D67" s="12" t="s">
        <v>1164</v>
      </c>
      <c r="E67" s="198">
        <f>ROUND(N(data!BP59), 0)</f>
        <v>0</v>
      </c>
      <c r="F67" s="267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67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150</v>
      </c>
      <c r="B68" s="200" t="str">
        <f>RIGHT(data!$C$96,4)</f>
        <v>2024</v>
      </c>
      <c r="C68" s="12" t="str">
        <f>data!BQ$55</f>
        <v>8640</v>
      </c>
      <c r="D68" s="12" t="s">
        <v>1164</v>
      </c>
      <c r="E68" s="198">
        <f>ROUND(N(data!BQ59), 0)</f>
        <v>0</v>
      </c>
      <c r="F68" s="267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67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150</v>
      </c>
      <c r="B69" s="200" t="str">
        <f>RIGHT(data!$C$96,4)</f>
        <v>2024</v>
      </c>
      <c r="C69" s="12" t="str">
        <f>data!BR$55</f>
        <v>8650</v>
      </c>
      <c r="D69" s="12" t="s">
        <v>1164</v>
      </c>
      <c r="E69" s="198">
        <f>ROUND(N(data!BR59), 0)</f>
        <v>0</v>
      </c>
      <c r="F69" s="267">
        <f>ROUND(N(data!BR60), 2)</f>
        <v>3.9</v>
      </c>
      <c r="G69" s="198">
        <f>ROUND(N(data!BR61), 0)</f>
        <v>316704</v>
      </c>
      <c r="H69" s="198">
        <f>ROUND(N(data!BR62), 0)</f>
        <v>78172</v>
      </c>
      <c r="I69" s="198">
        <f>ROUND(N(data!BR63), 0)</f>
        <v>15415</v>
      </c>
      <c r="J69" s="198">
        <f>ROUND(N(data!BR64), 0)</f>
        <v>4046</v>
      </c>
      <c r="K69" s="198">
        <f>ROUND(N(data!BR65), 0)</f>
        <v>0</v>
      </c>
      <c r="L69" s="198">
        <f>ROUND(N(data!BR66), 0)</f>
        <v>6186</v>
      </c>
      <c r="M69" s="198">
        <f>ROUND(N(data!BR67), 0)</f>
        <v>9900</v>
      </c>
      <c r="N69" s="198">
        <f>ROUND(N(data!BR68), 0)</f>
        <v>3655</v>
      </c>
      <c r="O69" s="198">
        <f>ROUND(N(data!BR69), 0)</f>
        <v>40093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40093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400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67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150</v>
      </c>
      <c r="B70" s="200" t="str">
        <f>RIGHT(data!$C$96,4)</f>
        <v>2024</v>
      </c>
      <c r="C70" s="12" t="str">
        <f>data!BS$55</f>
        <v>8660</v>
      </c>
      <c r="D70" s="12" t="s">
        <v>1164</v>
      </c>
      <c r="E70" s="198">
        <f>ROUND(N(data!BS59), 0)</f>
        <v>0</v>
      </c>
      <c r="F70" s="267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67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150</v>
      </c>
      <c r="B71" s="200" t="str">
        <f>RIGHT(data!$C$96,4)</f>
        <v>2024</v>
      </c>
      <c r="C71" s="12" t="str">
        <f>data!BT$55</f>
        <v>8670</v>
      </c>
      <c r="D71" s="12" t="s">
        <v>1164</v>
      </c>
      <c r="E71" s="198">
        <f>ROUND(N(data!BT59), 0)</f>
        <v>0</v>
      </c>
      <c r="F71" s="267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67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150</v>
      </c>
      <c r="B72" s="200" t="str">
        <f>RIGHT(data!$C$96,4)</f>
        <v>2024</v>
      </c>
      <c r="C72" s="12" t="str">
        <f>data!BU$55</f>
        <v>8680</v>
      </c>
      <c r="D72" s="12" t="s">
        <v>1164</v>
      </c>
      <c r="E72" s="198">
        <f>ROUND(N(data!BU59), 0)</f>
        <v>0</v>
      </c>
      <c r="F72" s="267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67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150</v>
      </c>
      <c r="B73" s="200" t="str">
        <f>RIGHT(data!$C$96,4)</f>
        <v>2024</v>
      </c>
      <c r="C73" s="12" t="str">
        <f>data!BV$55</f>
        <v>8690</v>
      </c>
      <c r="D73" s="12" t="s">
        <v>1164</v>
      </c>
      <c r="E73" s="198">
        <f>ROUND(N(data!BV59), 0)</f>
        <v>0</v>
      </c>
      <c r="F73" s="267">
        <f>ROUND(N(data!BV60), 2)</f>
        <v>8.3000000000000007</v>
      </c>
      <c r="G73" s="198">
        <f>ROUND(N(data!BV61), 0)</f>
        <v>450313</v>
      </c>
      <c r="H73" s="198">
        <f>ROUND(N(data!BV62), 0)</f>
        <v>111151</v>
      </c>
      <c r="I73" s="198">
        <f>ROUND(N(data!BV63), 0)</f>
        <v>5795</v>
      </c>
      <c r="J73" s="198">
        <f>ROUND(N(data!BV64), 0)</f>
        <v>3777</v>
      </c>
      <c r="K73" s="198">
        <f>ROUND(N(data!BV65), 0)</f>
        <v>0</v>
      </c>
      <c r="L73" s="198">
        <f>ROUND(N(data!BV66), 0)</f>
        <v>24408</v>
      </c>
      <c r="M73" s="198">
        <f>ROUND(N(data!BV67), 0)</f>
        <v>85656</v>
      </c>
      <c r="N73" s="198">
        <f>ROUND(N(data!BV68), 0)</f>
        <v>6710</v>
      </c>
      <c r="O73" s="198">
        <f>ROUND(N(data!BV69), 0)</f>
        <v>6319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6319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3461</v>
      </c>
      <c r="AH73" s="198">
        <f>ROUND(N(data!BV91), 0)</f>
        <v>0</v>
      </c>
      <c r="AI73" s="198">
        <f>ROUND(N(data!BV92), 0)</f>
        <v>1116</v>
      </c>
      <c r="AJ73" s="198">
        <f>ROUND(N(data!BV93), 0)</f>
        <v>0</v>
      </c>
      <c r="AK73" s="267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150</v>
      </c>
      <c r="B74" s="200" t="str">
        <f>RIGHT(data!$C$96,4)</f>
        <v>2024</v>
      </c>
      <c r="C74" s="12" t="str">
        <f>data!BW$55</f>
        <v>8700</v>
      </c>
      <c r="D74" s="12" t="s">
        <v>1164</v>
      </c>
      <c r="E74" s="198">
        <f>ROUND(N(data!BW59), 0)</f>
        <v>0</v>
      </c>
      <c r="F74" s="267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0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67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150</v>
      </c>
      <c r="B75" s="200" t="str">
        <f>RIGHT(data!$C$96,4)</f>
        <v>2024</v>
      </c>
      <c r="C75" s="12" t="str">
        <f>data!BX$55</f>
        <v>8710</v>
      </c>
      <c r="D75" s="12" t="s">
        <v>1164</v>
      </c>
      <c r="E75" s="198">
        <f>ROUND(N(data!BX59), 0)</f>
        <v>0</v>
      </c>
      <c r="F75" s="267">
        <f>ROUND(N(data!BX60), 2)</f>
        <v>4.22</v>
      </c>
      <c r="G75" s="198">
        <f>ROUND(N(data!BX61), 0)</f>
        <v>507841</v>
      </c>
      <c r="H75" s="198">
        <f>ROUND(N(data!BX62), 0)</f>
        <v>125351</v>
      </c>
      <c r="I75" s="198">
        <f>ROUND(N(data!BX63), 0)</f>
        <v>175</v>
      </c>
      <c r="J75" s="198">
        <f>ROUND(N(data!BX64), 0)</f>
        <v>1159</v>
      </c>
      <c r="K75" s="198">
        <f>ROUND(N(data!BX65), 0)</f>
        <v>0</v>
      </c>
      <c r="L75" s="198">
        <f>ROUND(N(data!BX66), 0)</f>
        <v>5333</v>
      </c>
      <c r="M75" s="198">
        <f>ROUND(N(data!BX67), 0)</f>
        <v>0</v>
      </c>
      <c r="N75" s="198">
        <f>ROUND(N(data!BX68), 0)</f>
        <v>0</v>
      </c>
      <c r="O75" s="198">
        <f>ROUND(N(data!BX69), 0)</f>
        <v>34531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34531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567</v>
      </c>
      <c r="AJ75" s="198">
        <f>ROUND(N(data!BX93), 0)</f>
        <v>0</v>
      </c>
      <c r="AK75" s="267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150</v>
      </c>
      <c r="B76" s="200" t="str">
        <f>RIGHT(data!$C$96,4)</f>
        <v>2024</v>
      </c>
      <c r="C76" s="12" t="str">
        <f>data!BY$55</f>
        <v>8720</v>
      </c>
      <c r="D76" s="12" t="s">
        <v>1164</v>
      </c>
      <c r="E76" s="198">
        <f>ROUND(N(data!BY59), 0)</f>
        <v>0</v>
      </c>
      <c r="F76" s="267">
        <f>ROUND(N(data!BY60), 2)</f>
        <v>0.47</v>
      </c>
      <c r="G76" s="198">
        <f>ROUND(N(data!BY61), 0)</f>
        <v>115399</v>
      </c>
      <c r="H76" s="198">
        <f>ROUND(N(data!BY62), 0)</f>
        <v>28484</v>
      </c>
      <c r="I76" s="198">
        <f>ROUND(N(data!BY63), 0)</f>
        <v>0</v>
      </c>
      <c r="J76" s="198">
        <f>ROUND(N(data!BY64), 0)</f>
        <v>506</v>
      </c>
      <c r="K76" s="198">
        <f>ROUND(N(data!BY65), 0)</f>
        <v>0</v>
      </c>
      <c r="L76" s="198">
        <f>ROUND(N(data!BY66), 0)</f>
        <v>5226</v>
      </c>
      <c r="M76" s="198">
        <f>ROUND(N(data!BY67), 0)</f>
        <v>0</v>
      </c>
      <c r="N76" s="198">
        <f>ROUND(N(data!BY68), 0)</f>
        <v>0</v>
      </c>
      <c r="O76" s="198">
        <f>ROUND(N(data!BY69), 0)</f>
        <v>8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8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67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150</v>
      </c>
      <c r="B77" s="200" t="str">
        <f>RIGHT(data!$C$96,4)</f>
        <v>2024</v>
      </c>
      <c r="C77" s="12" t="str">
        <f>data!BZ$55</f>
        <v>8730</v>
      </c>
      <c r="D77" s="12" t="s">
        <v>1164</v>
      </c>
      <c r="E77" s="198">
        <f>ROUND(N(data!BZ59), 0)</f>
        <v>0</v>
      </c>
      <c r="F77" s="267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67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150</v>
      </c>
      <c r="B78" s="200" t="str">
        <f>RIGHT(data!$C$96,4)</f>
        <v>2024</v>
      </c>
      <c r="C78" s="12" t="str">
        <f>data!CA$55</f>
        <v>8740</v>
      </c>
      <c r="D78" s="12" t="s">
        <v>1164</v>
      </c>
      <c r="E78" s="198">
        <f>ROUND(N(data!CA59), 0)</f>
        <v>0</v>
      </c>
      <c r="F78" s="267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67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150</v>
      </c>
      <c r="B79" s="200" t="str">
        <f>RIGHT(data!$C$96,4)</f>
        <v>2024</v>
      </c>
      <c r="C79" s="12" t="str">
        <f>data!CB$55</f>
        <v>8770</v>
      </c>
      <c r="D79" s="12" t="s">
        <v>1164</v>
      </c>
      <c r="E79" s="198">
        <f>ROUND(N(data!CB59), 0)</f>
        <v>0</v>
      </c>
      <c r="F79" s="267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67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150</v>
      </c>
      <c r="B80" s="200" t="str">
        <f>RIGHT(data!$C$96,4)</f>
        <v>2024</v>
      </c>
      <c r="C80" s="12" t="str">
        <f>data!CC$55</f>
        <v>8790</v>
      </c>
      <c r="D80" s="12" t="s">
        <v>1164</v>
      </c>
      <c r="E80" s="198">
        <f>ROUND(N(data!CC59), 0)</f>
        <v>0</v>
      </c>
      <c r="F80" s="267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0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67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696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697</v>
      </c>
      <c r="G3" s="10"/>
      <c r="J3" s="99"/>
    </row>
    <row r="4" spans="2:10" x14ac:dyDescent="0.25">
      <c r="B4" s="98"/>
      <c r="F4" s="10" t="s">
        <v>698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699</v>
      </c>
      <c r="G8" s="10"/>
      <c r="J8" s="99"/>
    </row>
    <row r="9" spans="2:10" x14ac:dyDescent="0.25">
      <c r="B9" s="95"/>
      <c r="C9" s="96"/>
      <c r="D9" s="96"/>
      <c r="E9" s="96"/>
      <c r="F9" s="103" t="s">
        <v>700</v>
      </c>
      <c r="G9" s="103"/>
      <c r="H9" s="96"/>
      <c r="I9" s="96"/>
      <c r="J9" s="97"/>
    </row>
    <row r="10" spans="2:10" x14ac:dyDescent="0.25">
      <c r="B10" s="98"/>
      <c r="F10" s="10" t="s">
        <v>701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702</v>
      </c>
      <c r="G12" s="10"/>
      <c r="J12" s="99"/>
    </row>
    <row r="13" spans="2:10" x14ac:dyDescent="0.25">
      <c r="B13" s="98"/>
      <c r="F13" s="10" t="s">
        <v>703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704</v>
      </c>
      <c r="J16" s="99"/>
    </row>
    <row r="17" spans="2:10" x14ac:dyDescent="0.25">
      <c r="B17" s="95"/>
      <c r="C17" s="104" t="s">
        <v>705</v>
      </c>
      <c r="D17" s="104"/>
      <c r="E17" s="96" t="str">
        <f>+data!C98</f>
        <v>Douglas, Grant, Lincoln, and Okanogan Public Hospital District No. 6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706</v>
      </c>
      <c r="D18" s="53"/>
      <c r="E18" s="11" t="str">
        <f>+"H-"&amp;data!C97</f>
        <v>H-150</v>
      </c>
      <c r="F18" s="10"/>
      <c r="G18" s="10"/>
      <c r="J18" s="99"/>
    </row>
    <row r="19" spans="2:10" x14ac:dyDescent="0.25">
      <c r="B19" s="98"/>
      <c r="C19" s="53" t="s">
        <v>707</v>
      </c>
      <c r="D19" s="53"/>
      <c r="E19" s="11" t="str">
        <f>+data!C99</f>
        <v>411 Fortuyn Blvd</v>
      </c>
      <c r="F19" s="10"/>
      <c r="G19" s="10"/>
      <c r="J19" s="99"/>
    </row>
    <row r="20" spans="2:10" x14ac:dyDescent="0.25">
      <c r="B20" s="98"/>
      <c r="C20" s="53" t="s">
        <v>708</v>
      </c>
      <c r="D20" s="53"/>
      <c r="E20" s="11" t="str">
        <f>+data!C99</f>
        <v>411 Fortuyn Blvd</v>
      </c>
      <c r="F20" s="10"/>
      <c r="G20" s="10"/>
      <c r="J20" s="99"/>
    </row>
    <row r="21" spans="2:10" x14ac:dyDescent="0.25">
      <c r="B21" s="98"/>
      <c r="C21" s="53" t="s">
        <v>709</v>
      </c>
      <c r="D21" s="53"/>
      <c r="E21" s="11" t="str">
        <f>CONCATENATE(+data!C100,", ",+data!C101)</f>
        <v>Grand Coulee, Washington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710</v>
      </c>
      <c r="G26" s="106"/>
      <c r="H26" s="106"/>
      <c r="I26" s="106"/>
      <c r="J26" s="108"/>
    </row>
    <row r="27" spans="2:10" x14ac:dyDescent="0.25">
      <c r="B27" s="109" t="s">
        <v>711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712</v>
      </c>
      <c r="J29" s="99"/>
    </row>
    <row r="30" spans="2:10" x14ac:dyDescent="0.25">
      <c r="B30" s="112" t="s">
        <v>713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714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715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716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717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715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716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QpNYFlBSArdxifZ65XwUvI7KlvgivCBhfKFE1tp6iRZe1rlUN7i3vMhoxY6P8TX9flX6bQ33Mhk62hybEOofFA==" saltValue="sYCPWY0oQImxX6++LQ9s3Q==" spinCount="100000" sheet="1" objects="1" scenarios="1"/>
  <pageMargins left="0.75" right="0.75" top="1" bottom="1" header="0.5" footer="0.5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  <pageSetUpPr fitToPage="1"/>
  </sheetPr>
  <dimension ref="A2:M94"/>
  <sheetViews>
    <sheetView zoomScale="85" zoomScaleNormal="85" workbookViewId="0">
      <pane ySplit="14" topLeftCell="A15" activePane="bottomLeft" state="frozen"/>
      <selection pane="bottomLeft" activeCell="I63" sqref="I63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718</v>
      </c>
    </row>
    <row r="3" spans="1:13" x14ac:dyDescent="0.25">
      <c r="A3" s="54"/>
    </row>
    <row r="4" spans="1:13" x14ac:dyDescent="0.25">
      <c r="A4" s="149" t="s">
        <v>719</v>
      </c>
    </row>
    <row r="5" spans="1:13" x14ac:dyDescent="0.25">
      <c r="A5" s="149" t="s">
        <v>720</v>
      </c>
    </row>
    <row r="6" spans="1:13" x14ac:dyDescent="0.25">
      <c r="A6" s="149" t="s">
        <v>721</v>
      </c>
    </row>
    <row r="7" spans="1:13" x14ac:dyDescent="0.25">
      <c r="A7" s="149"/>
    </row>
    <row r="8" spans="1:13" x14ac:dyDescent="0.25">
      <c r="A8" s="2" t="s">
        <v>722</v>
      </c>
    </row>
    <row r="9" spans="1:13" x14ac:dyDescent="0.25">
      <c r="A9" s="149" t="s">
        <v>26</v>
      </c>
    </row>
    <row r="12" spans="1:13" x14ac:dyDescent="0.25">
      <c r="A12" s="1" t="str">
        <f>data!C97</f>
        <v>150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723</v>
      </c>
      <c r="C13" s="228" t="s">
        <v>723</v>
      </c>
      <c r="D13" s="5" t="s">
        <v>724</v>
      </c>
      <c r="E13" s="5" t="s">
        <v>724</v>
      </c>
      <c r="F13" s="3" t="s">
        <v>725</v>
      </c>
      <c r="G13" s="3" t="s">
        <v>725</v>
      </c>
      <c r="H13" s="3" t="s">
        <v>726</v>
      </c>
    </row>
    <row r="14" spans="1:13" x14ac:dyDescent="0.25">
      <c r="A14" s="1" t="s">
        <v>727</v>
      </c>
      <c r="B14" s="228" t="s">
        <v>360</v>
      </c>
      <c r="C14" s="228" t="s">
        <v>360</v>
      </c>
      <c r="D14" s="4" t="s">
        <v>728</v>
      </c>
      <c r="E14" s="4" t="s">
        <v>728</v>
      </c>
      <c r="F14" s="3" t="s">
        <v>729</v>
      </c>
      <c r="G14" s="3" t="s">
        <v>729</v>
      </c>
      <c r="H14" s="3" t="s">
        <v>730</v>
      </c>
      <c r="I14" s="8" t="s">
        <v>731</v>
      </c>
      <c r="J14" s="55" t="s">
        <v>732</v>
      </c>
    </row>
    <row r="15" spans="1:13" x14ac:dyDescent="0.25">
      <c r="A15" s="1" t="s">
        <v>733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734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735</v>
      </c>
      <c r="B17" s="228">
        <f>ROUND(N('Prior Year'!E85), 0)</f>
        <v>1441734</v>
      </c>
      <c r="C17" s="228">
        <f>data!E85</f>
        <v>1744708</v>
      </c>
      <c r="D17" s="228">
        <f>ROUND(N('Prior Year'!E59), 0)</f>
        <v>1024</v>
      </c>
      <c r="E17" s="1">
        <f>data!E59</f>
        <v>1120</v>
      </c>
      <c r="F17" s="205">
        <f t="shared" si="0"/>
        <v>1407.943359375</v>
      </c>
      <c r="G17" s="205">
        <f t="shared" si="1"/>
        <v>1557.7750000000001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736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737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738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739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740</v>
      </c>
      <c r="B22" s="228">
        <f>ROUND(N('Prior Year'!J85), 0)</f>
        <v>84357</v>
      </c>
      <c r="C22" s="228">
        <f>data!J85</f>
        <v>121147</v>
      </c>
      <c r="D22" s="228">
        <f>ROUND(N('Prior Year'!J59), 0)</f>
        <v>65</v>
      </c>
      <c r="E22" s="1">
        <f>data!J59</f>
        <v>85</v>
      </c>
      <c r="F22" s="205">
        <f t="shared" si="0"/>
        <v>1297.8</v>
      </c>
      <c r="G22" s="205">
        <f t="shared" si="1"/>
        <v>1425.2588235294118</v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741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742</v>
      </c>
      <c r="B24" s="228">
        <f>ROUND(N('Prior Year'!L85), 0)</f>
        <v>3749373</v>
      </c>
      <c r="C24" s="228">
        <f>data!L85</f>
        <v>3300899</v>
      </c>
      <c r="D24" s="228">
        <f>ROUND(N('Prior Year'!L59), 0)</f>
        <v>2722</v>
      </c>
      <c r="E24" s="1">
        <f>data!L59</f>
        <v>2119</v>
      </c>
      <c r="F24" s="205">
        <f t="shared" si="0"/>
        <v>1377.4331373989714</v>
      </c>
      <c r="G24" s="205">
        <f t="shared" si="1"/>
        <v>1557.7626238791884</v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743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744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745</v>
      </c>
      <c r="B27" s="228">
        <f>ROUND(N('Prior Year'!O85), 0)</f>
        <v>648478</v>
      </c>
      <c r="C27" s="228">
        <f>data!O85</f>
        <v>933658</v>
      </c>
      <c r="D27" s="228">
        <f>ROUND(N('Prior Year'!O59), 0)</f>
        <v>52</v>
      </c>
      <c r="E27" s="1">
        <f>data!O59</f>
        <v>59</v>
      </c>
      <c r="F27" s="205">
        <f t="shared" si="0"/>
        <v>12470.73076923077</v>
      </c>
      <c r="G27" s="205">
        <f t="shared" si="1"/>
        <v>15824.71186440678</v>
      </c>
      <c r="H27" s="6">
        <f t="shared" si="2"/>
        <v>0.26894824026281938</v>
      </c>
      <c r="I27" s="228" t="s">
        <v>1833</v>
      </c>
      <c r="J27" s="206"/>
      <c r="M27" s="7"/>
    </row>
    <row r="28" spans="1:13" x14ac:dyDescent="0.25">
      <c r="A28" s="1" t="s">
        <v>746</v>
      </c>
      <c r="B28" s="228">
        <f>ROUND(N('Prior Year'!P85), 0)</f>
        <v>1203534</v>
      </c>
      <c r="C28" s="228">
        <f>data!P85</f>
        <v>1206940</v>
      </c>
      <c r="D28" s="228">
        <f>ROUND(N('Prior Year'!P59), 0)</f>
        <v>14485</v>
      </c>
      <c r="E28" s="1">
        <f>data!P59</f>
        <v>12115</v>
      </c>
      <c r="F28" s="205">
        <f t="shared" si="0"/>
        <v>83.088298239558171</v>
      </c>
      <c r="G28" s="205">
        <f t="shared" si="1"/>
        <v>99.623607098638047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747</v>
      </c>
      <c r="B29" s="228">
        <f>ROUND(N('Prior Year'!Q85), 0)</f>
        <v>11918</v>
      </c>
      <c r="C29" s="228">
        <f>data!Q85</f>
        <v>11378</v>
      </c>
      <c r="D29" s="228">
        <f>ROUND(N('Prior Year'!Q59), 0)</f>
        <v>3724</v>
      </c>
      <c r="E29" s="1">
        <f>data!Q59</f>
        <v>3413</v>
      </c>
      <c r="F29" s="205">
        <f t="shared" si="0"/>
        <v>3.2003222341568205</v>
      </c>
      <c r="G29" s="205">
        <f t="shared" si="1"/>
        <v>3.3337239964840317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748</v>
      </c>
      <c r="B30" s="228">
        <f>ROUND(N('Prior Year'!R85), 0)</f>
        <v>888749</v>
      </c>
      <c r="C30" s="228">
        <f>data!R85</f>
        <v>965884</v>
      </c>
      <c r="D30" s="228">
        <f>ROUND(N('Prior Year'!R59), 0)</f>
        <v>21316</v>
      </c>
      <c r="E30" s="1">
        <f>data!R59</f>
        <v>19728</v>
      </c>
      <c r="F30" s="205">
        <f t="shared" si="0"/>
        <v>41.693985738412458</v>
      </c>
      <c r="G30" s="205">
        <f>IFERROR(IF(C30=0,"",IF(E30=0,"",C30/E30)),"")</f>
        <v>48.960056772100565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749</v>
      </c>
      <c r="B31" s="228">
        <f>ROUND(N('Prior Year'!S85), 0)</f>
        <v>108635</v>
      </c>
      <c r="C31" s="228">
        <f>data!S85</f>
        <v>195656</v>
      </c>
      <c r="D31" s="228" t="s">
        <v>750</v>
      </c>
      <c r="E31" s="4" t="s">
        <v>750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751</v>
      </c>
      <c r="B32" s="228">
        <f>ROUND(N('Prior Year'!T85), 0)</f>
        <v>680920</v>
      </c>
      <c r="C32" s="228">
        <f>data!T85</f>
        <v>826498</v>
      </c>
      <c r="D32" s="228" t="s">
        <v>750</v>
      </c>
      <c r="E32" s="4" t="s">
        <v>750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752</v>
      </c>
      <c r="B33" s="228">
        <f>ROUND(N('Prior Year'!U85), 0)</f>
        <v>2973466</v>
      </c>
      <c r="C33" s="228">
        <f>data!U85</f>
        <v>3071710</v>
      </c>
      <c r="D33" s="228">
        <f>ROUND(N('Prior Year'!U59), 0)</f>
        <v>305056</v>
      </c>
      <c r="E33" s="1">
        <f>data!U59</f>
        <v>321439</v>
      </c>
      <c r="F33" s="205">
        <f t="shared" si="0"/>
        <v>9.7472791880834997</v>
      </c>
      <c r="G33" s="205">
        <f t="shared" ref="G33:G69" si="4">IF(C33=0,"",IF(E33=0,"",C33/E33))</f>
        <v>9.556121068072013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753</v>
      </c>
      <c r="B34" s="228">
        <f>ROUND(N('Prior Year'!V85), 0)</f>
        <v>0</v>
      </c>
      <c r="C34" s="228">
        <f>data!V85</f>
        <v>0</v>
      </c>
      <c r="D34" s="228">
        <f>ROUND(N('Prior Year'!V59), 0)</f>
        <v>12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754</v>
      </c>
      <c r="B35" s="228">
        <f>ROUND(N('Prior Year'!W85), 0)</f>
        <v>380970</v>
      </c>
      <c r="C35" s="228">
        <f>data!W85</f>
        <v>416246</v>
      </c>
      <c r="D35" s="228">
        <f>ROUND(N('Prior Year'!W59), 0)</f>
        <v>393</v>
      </c>
      <c r="E35" s="1">
        <f>data!W59</f>
        <v>404</v>
      </c>
      <c r="F35" s="205">
        <f t="shared" si="0"/>
        <v>969.38931297709928</v>
      </c>
      <c r="G35" s="205">
        <f t="shared" si="4"/>
        <v>1030.3118811881188</v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755</v>
      </c>
      <c r="B36" s="228">
        <f>ROUND(N('Prior Year'!X85), 0)</f>
        <v>364109</v>
      </c>
      <c r="C36" s="228">
        <f>data!X85</f>
        <v>377838</v>
      </c>
      <c r="D36" s="228">
        <f>ROUND(N('Prior Year'!X59), 0)</f>
        <v>1952</v>
      </c>
      <c r="E36" s="1">
        <f>data!X59</f>
        <v>1926</v>
      </c>
      <c r="F36" s="205">
        <f t="shared" si="0"/>
        <v>186.53125</v>
      </c>
      <c r="G36" s="205">
        <f t="shared" si="4"/>
        <v>196.17757009345794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756</v>
      </c>
      <c r="B37" s="228">
        <f>ROUND(N('Prior Year'!Y85), 0)</f>
        <v>1378097</v>
      </c>
      <c r="C37" s="228">
        <f>data!Y85</f>
        <v>1479328</v>
      </c>
      <c r="D37" s="228">
        <f>ROUND(N('Prior Year'!Y59), 0)</f>
        <v>4986</v>
      </c>
      <c r="E37" s="1">
        <f>data!Y59</f>
        <v>5252</v>
      </c>
      <c r="F37" s="205">
        <f t="shared" si="0"/>
        <v>276.39330124348174</v>
      </c>
      <c r="G37" s="205">
        <f t="shared" si="4"/>
        <v>281.66945925361767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757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758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759</v>
      </c>
      <c r="B40" s="228">
        <f>ROUND(N('Prior Year'!AB85), 0)</f>
        <v>1292614</v>
      </c>
      <c r="C40" s="228">
        <f>data!AB85</f>
        <v>1564528</v>
      </c>
      <c r="D40" s="228" t="s">
        <v>750</v>
      </c>
      <c r="E40" s="4" t="s">
        <v>750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760</v>
      </c>
      <c r="B41" s="228">
        <f>ROUND(N('Prior Year'!AC85), 0)</f>
        <v>40251</v>
      </c>
      <c r="C41" s="228">
        <f>data!AC85</f>
        <v>41816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761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762</v>
      </c>
      <c r="B43" s="228">
        <f>ROUND(N('Prior Year'!AE85), 0)</f>
        <v>530010</v>
      </c>
      <c r="C43" s="228">
        <f>data!AE85</f>
        <v>550912</v>
      </c>
      <c r="D43" s="228">
        <f>ROUND(N('Prior Year'!AE59), 0)</f>
        <v>3390</v>
      </c>
      <c r="E43" s="1">
        <f>data!AE59</f>
        <v>3424</v>
      </c>
      <c r="F43" s="205">
        <f t="shared" si="0"/>
        <v>156.34513274336283</v>
      </c>
      <c r="G43" s="205">
        <f t="shared" si="4"/>
        <v>160.89719626168224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763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764</v>
      </c>
      <c r="B45" s="228">
        <f>ROUND(N('Prior Year'!AG85), 0)</f>
        <v>2979567</v>
      </c>
      <c r="C45" s="228">
        <f>data!AG85</f>
        <v>3373690</v>
      </c>
      <c r="D45" s="228">
        <f>ROUND(N('Prior Year'!AG59), 0)</f>
        <v>4240</v>
      </c>
      <c r="E45" s="1">
        <f>data!AG59</f>
        <v>4349</v>
      </c>
      <c r="F45" s="205">
        <f t="shared" si="0"/>
        <v>702.72806603773586</v>
      </c>
      <c r="G45" s="205">
        <f t="shared" si="4"/>
        <v>775.73925040239135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765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766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767</v>
      </c>
      <c r="B48" s="228">
        <f>ROUND(N('Prior Year'!AJ85), 0)</f>
        <v>5539174</v>
      </c>
      <c r="C48" s="228">
        <f>data!AJ85</f>
        <v>5925289</v>
      </c>
      <c r="D48" s="228">
        <f>ROUND(N('Prior Year'!AJ59), 0)</f>
        <v>18578</v>
      </c>
      <c r="E48" s="1">
        <f>data!AJ59</f>
        <v>18551</v>
      </c>
      <c r="F48" s="205">
        <f t="shared" si="0"/>
        <v>298.15771342448056</v>
      </c>
      <c r="G48" s="205">
        <f t="shared" si="4"/>
        <v>319.40536898280413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768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769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770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771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772</v>
      </c>
      <c r="B53" s="228">
        <f>ROUND(N('Prior Year'!AO85), 0)</f>
        <v>291434</v>
      </c>
      <c r="C53" s="228">
        <f>data!AO85</f>
        <v>299092</v>
      </c>
      <c r="D53" s="228">
        <f>ROUND(N('Prior Year'!AO59), 0)</f>
        <v>4968</v>
      </c>
      <c r="E53" s="1">
        <f>data!AO59</f>
        <v>4608</v>
      </c>
      <c r="F53" s="205">
        <f t="shared" si="0"/>
        <v>58.662238325281805</v>
      </c>
      <c r="G53" s="205">
        <f t="shared" si="4"/>
        <v>64.907118055555557</v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773</v>
      </c>
      <c r="B54" s="228">
        <f>ROUND(N('Prior Year'!AP85), 0)</f>
        <v>5994</v>
      </c>
      <c r="C54" s="228">
        <f>data!AP85</f>
        <v>4743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774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775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776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777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778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779</v>
      </c>
      <c r="B60" s="228">
        <f>ROUND(N('Prior Year'!AV85), 0)</f>
        <v>0</v>
      </c>
      <c r="C60" s="228">
        <f>data!AV85</f>
        <v>0</v>
      </c>
      <c r="D60" s="228" t="s">
        <v>750</v>
      </c>
      <c r="E60" s="4" t="s">
        <v>750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780</v>
      </c>
      <c r="B61" s="228">
        <f>ROUND(N('Prior Year'!AW85), 0)</f>
        <v>0</v>
      </c>
      <c r="C61" s="228">
        <f>data!AW85</f>
        <v>0</v>
      </c>
      <c r="D61" s="228" t="s">
        <v>750</v>
      </c>
      <c r="E61" s="4" t="s">
        <v>750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781</v>
      </c>
      <c r="B62" s="228">
        <f>ROUND(N('Prior Year'!AX85), 0)</f>
        <v>0</v>
      </c>
      <c r="C62" s="228">
        <f>data!AX85</f>
        <v>0</v>
      </c>
      <c r="D62" s="228" t="s">
        <v>750</v>
      </c>
      <c r="E62" s="4" t="s">
        <v>750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ht="30" x14ac:dyDescent="0.25">
      <c r="A63" s="1" t="s">
        <v>782</v>
      </c>
      <c r="B63" s="228">
        <f>ROUND(N('Prior Year'!AY85), 0)</f>
        <v>724005</v>
      </c>
      <c r="C63" s="228">
        <f>data!AY85</f>
        <v>821847</v>
      </c>
      <c r="D63" s="228">
        <f>ROUND(N('Prior Year'!AY59), 0)</f>
        <v>11819</v>
      </c>
      <c r="E63" s="1">
        <f>data!AY59</f>
        <v>10618</v>
      </c>
      <c r="F63" s="205">
        <f>IF(B63=0,"",IF(D63=0,"",B63/D63))</f>
        <v>61.25772061934174</v>
      </c>
      <c r="G63" s="205">
        <f t="shared" si="4"/>
        <v>77.401299679789034</v>
      </c>
      <c r="H63" s="6">
        <f>IF(B63 = 0, "", IF(C63 = 0, "", IF(D63 = 0, "", IF(E63 = 0, "", IF(G63 / F63 - 1 &lt; -0.25, G63 / F63 - 1, IF(G63 / F63 - 1 &gt; 0.25, G63 / F63 - 1, ""))))))</f>
        <v>0.26353541883747567</v>
      </c>
      <c r="I63" s="344" t="s">
        <v>1834</v>
      </c>
      <c r="M63" s="7"/>
    </row>
    <row r="64" spans="1:13" x14ac:dyDescent="0.25">
      <c r="A64" s="1" t="s">
        <v>783</v>
      </c>
      <c r="B64" s="228">
        <f>ROUND(N('Prior Year'!AZ85), 0)</f>
        <v>23640</v>
      </c>
      <c r="C64" s="228">
        <f>data!AZ85</f>
        <v>24501</v>
      </c>
      <c r="D64" s="228">
        <f>ROUND(N('Prior Year'!AZ59), 0)</f>
        <v>11819</v>
      </c>
      <c r="E64" s="1">
        <f>data!AZ59</f>
        <v>0</v>
      </c>
      <c r="F64" s="205">
        <f>IF(B64=0,"",IF(D64=0,"",B64/D64))</f>
        <v>2.0001692190540656</v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784</v>
      </c>
      <c r="B65" s="228">
        <f>ROUND(N('Prior Year'!BA85), 0)</f>
        <v>214265</v>
      </c>
      <c r="C65" s="228">
        <f>data!BA85</f>
        <v>212074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785</v>
      </c>
      <c r="B66" s="228">
        <f>ROUND(N('Prior Year'!BB85), 0)</f>
        <v>0</v>
      </c>
      <c r="C66" s="228">
        <f>data!BB85</f>
        <v>0</v>
      </c>
      <c r="D66" s="228" t="s">
        <v>750</v>
      </c>
      <c r="E66" s="4" t="s">
        <v>750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786</v>
      </c>
      <c r="B67" s="228">
        <f>ROUND(N('Prior Year'!BC85), 0)</f>
        <v>0</v>
      </c>
      <c r="C67" s="228">
        <f>data!BC85</f>
        <v>0</v>
      </c>
      <c r="D67" s="228" t="s">
        <v>750</v>
      </c>
      <c r="E67" s="4" t="s">
        <v>750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787</v>
      </c>
      <c r="B68" s="228">
        <f>ROUND(N('Prior Year'!BD85), 0)</f>
        <v>243087</v>
      </c>
      <c r="C68" s="228">
        <f>data!BD85</f>
        <v>260030</v>
      </c>
      <c r="D68" s="228" t="s">
        <v>750</v>
      </c>
      <c r="E68" s="4" t="s">
        <v>750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788</v>
      </c>
      <c r="B69" s="228">
        <f>ROUND(N('Prior Year'!BE85), 0)</f>
        <v>1094153</v>
      </c>
      <c r="C69" s="228">
        <f>data!BE85</f>
        <v>1025537</v>
      </c>
      <c r="D69" s="228">
        <f>ROUND(N('Prior Year'!BE59), 0)</f>
        <v>92859</v>
      </c>
      <c r="E69" s="1">
        <f>data!BE59</f>
        <v>92859</v>
      </c>
      <c r="F69" s="205">
        <f>IF(B69=0,"",IF(D69=0,"",B69/D69))</f>
        <v>11.782950494836257</v>
      </c>
      <c r="G69" s="205">
        <f t="shared" si="4"/>
        <v>11.044023734909917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789</v>
      </c>
      <c r="B70" s="228">
        <f>ROUND(N('Prior Year'!BF85), 0)</f>
        <v>768968</v>
      </c>
      <c r="C70" s="228">
        <f>data!BF85</f>
        <v>923912</v>
      </c>
      <c r="D70" s="228" t="s">
        <v>750</v>
      </c>
      <c r="E70" s="4" t="s">
        <v>750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790</v>
      </c>
      <c r="B71" s="228">
        <f>ROUND(N('Prior Year'!BG85), 0)</f>
        <v>0</v>
      </c>
      <c r="C71" s="228">
        <f>data!BG85</f>
        <v>0</v>
      </c>
      <c r="D71" s="228" t="s">
        <v>750</v>
      </c>
      <c r="E71" s="4" t="s">
        <v>750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791</v>
      </c>
      <c r="B72" s="228">
        <f>ROUND(N('Prior Year'!BH85), 0)</f>
        <v>2007861</v>
      </c>
      <c r="C72" s="228">
        <f>data!BH85</f>
        <v>2049941</v>
      </c>
      <c r="D72" s="228" t="s">
        <v>750</v>
      </c>
      <c r="E72" s="4" t="s">
        <v>750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792</v>
      </c>
      <c r="B73" s="228">
        <f>ROUND(N('Prior Year'!BI85), 0)</f>
        <v>0</v>
      </c>
      <c r="C73" s="228">
        <f>data!BI85</f>
        <v>0</v>
      </c>
      <c r="D73" s="228" t="s">
        <v>750</v>
      </c>
      <c r="E73" s="4" t="s">
        <v>750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793</v>
      </c>
      <c r="B74" s="228">
        <f>ROUND(N('Prior Year'!BJ85), 0)</f>
        <v>650250</v>
      </c>
      <c r="C74" s="228">
        <f>data!BJ85</f>
        <v>638405</v>
      </c>
      <c r="D74" s="228" t="s">
        <v>750</v>
      </c>
      <c r="E74" s="4" t="s">
        <v>750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794</v>
      </c>
      <c r="B75" s="228">
        <f>ROUND(N('Prior Year'!BK85), 0)</f>
        <v>1281700</v>
      </c>
      <c r="C75" s="228">
        <f>data!BK85</f>
        <v>1408276</v>
      </c>
      <c r="D75" s="228" t="s">
        <v>750</v>
      </c>
      <c r="E75" s="4" t="s">
        <v>750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795</v>
      </c>
      <c r="B76" s="228">
        <f>ROUND(N('Prior Year'!BL85), 0)</f>
        <v>1173242</v>
      </c>
      <c r="C76" s="228">
        <f>data!BL85</f>
        <v>1462126</v>
      </c>
      <c r="D76" s="228" t="s">
        <v>750</v>
      </c>
      <c r="E76" s="4" t="s">
        <v>750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796</v>
      </c>
      <c r="B77" s="228">
        <f>ROUND(N('Prior Year'!BM85), 0)</f>
        <v>0</v>
      </c>
      <c r="C77" s="228">
        <f>data!BM85</f>
        <v>0</v>
      </c>
      <c r="D77" s="228" t="s">
        <v>750</v>
      </c>
      <c r="E77" s="4" t="s">
        <v>750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797</v>
      </c>
      <c r="B78" s="228">
        <f>ROUND(N('Prior Year'!BN85), 0)</f>
        <v>1713855</v>
      </c>
      <c r="C78" s="228">
        <f>data!BN85</f>
        <v>2063531</v>
      </c>
      <c r="D78" s="228" t="s">
        <v>750</v>
      </c>
      <c r="E78" s="4" t="s">
        <v>750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798</v>
      </c>
      <c r="B79" s="228">
        <f>ROUND(N('Prior Year'!BO85), 0)</f>
        <v>0</v>
      </c>
      <c r="C79" s="228">
        <f>data!BO85</f>
        <v>0</v>
      </c>
      <c r="D79" s="228" t="s">
        <v>750</v>
      </c>
      <c r="E79" s="4" t="s">
        <v>750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799</v>
      </c>
      <c r="B80" s="228">
        <f>ROUND(N('Prior Year'!BP85), 0)</f>
        <v>0</v>
      </c>
      <c r="C80" s="228">
        <f>data!BP85</f>
        <v>0</v>
      </c>
      <c r="D80" s="228" t="s">
        <v>750</v>
      </c>
      <c r="E80" s="4" t="s">
        <v>750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800</v>
      </c>
      <c r="B81" s="228">
        <f>ROUND(N('Prior Year'!BQ85), 0)</f>
        <v>0</v>
      </c>
      <c r="C81" s="228">
        <f>data!BQ85</f>
        <v>0</v>
      </c>
      <c r="D81" s="228" t="s">
        <v>750</v>
      </c>
      <c r="E81" s="4" t="s">
        <v>750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801</v>
      </c>
      <c r="B82" s="228">
        <f>ROUND(N('Prior Year'!BR85), 0)</f>
        <v>533008</v>
      </c>
      <c r="C82" s="228">
        <f>data!BR85</f>
        <v>474171</v>
      </c>
      <c r="D82" s="228" t="s">
        <v>750</v>
      </c>
      <c r="E82" s="4" t="s">
        <v>750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802</v>
      </c>
      <c r="B83" s="228">
        <f>ROUND(N('Prior Year'!BS85), 0)</f>
        <v>0</v>
      </c>
      <c r="C83" s="228">
        <f>data!BS85</f>
        <v>0</v>
      </c>
      <c r="D83" s="228" t="s">
        <v>750</v>
      </c>
      <c r="E83" s="4" t="s">
        <v>750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803</v>
      </c>
      <c r="B84" s="228">
        <f>ROUND(N('Prior Year'!BT85), 0)</f>
        <v>0</v>
      </c>
      <c r="C84" s="228">
        <f>data!BT85</f>
        <v>0</v>
      </c>
      <c r="D84" s="228" t="s">
        <v>750</v>
      </c>
      <c r="E84" s="4" t="s">
        <v>750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804</v>
      </c>
      <c r="B85" s="228">
        <f>ROUND(N('Prior Year'!BU85), 0)</f>
        <v>0</v>
      </c>
      <c r="C85" s="228">
        <f>data!BU85</f>
        <v>0</v>
      </c>
      <c r="D85" s="228" t="s">
        <v>750</v>
      </c>
      <c r="E85" s="4" t="s">
        <v>750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805</v>
      </c>
      <c r="B86" s="228">
        <f>ROUND(N('Prior Year'!BV85), 0)</f>
        <v>764399</v>
      </c>
      <c r="C86" s="228">
        <f>data!BV85</f>
        <v>694129</v>
      </c>
      <c r="D86" s="228" t="s">
        <v>750</v>
      </c>
      <c r="E86" s="4" t="s">
        <v>750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806</v>
      </c>
      <c r="B87" s="228">
        <f>ROUND(N('Prior Year'!BW85), 0)</f>
        <v>0</v>
      </c>
      <c r="C87" s="228">
        <f>data!BW85</f>
        <v>0</v>
      </c>
      <c r="D87" s="228" t="s">
        <v>750</v>
      </c>
      <c r="E87" s="4" t="s">
        <v>750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807</v>
      </c>
      <c r="B88" s="228">
        <f>ROUND(N('Prior Year'!BX85), 0)</f>
        <v>500996</v>
      </c>
      <c r="C88" s="228">
        <f>data!BX85</f>
        <v>674390</v>
      </c>
      <c r="D88" s="228" t="s">
        <v>750</v>
      </c>
      <c r="E88" s="4" t="s">
        <v>750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808</v>
      </c>
      <c r="B89" s="228">
        <f>ROUND(N('Prior Year'!BY85), 0)</f>
        <v>5721</v>
      </c>
      <c r="C89" s="228">
        <f>data!BY85</f>
        <v>149623</v>
      </c>
      <c r="D89" s="228" t="s">
        <v>750</v>
      </c>
      <c r="E89" s="4" t="s">
        <v>750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809</v>
      </c>
      <c r="B90" s="228">
        <f>ROUND(N('Prior Year'!BZ85), 0)</f>
        <v>0</v>
      </c>
      <c r="C90" s="228">
        <f>data!BZ85</f>
        <v>0</v>
      </c>
      <c r="D90" s="228" t="s">
        <v>750</v>
      </c>
      <c r="E90" s="4" t="s">
        <v>750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810</v>
      </c>
      <c r="B91" s="228">
        <f>ROUND(N('Prior Year'!CA85), 0)</f>
        <v>0</v>
      </c>
      <c r="C91" s="228">
        <f>data!CA85</f>
        <v>0</v>
      </c>
      <c r="D91" s="228" t="s">
        <v>750</v>
      </c>
      <c r="E91" s="4" t="s">
        <v>750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811</v>
      </c>
      <c r="B92" s="228">
        <f>ROUND(N('Prior Year'!CB85), 0)</f>
        <v>0</v>
      </c>
      <c r="C92" s="228">
        <f>data!CB85</f>
        <v>0</v>
      </c>
      <c r="D92" s="228" t="s">
        <v>750</v>
      </c>
      <c r="E92" s="4" t="s">
        <v>750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812</v>
      </c>
      <c r="B93" s="228">
        <f>ROUND(N('Prior Year'!CC85), 0)</f>
        <v>0</v>
      </c>
      <c r="C93" s="228">
        <f>data!CC85</f>
        <v>0</v>
      </c>
      <c r="D93" s="228" t="s">
        <v>750</v>
      </c>
      <c r="E93" s="4" t="s">
        <v>750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813</v>
      </c>
      <c r="B94" s="228">
        <f>ROUND(N('Prior Year'!CD85), 0)</f>
        <v>1335445</v>
      </c>
      <c r="C94" s="228">
        <f>data!CD85</f>
        <v>1350944</v>
      </c>
      <c r="D94" s="228" t="s">
        <v>750</v>
      </c>
      <c r="E94" s="4" t="s">
        <v>750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UjHmHpEnQxkp6EfyJ2F/JzfQwkSUf3R/keBf/Ft+MhwyG2AdcDpUPwbqNcM7ZVlEh7vYJ6A4bz4xEaWWKIRa2w==" saltValue="M+2ceHlchkZRktQJTu6tTg==" spinCount="100000" sheet="1" objects="1" scenarios="1"/>
  <pageMargins left="0.7" right="0.7" top="0.75" bottom="0.75" header="0.3" footer="0.3"/>
  <pageSetup scale="3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  <pageSetUpPr fitToPage="1"/>
  </sheetPr>
  <dimension ref="A1:F260"/>
  <sheetViews>
    <sheetView workbookViewId="0">
      <selection activeCell="D20" sqref="D20"/>
    </sheetView>
  </sheetViews>
  <sheetFormatPr defaultRowHeight="15" x14ac:dyDescent="0.2"/>
  <cols>
    <col min="1" max="1" width="28.109375" customWidth="1"/>
    <col min="2" max="2" width="10.44140625" bestFit="1" customWidth="1"/>
    <col min="3" max="3" width="62.88671875" bestFit="1" customWidth="1"/>
    <col min="4" max="5" width="9" bestFit="1" customWidth="1"/>
    <col min="6" max="6" width="10.44140625" bestFit="1" customWidth="1"/>
  </cols>
  <sheetData>
    <row r="1" spans="1:4" ht="15.75" x14ac:dyDescent="0.25">
      <c r="A1" s="343" t="s">
        <v>814</v>
      </c>
      <c r="B1" s="340"/>
      <c r="C1" s="340"/>
      <c r="D1" s="340"/>
    </row>
    <row r="2" spans="1:4" ht="15.75" x14ac:dyDescent="0.25">
      <c r="A2" s="340"/>
      <c r="B2" s="340"/>
      <c r="C2" s="340"/>
      <c r="D2" s="340"/>
    </row>
    <row r="3" spans="1:4" ht="15.75" x14ac:dyDescent="0.25">
      <c r="A3" s="341" t="s">
        <v>815</v>
      </c>
      <c r="B3" s="340"/>
      <c r="C3" s="340"/>
      <c r="D3" s="340"/>
    </row>
    <row r="4" spans="1:4" ht="15.75" x14ac:dyDescent="0.25">
      <c r="A4" s="340" t="s">
        <v>816</v>
      </c>
      <c r="B4" s="340"/>
      <c r="C4" s="340"/>
      <c r="D4" s="340"/>
    </row>
    <row r="5" spans="1:4" ht="15.75" x14ac:dyDescent="0.25">
      <c r="A5" s="1" t="s">
        <v>817</v>
      </c>
      <c r="B5" s="340"/>
      <c r="C5" s="340"/>
      <c r="D5" s="340"/>
    </row>
    <row r="6" spans="1:4" ht="15.75" x14ac:dyDescent="0.25">
      <c r="A6" s="340"/>
      <c r="B6" s="340"/>
      <c r="C6" s="340"/>
      <c r="D6" s="340"/>
    </row>
    <row r="7" spans="1:4" ht="15.75" x14ac:dyDescent="0.25">
      <c r="A7" s="340" t="s">
        <v>818</v>
      </c>
      <c r="B7" s="340"/>
      <c r="C7" s="340"/>
      <c r="D7" s="340"/>
    </row>
    <row r="8" spans="1:4" ht="15.75" x14ac:dyDescent="0.25">
      <c r="A8" s="337" t="s">
        <v>819</v>
      </c>
      <c r="B8" s="340"/>
      <c r="C8" s="340"/>
      <c r="D8" s="340"/>
    </row>
    <row r="9" spans="1:4" ht="15.75" x14ac:dyDescent="0.25">
      <c r="A9" s="340"/>
      <c r="B9" s="340"/>
      <c r="C9" s="340"/>
      <c r="D9" s="340"/>
    </row>
    <row r="10" spans="1:4" ht="15.75" x14ac:dyDescent="0.25">
      <c r="A10" s="340"/>
      <c r="B10" s="340"/>
      <c r="C10" s="340"/>
      <c r="D10" s="340"/>
    </row>
    <row r="11" spans="1:4" ht="15.75" x14ac:dyDescent="0.25">
      <c r="A11" s="339" t="s">
        <v>820</v>
      </c>
      <c r="B11" s="340"/>
      <c r="C11" s="340"/>
      <c r="D11" s="340">
        <f>N(data!C380)</f>
        <v>295415</v>
      </c>
    </row>
    <row r="12" spans="1:4" ht="15.75" x14ac:dyDescent="0.25">
      <c r="A12" s="339" t="s">
        <v>821</v>
      </c>
      <c r="B12" s="340"/>
      <c r="C12" s="340"/>
      <c r="D12" s="340" t="str">
        <f>IF(OR(N(data!C380) &gt; 1000000, N(data!C380) / (N(data!D360) + N(data!D383)) &gt; 0.01), "Yes", "No")</f>
        <v>No</v>
      </c>
    </row>
    <row r="13" spans="1:4" ht="15.75" x14ac:dyDescent="0.25">
      <c r="A13" s="340"/>
      <c r="B13" s="340"/>
      <c r="C13" s="340"/>
      <c r="D13" s="340"/>
    </row>
    <row r="14" spans="1:4" ht="15.75" x14ac:dyDescent="0.25">
      <c r="A14" s="339" t="s">
        <v>822</v>
      </c>
      <c r="B14" s="340"/>
      <c r="C14" s="340"/>
      <c r="D14" s="339" t="s">
        <v>823</v>
      </c>
    </row>
    <row r="15" spans="1:4" ht="15.75" x14ac:dyDescent="0.25">
      <c r="A15" s="340" t="s">
        <v>824</v>
      </c>
      <c r="B15" s="340"/>
      <c r="C15" s="340"/>
      <c r="D15" s="340"/>
    </row>
    <row r="16" spans="1:4" ht="15.75" x14ac:dyDescent="0.25">
      <c r="A16" s="340" t="s">
        <v>824</v>
      </c>
      <c r="B16" s="340"/>
      <c r="C16" s="340"/>
      <c r="D16" s="340"/>
    </row>
    <row r="17" spans="1:6" ht="15.75" x14ac:dyDescent="0.25">
      <c r="A17" s="340" t="s">
        <v>824</v>
      </c>
      <c r="B17" s="340"/>
      <c r="C17" s="340"/>
      <c r="D17" s="340"/>
    </row>
    <row r="18" spans="1:6" ht="15.75" x14ac:dyDescent="0.25">
      <c r="A18" s="340" t="s">
        <v>824</v>
      </c>
      <c r="B18" s="340"/>
      <c r="C18" s="340"/>
      <c r="D18" s="340"/>
    </row>
    <row r="19" spans="1:6" ht="15.75" x14ac:dyDescent="0.25">
      <c r="A19" s="340" t="s">
        <v>824</v>
      </c>
      <c r="B19" s="340"/>
      <c r="C19" s="340"/>
      <c r="D19" s="340"/>
    </row>
    <row r="20" spans="1:6" ht="15.75" x14ac:dyDescent="0.25">
      <c r="A20" s="340" t="s">
        <v>824</v>
      </c>
      <c r="B20" s="340"/>
      <c r="C20" s="340"/>
      <c r="D20" s="340"/>
    </row>
    <row r="21" spans="1:6" ht="15.75" x14ac:dyDescent="0.25">
      <c r="A21" s="340" t="s">
        <v>824</v>
      </c>
      <c r="B21" s="340"/>
      <c r="C21" s="340"/>
      <c r="D21" s="340"/>
    </row>
    <row r="22" spans="1:6" ht="15.75" x14ac:dyDescent="0.25">
      <c r="A22" s="340"/>
      <c r="B22" s="340"/>
      <c r="C22" s="340"/>
      <c r="D22" s="340"/>
    </row>
    <row r="23" spans="1:6" ht="15.75" x14ac:dyDescent="0.25">
      <c r="A23" s="340"/>
      <c r="B23" s="340"/>
      <c r="C23" s="340"/>
      <c r="D23" s="340"/>
    </row>
    <row r="24" spans="1:6" ht="15.75" x14ac:dyDescent="0.25">
      <c r="A24" s="340"/>
      <c r="B24" s="340"/>
      <c r="C24" s="340"/>
      <c r="D24" s="340"/>
    </row>
    <row r="25" spans="1:6" ht="15.75" x14ac:dyDescent="0.25">
      <c r="A25" s="339" t="s">
        <v>825</v>
      </c>
      <c r="B25" s="340"/>
      <c r="C25" s="340"/>
      <c r="D25" s="340">
        <f>N(data!C414)</f>
        <v>630173</v>
      </c>
    </row>
    <row r="26" spans="1:6" ht="15.75" x14ac:dyDescent="0.25">
      <c r="A26" s="339" t="s">
        <v>821</v>
      </c>
      <c r="B26" s="340"/>
      <c r="C26" s="340"/>
      <c r="D26" s="340" t="str">
        <f>IF(OR(N(data!C414)&gt;1000000,N(data!C414)/(N(data!D416))&gt;0.01),"Yes","No")</f>
        <v>Yes</v>
      </c>
    </row>
    <row r="27" spans="1:6" ht="15.75" x14ac:dyDescent="0.25">
      <c r="A27" s="340"/>
      <c r="B27" s="340"/>
      <c r="C27" s="340"/>
      <c r="D27" s="340"/>
    </row>
    <row r="28" spans="1:6" ht="15.75" x14ac:dyDescent="0.25">
      <c r="A28" s="339" t="s">
        <v>822</v>
      </c>
      <c r="B28" s="340"/>
      <c r="C28" s="340"/>
      <c r="D28" s="339" t="s">
        <v>823</v>
      </c>
    </row>
    <row r="29" spans="1:6" ht="15.75" x14ac:dyDescent="0.25">
      <c r="A29" s="342" t="s">
        <v>158</v>
      </c>
      <c r="B29" s="342" t="s">
        <v>297</v>
      </c>
      <c r="C29" s="342" t="s">
        <v>1376</v>
      </c>
      <c r="D29" s="335"/>
      <c r="E29" s="335"/>
      <c r="F29" s="342"/>
    </row>
    <row r="30" spans="1:6" ht="15.75" x14ac:dyDescent="0.25">
      <c r="A30" s="336" t="s">
        <v>297</v>
      </c>
      <c r="B30" s="336" t="s">
        <v>297</v>
      </c>
      <c r="C30" s="336" t="s">
        <v>297</v>
      </c>
      <c r="D30" s="338"/>
      <c r="E30" s="338"/>
      <c r="F30" s="336"/>
    </row>
    <row r="31" spans="1:6" ht="30" x14ac:dyDescent="0.25">
      <c r="A31" s="345" t="s">
        <v>236</v>
      </c>
      <c r="B31" s="345" t="s">
        <v>1828</v>
      </c>
      <c r="C31" s="345"/>
      <c r="D31" s="345" t="s">
        <v>1829</v>
      </c>
    </row>
    <row r="32" spans="1:6" ht="75" x14ac:dyDescent="0.25">
      <c r="A32" s="347" t="s">
        <v>1377</v>
      </c>
      <c r="B32" s="347" t="s">
        <v>1378</v>
      </c>
      <c r="C32" s="348"/>
      <c r="D32" s="348">
        <v>747</v>
      </c>
    </row>
    <row r="33" spans="1:4" ht="75" x14ac:dyDescent="0.25">
      <c r="A33" s="347" t="s">
        <v>1379</v>
      </c>
      <c r="B33" s="347" t="s">
        <v>1380</v>
      </c>
      <c r="C33" s="348"/>
      <c r="D33" s="348">
        <v>1528</v>
      </c>
    </row>
    <row r="34" spans="1:4" ht="90" x14ac:dyDescent="0.25">
      <c r="A34" s="347" t="s">
        <v>1381</v>
      </c>
      <c r="B34" s="347" t="s">
        <v>1382</v>
      </c>
      <c r="C34" s="348"/>
      <c r="D34" s="348">
        <v>289</v>
      </c>
    </row>
    <row r="35" spans="1:4" ht="75" x14ac:dyDescent="0.25">
      <c r="A35" s="347" t="s">
        <v>1383</v>
      </c>
      <c r="B35" s="347" t="s">
        <v>1384</v>
      </c>
      <c r="C35" s="348"/>
      <c r="D35" s="348">
        <v>98</v>
      </c>
    </row>
    <row r="36" spans="1:4" ht="75" x14ac:dyDescent="0.25">
      <c r="A36" s="347" t="s">
        <v>1385</v>
      </c>
      <c r="B36" s="347" t="s">
        <v>1386</v>
      </c>
      <c r="C36" s="348"/>
      <c r="D36" s="348">
        <v>246</v>
      </c>
    </row>
    <row r="37" spans="1:4" ht="90" x14ac:dyDescent="0.25">
      <c r="A37" s="347" t="s">
        <v>1387</v>
      </c>
      <c r="B37" s="347" t="s">
        <v>1388</v>
      </c>
      <c r="C37" s="348"/>
      <c r="D37" s="348">
        <v>12380</v>
      </c>
    </row>
    <row r="38" spans="1:4" ht="75" x14ac:dyDescent="0.25">
      <c r="A38" s="347" t="s">
        <v>1389</v>
      </c>
      <c r="B38" s="347" t="s">
        <v>1390</v>
      </c>
      <c r="C38" s="348"/>
      <c r="D38" s="348">
        <v>302</v>
      </c>
    </row>
    <row r="39" spans="1:4" ht="75" x14ac:dyDescent="0.25">
      <c r="A39" s="347" t="s">
        <v>1391</v>
      </c>
      <c r="B39" s="347" t="s">
        <v>1392</v>
      </c>
      <c r="C39" s="348"/>
      <c r="D39" s="348">
        <v>0</v>
      </c>
    </row>
    <row r="40" spans="1:4" ht="90" x14ac:dyDescent="0.25">
      <c r="A40" s="347" t="s">
        <v>1393</v>
      </c>
      <c r="B40" s="347" t="s">
        <v>1394</v>
      </c>
      <c r="C40" s="348"/>
      <c r="D40" s="348">
        <v>3999</v>
      </c>
    </row>
    <row r="41" spans="1:4" ht="75" x14ac:dyDescent="0.25">
      <c r="A41" s="347" t="s">
        <v>1395</v>
      </c>
      <c r="B41" s="347" t="s">
        <v>1396</v>
      </c>
      <c r="C41" s="348"/>
      <c r="D41" s="348">
        <v>61</v>
      </c>
    </row>
    <row r="42" spans="1:4" ht="75" x14ac:dyDescent="0.25">
      <c r="A42" s="347" t="s">
        <v>1397</v>
      </c>
      <c r="B42" s="347" t="s">
        <v>1398</v>
      </c>
      <c r="C42" s="348"/>
      <c r="D42" s="348">
        <v>3075</v>
      </c>
    </row>
    <row r="43" spans="1:4" ht="60" x14ac:dyDescent="0.25">
      <c r="A43" s="347" t="s">
        <v>1399</v>
      </c>
      <c r="B43" s="347" t="s">
        <v>1400</v>
      </c>
      <c r="C43" s="348"/>
      <c r="D43" s="348">
        <v>29</v>
      </c>
    </row>
    <row r="44" spans="1:4" ht="60" x14ac:dyDescent="0.25">
      <c r="A44" s="347" t="s">
        <v>1401</v>
      </c>
      <c r="B44" s="347" t="s">
        <v>1402</v>
      </c>
      <c r="C44" s="348"/>
      <c r="D44" s="348">
        <v>0</v>
      </c>
    </row>
    <row r="45" spans="1:4" ht="62.25" x14ac:dyDescent="0.4">
      <c r="A45" s="347" t="s">
        <v>1403</v>
      </c>
      <c r="B45" s="347" t="s">
        <v>1404</v>
      </c>
      <c r="C45" s="346"/>
      <c r="D45" s="346">
        <v>0</v>
      </c>
    </row>
    <row r="46" spans="1:4" ht="62.25" x14ac:dyDescent="0.4">
      <c r="A46" s="347" t="s">
        <v>1407</v>
      </c>
      <c r="B46" s="347" t="s">
        <v>1408</v>
      </c>
      <c r="C46" s="346"/>
      <c r="D46" s="346">
        <v>87</v>
      </c>
    </row>
    <row r="47" spans="1:4" ht="60" x14ac:dyDescent="0.25">
      <c r="A47" s="347" t="s">
        <v>1409</v>
      </c>
      <c r="B47" s="347" t="s">
        <v>1410</v>
      </c>
      <c r="C47" s="348"/>
      <c r="D47" s="348">
        <v>5</v>
      </c>
    </row>
    <row r="48" spans="1:4" ht="60" x14ac:dyDescent="0.25">
      <c r="A48" s="347" t="s">
        <v>1411</v>
      </c>
      <c r="B48" s="347" t="s">
        <v>1412</v>
      </c>
      <c r="C48" s="348"/>
      <c r="D48" s="348">
        <v>300</v>
      </c>
    </row>
    <row r="49" spans="1:4" ht="60" x14ac:dyDescent="0.25">
      <c r="A49" s="347" t="s">
        <v>1413</v>
      </c>
      <c r="B49" s="347" t="s">
        <v>1414</v>
      </c>
      <c r="C49" s="348"/>
      <c r="D49" s="348">
        <v>429</v>
      </c>
    </row>
    <row r="50" spans="1:4" ht="90" x14ac:dyDescent="0.25">
      <c r="A50" s="347" t="s">
        <v>1415</v>
      </c>
      <c r="B50" s="347" t="s">
        <v>1416</v>
      </c>
      <c r="C50" s="348"/>
      <c r="D50" s="348">
        <v>0</v>
      </c>
    </row>
    <row r="51" spans="1:4" ht="60" x14ac:dyDescent="0.25">
      <c r="A51" s="347" t="s">
        <v>1417</v>
      </c>
      <c r="B51" s="347" t="s">
        <v>1418</v>
      </c>
      <c r="C51" s="348"/>
      <c r="D51" s="348">
        <v>5463</v>
      </c>
    </row>
    <row r="52" spans="1:4" ht="60" x14ac:dyDescent="0.25">
      <c r="A52" s="347" t="s">
        <v>1419</v>
      </c>
      <c r="B52" s="347" t="s">
        <v>1420</v>
      </c>
      <c r="C52" s="348"/>
      <c r="D52" s="348">
        <v>0</v>
      </c>
    </row>
    <row r="53" spans="1:4" ht="77.25" x14ac:dyDescent="0.4">
      <c r="A53" s="347" t="s">
        <v>1421</v>
      </c>
      <c r="B53" s="347" t="s">
        <v>1422</v>
      </c>
      <c r="C53" s="346"/>
      <c r="D53" s="346">
        <v>313</v>
      </c>
    </row>
    <row r="54" spans="1:4" ht="75" x14ac:dyDescent="0.25">
      <c r="A54" s="347" t="s">
        <v>1423</v>
      </c>
      <c r="B54" s="347" t="s">
        <v>1424</v>
      </c>
      <c r="C54" s="348"/>
      <c r="D54" s="348">
        <v>0</v>
      </c>
    </row>
    <row r="55" spans="1:4" ht="75" x14ac:dyDescent="0.25">
      <c r="A55" s="347" t="s">
        <v>1425</v>
      </c>
      <c r="B55" s="347" t="s">
        <v>1426</v>
      </c>
      <c r="C55" s="348"/>
      <c r="D55" s="348">
        <v>3636</v>
      </c>
    </row>
    <row r="56" spans="1:4" ht="75" x14ac:dyDescent="0.25">
      <c r="A56" s="347" t="s">
        <v>1427</v>
      </c>
      <c r="B56" s="347" t="s">
        <v>1428</v>
      </c>
      <c r="C56" s="348"/>
      <c r="D56" s="348">
        <v>0</v>
      </c>
    </row>
    <row r="57" spans="1:4" ht="75" x14ac:dyDescent="0.25">
      <c r="A57" s="347" t="s">
        <v>1429</v>
      </c>
      <c r="B57" s="347" t="s">
        <v>1430</v>
      </c>
      <c r="C57" s="348"/>
      <c r="D57" s="348">
        <v>11993</v>
      </c>
    </row>
    <row r="58" spans="1:4" ht="90" x14ac:dyDescent="0.25">
      <c r="A58" s="347" t="s">
        <v>1431</v>
      </c>
      <c r="B58" s="347" t="s">
        <v>1432</v>
      </c>
      <c r="C58" s="348"/>
      <c r="D58" s="348">
        <v>140</v>
      </c>
    </row>
    <row r="59" spans="1:4" ht="75" x14ac:dyDescent="0.25">
      <c r="A59" s="347" t="s">
        <v>1433</v>
      </c>
      <c r="B59" s="347" t="s">
        <v>1434</v>
      </c>
      <c r="C59" s="348"/>
      <c r="D59" s="348">
        <v>120</v>
      </c>
    </row>
    <row r="60" spans="1:4" ht="92.25" x14ac:dyDescent="0.4">
      <c r="A60" s="347" t="s">
        <v>1435</v>
      </c>
      <c r="B60" s="347" t="s">
        <v>1436</v>
      </c>
      <c r="C60" s="346"/>
      <c r="D60" s="346">
        <v>973</v>
      </c>
    </row>
    <row r="61" spans="1:4" ht="77.25" x14ac:dyDescent="0.4">
      <c r="A61" s="347" t="s">
        <v>1437</v>
      </c>
      <c r="B61" s="347" t="s">
        <v>1438</v>
      </c>
      <c r="C61" s="346"/>
      <c r="D61" s="346">
        <v>13</v>
      </c>
    </row>
    <row r="62" spans="1:4" ht="60" x14ac:dyDescent="0.25">
      <c r="A62" s="347" t="s">
        <v>1439</v>
      </c>
      <c r="B62" s="347" t="s">
        <v>1440</v>
      </c>
      <c r="C62" s="348"/>
      <c r="D62" s="348">
        <v>568</v>
      </c>
    </row>
    <row r="63" spans="1:4" ht="75" x14ac:dyDescent="0.25">
      <c r="A63" s="347" t="s">
        <v>1441</v>
      </c>
      <c r="B63" s="347" t="s">
        <v>1442</v>
      </c>
      <c r="C63" s="348"/>
      <c r="D63" s="348">
        <v>3</v>
      </c>
    </row>
    <row r="64" spans="1:4" ht="75" x14ac:dyDescent="0.25">
      <c r="A64" s="347" t="s">
        <v>1443</v>
      </c>
      <c r="B64" s="347" t="s">
        <v>1444</v>
      </c>
      <c r="C64" s="348"/>
      <c r="D64" s="348">
        <v>0</v>
      </c>
    </row>
    <row r="65" spans="1:4" ht="75" x14ac:dyDescent="0.25">
      <c r="A65" s="347" t="s">
        <v>1445</v>
      </c>
      <c r="B65" s="347" t="s">
        <v>1446</v>
      </c>
      <c r="C65" s="348"/>
      <c r="D65" s="348">
        <v>245</v>
      </c>
    </row>
    <row r="66" spans="1:4" ht="75" x14ac:dyDescent="0.25">
      <c r="A66" s="347" t="s">
        <v>1447</v>
      </c>
      <c r="B66" s="347" t="s">
        <v>1448</v>
      </c>
      <c r="C66" s="348"/>
      <c r="D66" s="348">
        <v>2684</v>
      </c>
    </row>
    <row r="67" spans="1:4" ht="92.25" x14ac:dyDescent="0.4">
      <c r="A67" s="347" t="s">
        <v>1449</v>
      </c>
      <c r="B67" s="347" t="s">
        <v>1450</v>
      </c>
      <c r="C67" s="346"/>
      <c r="D67" s="346">
        <v>0</v>
      </c>
    </row>
    <row r="68" spans="1:4" ht="62.25" x14ac:dyDescent="0.4">
      <c r="A68" s="347" t="s">
        <v>1451</v>
      </c>
      <c r="B68" s="347" t="s">
        <v>1452</v>
      </c>
      <c r="C68" s="346"/>
      <c r="D68" s="346">
        <v>1732</v>
      </c>
    </row>
    <row r="69" spans="1:4" ht="105" x14ac:dyDescent="0.25">
      <c r="A69" s="347" t="s">
        <v>1453</v>
      </c>
      <c r="B69" s="347" t="s">
        <v>1454</v>
      </c>
      <c r="C69" s="348"/>
      <c r="D69" s="348">
        <v>902</v>
      </c>
    </row>
    <row r="70" spans="1:4" ht="122.25" x14ac:dyDescent="0.4">
      <c r="A70" s="347" t="s">
        <v>1405</v>
      </c>
      <c r="B70" s="347" t="s">
        <v>1406</v>
      </c>
      <c r="C70" s="346"/>
      <c r="D70" s="346">
        <v>313</v>
      </c>
    </row>
    <row r="71" spans="1:4" ht="60" x14ac:dyDescent="0.25">
      <c r="A71" s="347" t="s">
        <v>1455</v>
      </c>
      <c r="B71" s="347" t="s">
        <v>1456</v>
      </c>
      <c r="C71" s="348"/>
      <c r="D71" s="348">
        <v>4643</v>
      </c>
    </row>
    <row r="72" spans="1:4" ht="75" x14ac:dyDescent="0.25">
      <c r="A72" s="347" t="s">
        <v>1457</v>
      </c>
      <c r="B72" s="347" t="s">
        <v>1458</v>
      </c>
      <c r="C72" s="348"/>
      <c r="D72" s="348">
        <v>161</v>
      </c>
    </row>
    <row r="73" spans="1:4" ht="60" x14ac:dyDescent="0.25">
      <c r="A73" s="347" t="s">
        <v>1459</v>
      </c>
      <c r="B73" s="347" t="s">
        <v>1371</v>
      </c>
      <c r="C73" s="348"/>
      <c r="D73" s="348">
        <v>40700</v>
      </c>
    </row>
    <row r="74" spans="1:4" ht="60" x14ac:dyDescent="0.25">
      <c r="A74" s="347" t="s">
        <v>1460</v>
      </c>
      <c r="B74" s="347" t="s">
        <v>1461</v>
      </c>
      <c r="C74" s="348"/>
      <c r="D74" s="348">
        <v>423</v>
      </c>
    </row>
    <row r="75" spans="1:4" ht="60" x14ac:dyDescent="0.25">
      <c r="A75" s="347" t="s">
        <v>1462</v>
      </c>
      <c r="B75" s="347" t="s">
        <v>1463</v>
      </c>
      <c r="C75" s="348"/>
      <c r="D75" s="348">
        <v>120</v>
      </c>
    </row>
    <row r="76" spans="1:4" ht="60" x14ac:dyDescent="0.25">
      <c r="A76" s="347" t="s">
        <v>1464</v>
      </c>
      <c r="B76" s="347" t="s">
        <v>1465</v>
      </c>
      <c r="C76" s="348"/>
      <c r="D76" s="348">
        <v>0</v>
      </c>
    </row>
    <row r="77" spans="1:4" ht="75" x14ac:dyDescent="0.25">
      <c r="A77" s="347" t="s">
        <v>1466</v>
      </c>
      <c r="B77" s="347" t="s">
        <v>1467</v>
      </c>
      <c r="C77" s="348"/>
      <c r="D77" s="348">
        <v>140</v>
      </c>
    </row>
    <row r="78" spans="1:4" ht="62.25" x14ac:dyDescent="0.4">
      <c r="A78" s="347" t="s">
        <v>1468</v>
      </c>
      <c r="B78" s="347" t="s">
        <v>1469</v>
      </c>
      <c r="C78" s="346"/>
      <c r="D78" s="346">
        <v>50</v>
      </c>
    </row>
    <row r="79" spans="1:4" ht="47.25" x14ac:dyDescent="0.4">
      <c r="A79" s="347" t="s">
        <v>1470</v>
      </c>
      <c r="B79" s="347" t="s">
        <v>1471</v>
      </c>
      <c r="C79" s="346"/>
      <c r="D79" s="346">
        <v>1833</v>
      </c>
    </row>
    <row r="80" spans="1:4" ht="60" x14ac:dyDescent="0.25">
      <c r="A80" s="347" t="s">
        <v>1472</v>
      </c>
      <c r="B80" s="347" t="s">
        <v>1473</v>
      </c>
      <c r="C80" s="348"/>
      <c r="D80" s="348">
        <v>275</v>
      </c>
    </row>
    <row r="81" spans="1:4" ht="60" x14ac:dyDescent="0.25">
      <c r="A81" s="347" t="s">
        <v>1474</v>
      </c>
      <c r="B81" s="347" t="s">
        <v>1475</v>
      </c>
      <c r="C81" s="348"/>
      <c r="D81" s="348">
        <v>2827</v>
      </c>
    </row>
    <row r="82" spans="1:4" ht="75" x14ac:dyDescent="0.25">
      <c r="A82" s="347" t="s">
        <v>1476</v>
      </c>
      <c r="B82" s="347" t="s">
        <v>1477</v>
      </c>
      <c r="C82" s="348"/>
      <c r="D82" s="348">
        <v>0</v>
      </c>
    </row>
    <row r="83" spans="1:4" ht="60" x14ac:dyDescent="0.25">
      <c r="A83" s="347" t="s">
        <v>1478</v>
      </c>
      <c r="B83" s="347" t="s">
        <v>1479</v>
      </c>
      <c r="C83" s="348"/>
      <c r="D83" s="348">
        <v>5147</v>
      </c>
    </row>
    <row r="84" spans="1:4" ht="75" x14ac:dyDescent="0.25">
      <c r="A84" s="347" t="s">
        <v>1480</v>
      </c>
      <c r="B84" s="347" t="s">
        <v>1481</v>
      </c>
      <c r="C84" s="348"/>
      <c r="D84" s="348">
        <v>269</v>
      </c>
    </row>
    <row r="85" spans="1:4" ht="60" x14ac:dyDescent="0.25">
      <c r="A85" s="347" t="s">
        <v>1482</v>
      </c>
      <c r="B85" s="347" t="s">
        <v>1483</v>
      </c>
      <c r="C85" s="348"/>
      <c r="D85" s="348">
        <v>120</v>
      </c>
    </row>
    <row r="86" spans="1:4" ht="75" x14ac:dyDescent="0.25">
      <c r="A86" s="347" t="s">
        <v>1484</v>
      </c>
      <c r="B86" s="347" t="s">
        <v>1485</v>
      </c>
      <c r="C86" s="348"/>
      <c r="D86" s="348">
        <v>834</v>
      </c>
    </row>
    <row r="87" spans="1:4" ht="60" x14ac:dyDescent="0.25">
      <c r="A87" s="347" t="s">
        <v>1486</v>
      </c>
      <c r="B87" s="347" t="s">
        <v>1487</v>
      </c>
      <c r="C87" s="348"/>
      <c r="D87" s="348">
        <v>60</v>
      </c>
    </row>
    <row r="88" spans="1:4" ht="75" x14ac:dyDescent="0.25">
      <c r="A88" s="347" t="s">
        <v>1488</v>
      </c>
      <c r="B88" s="347" t="s">
        <v>1489</v>
      </c>
      <c r="C88" s="348"/>
      <c r="D88" s="348">
        <v>0</v>
      </c>
    </row>
    <row r="89" spans="1:4" ht="62.25" x14ac:dyDescent="0.4">
      <c r="A89" s="347" t="s">
        <v>1490</v>
      </c>
      <c r="B89" s="347" t="s">
        <v>1491</v>
      </c>
      <c r="C89" s="346"/>
      <c r="D89" s="346">
        <v>0</v>
      </c>
    </row>
    <row r="90" spans="1:4" ht="75" x14ac:dyDescent="0.25">
      <c r="A90" s="347" t="s">
        <v>1492</v>
      </c>
      <c r="B90" s="347" t="s">
        <v>1493</v>
      </c>
      <c r="C90" s="348"/>
      <c r="D90" s="348">
        <v>0</v>
      </c>
    </row>
    <row r="91" spans="1:4" ht="60" x14ac:dyDescent="0.25">
      <c r="A91" s="347" t="s">
        <v>1494</v>
      </c>
      <c r="B91" s="347" t="s">
        <v>1495</v>
      </c>
      <c r="C91" s="348"/>
      <c r="D91" s="348">
        <v>702</v>
      </c>
    </row>
    <row r="92" spans="1:4" ht="75" x14ac:dyDescent="0.25">
      <c r="A92" s="347" t="s">
        <v>1496</v>
      </c>
      <c r="B92" s="347" t="s">
        <v>1497</v>
      </c>
      <c r="C92" s="348"/>
      <c r="D92" s="348">
        <v>216</v>
      </c>
    </row>
    <row r="93" spans="1:4" ht="60" x14ac:dyDescent="0.25">
      <c r="A93" s="347" t="s">
        <v>1498</v>
      </c>
      <c r="B93" s="347" t="s">
        <v>1499</v>
      </c>
      <c r="C93" s="348"/>
      <c r="D93" s="348">
        <v>966</v>
      </c>
    </row>
    <row r="94" spans="1:4" ht="60" x14ac:dyDescent="0.25">
      <c r="A94" s="347" t="s">
        <v>1500</v>
      </c>
      <c r="B94" s="347" t="s">
        <v>1501</v>
      </c>
      <c r="C94" s="348"/>
      <c r="D94" s="348">
        <v>0</v>
      </c>
    </row>
    <row r="95" spans="1:4" ht="77.25" x14ac:dyDescent="0.4">
      <c r="A95" s="347" t="s">
        <v>1502</v>
      </c>
      <c r="B95" s="347" t="s">
        <v>1503</v>
      </c>
      <c r="C95" s="346"/>
      <c r="D95" s="346">
        <v>130</v>
      </c>
    </row>
    <row r="96" spans="1:4" ht="75" x14ac:dyDescent="0.25">
      <c r="A96" s="347" t="s">
        <v>1504</v>
      </c>
      <c r="B96" s="347" t="s">
        <v>1505</v>
      </c>
      <c r="C96" s="348"/>
      <c r="D96" s="348">
        <v>0</v>
      </c>
    </row>
    <row r="97" spans="1:4" ht="75" x14ac:dyDescent="0.25">
      <c r="A97" s="347" t="s">
        <v>1506</v>
      </c>
      <c r="B97" s="347" t="s">
        <v>1507</v>
      </c>
      <c r="C97" s="348"/>
      <c r="D97" s="348">
        <v>1923</v>
      </c>
    </row>
    <row r="98" spans="1:4" ht="75" x14ac:dyDescent="0.25">
      <c r="A98" s="347" t="s">
        <v>1508</v>
      </c>
      <c r="B98" s="347" t="s">
        <v>1509</v>
      </c>
      <c r="C98" s="348"/>
      <c r="D98" s="348">
        <v>235</v>
      </c>
    </row>
    <row r="99" spans="1:4" ht="90" x14ac:dyDescent="0.25">
      <c r="A99" s="347" t="s">
        <v>1510</v>
      </c>
      <c r="B99" s="347" t="s">
        <v>1511</v>
      </c>
      <c r="C99" s="348"/>
      <c r="D99" s="348">
        <v>645</v>
      </c>
    </row>
    <row r="100" spans="1:4" ht="75" x14ac:dyDescent="0.25">
      <c r="A100" s="347" t="s">
        <v>1512</v>
      </c>
      <c r="B100" s="347" t="s">
        <v>1513</v>
      </c>
      <c r="C100" s="348"/>
      <c r="D100" s="348">
        <v>65</v>
      </c>
    </row>
    <row r="101" spans="1:4" ht="92.25" x14ac:dyDescent="0.4">
      <c r="A101" s="347" t="s">
        <v>1514</v>
      </c>
      <c r="B101" s="347" t="s">
        <v>1515</v>
      </c>
      <c r="C101" s="346"/>
      <c r="D101" s="346">
        <v>279</v>
      </c>
    </row>
    <row r="102" spans="1:4" ht="90" x14ac:dyDescent="0.25">
      <c r="A102" s="347" t="s">
        <v>1516</v>
      </c>
      <c r="B102" s="347" t="s">
        <v>1517</v>
      </c>
      <c r="C102" s="348"/>
      <c r="D102" s="348">
        <v>41</v>
      </c>
    </row>
    <row r="103" spans="1:4" ht="75" x14ac:dyDescent="0.25">
      <c r="A103" s="347" t="s">
        <v>1518</v>
      </c>
      <c r="B103" s="347" t="s">
        <v>1519</v>
      </c>
      <c r="C103" s="348"/>
      <c r="D103" s="348">
        <v>451</v>
      </c>
    </row>
    <row r="104" spans="1:4" ht="90" x14ac:dyDescent="0.25">
      <c r="A104" s="347" t="s">
        <v>1520</v>
      </c>
      <c r="B104" s="347" t="s">
        <v>1521</v>
      </c>
      <c r="C104" s="348"/>
      <c r="D104" s="348">
        <v>0</v>
      </c>
    </row>
    <row r="105" spans="1:4" ht="75" x14ac:dyDescent="0.25">
      <c r="A105" s="347" t="s">
        <v>1522</v>
      </c>
      <c r="B105" s="347" t="s">
        <v>1523</v>
      </c>
      <c r="C105" s="348"/>
      <c r="D105" s="348">
        <v>1698</v>
      </c>
    </row>
    <row r="106" spans="1:4" ht="90" x14ac:dyDescent="0.25">
      <c r="A106" s="347" t="s">
        <v>1524</v>
      </c>
      <c r="B106" s="347" t="s">
        <v>1525</v>
      </c>
      <c r="C106" s="348"/>
      <c r="D106" s="348">
        <v>0</v>
      </c>
    </row>
    <row r="107" spans="1:4" ht="75" x14ac:dyDescent="0.25">
      <c r="A107" s="347" t="s">
        <v>1526</v>
      </c>
      <c r="B107" s="347" t="s">
        <v>1527</v>
      </c>
      <c r="C107" s="348"/>
      <c r="D107" s="348">
        <v>0</v>
      </c>
    </row>
    <row r="108" spans="1:4" ht="90" x14ac:dyDescent="0.25">
      <c r="A108" s="347" t="s">
        <v>1528</v>
      </c>
      <c r="B108" s="347" t="s">
        <v>1529</v>
      </c>
      <c r="C108" s="348"/>
      <c r="D108" s="348">
        <v>626</v>
      </c>
    </row>
    <row r="109" spans="1:4" ht="105" x14ac:dyDescent="0.25">
      <c r="A109" s="347" t="s">
        <v>1530</v>
      </c>
      <c r="B109" s="347" t="s">
        <v>1531</v>
      </c>
      <c r="C109" s="348"/>
      <c r="D109" s="348">
        <v>58</v>
      </c>
    </row>
    <row r="110" spans="1:4" ht="105" x14ac:dyDescent="0.25">
      <c r="A110" s="347" t="s">
        <v>1532</v>
      </c>
      <c r="B110" s="347" t="s">
        <v>1533</v>
      </c>
      <c r="C110" s="348"/>
      <c r="D110" s="348">
        <v>139</v>
      </c>
    </row>
    <row r="111" spans="1:4" ht="105" x14ac:dyDescent="0.25">
      <c r="A111" s="347" t="s">
        <v>1534</v>
      </c>
      <c r="B111" s="347" t="s">
        <v>1535</v>
      </c>
      <c r="C111" s="348"/>
      <c r="D111" s="348">
        <v>0</v>
      </c>
    </row>
    <row r="112" spans="1:4" ht="122.25" x14ac:dyDescent="0.4">
      <c r="A112" s="347" t="s">
        <v>1536</v>
      </c>
      <c r="B112" s="347" t="s">
        <v>1537</v>
      </c>
      <c r="C112" s="346"/>
      <c r="D112" s="346">
        <v>3238</v>
      </c>
    </row>
    <row r="113" spans="1:4" ht="75" x14ac:dyDescent="0.25">
      <c r="A113" s="347" t="s">
        <v>1538</v>
      </c>
      <c r="B113" s="347" t="s">
        <v>1539</v>
      </c>
      <c r="C113" s="348"/>
      <c r="D113" s="348">
        <v>0</v>
      </c>
    </row>
    <row r="114" spans="1:4" ht="75" x14ac:dyDescent="0.25">
      <c r="A114" s="347" t="s">
        <v>1540</v>
      </c>
      <c r="B114" s="347" t="s">
        <v>1541</v>
      </c>
      <c r="C114" s="348"/>
      <c r="D114" s="348">
        <v>505</v>
      </c>
    </row>
    <row r="115" spans="1:4" ht="75" x14ac:dyDescent="0.25">
      <c r="A115" s="347" t="s">
        <v>1542</v>
      </c>
      <c r="B115" s="347" t="s">
        <v>1543</v>
      </c>
      <c r="C115" s="348"/>
      <c r="D115" s="348">
        <v>610</v>
      </c>
    </row>
    <row r="116" spans="1:4" ht="90" x14ac:dyDescent="0.25">
      <c r="A116" s="347" t="s">
        <v>1544</v>
      </c>
      <c r="B116" s="347" t="s">
        <v>1545</v>
      </c>
      <c r="C116" s="348"/>
      <c r="D116" s="348">
        <v>216</v>
      </c>
    </row>
    <row r="117" spans="1:4" ht="75" x14ac:dyDescent="0.25">
      <c r="A117" s="347" t="s">
        <v>1546</v>
      </c>
      <c r="B117" s="347" t="s">
        <v>1547</v>
      </c>
      <c r="C117" s="348"/>
      <c r="D117" s="348">
        <v>4393</v>
      </c>
    </row>
    <row r="118" spans="1:4" ht="90" x14ac:dyDescent="0.25">
      <c r="A118" s="347" t="s">
        <v>1548</v>
      </c>
      <c r="B118" s="347" t="s">
        <v>1549</v>
      </c>
      <c r="C118" s="348"/>
      <c r="D118" s="348">
        <v>2416</v>
      </c>
    </row>
    <row r="119" spans="1:4" ht="75" x14ac:dyDescent="0.25">
      <c r="A119" s="347" t="s">
        <v>1550</v>
      </c>
      <c r="B119" s="347" t="s">
        <v>1551</v>
      </c>
      <c r="C119" s="348"/>
      <c r="D119" s="348">
        <v>56</v>
      </c>
    </row>
    <row r="120" spans="1:4" ht="75" x14ac:dyDescent="0.25">
      <c r="A120" s="347" t="s">
        <v>1552</v>
      </c>
      <c r="B120" s="347" t="s">
        <v>1553</v>
      </c>
      <c r="C120" s="348"/>
      <c r="D120" s="348">
        <v>197</v>
      </c>
    </row>
    <row r="121" spans="1:4" ht="90" x14ac:dyDescent="0.25">
      <c r="A121" s="347" t="s">
        <v>1554</v>
      </c>
      <c r="B121" s="347" t="s">
        <v>1555</v>
      </c>
      <c r="C121" s="348"/>
      <c r="D121" s="348">
        <v>2138</v>
      </c>
    </row>
    <row r="122" spans="1:4" ht="90" x14ac:dyDescent="0.25">
      <c r="A122" s="347" t="s">
        <v>1556</v>
      </c>
      <c r="B122" s="347" t="s">
        <v>1557</v>
      </c>
      <c r="C122" s="348"/>
      <c r="D122" s="348">
        <v>5384</v>
      </c>
    </row>
    <row r="123" spans="1:4" ht="90" x14ac:dyDescent="0.25">
      <c r="A123" s="347" t="s">
        <v>1558</v>
      </c>
      <c r="B123" s="347" t="s">
        <v>1559</v>
      </c>
      <c r="C123" s="348"/>
      <c r="D123" s="348">
        <v>23</v>
      </c>
    </row>
    <row r="124" spans="1:4" ht="90" x14ac:dyDescent="0.25">
      <c r="A124" s="347" t="s">
        <v>1560</v>
      </c>
      <c r="B124" s="347" t="s">
        <v>1561</v>
      </c>
      <c r="C124" s="348"/>
      <c r="D124" s="348">
        <v>258</v>
      </c>
    </row>
    <row r="125" spans="1:4" ht="90" x14ac:dyDescent="0.25">
      <c r="A125" s="347" t="s">
        <v>1562</v>
      </c>
      <c r="B125" s="347" t="s">
        <v>1563</v>
      </c>
      <c r="C125" s="348"/>
      <c r="D125" s="348">
        <v>4073</v>
      </c>
    </row>
    <row r="126" spans="1:4" ht="105" x14ac:dyDescent="0.25">
      <c r="A126" s="347" t="s">
        <v>1564</v>
      </c>
      <c r="B126" s="347" t="s">
        <v>1565</v>
      </c>
      <c r="C126" s="348"/>
      <c r="D126" s="348">
        <v>2163</v>
      </c>
    </row>
    <row r="127" spans="1:4" ht="90" x14ac:dyDescent="0.25">
      <c r="A127" s="347" t="s">
        <v>1566</v>
      </c>
      <c r="B127" s="347" t="s">
        <v>1567</v>
      </c>
      <c r="C127" s="348"/>
      <c r="D127" s="348">
        <v>123</v>
      </c>
    </row>
    <row r="128" spans="1:4" ht="90" x14ac:dyDescent="0.25">
      <c r="A128" s="347" t="s">
        <v>1568</v>
      </c>
      <c r="B128" s="347" t="s">
        <v>1569</v>
      </c>
      <c r="C128" s="348"/>
      <c r="D128" s="348">
        <v>26480</v>
      </c>
    </row>
    <row r="129" spans="1:4" ht="105" x14ac:dyDescent="0.25">
      <c r="A129" s="347" t="s">
        <v>1570</v>
      </c>
      <c r="B129" s="347" t="s">
        <v>1571</v>
      </c>
      <c r="C129" s="348"/>
      <c r="D129" s="348">
        <v>924</v>
      </c>
    </row>
    <row r="130" spans="1:4" ht="45" x14ac:dyDescent="0.25">
      <c r="A130" s="347" t="s">
        <v>1572</v>
      </c>
      <c r="B130" s="347" t="s">
        <v>1573</v>
      </c>
      <c r="C130" s="348"/>
      <c r="D130" s="348">
        <v>0</v>
      </c>
    </row>
    <row r="131" spans="1:4" ht="60" x14ac:dyDescent="0.25">
      <c r="A131" s="347" t="s">
        <v>1574</v>
      </c>
      <c r="B131" s="347" t="s">
        <v>1575</v>
      </c>
      <c r="C131" s="348"/>
      <c r="D131" s="348">
        <v>0</v>
      </c>
    </row>
    <row r="132" spans="1:4" ht="45" x14ac:dyDescent="0.25">
      <c r="A132" s="347" t="s">
        <v>1576</v>
      </c>
      <c r="B132" s="347" t="s">
        <v>1577</v>
      </c>
      <c r="C132" s="348"/>
      <c r="D132" s="348">
        <v>0</v>
      </c>
    </row>
    <row r="133" spans="1:4" ht="60" x14ac:dyDescent="0.25">
      <c r="A133" s="347" t="s">
        <v>1578</v>
      </c>
      <c r="B133" s="347" t="s">
        <v>1579</v>
      </c>
      <c r="C133" s="348"/>
      <c r="D133" s="348">
        <v>2325</v>
      </c>
    </row>
    <row r="134" spans="1:4" ht="60" x14ac:dyDescent="0.25">
      <c r="A134" s="347" t="s">
        <v>1580</v>
      </c>
      <c r="B134" s="347" t="s">
        <v>1581</v>
      </c>
      <c r="C134" s="348"/>
      <c r="D134" s="348">
        <v>4200</v>
      </c>
    </row>
    <row r="135" spans="1:4" ht="75" x14ac:dyDescent="0.25">
      <c r="A135" s="347" t="s">
        <v>1582</v>
      </c>
      <c r="B135" s="347" t="s">
        <v>1583</v>
      </c>
      <c r="C135" s="348"/>
      <c r="D135" s="348">
        <v>130</v>
      </c>
    </row>
    <row r="136" spans="1:4" ht="75" x14ac:dyDescent="0.25">
      <c r="A136" s="347" t="s">
        <v>1584</v>
      </c>
      <c r="B136" s="347" t="s">
        <v>1585</v>
      </c>
      <c r="C136" s="348"/>
      <c r="D136" s="348">
        <v>121</v>
      </c>
    </row>
    <row r="137" spans="1:4" ht="75" x14ac:dyDescent="0.25">
      <c r="A137" s="347" t="s">
        <v>1586</v>
      </c>
      <c r="B137" s="347" t="s">
        <v>1587</v>
      </c>
      <c r="C137" s="348"/>
      <c r="D137" s="348">
        <v>58</v>
      </c>
    </row>
    <row r="138" spans="1:4" ht="90" x14ac:dyDescent="0.25">
      <c r="A138" s="347" t="s">
        <v>1588</v>
      </c>
      <c r="B138" s="347" t="s">
        <v>1589</v>
      </c>
      <c r="C138" s="348"/>
      <c r="D138" s="348">
        <v>5</v>
      </c>
    </row>
    <row r="139" spans="1:4" ht="90" x14ac:dyDescent="0.25">
      <c r="A139" s="347" t="s">
        <v>1590</v>
      </c>
      <c r="B139" s="347" t="s">
        <v>1591</v>
      </c>
      <c r="C139" s="348"/>
      <c r="D139" s="348">
        <v>0</v>
      </c>
    </row>
    <row r="140" spans="1:4" ht="90" x14ac:dyDescent="0.25">
      <c r="A140" s="347" t="s">
        <v>1592</v>
      </c>
      <c r="B140" s="347" t="s">
        <v>1593</v>
      </c>
      <c r="C140" s="348"/>
      <c r="D140" s="348">
        <v>164</v>
      </c>
    </row>
    <row r="141" spans="1:4" ht="105" x14ac:dyDescent="0.25">
      <c r="A141" s="347" t="s">
        <v>1594</v>
      </c>
      <c r="B141" s="347" t="s">
        <v>1595</v>
      </c>
      <c r="C141" s="348"/>
      <c r="D141" s="348">
        <v>133</v>
      </c>
    </row>
    <row r="142" spans="1:4" ht="75" x14ac:dyDescent="0.25">
      <c r="A142" s="347" t="s">
        <v>1596</v>
      </c>
      <c r="B142" s="347" t="s">
        <v>1597</v>
      </c>
      <c r="C142" s="348"/>
      <c r="D142" s="348">
        <v>5</v>
      </c>
    </row>
    <row r="143" spans="1:4" ht="90" x14ac:dyDescent="0.25">
      <c r="A143" s="347" t="s">
        <v>1598</v>
      </c>
      <c r="B143" s="347" t="s">
        <v>1599</v>
      </c>
      <c r="C143" s="348"/>
      <c r="D143" s="348">
        <v>0</v>
      </c>
    </row>
    <row r="144" spans="1:4" ht="75" x14ac:dyDescent="0.25">
      <c r="A144" s="347" t="s">
        <v>1600</v>
      </c>
      <c r="B144" s="347" t="s">
        <v>1601</v>
      </c>
      <c r="C144" s="348"/>
      <c r="D144" s="348">
        <v>190</v>
      </c>
    </row>
    <row r="145" spans="1:4" ht="90" x14ac:dyDescent="0.25">
      <c r="A145" s="347" t="s">
        <v>1602</v>
      </c>
      <c r="B145" s="347" t="s">
        <v>1603</v>
      </c>
      <c r="C145" s="348"/>
      <c r="D145" s="348">
        <v>0</v>
      </c>
    </row>
    <row r="146" spans="1:4" ht="75" x14ac:dyDescent="0.25">
      <c r="A146" s="347" t="s">
        <v>1604</v>
      </c>
      <c r="B146" s="347" t="s">
        <v>1605</v>
      </c>
      <c r="C146" s="348"/>
      <c r="D146" s="348">
        <v>8</v>
      </c>
    </row>
    <row r="147" spans="1:4" ht="75" x14ac:dyDescent="0.25">
      <c r="A147" s="347" t="s">
        <v>1606</v>
      </c>
      <c r="B147" s="347" t="s">
        <v>1607</v>
      </c>
      <c r="C147" s="348"/>
      <c r="D147" s="348">
        <v>0</v>
      </c>
    </row>
    <row r="148" spans="1:4" ht="77.25" x14ac:dyDescent="0.4">
      <c r="A148" s="347" t="s">
        <v>1608</v>
      </c>
      <c r="B148" s="347" t="s">
        <v>1609</v>
      </c>
      <c r="C148" s="346"/>
      <c r="D148" s="346">
        <v>15</v>
      </c>
    </row>
    <row r="149" spans="1:4" ht="92.25" x14ac:dyDescent="0.4">
      <c r="A149" s="347" t="s">
        <v>1610</v>
      </c>
      <c r="B149" s="347" t="s">
        <v>1611</v>
      </c>
      <c r="C149" s="346"/>
      <c r="D149" s="346">
        <v>22</v>
      </c>
    </row>
    <row r="150" spans="1:4" ht="60" x14ac:dyDescent="0.25">
      <c r="A150" s="347" t="s">
        <v>1612</v>
      </c>
      <c r="B150" s="347" t="s">
        <v>1613</v>
      </c>
      <c r="C150" s="348"/>
      <c r="D150" s="348">
        <v>582</v>
      </c>
    </row>
    <row r="151" spans="1:4" ht="60" x14ac:dyDescent="0.25">
      <c r="A151" s="347" t="s">
        <v>1614</v>
      </c>
      <c r="B151" s="347" t="s">
        <v>1615</v>
      </c>
      <c r="C151" s="348"/>
      <c r="D151" s="348">
        <v>231</v>
      </c>
    </row>
    <row r="152" spans="1:4" ht="45" x14ac:dyDescent="0.25">
      <c r="A152" s="347" t="s">
        <v>1616</v>
      </c>
      <c r="B152" s="347" t="s">
        <v>1372</v>
      </c>
      <c r="C152" s="348"/>
      <c r="D152" s="348">
        <v>41842</v>
      </c>
    </row>
    <row r="153" spans="1:4" ht="60" x14ac:dyDescent="0.25">
      <c r="A153" s="347" t="s">
        <v>1617</v>
      </c>
      <c r="B153" s="347" t="s">
        <v>1618</v>
      </c>
      <c r="C153" s="348"/>
      <c r="D153" s="348">
        <v>120</v>
      </c>
    </row>
    <row r="154" spans="1:4" ht="75" x14ac:dyDescent="0.25">
      <c r="A154" s="347" t="s">
        <v>1619</v>
      </c>
      <c r="B154" s="347" t="s">
        <v>1620</v>
      </c>
      <c r="C154" s="348"/>
      <c r="D154" s="348">
        <v>1138</v>
      </c>
    </row>
    <row r="155" spans="1:4" ht="90" x14ac:dyDescent="0.25">
      <c r="A155" s="347" t="s">
        <v>1621</v>
      </c>
      <c r="B155" s="347" t="s">
        <v>1622</v>
      </c>
      <c r="C155" s="348"/>
      <c r="D155" s="348">
        <v>108</v>
      </c>
    </row>
    <row r="156" spans="1:4" ht="62.25" x14ac:dyDescent="0.4">
      <c r="A156" s="347" t="s">
        <v>1623</v>
      </c>
      <c r="B156" s="347" t="s">
        <v>1624</v>
      </c>
      <c r="C156" s="346"/>
      <c r="D156" s="346">
        <v>37</v>
      </c>
    </row>
    <row r="157" spans="1:4" ht="77.25" x14ac:dyDescent="0.4">
      <c r="A157" s="347" t="s">
        <v>1625</v>
      </c>
      <c r="B157" s="347" t="s">
        <v>1626</v>
      </c>
      <c r="C157" s="346"/>
      <c r="D157" s="346">
        <v>1514</v>
      </c>
    </row>
    <row r="158" spans="1:4" ht="75" x14ac:dyDescent="0.25">
      <c r="A158" s="347" t="s">
        <v>1627</v>
      </c>
      <c r="B158" s="347" t="s">
        <v>1628</v>
      </c>
      <c r="C158" s="348"/>
      <c r="D158" s="348">
        <v>1808</v>
      </c>
    </row>
    <row r="159" spans="1:4" ht="75" x14ac:dyDescent="0.25">
      <c r="A159" s="347" t="s">
        <v>1629</v>
      </c>
      <c r="B159" s="347" t="s">
        <v>1630</v>
      </c>
      <c r="C159" s="348"/>
      <c r="D159" s="348">
        <v>59</v>
      </c>
    </row>
    <row r="160" spans="1:4" ht="75" x14ac:dyDescent="0.25">
      <c r="A160" s="347" t="s">
        <v>1631</v>
      </c>
      <c r="B160" s="347" t="s">
        <v>1632</v>
      </c>
      <c r="C160" s="348"/>
      <c r="D160" s="348">
        <v>29</v>
      </c>
    </row>
    <row r="161" spans="1:4" ht="90" x14ac:dyDescent="0.25">
      <c r="A161" s="347" t="s">
        <v>1633</v>
      </c>
      <c r="B161" s="347" t="s">
        <v>1634</v>
      </c>
      <c r="C161" s="348"/>
      <c r="D161" s="348">
        <v>194</v>
      </c>
    </row>
    <row r="162" spans="1:4" ht="90" x14ac:dyDescent="0.25">
      <c r="A162" s="347" t="s">
        <v>1635</v>
      </c>
      <c r="B162" s="347" t="s">
        <v>1636</v>
      </c>
      <c r="C162" s="348"/>
      <c r="D162" s="348">
        <v>190</v>
      </c>
    </row>
    <row r="163" spans="1:4" ht="77.25" x14ac:dyDescent="0.4">
      <c r="A163" s="347" t="s">
        <v>1637</v>
      </c>
      <c r="B163" s="347" t="s">
        <v>1638</v>
      </c>
      <c r="C163" s="346"/>
      <c r="D163" s="346">
        <v>0</v>
      </c>
    </row>
    <row r="164" spans="1:4" ht="60" x14ac:dyDescent="0.25">
      <c r="A164" s="347" t="s">
        <v>1639</v>
      </c>
      <c r="B164" s="347" t="s">
        <v>1640</v>
      </c>
      <c r="C164" s="348"/>
      <c r="D164" s="348">
        <v>1705</v>
      </c>
    </row>
    <row r="165" spans="1:4" ht="60" x14ac:dyDescent="0.25">
      <c r="A165" s="347" t="s">
        <v>1641</v>
      </c>
      <c r="B165" s="347" t="s">
        <v>1642</v>
      </c>
      <c r="C165" s="348"/>
      <c r="D165" s="348">
        <v>730</v>
      </c>
    </row>
    <row r="166" spans="1:4" ht="75" x14ac:dyDescent="0.25">
      <c r="A166" s="347" t="s">
        <v>1643</v>
      </c>
      <c r="B166" s="347" t="s">
        <v>1644</v>
      </c>
      <c r="C166" s="348"/>
      <c r="D166" s="348">
        <v>2137</v>
      </c>
    </row>
    <row r="167" spans="1:4" ht="75" x14ac:dyDescent="0.25">
      <c r="A167" s="347" t="s">
        <v>1645</v>
      </c>
      <c r="B167" s="347" t="s">
        <v>1646</v>
      </c>
      <c r="C167" s="348"/>
      <c r="D167" s="348">
        <v>87</v>
      </c>
    </row>
    <row r="168" spans="1:4" ht="75" x14ac:dyDescent="0.25">
      <c r="A168" s="347" t="s">
        <v>1647</v>
      </c>
      <c r="B168" s="347" t="s">
        <v>1648</v>
      </c>
      <c r="C168" s="348"/>
      <c r="D168" s="348">
        <v>172</v>
      </c>
    </row>
    <row r="169" spans="1:4" ht="75" x14ac:dyDescent="0.25">
      <c r="A169" s="347" t="s">
        <v>1649</v>
      </c>
      <c r="B169" s="347" t="s">
        <v>1650</v>
      </c>
      <c r="C169" s="348"/>
      <c r="D169" s="348">
        <v>0</v>
      </c>
    </row>
    <row r="170" spans="1:4" ht="60" x14ac:dyDescent="0.25">
      <c r="A170" s="347" t="s">
        <v>1651</v>
      </c>
      <c r="B170" s="347" t="s">
        <v>1652</v>
      </c>
      <c r="C170" s="348"/>
      <c r="D170" s="348">
        <v>0</v>
      </c>
    </row>
    <row r="171" spans="1:4" ht="77.25" x14ac:dyDescent="0.4">
      <c r="A171" s="347" t="s">
        <v>1653</v>
      </c>
      <c r="B171" s="347" t="s">
        <v>1654</v>
      </c>
      <c r="C171" s="346"/>
      <c r="D171" s="346">
        <v>0</v>
      </c>
    </row>
    <row r="172" spans="1:4" ht="75" x14ac:dyDescent="0.25">
      <c r="A172" s="347" t="s">
        <v>1655</v>
      </c>
      <c r="B172" s="347" t="s">
        <v>1656</v>
      </c>
      <c r="C172" s="348"/>
      <c r="D172" s="348">
        <v>713</v>
      </c>
    </row>
    <row r="173" spans="1:4" ht="60" x14ac:dyDescent="0.25">
      <c r="A173" s="347" t="s">
        <v>1657</v>
      </c>
      <c r="B173" s="347" t="s">
        <v>1658</v>
      </c>
      <c r="C173" s="348"/>
      <c r="D173" s="348">
        <v>3904</v>
      </c>
    </row>
    <row r="174" spans="1:4" ht="75" x14ac:dyDescent="0.25">
      <c r="A174" s="347" t="s">
        <v>1659</v>
      </c>
      <c r="B174" s="347" t="s">
        <v>1660</v>
      </c>
      <c r="C174" s="348"/>
      <c r="D174" s="348">
        <v>1196</v>
      </c>
    </row>
    <row r="175" spans="1:4" ht="75" x14ac:dyDescent="0.25">
      <c r="A175" s="347" t="s">
        <v>1661</v>
      </c>
      <c r="B175" s="347" t="s">
        <v>1662</v>
      </c>
      <c r="C175" s="348"/>
      <c r="D175" s="348">
        <v>120</v>
      </c>
    </row>
    <row r="176" spans="1:4" ht="75" x14ac:dyDescent="0.25">
      <c r="A176" s="347" t="s">
        <v>1663</v>
      </c>
      <c r="B176" s="347" t="s">
        <v>1664</v>
      </c>
      <c r="C176" s="348"/>
      <c r="D176" s="348">
        <v>1239</v>
      </c>
    </row>
    <row r="177" spans="1:4" ht="107.25" x14ac:dyDescent="0.4">
      <c r="A177" s="347" t="s">
        <v>1665</v>
      </c>
      <c r="B177" s="347" t="s">
        <v>1666</v>
      </c>
      <c r="C177" s="346"/>
      <c r="D177" s="346">
        <v>638</v>
      </c>
    </row>
    <row r="178" spans="1:4" ht="105" x14ac:dyDescent="0.25">
      <c r="A178" s="347" t="s">
        <v>1667</v>
      </c>
      <c r="B178" s="347" t="s">
        <v>1668</v>
      </c>
      <c r="C178" s="348"/>
      <c r="D178" s="348">
        <v>0</v>
      </c>
    </row>
    <row r="179" spans="1:4" ht="90" x14ac:dyDescent="0.25">
      <c r="A179" s="347" t="s">
        <v>1669</v>
      </c>
      <c r="B179" s="347" t="s">
        <v>1670</v>
      </c>
      <c r="C179" s="348"/>
      <c r="D179" s="348">
        <v>3325</v>
      </c>
    </row>
    <row r="180" spans="1:4" ht="105" x14ac:dyDescent="0.25">
      <c r="A180" s="347" t="s">
        <v>1671</v>
      </c>
      <c r="B180" s="347" t="s">
        <v>1672</v>
      </c>
      <c r="C180" s="348"/>
      <c r="D180" s="348">
        <v>0</v>
      </c>
    </row>
    <row r="181" spans="1:4" ht="90" x14ac:dyDescent="0.25">
      <c r="A181" s="347" t="s">
        <v>1673</v>
      </c>
      <c r="B181" s="347" t="s">
        <v>1674</v>
      </c>
      <c r="C181" s="348"/>
      <c r="D181" s="348">
        <v>6007</v>
      </c>
    </row>
    <row r="182" spans="1:4" ht="107.25" x14ac:dyDescent="0.4">
      <c r="A182" s="347" t="s">
        <v>1675</v>
      </c>
      <c r="B182" s="347" t="s">
        <v>1676</v>
      </c>
      <c r="C182" s="346"/>
      <c r="D182" s="346">
        <v>19127</v>
      </c>
    </row>
    <row r="183" spans="1:4" ht="75" x14ac:dyDescent="0.25">
      <c r="A183" s="347" t="s">
        <v>1677</v>
      </c>
      <c r="B183" s="347" t="s">
        <v>1678</v>
      </c>
      <c r="C183" s="348"/>
      <c r="D183" s="348">
        <v>101</v>
      </c>
    </row>
    <row r="184" spans="1:4" ht="75" x14ac:dyDescent="0.25">
      <c r="A184" s="347" t="s">
        <v>1679</v>
      </c>
      <c r="B184" s="347" t="s">
        <v>1680</v>
      </c>
      <c r="C184" s="348"/>
      <c r="D184" s="348">
        <v>4923</v>
      </c>
    </row>
    <row r="185" spans="1:4" ht="75" x14ac:dyDescent="0.25">
      <c r="A185" s="347" t="s">
        <v>1681</v>
      </c>
      <c r="B185" s="347" t="s">
        <v>1373</v>
      </c>
      <c r="C185" s="348"/>
      <c r="D185" s="348">
        <v>79191</v>
      </c>
    </row>
    <row r="186" spans="1:4" ht="75" x14ac:dyDescent="0.25">
      <c r="A186" s="347" t="s">
        <v>1682</v>
      </c>
      <c r="B186" s="347" t="s">
        <v>1683</v>
      </c>
      <c r="C186" s="348"/>
      <c r="D186" s="348">
        <v>0</v>
      </c>
    </row>
    <row r="187" spans="1:4" ht="90" x14ac:dyDescent="0.25">
      <c r="A187" s="347" t="s">
        <v>1684</v>
      </c>
      <c r="B187" s="347" t="s">
        <v>1685</v>
      </c>
      <c r="C187" s="348"/>
      <c r="D187" s="348">
        <v>902</v>
      </c>
    </row>
    <row r="188" spans="1:4" ht="107.25" x14ac:dyDescent="0.4">
      <c r="A188" s="347" t="s">
        <v>1686</v>
      </c>
      <c r="B188" s="347" t="s">
        <v>1687</v>
      </c>
      <c r="C188" s="346"/>
      <c r="D188" s="346">
        <v>85</v>
      </c>
    </row>
    <row r="189" spans="1:4" ht="75" x14ac:dyDescent="0.25">
      <c r="A189" s="347" t="s">
        <v>1688</v>
      </c>
      <c r="B189" s="347" t="s">
        <v>1689</v>
      </c>
      <c r="C189" s="348"/>
      <c r="D189" s="348">
        <v>1757</v>
      </c>
    </row>
    <row r="190" spans="1:4" ht="75" x14ac:dyDescent="0.25">
      <c r="A190" s="347" t="s">
        <v>1690</v>
      </c>
      <c r="B190" s="347" t="s">
        <v>1691</v>
      </c>
      <c r="C190" s="348"/>
      <c r="D190" s="348">
        <v>563</v>
      </c>
    </row>
    <row r="191" spans="1:4" ht="75" x14ac:dyDescent="0.25">
      <c r="A191" s="347" t="s">
        <v>1692</v>
      </c>
      <c r="B191" s="347" t="s">
        <v>1693</v>
      </c>
      <c r="C191" s="348"/>
      <c r="D191" s="348">
        <v>5391</v>
      </c>
    </row>
    <row r="192" spans="1:4" ht="90" x14ac:dyDescent="0.25">
      <c r="A192" s="347" t="s">
        <v>1694</v>
      </c>
      <c r="B192" s="347" t="s">
        <v>1695</v>
      </c>
      <c r="C192" s="348"/>
      <c r="D192" s="348">
        <v>0</v>
      </c>
    </row>
    <row r="193" spans="1:4" ht="75" x14ac:dyDescent="0.25">
      <c r="A193" s="347" t="s">
        <v>1696</v>
      </c>
      <c r="B193" s="347" t="s">
        <v>1697</v>
      </c>
      <c r="C193" s="348"/>
      <c r="D193" s="348">
        <v>828</v>
      </c>
    </row>
    <row r="194" spans="1:4" ht="90" x14ac:dyDescent="0.25">
      <c r="A194" s="347" t="s">
        <v>1698</v>
      </c>
      <c r="B194" s="347" t="s">
        <v>1699</v>
      </c>
      <c r="C194" s="348"/>
      <c r="D194" s="348">
        <v>8555</v>
      </c>
    </row>
    <row r="195" spans="1:4" ht="90" x14ac:dyDescent="0.25">
      <c r="A195" s="347" t="s">
        <v>1700</v>
      </c>
      <c r="B195" s="347" t="s">
        <v>1701</v>
      </c>
      <c r="C195" s="348"/>
      <c r="D195" s="348">
        <v>1409</v>
      </c>
    </row>
    <row r="196" spans="1:4" ht="75" x14ac:dyDescent="0.25">
      <c r="A196" s="347" t="s">
        <v>1702</v>
      </c>
      <c r="B196" s="347" t="s">
        <v>1703</v>
      </c>
      <c r="C196" s="348"/>
      <c r="D196" s="348">
        <v>-20</v>
      </c>
    </row>
    <row r="197" spans="1:4" ht="77.25" x14ac:dyDescent="0.4">
      <c r="A197" s="347" t="s">
        <v>1704</v>
      </c>
      <c r="B197" s="347" t="s">
        <v>1705</v>
      </c>
      <c r="C197" s="346"/>
      <c r="D197" s="346">
        <v>1</v>
      </c>
    </row>
    <row r="198" spans="1:4" ht="75" x14ac:dyDescent="0.25">
      <c r="A198" s="347" t="s">
        <v>1706</v>
      </c>
      <c r="B198" s="347" t="s">
        <v>1707</v>
      </c>
      <c r="C198" s="348"/>
      <c r="D198" s="348">
        <v>1592</v>
      </c>
    </row>
    <row r="199" spans="1:4" ht="75" x14ac:dyDescent="0.25">
      <c r="A199" s="347" t="s">
        <v>1708</v>
      </c>
      <c r="B199" s="347" t="s">
        <v>1709</v>
      </c>
      <c r="C199" s="348"/>
      <c r="D199" s="348">
        <v>38</v>
      </c>
    </row>
    <row r="200" spans="1:4" ht="90" x14ac:dyDescent="0.25">
      <c r="A200" s="347" t="s">
        <v>1710</v>
      </c>
      <c r="B200" s="347" t="s">
        <v>1711</v>
      </c>
      <c r="C200" s="348"/>
      <c r="D200" s="348">
        <v>0</v>
      </c>
    </row>
    <row r="201" spans="1:4" ht="75" x14ac:dyDescent="0.25">
      <c r="A201" s="347" t="s">
        <v>1712</v>
      </c>
      <c r="B201" s="347" t="s">
        <v>1713</v>
      </c>
      <c r="C201" s="348"/>
      <c r="D201" s="348">
        <v>3796</v>
      </c>
    </row>
    <row r="202" spans="1:4" ht="90" x14ac:dyDescent="0.25">
      <c r="A202" s="347" t="s">
        <v>1714</v>
      </c>
      <c r="B202" s="347" t="s">
        <v>1715</v>
      </c>
      <c r="C202" s="348"/>
      <c r="D202" s="348">
        <v>5550</v>
      </c>
    </row>
    <row r="203" spans="1:4" ht="75" x14ac:dyDescent="0.25">
      <c r="A203" s="347" t="s">
        <v>1716</v>
      </c>
      <c r="B203" s="347" t="s">
        <v>1717</v>
      </c>
      <c r="C203" s="348"/>
      <c r="D203" s="348">
        <v>120</v>
      </c>
    </row>
    <row r="204" spans="1:4" ht="90" x14ac:dyDescent="0.25">
      <c r="A204" s="347" t="s">
        <v>1718</v>
      </c>
      <c r="B204" s="347" t="s">
        <v>1719</v>
      </c>
      <c r="C204" s="348"/>
      <c r="D204" s="348">
        <v>1845</v>
      </c>
    </row>
    <row r="205" spans="1:4" ht="77.25" x14ac:dyDescent="0.4">
      <c r="A205" s="347" t="s">
        <v>1720</v>
      </c>
      <c r="B205" s="347" t="s">
        <v>1721</v>
      </c>
      <c r="C205" s="346"/>
      <c r="D205" s="346">
        <v>0</v>
      </c>
    </row>
    <row r="206" spans="1:4" ht="30" x14ac:dyDescent="0.25">
      <c r="A206" s="347" t="s">
        <v>1722</v>
      </c>
      <c r="B206" s="347" t="s">
        <v>1723</v>
      </c>
      <c r="C206" s="348"/>
      <c r="D206" s="348">
        <v>0</v>
      </c>
    </row>
    <row r="207" spans="1:4" ht="75" x14ac:dyDescent="0.25">
      <c r="A207" s="347" t="s">
        <v>1724</v>
      </c>
      <c r="B207" s="347" t="s">
        <v>1725</v>
      </c>
      <c r="C207" s="348"/>
      <c r="D207" s="348">
        <v>11</v>
      </c>
    </row>
    <row r="208" spans="1:4" ht="60" x14ac:dyDescent="0.25">
      <c r="A208" s="347" t="s">
        <v>1726</v>
      </c>
      <c r="B208" s="347" t="s">
        <v>1727</v>
      </c>
      <c r="C208" s="348"/>
      <c r="D208" s="348">
        <v>5179</v>
      </c>
    </row>
    <row r="209" spans="1:4" ht="60" x14ac:dyDescent="0.25">
      <c r="A209" s="347" t="s">
        <v>1728</v>
      </c>
      <c r="B209" s="347" t="s">
        <v>1729</v>
      </c>
      <c r="C209" s="348"/>
      <c r="D209" s="348">
        <v>14928</v>
      </c>
    </row>
    <row r="210" spans="1:4" ht="60" x14ac:dyDescent="0.25">
      <c r="A210" s="347" t="s">
        <v>1730</v>
      </c>
      <c r="B210" s="347" t="s">
        <v>1731</v>
      </c>
      <c r="C210" s="348"/>
      <c r="D210" s="348">
        <v>8240</v>
      </c>
    </row>
    <row r="211" spans="1:4" ht="75" x14ac:dyDescent="0.25">
      <c r="A211" s="347" t="s">
        <v>1732</v>
      </c>
      <c r="B211" s="347" t="s">
        <v>1374</v>
      </c>
      <c r="C211" s="348"/>
      <c r="D211" s="348">
        <v>91106</v>
      </c>
    </row>
    <row r="212" spans="1:4" ht="75" x14ac:dyDescent="0.25">
      <c r="A212" s="347" t="s">
        <v>1733</v>
      </c>
      <c r="B212" s="347" t="s">
        <v>1734</v>
      </c>
      <c r="C212" s="348"/>
      <c r="D212" s="348">
        <v>171</v>
      </c>
    </row>
    <row r="213" spans="1:4" ht="75" x14ac:dyDescent="0.25">
      <c r="A213" s="347" t="s">
        <v>1735</v>
      </c>
      <c r="B213" s="347" t="s">
        <v>1736</v>
      </c>
      <c r="C213" s="348"/>
      <c r="D213" s="348">
        <v>676</v>
      </c>
    </row>
    <row r="214" spans="1:4" ht="90" x14ac:dyDescent="0.25">
      <c r="A214" s="347" t="s">
        <v>1737</v>
      </c>
      <c r="B214" s="347" t="s">
        <v>1738</v>
      </c>
      <c r="C214" s="348"/>
      <c r="D214" s="348">
        <v>500</v>
      </c>
    </row>
    <row r="215" spans="1:4" ht="75" x14ac:dyDescent="0.25">
      <c r="A215" s="347" t="s">
        <v>1739</v>
      </c>
      <c r="B215" s="347" t="s">
        <v>1740</v>
      </c>
      <c r="C215" s="348"/>
      <c r="D215" s="348">
        <v>-9250</v>
      </c>
    </row>
    <row r="216" spans="1:4" ht="60" x14ac:dyDescent="0.25">
      <c r="A216" s="347" t="s">
        <v>1741</v>
      </c>
      <c r="B216" s="347" t="s">
        <v>1742</v>
      </c>
      <c r="C216" s="348"/>
      <c r="D216" s="348">
        <v>6464</v>
      </c>
    </row>
    <row r="217" spans="1:4" ht="60" x14ac:dyDescent="0.25">
      <c r="A217" s="347" t="s">
        <v>1743</v>
      </c>
      <c r="B217" s="347" t="s">
        <v>1744</v>
      </c>
      <c r="C217" s="348"/>
      <c r="D217" s="348">
        <v>0</v>
      </c>
    </row>
    <row r="218" spans="1:4" ht="75" x14ac:dyDescent="0.25">
      <c r="A218" s="347" t="s">
        <v>1745</v>
      </c>
      <c r="B218" s="347" t="s">
        <v>1746</v>
      </c>
      <c r="C218" s="348"/>
      <c r="D218" s="348">
        <v>0</v>
      </c>
    </row>
    <row r="219" spans="1:4" ht="60" x14ac:dyDescent="0.25">
      <c r="A219" s="347" t="s">
        <v>1747</v>
      </c>
      <c r="B219" s="347" t="s">
        <v>1748</v>
      </c>
      <c r="C219" s="348"/>
      <c r="D219" s="348">
        <v>-67</v>
      </c>
    </row>
    <row r="220" spans="1:4" ht="60" x14ac:dyDescent="0.25">
      <c r="A220" s="347" t="s">
        <v>1776</v>
      </c>
      <c r="B220" s="347" t="s">
        <v>1777</v>
      </c>
      <c r="C220" s="348"/>
      <c r="D220" s="348">
        <v>1197</v>
      </c>
    </row>
    <row r="221" spans="1:4" ht="75" x14ac:dyDescent="0.25">
      <c r="A221" s="347" t="s">
        <v>1749</v>
      </c>
      <c r="B221" s="347" t="s">
        <v>1750</v>
      </c>
      <c r="C221" s="348"/>
      <c r="D221" s="348">
        <v>0</v>
      </c>
    </row>
    <row r="222" spans="1:4" ht="60" x14ac:dyDescent="0.25">
      <c r="A222" s="347" t="s">
        <v>1751</v>
      </c>
      <c r="B222" s="347" t="s">
        <v>1375</v>
      </c>
      <c r="C222" s="348"/>
      <c r="D222" s="348">
        <v>34524</v>
      </c>
    </row>
    <row r="223" spans="1:4" ht="75" x14ac:dyDescent="0.25">
      <c r="A223" s="347" t="s">
        <v>1778</v>
      </c>
      <c r="B223" s="347" t="s">
        <v>1779</v>
      </c>
      <c r="C223" s="348"/>
      <c r="D223" s="348">
        <v>77</v>
      </c>
    </row>
    <row r="224" spans="1:4" ht="60" x14ac:dyDescent="0.25">
      <c r="A224" s="347" t="s">
        <v>1752</v>
      </c>
      <c r="B224" s="347" t="s">
        <v>1753</v>
      </c>
      <c r="C224" s="348"/>
      <c r="D224" s="348">
        <v>95</v>
      </c>
    </row>
    <row r="225" spans="1:4" ht="75" x14ac:dyDescent="0.25">
      <c r="A225" s="347" t="s">
        <v>1754</v>
      </c>
      <c r="B225" s="347" t="s">
        <v>1755</v>
      </c>
      <c r="C225" s="348"/>
      <c r="D225" s="348">
        <v>2599</v>
      </c>
    </row>
    <row r="226" spans="1:4" ht="75" x14ac:dyDescent="0.25">
      <c r="A226" s="347" t="s">
        <v>1798</v>
      </c>
      <c r="B226" s="347" t="s">
        <v>1799</v>
      </c>
      <c r="C226" s="348"/>
      <c r="D226" s="348">
        <v>3120</v>
      </c>
    </row>
    <row r="227" spans="1:4" ht="75" x14ac:dyDescent="0.25">
      <c r="A227" s="347" t="s">
        <v>1756</v>
      </c>
      <c r="B227" s="347" t="s">
        <v>1757</v>
      </c>
      <c r="C227" s="348"/>
      <c r="D227" s="348">
        <v>2668</v>
      </c>
    </row>
    <row r="228" spans="1:4" ht="75" x14ac:dyDescent="0.25">
      <c r="A228" s="347" t="s">
        <v>1758</v>
      </c>
      <c r="B228" s="347" t="s">
        <v>1759</v>
      </c>
      <c r="C228" s="348"/>
      <c r="D228" s="348">
        <v>0</v>
      </c>
    </row>
    <row r="229" spans="1:4" ht="90" x14ac:dyDescent="0.25">
      <c r="A229" s="347" t="s">
        <v>1760</v>
      </c>
      <c r="B229" s="347" t="s">
        <v>1761</v>
      </c>
      <c r="C229" s="348"/>
      <c r="D229" s="348">
        <v>453</v>
      </c>
    </row>
    <row r="230" spans="1:4" ht="105" x14ac:dyDescent="0.25">
      <c r="A230" s="347" t="s">
        <v>1762</v>
      </c>
      <c r="B230" s="347" t="s">
        <v>1763</v>
      </c>
      <c r="C230" s="348"/>
      <c r="D230" s="348">
        <v>197</v>
      </c>
    </row>
    <row r="231" spans="1:4" ht="90" x14ac:dyDescent="0.25">
      <c r="A231" s="347" t="s">
        <v>1764</v>
      </c>
      <c r="B231" s="347" t="s">
        <v>1765</v>
      </c>
      <c r="C231" s="348"/>
      <c r="D231" s="348">
        <v>78</v>
      </c>
    </row>
    <row r="232" spans="1:4" ht="60" x14ac:dyDescent="0.25">
      <c r="A232" s="347" t="s">
        <v>1766</v>
      </c>
      <c r="B232" s="347" t="s">
        <v>1767</v>
      </c>
      <c r="C232" s="348"/>
      <c r="D232" s="348">
        <v>-69</v>
      </c>
    </row>
    <row r="233" spans="1:4" ht="60" x14ac:dyDescent="0.25">
      <c r="A233" s="347" t="s">
        <v>1768</v>
      </c>
      <c r="B233" s="347" t="s">
        <v>1769</v>
      </c>
      <c r="C233" s="348"/>
      <c r="D233" s="348">
        <v>0</v>
      </c>
    </row>
    <row r="234" spans="1:4" ht="60" x14ac:dyDescent="0.25">
      <c r="A234" s="347" t="s">
        <v>1770</v>
      </c>
      <c r="B234" s="347" t="s">
        <v>1771</v>
      </c>
      <c r="C234" s="348"/>
      <c r="D234" s="348">
        <v>128</v>
      </c>
    </row>
    <row r="235" spans="1:4" ht="75" x14ac:dyDescent="0.25">
      <c r="A235" s="347" t="s">
        <v>1772</v>
      </c>
      <c r="B235" s="347" t="s">
        <v>1773</v>
      </c>
      <c r="C235" s="348"/>
      <c r="D235" s="348">
        <v>109</v>
      </c>
    </row>
    <row r="236" spans="1:4" ht="92.25" x14ac:dyDescent="0.4">
      <c r="A236" s="347" t="s">
        <v>1774</v>
      </c>
      <c r="B236" s="347" t="s">
        <v>1775</v>
      </c>
      <c r="C236" s="346"/>
      <c r="D236" s="346">
        <v>16050</v>
      </c>
    </row>
    <row r="237" spans="1:4" ht="75" x14ac:dyDescent="0.25">
      <c r="A237" s="347" t="s">
        <v>1780</v>
      </c>
      <c r="B237" s="347" t="s">
        <v>1781</v>
      </c>
      <c r="C237" s="348"/>
      <c r="D237" s="348">
        <v>0</v>
      </c>
    </row>
    <row r="238" spans="1:4" ht="60" x14ac:dyDescent="0.25">
      <c r="A238" s="347" t="s">
        <v>1782</v>
      </c>
      <c r="B238" s="347" t="s">
        <v>1783</v>
      </c>
      <c r="C238" s="348"/>
      <c r="D238" s="348">
        <v>332</v>
      </c>
    </row>
    <row r="239" spans="1:4" ht="75" x14ac:dyDescent="0.25">
      <c r="A239" s="347" t="s">
        <v>1784</v>
      </c>
      <c r="B239" s="347" t="s">
        <v>1785</v>
      </c>
      <c r="C239" s="348"/>
      <c r="D239" s="348">
        <v>16973</v>
      </c>
    </row>
    <row r="240" spans="1:4" ht="60" x14ac:dyDescent="0.25">
      <c r="A240" s="347" t="s">
        <v>1786</v>
      </c>
      <c r="B240" s="347" t="s">
        <v>1787</v>
      </c>
      <c r="C240" s="348"/>
      <c r="D240" s="348">
        <v>342</v>
      </c>
    </row>
    <row r="241" spans="1:4" ht="75" x14ac:dyDescent="0.25">
      <c r="A241" s="347" t="s">
        <v>1788</v>
      </c>
      <c r="B241" s="347" t="s">
        <v>1789</v>
      </c>
      <c r="C241" s="348"/>
      <c r="D241" s="348">
        <v>15292</v>
      </c>
    </row>
    <row r="242" spans="1:4" ht="60" x14ac:dyDescent="0.25">
      <c r="A242" s="347" t="s">
        <v>1790</v>
      </c>
      <c r="B242" s="347" t="s">
        <v>1791</v>
      </c>
      <c r="C242" s="348"/>
      <c r="D242" s="348">
        <v>1995</v>
      </c>
    </row>
    <row r="243" spans="1:4" ht="60" x14ac:dyDescent="0.25">
      <c r="A243" s="347" t="s">
        <v>1792</v>
      </c>
      <c r="B243" s="347" t="s">
        <v>1793</v>
      </c>
      <c r="C243" s="348"/>
      <c r="D243" s="348">
        <v>162</v>
      </c>
    </row>
    <row r="244" spans="1:4" ht="75" x14ac:dyDescent="0.25">
      <c r="A244" s="347" t="s">
        <v>1794</v>
      </c>
      <c r="B244" s="347" t="s">
        <v>1795</v>
      </c>
      <c r="C244" s="348"/>
      <c r="D244" s="348">
        <v>179</v>
      </c>
    </row>
    <row r="245" spans="1:4" ht="92.25" x14ac:dyDescent="0.4">
      <c r="A245" s="347" t="s">
        <v>1796</v>
      </c>
      <c r="B245" s="347" t="s">
        <v>1797</v>
      </c>
      <c r="C245" s="346"/>
      <c r="D245" s="346">
        <v>550</v>
      </c>
    </row>
    <row r="246" spans="1:4" ht="105" x14ac:dyDescent="0.25">
      <c r="A246" s="347" t="s">
        <v>1800</v>
      </c>
      <c r="B246" s="347" t="s">
        <v>1801</v>
      </c>
      <c r="C246" s="348"/>
      <c r="D246" s="348">
        <v>100</v>
      </c>
    </row>
    <row r="247" spans="1:4" ht="105" x14ac:dyDescent="0.25">
      <c r="A247" s="347" t="s">
        <v>1802</v>
      </c>
      <c r="B247" s="347" t="s">
        <v>1803</v>
      </c>
      <c r="C247" s="348"/>
      <c r="D247" s="348">
        <v>362</v>
      </c>
    </row>
    <row r="248" spans="1:4" ht="105" x14ac:dyDescent="0.25">
      <c r="A248" s="347" t="s">
        <v>1804</v>
      </c>
      <c r="B248" s="347" t="s">
        <v>1805</v>
      </c>
      <c r="C248" s="348"/>
      <c r="D248" s="348">
        <v>0</v>
      </c>
    </row>
    <row r="249" spans="1:4" ht="120" x14ac:dyDescent="0.25">
      <c r="A249" s="347" t="s">
        <v>1806</v>
      </c>
      <c r="B249" s="347" t="s">
        <v>1807</v>
      </c>
      <c r="C249" s="348"/>
      <c r="D249" s="348">
        <v>0</v>
      </c>
    </row>
    <row r="250" spans="1:4" ht="105" x14ac:dyDescent="0.25">
      <c r="A250" s="347" t="s">
        <v>1808</v>
      </c>
      <c r="B250" s="347" t="s">
        <v>1809</v>
      </c>
      <c r="C250" s="348"/>
      <c r="D250" s="348">
        <v>162</v>
      </c>
    </row>
    <row r="251" spans="1:4" ht="120" x14ac:dyDescent="0.25">
      <c r="A251" s="347" t="s">
        <v>1810</v>
      </c>
      <c r="B251" s="347" t="s">
        <v>1811</v>
      </c>
      <c r="C251" s="348"/>
      <c r="D251" s="348">
        <v>846</v>
      </c>
    </row>
    <row r="252" spans="1:4" ht="107.25" x14ac:dyDescent="0.4">
      <c r="A252" s="347" t="s">
        <v>1812</v>
      </c>
      <c r="B252" s="347" t="s">
        <v>1813</v>
      </c>
      <c r="C252" s="346"/>
      <c r="D252" s="346">
        <v>0</v>
      </c>
    </row>
    <row r="253" spans="1:4" ht="75" x14ac:dyDescent="0.25">
      <c r="A253" s="347" t="s">
        <v>1814</v>
      </c>
      <c r="B253" s="347" t="s">
        <v>1815</v>
      </c>
      <c r="C253" s="348"/>
      <c r="D253" s="348">
        <v>69</v>
      </c>
    </row>
    <row r="254" spans="1:4" ht="90" x14ac:dyDescent="0.25">
      <c r="A254" s="347" t="s">
        <v>1816</v>
      </c>
      <c r="B254" s="347" t="s">
        <v>1817</v>
      </c>
      <c r="C254" s="348"/>
      <c r="D254" s="348">
        <v>17999</v>
      </c>
    </row>
    <row r="255" spans="1:4" ht="75" x14ac:dyDescent="0.25">
      <c r="A255" s="347" t="s">
        <v>1818</v>
      </c>
      <c r="B255" s="347" t="s">
        <v>1819</v>
      </c>
      <c r="C255" s="348"/>
      <c r="D255" s="348">
        <v>1006</v>
      </c>
    </row>
    <row r="256" spans="1:4" ht="90" x14ac:dyDescent="0.25">
      <c r="A256" s="347" t="s">
        <v>1820</v>
      </c>
      <c r="B256" s="347" t="s">
        <v>1821</v>
      </c>
      <c r="C256" s="348"/>
      <c r="D256" s="348">
        <v>8768</v>
      </c>
    </row>
    <row r="257" spans="1:4" ht="90" x14ac:dyDescent="0.25">
      <c r="A257" s="347" t="s">
        <v>1822</v>
      </c>
      <c r="B257" s="347" t="s">
        <v>1823</v>
      </c>
      <c r="C257" s="348"/>
      <c r="D257" s="348">
        <v>479</v>
      </c>
    </row>
    <row r="258" spans="1:4" ht="107.25" x14ac:dyDescent="0.4">
      <c r="A258" s="347" t="s">
        <v>1824</v>
      </c>
      <c r="B258" s="347" t="s">
        <v>1825</v>
      </c>
      <c r="C258" s="346"/>
      <c r="D258" s="346">
        <v>764</v>
      </c>
    </row>
    <row r="259" spans="1:4" ht="92.25" x14ac:dyDescent="0.4">
      <c r="A259" s="347" t="s">
        <v>1826</v>
      </c>
      <c r="B259" s="347" t="s">
        <v>1827</v>
      </c>
      <c r="C259" s="346"/>
      <c r="D259" s="346">
        <v>8</v>
      </c>
    </row>
    <row r="260" spans="1:4" x14ac:dyDescent="0.2">
      <c r="D260">
        <f>SUM(D32:D259)</f>
        <v>630173</v>
      </c>
    </row>
  </sheetData>
  <sheetProtection algorithmName="SHA-512" hashValue="t22l5CWNM5y1zFKVV8Henl3R6ze/e9NvSUqnsJNqs0IyQLbGx9bW+4X0EfHr/zx2XFPnEUF4CBw5/VEaPTQH4w==" saltValue="A4it6ZOjA5eI6Uy7L6WsOw==" spinCount="100000" sheet="1" objects="1" scenarios="1"/>
  <pageMargins left="0.7" right="0.7" top="0.75" bottom="0.75" header="0.3" footer="0.3"/>
  <pageSetup scale="59" fitToHeight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12" workbookViewId="0">
      <selection activeCell="H24" sqref="H24:J2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H-150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Douglas, Grant, Lincoln, and Okanogan Public Hospital District No. 6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Grant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">
        <v>1830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">
        <v>1831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">
        <v>1832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509.633.1753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509.633.0295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408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306</v>
      </c>
      <c r="G23" s="67">
        <f>data!D127</f>
        <v>1120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48</v>
      </c>
      <c r="G24" s="67">
        <f>data!D128</f>
        <v>2119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59</v>
      </c>
      <c r="G26" s="67">
        <f>data!D130</f>
        <v>85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345</v>
      </c>
      <c r="F31" s="67"/>
      <c r="G31" s="67">
        <f>data!C140</f>
        <v>9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16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347</v>
      </c>
      <c r="F34" s="67"/>
      <c r="G34" s="67">
        <f>data!E143</f>
        <v>25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25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H16" sqref="H16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Douglas, Grant, Lincoln, and Okanogan Public Hospital District No. 6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856</v>
      </c>
      <c r="B6" s="79" t="s">
        <v>332</v>
      </c>
      <c r="C6" s="79" t="s">
        <v>857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160</v>
      </c>
      <c r="C7" s="127">
        <f>data!B155</f>
        <v>643</v>
      </c>
      <c r="D7" s="127">
        <f>data!B156</f>
        <v>0</v>
      </c>
      <c r="E7" s="127">
        <f>data!B157</f>
        <v>6382539</v>
      </c>
      <c r="F7" s="127">
        <f>data!B158</f>
        <v>18134597</v>
      </c>
      <c r="G7" s="127">
        <f>data!B157+data!B158</f>
        <v>24517136</v>
      </c>
    </row>
    <row r="8" spans="1:7" ht="20.100000000000001" customHeight="1" x14ac:dyDescent="0.25">
      <c r="A8" s="63" t="s">
        <v>354</v>
      </c>
      <c r="B8" s="127">
        <f>data!C154</f>
        <v>71</v>
      </c>
      <c r="C8" s="127">
        <f>data!C155</f>
        <v>260</v>
      </c>
      <c r="D8" s="127">
        <f>data!C156</f>
        <v>0</v>
      </c>
      <c r="E8" s="127">
        <f>data!C157</f>
        <v>2402137</v>
      </c>
      <c r="F8" s="127">
        <f>data!C158</f>
        <v>13362960</v>
      </c>
      <c r="G8" s="127">
        <f>data!C157+data!C158</f>
        <v>15765097</v>
      </c>
    </row>
    <row r="9" spans="1:7" ht="20.100000000000001" customHeight="1" x14ac:dyDescent="0.25">
      <c r="A9" s="63" t="s">
        <v>858</v>
      </c>
      <c r="B9" s="127">
        <f>data!D154</f>
        <v>75</v>
      </c>
      <c r="C9" s="127">
        <f>data!D155</f>
        <v>302</v>
      </c>
      <c r="D9" s="127">
        <f>data!D156</f>
        <v>0</v>
      </c>
      <c r="E9" s="127">
        <f>data!D157</f>
        <v>2332654</v>
      </c>
      <c r="F9" s="127">
        <f>data!D158</f>
        <v>18043231</v>
      </c>
      <c r="G9" s="127">
        <f>data!D157+data!D158</f>
        <v>20375885</v>
      </c>
    </row>
    <row r="10" spans="1:7" ht="20.100000000000001" customHeight="1" x14ac:dyDescent="0.25">
      <c r="A10" s="78" t="s">
        <v>229</v>
      </c>
      <c r="B10" s="127">
        <f>data!E154</f>
        <v>306</v>
      </c>
      <c r="C10" s="127">
        <f>data!E155</f>
        <v>1205</v>
      </c>
      <c r="D10" s="127">
        <f>data!E156</f>
        <v>0</v>
      </c>
      <c r="E10" s="127">
        <f>data!E157</f>
        <v>11117330</v>
      </c>
      <c r="F10" s="127">
        <f>data!E158</f>
        <v>49540788</v>
      </c>
      <c r="G10" s="127">
        <f>E10+F10</f>
        <v>60658118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332</v>
      </c>
      <c r="C15" s="79" t="s">
        <v>857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42</v>
      </c>
      <c r="C16" s="127">
        <f>data!B161</f>
        <v>481</v>
      </c>
      <c r="D16" s="127">
        <f>data!B162</f>
        <v>0</v>
      </c>
      <c r="E16" s="127">
        <f>data!B163</f>
        <v>1879565</v>
      </c>
      <c r="F16" s="127">
        <f>data!B164</f>
        <v>0</v>
      </c>
      <c r="G16" s="127">
        <f>data!B163+data!B164</f>
        <v>1879565</v>
      </c>
    </row>
    <row r="17" spans="1:7" ht="20.100000000000001" customHeight="1" x14ac:dyDescent="0.25">
      <c r="A17" s="63" t="s">
        <v>354</v>
      </c>
      <c r="B17" s="127">
        <f>data!C160</f>
        <v>4</v>
      </c>
      <c r="C17" s="127">
        <f>data!C161</f>
        <v>1155</v>
      </c>
      <c r="D17" s="127">
        <f>data!C162</f>
        <v>0</v>
      </c>
      <c r="E17" s="127">
        <f>data!C163</f>
        <v>4513300</v>
      </c>
      <c r="F17" s="127">
        <f>data!C164</f>
        <v>0</v>
      </c>
      <c r="G17" s="127">
        <f>data!C163+data!C164</f>
        <v>4513300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483</v>
      </c>
      <c r="D18" s="127">
        <f>data!D162</f>
        <v>0</v>
      </c>
      <c r="E18" s="127">
        <f>data!D163</f>
        <v>1887380</v>
      </c>
      <c r="F18" s="127">
        <f>data!D164</f>
        <v>0</v>
      </c>
      <c r="G18" s="127">
        <f>data!D163+data!D164</f>
        <v>1887380</v>
      </c>
    </row>
    <row r="19" spans="1:7" ht="20.100000000000001" customHeight="1" x14ac:dyDescent="0.25">
      <c r="A19" s="78" t="s">
        <v>229</v>
      </c>
      <c r="B19" s="127">
        <f>data!E160</f>
        <v>46</v>
      </c>
      <c r="C19" s="127">
        <f>data!E161</f>
        <v>2119</v>
      </c>
      <c r="D19" s="127">
        <f>data!E162</f>
        <v>0</v>
      </c>
      <c r="E19" s="127">
        <f>data!E163</f>
        <v>8280245</v>
      </c>
      <c r="F19" s="127">
        <f>data!E164</f>
        <v>0</v>
      </c>
      <c r="G19" s="127">
        <f>data!E163+data!E164</f>
        <v>8280245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856</v>
      </c>
      <c r="B24" s="79" t="s">
        <v>332</v>
      </c>
      <c r="C24" s="79" t="s">
        <v>857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2943055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1328378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16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Douglas, Grant, Lincoln, and Okanogan Public Hospital District No. 6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1328390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42713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226431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2906768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459164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-165984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4797482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101375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202173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303548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93314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15292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108606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22366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413519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435885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804986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804986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G12" sqref="G12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Douglas, Grant, Lincoln, and Okanogan Public Hospital District No. 6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386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222805</v>
      </c>
      <c r="D7" s="67">
        <f>data!C211</f>
        <v>0</v>
      </c>
      <c r="E7" s="67">
        <f>data!D211</f>
        <v>0</v>
      </c>
      <c r="F7" s="67">
        <f>data!E211</f>
        <v>222805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2741793</v>
      </c>
      <c r="D8" s="67">
        <f>data!C212</f>
        <v>0</v>
      </c>
      <c r="E8" s="67">
        <f>data!D212</f>
        <v>0</v>
      </c>
      <c r="F8" s="67">
        <f>data!E212</f>
        <v>2741793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22008408</v>
      </c>
      <c r="D9" s="67" t="str">
        <f>data!C213</f>
        <v xml:space="preserve"> </v>
      </c>
      <c r="E9" s="67">
        <f>data!D213</f>
        <v>0</v>
      </c>
      <c r="F9" s="67">
        <f>data!E213</f>
        <v>22008408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1418681</v>
      </c>
      <c r="D11" s="67">
        <f>data!C215</f>
        <v>95752</v>
      </c>
      <c r="E11" s="67">
        <f>data!D215</f>
        <v>0</v>
      </c>
      <c r="F11" s="67">
        <f>data!E215</f>
        <v>1514433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15249762</v>
      </c>
      <c r="D12" s="67">
        <f>data!C216</f>
        <v>676230</v>
      </c>
      <c r="E12" s="67">
        <f>data!D216</f>
        <v>55993</v>
      </c>
      <c r="F12" s="67">
        <f>data!E216</f>
        <v>15869999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397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0</v>
      </c>
      <c r="D15" s="67" t="str">
        <f>data!C219</f>
        <v xml:space="preserve"> </v>
      </c>
      <c r="E15" s="67" t="str">
        <f>data!D219</f>
        <v xml:space="preserve"> </v>
      </c>
      <c r="F15" s="67">
        <f>data!E219</f>
        <v>0</v>
      </c>
    </row>
    <row r="16" spans="1:6" ht="20.100000000000001" customHeight="1" x14ac:dyDescent="0.25">
      <c r="A16" s="63">
        <v>10</v>
      </c>
      <c r="B16" s="67" t="s">
        <v>612</v>
      </c>
      <c r="C16" s="67">
        <f>data!B220</f>
        <v>41641449</v>
      </c>
      <c r="D16" s="67">
        <f>data!C220</f>
        <v>771982</v>
      </c>
      <c r="E16" s="67">
        <f>data!D220</f>
        <v>55993</v>
      </c>
      <c r="F16" s="67">
        <f>data!E220</f>
        <v>42357438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399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2105634</v>
      </c>
      <c r="D24" s="67">
        <f>data!C225</f>
        <v>63102</v>
      </c>
      <c r="E24" s="67">
        <f>data!D225</f>
        <v>0</v>
      </c>
      <c r="F24" s="67">
        <f>data!E225</f>
        <v>2168736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14038736</v>
      </c>
      <c r="D25" s="67">
        <f>data!C226</f>
        <v>923184</v>
      </c>
      <c r="E25" s="67">
        <f>data!D226</f>
        <v>0</v>
      </c>
      <c r="F25" s="67">
        <f>data!E226</f>
        <v>14961920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644393</v>
      </c>
      <c r="D27" s="67">
        <f>data!C228</f>
        <v>15204</v>
      </c>
      <c r="E27" s="67">
        <f>data!D228</f>
        <v>0</v>
      </c>
      <c r="F27" s="67">
        <f>data!E228</f>
        <v>659597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9732088</v>
      </c>
      <c r="D28" s="67">
        <f>data!C229</f>
        <v>1296669</v>
      </c>
      <c r="E28" s="67">
        <f>data!D229</f>
        <v>55993</v>
      </c>
      <c r="F28" s="67">
        <f>data!E229</f>
        <v>10972764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397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612</v>
      </c>
      <c r="C32" s="67">
        <f>data!B233</f>
        <v>26520851</v>
      </c>
      <c r="D32" s="67">
        <f>data!C233</f>
        <v>2298159</v>
      </c>
      <c r="E32" s="67">
        <f>data!D233</f>
        <v>55993</v>
      </c>
      <c r="F32" s="67">
        <f>data!E233</f>
        <v>28763017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>
      <selection activeCell="F21" sqref="F21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Douglas, Grant, Lincoln, and Okanogan Public Hospital District No. 6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401</v>
      </c>
      <c r="D5" s="67">
        <f>data!D237</f>
        <v>117546</v>
      </c>
    </row>
    <row r="6" spans="1:4" ht="20.100000000000001" customHeight="1" x14ac:dyDescent="0.25">
      <c r="A6" s="63">
        <v>2</v>
      </c>
      <c r="B6" s="69"/>
      <c r="C6" s="142" t="s">
        <v>497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14114027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7760868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406</v>
      </c>
      <c r="D10" s="67">
        <f>data!C242</f>
        <v>0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6881013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28755908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410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313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412</v>
      </c>
      <c r="D18" s="67">
        <f>data!C249</f>
        <v>49515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543193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592708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416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data!D258</f>
        <v>29466162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2025-06-10T00:07:43Z</cp:lastPrinted>
  <dcterms:created xsi:type="dcterms:W3CDTF">1999-06-02T22:01:56Z</dcterms:created>
  <dcterms:modified xsi:type="dcterms:W3CDTF">2025-07-29T20:45:41Z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000000N00S20250611215908.xlsx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