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04D60976-92D2-4EA7-93DD-9F551EC49782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E55" i="32" l="1"/>
  <c r="D85" i="33"/>
  <c r="C289" i="24"/>
  <c r="C288" i="24"/>
  <c r="C215" i="24"/>
  <c r="D27" i="7"/>
  <c r="D17" i="33"/>
  <c r="D15" i="33"/>
  <c r="D22" i="33" s="1"/>
  <c r="C380" i="24"/>
  <c r="C379" i="24"/>
  <c r="C418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62" i="24" l="1"/>
  <c r="CE48" i="24"/>
  <c r="H3" i="31"/>
  <c r="D12" i="32"/>
  <c r="H4" i="31"/>
  <c r="E12" i="32"/>
  <c r="H5" i="31"/>
  <c r="F12" i="32"/>
  <c r="H6" i="31"/>
  <c r="G12" i="32"/>
  <c r="H7" i="31"/>
  <c r="H12" i="32"/>
  <c r="H8" i="31"/>
  <c r="I12" i="32"/>
  <c r="H9" i="31"/>
  <c r="C44" i="32"/>
  <c r="H10" i="31"/>
  <c r="D44" i="32"/>
  <c r="H11" i="31"/>
  <c r="E44" i="32"/>
  <c r="H12" i="31"/>
  <c r="F44" i="32"/>
  <c r="H13" i="31"/>
  <c r="G44" i="32"/>
  <c r="H14" i="31"/>
  <c r="H44" i="32"/>
  <c r="H15" i="31"/>
  <c r="I44" i="32"/>
  <c r="H16" i="31"/>
  <c r="C76" i="32"/>
  <c r="H17" i="31"/>
  <c r="D76" i="32"/>
  <c r="H18" i="31"/>
  <c r="E76" i="32"/>
  <c r="H19" i="31"/>
  <c r="F76" i="32"/>
  <c r="H20" i="31"/>
  <c r="G76" i="32"/>
  <c r="H21" i="31"/>
  <c r="H76" i="32"/>
  <c r="H22" i="31"/>
  <c r="I76" i="32"/>
  <c r="H23" i="31"/>
  <c r="C108" i="32"/>
  <c r="H24" i="31"/>
  <c r="D108" i="32"/>
  <c r="H25" i="31"/>
  <c r="E108" i="32"/>
  <c r="H26" i="31"/>
  <c r="F108" i="32"/>
  <c r="H27" i="31"/>
  <c r="G108" i="32"/>
  <c r="H28" i="31"/>
  <c r="H108" i="32"/>
  <c r="H29" i="31"/>
  <c r="I108" i="32"/>
  <c r="H30" i="31"/>
  <c r="C140" i="32"/>
  <c r="H31" i="31"/>
  <c r="D140" i="32"/>
  <c r="H32" i="31"/>
  <c r="E140" i="32"/>
  <c r="H33" i="31"/>
  <c r="F140" i="32"/>
  <c r="H34" i="31"/>
  <c r="G140" i="32"/>
  <c r="H35" i="31"/>
  <c r="H140" i="32"/>
  <c r="H36" i="31"/>
  <c r="I140" i="32"/>
  <c r="H37" i="31"/>
  <c r="C172" i="32"/>
  <c r="H38" i="31"/>
  <c r="D172" i="32"/>
  <c r="H39" i="31"/>
  <c r="E172" i="32"/>
  <c r="H40" i="31"/>
  <c r="F172" i="32"/>
  <c r="H41" i="31"/>
  <c r="G172" i="32"/>
  <c r="H42" i="31"/>
  <c r="H172" i="32"/>
  <c r="H43" i="31"/>
  <c r="I172" i="32"/>
  <c r="H44" i="31"/>
  <c r="C204" i="32"/>
  <c r="H45" i="31"/>
  <c r="D204" i="32"/>
  <c r="H46" i="31"/>
  <c r="E204" i="32"/>
  <c r="H47" i="31"/>
  <c r="F204" i="32"/>
  <c r="H48" i="31"/>
  <c r="G204" i="32"/>
  <c r="H49" i="31"/>
  <c r="H204" i="32"/>
  <c r="H50" i="31"/>
  <c r="I204" i="32"/>
  <c r="H51" i="31"/>
  <c r="C236" i="32"/>
  <c r="H52" i="31"/>
  <c r="D236" i="32"/>
  <c r="H53" i="31"/>
  <c r="E236" i="32"/>
  <c r="H54" i="31"/>
  <c r="F236" i="32"/>
  <c r="H55" i="31"/>
  <c r="G236" i="32"/>
  <c r="H56" i="31"/>
  <c r="H236" i="32"/>
  <c r="H57" i="31"/>
  <c r="I236" i="32"/>
  <c r="H58" i="31"/>
  <c r="C268" i="32"/>
  <c r="H59" i="31"/>
  <c r="D268" i="32"/>
  <c r="H60" i="31"/>
  <c r="E268" i="32"/>
  <c r="H61" i="31"/>
  <c r="F268" i="32"/>
  <c r="H62" i="31"/>
  <c r="G268" i="32"/>
  <c r="H63" i="31"/>
  <c r="H268" i="32"/>
  <c r="H64" i="31"/>
  <c r="I268" i="32"/>
  <c r="H65" i="31"/>
  <c r="C300" i="32"/>
  <c r="H66" i="31"/>
  <c r="D300" i="32"/>
  <c r="H67" i="31"/>
  <c r="E300" i="32"/>
  <c r="H68" i="31"/>
  <c r="F300" i="32"/>
  <c r="H69" i="31"/>
  <c r="G300" i="32"/>
  <c r="H70" i="31"/>
  <c r="H300" i="32"/>
  <c r="H71" i="31"/>
  <c r="I300" i="32"/>
  <c r="H72" i="31"/>
  <c r="C332" i="32"/>
  <c r="H73" i="31"/>
  <c r="D332" i="32"/>
  <c r="H74" i="31"/>
  <c r="E332" i="32"/>
  <c r="H75" i="31"/>
  <c r="F332" i="32"/>
  <c r="H76" i="31"/>
  <c r="G332" i="32"/>
  <c r="H77" i="31"/>
  <c r="H332" i="32"/>
  <c r="H78" i="31"/>
  <c r="I332" i="32"/>
  <c r="H79" i="31"/>
  <c r="C364" i="32"/>
  <c r="H80" i="31"/>
  <c r="D364" i="32"/>
  <c r="BK2" i="30"/>
  <c r="I362" i="32"/>
  <c r="H612" i="24"/>
  <c r="I366" i="32"/>
  <c r="F612" i="24"/>
  <c r="O2" i="31"/>
  <c r="C19" i="32"/>
  <c r="O3" i="31"/>
  <c r="D19" i="32"/>
  <c r="O4" i="31"/>
  <c r="E19" i="32"/>
  <c r="O5" i="31"/>
  <c r="F19" i="32"/>
  <c r="O6" i="31"/>
  <c r="G19" i="32"/>
  <c r="O7" i="31"/>
  <c r="H19" i="32"/>
  <c r="O8" i="31"/>
  <c r="I19" i="32"/>
  <c r="O9" i="31"/>
  <c r="C51" i="32"/>
  <c r="O10" i="31"/>
  <c r="D51" i="32"/>
  <c r="O11" i="31"/>
  <c r="E51" i="32"/>
  <c r="O12" i="31"/>
  <c r="F51" i="32"/>
  <c r="O13" i="31"/>
  <c r="G51" i="32"/>
  <c r="O14" i="31"/>
  <c r="H51" i="32"/>
  <c r="O15" i="31"/>
  <c r="I51" i="32"/>
  <c r="O16" i="31"/>
  <c r="C83" i="32"/>
  <c r="O17" i="31"/>
  <c r="D83" i="32"/>
  <c r="O18" i="31"/>
  <c r="E83" i="32"/>
  <c r="O19" i="31"/>
  <c r="F83" i="32"/>
  <c r="O20" i="31"/>
  <c r="G83" i="32"/>
  <c r="O21" i="31"/>
  <c r="H83" i="32"/>
  <c r="O22" i="31"/>
  <c r="I83" i="32"/>
  <c r="O23" i="31"/>
  <c r="C115" i="32"/>
  <c r="O24" i="31"/>
  <c r="D115" i="32"/>
  <c r="O25" i="31"/>
  <c r="E115" i="32"/>
  <c r="O26" i="31"/>
  <c r="F115" i="32"/>
  <c r="O27" i="31"/>
  <c r="G115" i="32"/>
  <c r="O28" i="31"/>
  <c r="H115" i="32"/>
  <c r="O29" i="31"/>
  <c r="I115" i="32"/>
  <c r="O30" i="31"/>
  <c r="C147" i="32"/>
  <c r="O31" i="31"/>
  <c r="D147" i="32"/>
  <c r="O32" i="31"/>
  <c r="E147" i="32"/>
  <c r="O33" i="31"/>
  <c r="F147" i="32"/>
  <c r="O34" i="31"/>
  <c r="G147" i="32"/>
  <c r="O35" i="31"/>
  <c r="H147" i="32"/>
  <c r="O36" i="31"/>
  <c r="I147" i="32"/>
  <c r="O37" i="31"/>
  <c r="C179" i="32"/>
  <c r="O38" i="31"/>
  <c r="D179" i="32"/>
  <c r="O39" i="31"/>
  <c r="E179" i="32"/>
  <c r="O40" i="31"/>
  <c r="F179" i="32"/>
  <c r="O41" i="31"/>
  <c r="G179" i="32"/>
  <c r="O42" i="31"/>
  <c r="H179" i="32"/>
  <c r="O43" i="31"/>
  <c r="I179" i="32"/>
  <c r="O44" i="31"/>
  <c r="C211" i="32"/>
  <c r="O45" i="31"/>
  <c r="D211" i="32"/>
  <c r="O46" i="31"/>
  <c r="E211" i="32"/>
  <c r="O47" i="31"/>
  <c r="F211" i="32"/>
  <c r="O48" i="31"/>
  <c r="G211" i="32"/>
  <c r="O49" i="31"/>
  <c r="H211" i="32"/>
  <c r="O50" i="31"/>
  <c r="I211" i="32"/>
  <c r="O51" i="31"/>
  <c r="C243" i="32"/>
  <c r="O52" i="31"/>
  <c r="D243" i="32"/>
  <c r="O53" i="31"/>
  <c r="E243" i="32"/>
  <c r="O54" i="31"/>
  <c r="F243" i="32"/>
  <c r="O55" i="31"/>
  <c r="G243" i="32"/>
  <c r="O56" i="31"/>
  <c r="H243" i="32"/>
  <c r="O57" i="31"/>
  <c r="I243" i="32"/>
  <c r="O58" i="31"/>
  <c r="C275" i="32"/>
  <c r="O59" i="31"/>
  <c r="D275" i="32"/>
  <c r="O60" i="31"/>
  <c r="E275" i="32"/>
  <c r="O61" i="31"/>
  <c r="F275" i="32"/>
  <c r="O62" i="31"/>
  <c r="G275" i="32"/>
  <c r="O63" i="31"/>
  <c r="H275" i="32"/>
  <c r="O64" i="31"/>
  <c r="I275" i="32"/>
  <c r="O65" i="31"/>
  <c r="C307" i="32"/>
  <c r="O66" i="31"/>
  <c r="D307" i="32"/>
  <c r="O67" i="31"/>
  <c r="E307" i="32"/>
  <c r="O68" i="31"/>
  <c r="F307" i="32"/>
  <c r="O69" i="31"/>
  <c r="G307" i="32"/>
  <c r="O70" i="31"/>
  <c r="H307" i="32"/>
  <c r="O71" i="31"/>
  <c r="I307" i="32"/>
  <c r="O72" i="31"/>
  <c r="C339" i="32"/>
  <c r="O73" i="31"/>
  <c r="D339" i="32"/>
  <c r="O74" i="31"/>
  <c r="E339" i="32"/>
  <c r="O75" i="31"/>
  <c r="F339" i="32"/>
  <c r="O76" i="31"/>
  <c r="G339" i="32"/>
  <c r="O77" i="31"/>
  <c r="H339" i="32"/>
  <c r="O78" i="31"/>
  <c r="I339" i="32"/>
  <c r="O79" i="31"/>
  <c r="C371" i="32"/>
  <c r="O80" i="31"/>
  <c r="D371" i="32"/>
  <c r="E371" i="32"/>
  <c r="C615" i="24"/>
  <c r="CD85" i="24"/>
  <c r="AE2" i="31"/>
  <c r="C26" i="32"/>
  <c r="CE89" i="24"/>
  <c r="AE3" i="31"/>
  <c r="D26" i="32"/>
  <c r="AE4" i="31"/>
  <c r="E26" i="32"/>
  <c r="AE5" i="31"/>
  <c r="F26" i="32"/>
  <c r="AE6" i="31"/>
  <c r="G26" i="32"/>
  <c r="AE7" i="31"/>
  <c r="H26" i="32"/>
  <c r="AE8" i="31"/>
  <c r="I26" i="32"/>
  <c r="AE9" i="31"/>
  <c r="C58" i="32"/>
  <c r="AE10" i="31"/>
  <c r="D58" i="32"/>
  <c r="AE11" i="31"/>
  <c r="E58" i="32"/>
  <c r="AE12" i="31"/>
  <c r="F58" i="32"/>
  <c r="AE13" i="31"/>
  <c r="G58" i="32"/>
  <c r="AE14" i="31"/>
  <c r="H58" i="32"/>
  <c r="AE15" i="31"/>
  <c r="I58" i="32"/>
  <c r="AE16" i="31"/>
  <c r="C90" i="32"/>
  <c r="AE17" i="31"/>
  <c r="D90" i="32"/>
  <c r="AE18" i="31"/>
  <c r="E90" i="32"/>
  <c r="AE19" i="31"/>
  <c r="F90" i="32"/>
  <c r="AE20" i="31"/>
  <c r="G90" i="32"/>
  <c r="AE21" i="31"/>
  <c r="H90" i="32"/>
  <c r="AE22" i="31"/>
  <c r="I90" i="32"/>
  <c r="AE23" i="31"/>
  <c r="C122" i="32"/>
  <c r="AE24" i="31"/>
  <c r="D122" i="32"/>
  <c r="AE25" i="31"/>
  <c r="E122" i="32"/>
  <c r="AE26" i="31"/>
  <c r="F122" i="32"/>
  <c r="AE27" i="31"/>
  <c r="G122" i="32"/>
  <c r="AE28" i="31"/>
  <c r="H122" i="32"/>
  <c r="AE29" i="31"/>
  <c r="I122" i="32"/>
  <c r="AE30" i="31"/>
  <c r="C154" i="32"/>
  <c r="AE31" i="31"/>
  <c r="D154" i="32"/>
  <c r="AE32" i="31"/>
  <c r="E154" i="32"/>
  <c r="AE33" i="31"/>
  <c r="F154" i="32"/>
  <c r="AE34" i="31"/>
  <c r="G154" i="32"/>
  <c r="AE35" i="31"/>
  <c r="H154" i="32"/>
  <c r="AE36" i="31"/>
  <c r="I154" i="32"/>
  <c r="AE37" i="31"/>
  <c r="C186" i="32"/>
  <c r="AE38" i="31"/>
  <c r="D186" i="32"/>
  <c r="AE39" i="31"/>
  <c r="E186" i="32"/>
  <c r="AE40" i="31"/>
  <c r="F186" i="32"/>
  <c r="AE41" i="31"/>
  <c r="G186" i="32"/>
  <c r="AE42" i="31"/>
  <c r="H186" i="32"/>
  <c r="AE43" i="31"/>
  <c r="I186" i="32"/>
  <c r="AE44" i="31"/>
  <c r="C218" i="32"/>
  <c r="AE45" i="31"/>
  <c r="D218" i="32"/>
  <c r="AE46" i="31"/>
  <c r="E218" i="32"/>
  <c r="AE47" i="31"/>
  <c r="F218" i="32"/>
  <c r="I380" i="32"/>
  <c r="D612" i="24"/>
  <c r="CF90" i="24"/>
  <c r="AH51" i="31"/>
  <c r="C253" i="32"/>
  <c r="CE91" i="24"/>
  <c r="I382" i="32"/>
  <c r="I612" i="24"/>
  <c r="I383" i="32"/>
  <c r="J612" i="24"/>
  <c r="I384" i="32"/>
  <c r="L612" i="24"/>
  <c r="G19" i="4"/>
  <c r="E19" i="4"/>
  <c r="G28" i="4"/>
  <c r="E28" i="4"/>
  <c r="F7" i="6"/>
  <c r="E220" i="24"/>
  <c r="F24" i="6"/>
  <c r="E233" i="24"/>
  <c r="F32" i="6" s="1"/>
  <c r="CF2" i="28"/>
  <c r="D5" i="7"/>
  <c r="D258" i="24"/>
  <c r="D13" i="7"/>
  <c r="C363" i="24"/>
  <c r="C365" i="24"/>
  <c r="C16" i="8"/>
  <c r="D308" i="24"/>
  <c r="C68" i="8"/>
  <c r="C85" i="8"/>
  <c r="D341" i="24"/>
  <c r="C113" i="8"/>
  <c r="BQ2" i="30"/>
  <c r="D383" i="24"/>
  <c r="CP2" i="30"/>
  <c r="D416" i="24"/>
  <c r="DF2" i="30"/>
  <c r="C170" i="8"/>
  <c r="F420" i="24"/>
  <c r="H15" i="15"/>
  <c r="I15" i="15" s="1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H22" i="15"/>
  <c r="I22" i="15" s="1"/>
  <c r="F22" i="15"/>
  <c r="H23" i="15"/>
  <c r="I23" i="15" s="1"/>
  <c r="F23" i="15"/>
  <c r="F24" i="15"/>
  <c r="H25" i="15"/>
  <c r="I25" i="15" s="1"/>
  <c r="F25" i="15"/>
  <c r="H26" i="15"/>
  <c r="I26" i="15" s="1"/>
  <c r="F26" i="15"/>
  <c r="H27" i="15"/>
  <c r="I27" i="15" s="1"/>
  <c r="F27" i="15"/>
  <c r="H28" i="15"/>
  <c r="I28" i="15" s="1"/>
  <c r="F28" i="15"/>
  <c r="H29" i="15"/>
  <c r="I29" i="15" s="1"/>
  <c r="F29" i="15"/>
  <c r="H30" i="15"/>
  <c r="I30" i="15" s="1"/>
  <c r="F30" i="15"/>
  <c r="F33" i="15"/>
  <c r="F34" i="15"/>
  <c r="H35" i="15"/>
  <c r="I35" i="15" s="1"/>
  <c r="F35" i="15"/>
  <c r="F36" i="15"/>
  <c r="F37" i="15"/>
  <c r="H38" i="15"/>
  <c r="I38" i="15" s="1"/>
  <c r="F38" i="15"/>
  <c r="H39" i="15"/>
  <c r="I39" i="15" s="1"/>
  <c r="F39" i="15"/>
  <c r="H41" i="15"/>
  <c r="I41" i="15" s="1"/>
  <c r="F41" i="15"/>
  <c r="H42" i="15"/>
  <c r="I42" i="15" s="1"/>
  <c r="F42" i="15"/>
  <c r="F43" i="15"/>
  <c r="H44" i="15"/>
  <c r="I44" i="15" s="1"/>
  <c r="F44" i="15"/>
  <c r="F45" i="15"/>
  <c r="F46" i="15"/>
  <c r="F47" i="15"/>
  <c r="F48" i="15"/>
  <c r="F49" i="15"/>
  <c r="F50" i="15"/>
  <c r="H51" i="15"/>
  <c r="I51" i="15" s="1"/>
  <c r="F51" i="15"/>
  <c r="H52" i="15"/>
  <c r="I52" i="15" s="1"/>
  <c r="F52" i="15"/>
  <c r="F53" i="15"/>
  <c r="H54" i="15"/>
  <c r="I54" i="15" s="1"/>
  <c r="F54" i="15"/>
  <c r="H55" i="15"/>
  <c r="I55" i="15" s="1"/>
  <c r="F55" i="15"/>
  <c r="H56" i="15"/>
  <c r="I56" i="15" s="1"/>
  <c r="F56" i="15"/>
  <c r="H57" i="15"/>
  <c r="I57" i="15" s="1"/>
  <c r="F57" i="15"/>
  <c r="H58" i="15"/>
  <c r="I58" i="15" s="1"/>
  <c r="F58" i="15"/>
  <c r="H59" i="15"/>
  <c r="I59" i="15" s="1"/>
  <c r="F59" i="15"/>
  <c r="F63" i="15"/>
  <c r="H64" i="15"/>
  <c r="I64" i="15" s="1"/>
  <c r="F64" i="15"/>
  <c r="F65" i="15"/>
  <c r="F69" i="15"/>
  <c r="C715" i="34"/>
  <c r="C648" i="34"/>
  <c r="M716" i="34" s="1"/>
  <c r="D615" i="34"/>
  <c r="CD52" i="24" l="1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3"/>
  <c r="E414" i="24"/>
  <c r="C137" i="8"/>
  <c r="D12" i="33"/>
  <c r="E380" i="24"/>
  <c r="C87" i="8"/>
  <c r="D350" i="24"/>
  <c r="C50" i="8"/>
  <c r="D352" i="24"/>
  <c r="C103" i="8" s="1"/>
  <c r="F309" i="24"/>
  <c r="BP2" i="30"/>
  <c r="C119" i="8"/>
  <c r="BN2" i="30"/>
  <c r="C117" i="8"/>
  <c r="D366" i="24"/>
  <c r="F16" i="6"/>
  <c r="F234" i="24"/>
  <c r="I381" i="32"/>
  <c r="G612" i="24"/>
  <c r="CF91" i="24"/>
  <c r="I378" i="32"/>
  <c r="K612" i="24"/>
  <c r="E373" i="32"/>
  <c r="C94" i="15"/>
  <c r="G94" i="15" s="1"/>
  <c r="H2" i="31"/>
  <c r="C12" i="32"/>
  <c r="CE62" i="24"/>
  <c r="I364" i="32" s="1"/>
  <c r="C67" i="24" l="1"/>
  <c r="CE52" i="24"/>
  <c r="D85" i="24"/>
  <c r="M3" i="31"/>
  <c r="D17" i="32"/>
  <c r="E85" i="24"/>
  <c r="M4" i="31"/>
  <c r="E17" i="32"/>
  <c r="F85" i="24"/>
  <c r="M5" i="31"/>
  <c r="F17" i="32"/>
  <c r="G85" i="24"/>
  <c r="M6" i="31"/>
  <c r="G17" i="32"/>
  <c r="H85" i="24"/>
  <c r="M7" i="31"/>
  <c r="H17" i="32"/>
  <c r="I85" i="24"/>
  <c r="M8" i="31"/>
  <c r="I17" i="32"/>
  <c r="J85" i="24"/>
  <c r="M9" i="31"/>
  <c r="C49" i="32"/>
  <c r="K85" i="24"/>
  <c r="M10" i="31"/>
  <c r="D49" i="32"/>
  <c r="L85" i="24"/>
  <c r="M11" i="31"/>
  <c r="E49" i="32"/>
  <c r="M85" i="24"/>
  <c r="M12" i="31"/>
  <c r="F49" i="32"/>
  <c r="N85" i="24"/>
  <c r="M13" i="31"/>
  <c r="G49" i="32"/>
  <c r="O85" i="24"/>
  <c r="M14" i="31"/>
  <c r="H49" i="32"/>
  <c r="P85" i="24"/>
  <c r="M15" i="31"/>
  <c r="I49" i="32"/>
  <c r="Q85" i="24"/>
  <c r="M16" i="31"/>
  <c r="C81" i="32"/>
  <c r="R85" i="24"/>
  <c r="M17" i="31"/>
  <c r="D81" i="32"/>
  <c r="S85" i="24"/>
  <c r="M18" i="31"/>
  <c r="E81" i="32"/>
  <c r="T85" i="24"/>
  <c r="M19" i="31"/>
  <c r="F81" i="32"/>
  <c r="U85" i="24"/>
  <c r="M20" i="31"/>
  <c r="G81" i="32"/>
  <c r="V85" i="24"/>
  <c r="M21" i="31"/>
  <c r="H81" i="32"/>
  <c r="W85" i="24"/>
  <c r="M22" i="31"/>
  <c r="I81" i="32"/>
  <c r="X85" i="24"/>
  <c r="M23" i="31"/>
  <c r="C113" i="32"/>
  <c r="Y85" i="24"/>
  <c r="M24" i="31"/>
  <c r="D113" i="32"/>
  <c r="Z85" i="24"/>
  <c r="M25" i="31"/>
  <c r="E113" i="32"/>
  <c r="AA85" i="24"/>
  <c r="M26" i="31"/>
  <c r="F113" i="32"/>
  <c r="AB85" i="24"/>
  <c r="M27" i="31"/>
  <c r="G113" i="32"/>
  <c r="AC85" i="24"/>
  <c r="M28" i="31"/>
  <c r="H113" i="32"/>
  <c r="AD85" i="24"/>
  <c r="M29" i="31"/>
  <c r="I113" i="32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AI85" i="24"/>
  <c r="M34" i="31"/>
  <c r="G145" i="32"/>
  <c r="AJ85" i="24"/>
  <c r="M35" i="31"/>
  <c r="H145" i="32"/>
  <c r="AK85" i="24"/>
  <c r="M36" i="31"/>
  <c r="I145" i="32"/>
  <c r="AL85" i="24"/>
  <c r="M37" i="31"/>
  <c r="C177" i="32"/>
  <c r="AM85" i="24"/>
  <c r="M38" i="31"/>
  <c r="D177" i="32"/>
  <c r="AN85" i="24"/>
  <c r="M39" i="31"/>
  <c r="E177" i="32"/>
  <c r="AO85" i="24"/>
  <c r="M40" i="31"/>
  <c r="F177" i="32"/>
  <c r="AP85" i="24"/>
  <c r="M41" i="31"/>
  <c r="G177" i="32"/>
  <c r="AQ85" i="24"/>
  <c r="M42" i="31"/>
  <c r="H177" i="32"/>
  <c r="AR85" i="24"/>
  <c r="M43" i="31"/>
  <c r="I177" i="32"/>
  <c r="AS85" i="24"/>
  <c r="M44" i="31"/>
  <c r="C209" i="32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AY85" i="24"/>
  <c r="M50" i="31"/>
  <c r="I209" i="32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BE85" i="24"/>
  <c r="M56" i="31"/>
  <c r="H241" i="32"/>
  <c r="BF85" i="24"/>
  <c r="M57" i="31"/>
  <c r="I241" i="32"/>
  <c r="BG85" i="24"/>
  <c r="M58" i="31"/>
  <c r="C273" i="32"/>
  <c r="BH85" i="24"/>
  <c r="M59" i="31"/>
  <c r="D273" i="32"/>
  <c r="BI85" i="24"/>
  <c r="M60" i="31"/>
  <c r="E273" i="32"/>
  <c r="BJ85" i="24"/>
  <c r="M61" i="31"/>
  <c r="F273" i="32"/>
  <c r="BK85" i="24"/>
  <c r="M62" i="31"/>
  <c r="G273" i="32"/>
  <c r="BL85" i="24"/>
  <c r="M63" i="31"/>
  <c r="H273" i="32"/>
  <c r="BM85" i="24"/>
  <c r="M64" i="31"/>
  <c r="I273" i="32"/>
  <c r="BN85" i="24"/>
  <c r="M65" i="31"/>
  <c r="C305" i="32"/>
  <c r="BO85" i="24"/>
  <c r="M66" i="31"/>
  <c r="D305" i="32"/>
  <c r="BP85" i="24"/>
  <c r="M67" i="31"/>
  <c r="E305" i="32"/>
  <c r="BQ85" i="24"/>
  <c r="M68" i="31"/>
  <c r="F305" i="32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BV85" i="24"/>
  <c r="M73" i="31"/>
  <c r="D337" i="32"/>
  <c r="BW85" i="24"/>
  <c r="M74" i="31"/>
  <c r="E337" i="32"/>
  <c r="BX85" i="24"/>
  <c r="M75" i="31"/>
  <c r="F337" i="32"/>
  <c r="BY85" i="24"/>
  <c r="M76" i="31"/>
  <c r="G337" i="32"/>
  <c r="BZ85" i="24"/>
  <c r="M77" i="31"/>
  <c r="H337" i="32"/>
  <c r="CA85" i="24"/>
  <c r="M78" i="31"/>
  <c r="I337" i="32"/>
  <c r="CB85" i="24"/>
  <c r="M79" i="31"/>
  <c r="C369" i="32"/>
  <c r="CC85" i="24"/>
  <c r="M80" i="31"/>
  <c r="D369" i="32"/>
  <c r="C120" i="8"/>
  <c r="D367" i="24"/>
  <c r="D715" i="34"/>
  <c r="E623" i="34"/>
  <c r="E612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77" i="32"/>
  <c r="C77" i="15"/>
  <c r="G77" i="15" s="1"/>
  <c r="C638" i="24"/>
  <c r="H277" i="32"/>
  <c r="C76" i="15"/>
  <c r="G76" i="15" s="1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I245" i="32"/>
  <c r="C70" i="15"/>
  <c r="G70" i="15" s="1"/>
  <c r="C629" i="24"/>
  <c r="H245" i="32"/>
  <c r="C69" i="15"/>
  <c r="C614" i="24"/>
  <c r="G245" i="32"/>
  <c r="C68" i="15"/>
  <c r="G68" i="15" s="1"/>
  <c r="C624" i="24"/>
  <c r="F245" i="32"/>
  <c r="C67" i="15"/>
  <c r="G67" i="15" s="1"/>
  <c r="C633" i="24"/>
  <c r="E245" i="32"/>
  <c r="C66" i="15"/>
  <c r="G66" i="15" s="1"/>
  <c r="C632" i="24"/>
  <c r="D245" i="32"/>
  <c r="C65" i="15"/>
  <c r="C630" i="24"/>
  <c r="C245" i="32"/>
  <c r="C64" i="15"/>
  <c r="G64" i="15" s="1"/>
  <c r="C628" i="24"/>
  <c r="I213" i="32"/>
  <c r="C63" i="15"/>
  <c r="C625" i="24"/>
  <c r="H213" i="32"/>
  <c r="C62" i="15"/>
  <c r="C616" i="24"/>
  <c r="G213" i="32"/>
  <c r="C61" i="15"/>
  <c r="C631" i="24"/>
  <c r="F213" i="32"/>
  <c r="C60" i="15"/>
  <c r="C713" i="24"/>
  <c r="E213" i="32"/>
  <c r="C59" i="15"/>
  <c r="G59" i="15" s="1"/>
  <c r="C712" i="24"/>
  <c r="D213" i="32"/>
  <c r="C58" i="15"/>
  <c r="G58" i="15" s="1"/>
  <c r="C711" i="24"/>
  <c r="C213" i="32"/>
  <c r="C57" i="15"/>
  <c r="G57" i="15" s="1"/>
  <c r="C710" i="24"/>
  <c r="I181" i="32"/>
  <c r="C56" i="15"/>
  <c r="G56" i="15" s="1"/>
  <c r="C709" i="24"/>
  <c r="H181" i="32"/>
  <c r="C55" i="15"/>
  <c r="G55" i="15" s="1"/>
  <c r="C708" i="24"/>
  <c r="G181" i="32"/>
  <c r="C54" i="15"/>
  <c r="G54" i="15" s="1"/>
  <c r="C707" i="24"/>
  <c r="F181" i="32"/>
  <c r="C53" i="15"/>
  <c r="C706" i="24"/>
  <c r="E181" i="32"/>
  <c r="C52" i="15"/>
  <c r="G52" i="15" s="1"/>
  <c r="C705" i="24"/>
  <c r="D181" i="32"/>
  <c r="C51" i="15"/>
  <c r="G51" i="15" s="1"/>
  <c r="C704" i="24"/>
  <c r="C181" i="32"/>
  <c r="C50" i="15"/>
  <c r="C703" i="24"/>
  <c r="I149" i="32"/>
  <c r="C49" i="15"/>
  <c r="C702" i="24"/>
  <c r="H149" i="32"/>
  <c r="C48" i="15"/>
  <c r="C701" i="24"/>
  <c r="G149" i="32"/>
  <c r="C47" i="15"/>
  <c r="C700" i="24"/>
  <c r="F149" i="32"/>
  <c r="C46" i="15"/>
  <c r="C699" i="24"/>
  <c r="E149" i="32"/>
  <c r="C45" i="15"/>
  <c r="C698" i="24"/>
  <c r="D149" i="32"/>
  <c r="C44" i="15"/>
  <c r="G44" i="15" s="1"/>
  <c r="C697" i="24"/>
  <c r="C149" i="32"/>
  <c r="C43" i="15"/>
  <c r="C696" i="24"/>
  <c r="I117" i="32"/>
  <c r="C42" i="15"/>
  <c r="G42" i="15" s="1"/>
  <c r="C695" i="24"/>
  <c r="H117" i="32"/>
  <c r="C41" i="15"/>
  <c r="G41" i="15" s="1"/>
  <c r="C694" i="24"/>
  <c r="G117" i="32"/>
  <c r="C40" i="15"/>
  <c r="G40" i="15" s="1"/>
  <c r="C693" i="24"/>
  <c r="F117" i="32"/>
  <c r="C39" i="15"/>
  <c r="G39" i="15" s="1"/>
  <c r="C692" i="24"/>
  <c r="E117" i="32"/>
  <c r="C38" i="15"/>
  <c r="G38" i="15" s="1"/>
  <c r="C691" i="24"/>
  <c r="D117" i="32"/>
  <c r="C37" i="15"/>
  <c r="C690" i="24"/>
  <c r="C117" i="32"/>
  <c r="C36" i="15"/>
  <c r="C689" i="24"/>
  <c r="I85" i="32"/>
  <c r="C35" i="15"/>
  <c r="G35" i="15" s="1"/>
  <c r="C688" i="24"/>
  <c r="H85" i="32"/>
  <c r="C34" i="15"/>
  <c r="C687" i="24"/>
  <c r="G85" i="32"/>
  <c r="C33" i="15"/>
  <c r="C686" i="24"/>
  <c r="F85" i="32"/>
  <c r="C32" i="15"/>
  <c r="G32" i="15" s="1"/>
  <c r="C685" i="24"/>
  <c r="E85" i="32"/>
  <c r="C31" i="15"/>
  <c r="G31" i="15" s="1"/>
  <c r="C684" i="24"/>
  <c r="D85" i="32"/>
  <c r="C30" i="15"/>
  <c r="G30" i="15" s="1"/>
  <c r="C683" i="24"/>
  <c r="C85" i="32"/>
  <c r="C29" i="15"/>
  <c r="G29" i="15" s="1"/>
  <c r="C682" i="24"/>
  <c r="I53" i="32"/>
  <c r="C28" i="15"/>
  <c r="G28" i="15" s="1"/>
  <c r="C681" i="24"/>
  <c r="H53" i="32"/>
  <c r="C27" i="15"/>
  <c r="G27" i="15" s="1"/>
  <c r="C680" i="24"/>
  <c r="G53" i="32"/>
  <c r="C26" i="15"/>
  <c r="G26" i="15" s="1"/>
  <c r="C679" i="24"/>
  <c r="F53" i="32"/>
  <c r="C25" i="15"/>
  <c r="G25" i="15" s="1"/>
  <c r="C678" i="24"/>
  <c r="E53" i="32"/>
  <c r="C24" i="15"/>
  <c r="C677" i="24"/>
  <c r="D53" i="32"/>
  <c r="C23" i="15"/>
  <c r="G23" i="15" s="1"/>
  <c r="C676" i="24"/>
  <c r="C53" i="32"/>
  <c r="C22" i="15"/>
  <c r="G22" i="15" s="1"/>
  <c r="C675" i="24"/>
  <c r="I21" i="32"/>
  <c r="C21" i="15"/>
  <c r="G21" i="15" s="1"/>
  <c r="C674" i="24"/>
  <c r="H21" i="32"/>
  <c r="C20" i="15"/>
  <c r="G20" i="15" s="1"/>
  <c r="C673" i="24"/>
  <c r="G21" i="32"/>
  <c r="C19" i="15"/>
  <c r="G19" i="15" s="1"/>
  <c r="C672" i="24"/>
  <c r="F21" i="32"/>
  <c r="C18" i="15"/>
  <c r="G18" i="15" s="1"/>
  <c r="C671" i="24"/>
  <c r="E21" i="32"/>
  <c r="C17" i="15"/>
  <c r="C670" i="24"/>
  <c r="D21" i="32"/>
  <c r="C16" i="15"/>
  <c r="G16" i="15" s="1"/>
  <c r="C669" i="24"/>
  <c r="M2" i="31"/>
  <c r="C17" i="32"/>
  <c r="CE67" i="24"/>
  <c r="I369" i="32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21" i="8"/>
  <c r="D384" i="24"/>
  <c r="C21" i="32" l="1"/>
  <c r="C15" i="15"/>
  <c r="G15" i="15" s="1"/>
  <c r="C668" i="24"/>
  <c r="CE85" i="24"/>
  <c r="G17" i="15"/>
  <c r="H17" i="15"/>
  <c r="I17" i="15" s="1"/>
  <c r="G24" i="15"/>
  <c r="H24" i="15"/>
  <c r="I24" i="15" s="1"/>
  <c r="G33" i="15"/>
  <c r="H33" i="15"/>
  <c r="I33" i="15" s="1"/>
  <c r="G34" i="15"/>
  <c r="H34" i="15"/>
  <c r="G36" i="15"/>
  <c r="H36" i="15"/>
  <c r="I36" i="15" s="1"/>
  <c r="G37" i="15"/>
  <c r="H37" i="15"/>
  <c r="I37" i="15" s="1"/>
  <c r="G43" i="15"/>
  <c r="H43" i="15"/>
  <c r="I43" i="15" s="1"/>
  <c r="G45" i="15"/>
  <c r="H45" i="15"/>
  <c r="I45" i="15" s="1"/>
  <c r="G46" i="15"/>
  <c r="H46" i="15"/>
  <c r="I46" i="15" s="1"/>
  <c r="G47" i="15"/>
  <c r="H47" i="15"/>
  <c r="I47" i="15" s="1"/>
  <c r="G48" i="15"/>
  <c r="H48" i="15"/>
  <c r="I48" i="15" s="1"/>
  <c r="G49" i="15"/>
  <c r="H49" i="15"/>
  <c r="I49" i="15" s="1"/>
  <c r="G50" i="15"/>
  <c r="H50" i="15"/>
  <c r="I50" i="15" s="1"/>
  <c r="G53" i="15"/>
  <c r="H53" i="15"/>
  <c r="I53" i="15" s="1"/>
  <c r="G63" i="15"/>
  <c r="H63" i="15"/>
  <c r="I63" i="15" s="1"/>
  <c r="G65" i="15"/>
  <c r="H65" i="15"/>
  <c r="I65" i="15" s="1"/>
  <c r="C715" i="24"/>
  <c r="C648" i="24"/>
  <c r="M716" i="24" s="1"/>
  <c r="D615" i="24"/>
  <c r="G69" i="15"/>
  <c r="H69" i="15"/>
  <c r="I69" i="15" s="1"/>
  <c r="C138" i="8"/>
  <c r="D417" i="24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E612" i="24" s="1"/>
  <c r="D623" i="24"/>
  <c r="D622" i="24"/>
  <c r="D621" i="24"/>
  <c r="D620" i="24"/>
  <c r="D619" i="24"/>
  <c r="D618" i="24"/>
  <c r="D617" i="24"/>
  <c r="D616" i="24"/>
  <c r="I373" i="32"/>
  <c r="C716" i="24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C168" i="8"/>
  <c r="D421" i="24"/>
  <c r="D715" i="24" l="1"/>
  <c r="E623" i="24"/>
  <c r="C172" i="8"/>
  <c r="D424" i="24"/>
  <c r="C177" i="8" s="1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H715" i="34"/>
  <c r="I629" i="34"/>
  <c r="G716" i="24" l="1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L647" i="24" s="1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l="1"/>
  <c r="K644" i="24"/>
  <c r="L716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715" i="24" s="1"/>
  <c r="K716" i="24" l="1"/>
  <c r="K713" i="24"/>
  <c r="M713" i="24" s="1"/>
  <c r="F215" i="32" s="1"/>
  <c r="K712" i="24"/>
  <c r="M712" i="24" s="1"/>
  <c r="E215" i="32" s="1"/>
  <c r="K711" i="24"/>
  <c r="M711" i="24" s="1"/>
  <c r="D215" i="32" s="1"/>
  <c r="K710" i="24"/>
  <c r="M710" i="24" s="1"/>
  <c r="C215" i="32" s="1"/>
  <c r="K709" i="24"/>
  <c r="M709" i="24" s="1"/>
  <c r="I183" i="32" s="1"/>
  <c r="K708" i="24"/>
  <c r="M708" i="24" s="1"/>
  <c r="H183" i="32" s="1"/>
  <c r="K707" i="24"/>
  <c r="M707" i="24" s="1"/>
  <c r="G183" i="32" s="1"/>
  <c r="K706" i="24"/>
  <c r="M706" i="24" s="1"/>
  <c r="F183" i="32" s="1"/>
  <c r="K705" i="24"/>
  <c r="M705" i="24" s="1"/>
  <c r="E183" i="32" s="1"/>
  <c r="K704" i="24"/>
  <c r="M704" i="24" s="1"/>
  <c r="D183" i="32" s="1"/>
  <c r="K703" i="24"/>
  <c r="M703" i="24" s="1"/>
  <c r="C183" i="32" s="1"/>
  <c r="K702" i="24"/>
  <c r="M702" i="24" s="1"/>
  <c r="I151" i="32" s="1"/>
  <c r="K701" i="24"/>
  <c r="M701" i="24" s="1"/>
  <c r="H151" i="32" s="1"/>
  <c r="K700" i="24"/>
  <c r="M700" i="24" s="1"/>
  <c r="G151" i="32" s="1"/>
  <c r="K699" i="24"/>
  <c r="M699" i="24" s="1"/>
  <c r="F151" i="32" s="1"/>
  <c r="K698" i="24"/>
  <c r="M698" i="24" s="1"/>
  <c r="E151" i="32" s="1"/>
  <c r="K697" i="24"/>
  <c r="M697" i="24" s="1"/>
  <c r="D151" i="32" s="1"/>
  <c r="K696" i="24"/>
  <c r="M696" i="24" s="1"/>
  <c r="C151" i="32" s="1"/>
  <c r="K695" i="24"/>
  <c r="M695" i="24" s="1"/>
  <c r="I119" i="32" s="1"/>
  <c r="K694" i="24"/>
  <c r="M694" i="24" s="1"/>
  <c r="H119" i="32" s="1"/>
  <c r="K693" i="24"/>
  <c r="M693" i="24" s="1"/>
  <c r="K692" i="24"/>
  <c r="M692" i="24" s="1"/>
  <c r="K691" i="24"/>
  <c r="M691" i="24" s="1"/>
  <c r="K690" i="24"/>
  <c r="M690" i="24" s="1"/>
  <c r="D119" i="32" s="1"/>
  <c r="K689" i="24"/>
  <c r="M689" i="24" s="1"/>
  <c r="C119" i="32" s="1"/>
  <c r="K688" i="24"/>
  <c r="M688" i="24" s="1"/>
  <c r="I87" i="32" s="1"/>
  <c r="K687" i="24"/>
  <c r="M687" i="24" s="1"/>
  <c r="H87" i="32" s="1"/>
  <c r="K686" i="24"/>
  <c r="M686" i="24" s="1"/>
  <c r="G87" i="32" s="1"/>
  <c r="K685" i="24"/>
  <c r="M685" i="24" s="1"/>
  <c r="F87" i="32" s="1"/>
  <c r="K684" i="24"/>
  <c r="M684" i="24" s="1"/>
  <c r="E87" i="32" s="1"/>
  <c r="K683" i="24"/>
  <c r="M683" i="24" s="1"/>
  <c r="D87" i="32" s="1"/>
  <c r="K682" i="24"/>
  <c r="M682" i="24" s="1"/>
  <c r="C87" i="32" s="1"/>
  <c r="K681" i="24"/>
  <c r="M681" i="24" s="1"/>
  <c r="I55" i="32" s="1"/>
  <c r="K680" i="24"/>
  <c r="M680" i="24" s="1"/>
  <c r="H55" i="32" s="1"/>
  <c r="K679" i="24"/>
  <c r="M679" i="24" s="1"/>
  <c r="K678" i="24"/>
  <c r="M678" i="24" s="1"/>
  <c r="K677" i="24"/>
  <c r="M677" i="24" s="1"/>
  <c r="K676" i="24"/>
  <c r="M676" i="24" s="1"/>
  <c r="D55" i="32" s="1"/>
  <c r="K675" i="24"/>
  <c r="M675" i="24" s="1"/>
  <c r="C55" i="32" s="1"/>
  <c r="K674" i="24"/>
  <c r="M674" i="24" s="1"/>
  <c r="I23" i="32" s="1"/>
  <c r="K673" i="24"/>
  <c r="M673" i="24" s="1"/>
  <c r="H23" i="32" s="1"/>
  <c r="K672" i="24"/>
  <c r="M672" i="24" s="1"/>
  <c r="G23" i="32" s="1"/>
  <c r="K671" i="24"/>
  <c r="M671" i="24" s="1"/>
  <c r="F23" i="32" s="1"/>
  <c r="K670" i="24"/>
  <c r="M670" i="24" s="1"/>
  <c r="E23" i="32" s="1"/>
  <c r="K669" i="24"/>
  <c r="M669" i="24" s="1"/>
  <c r="D23" i="32" s="1"/>
  <c r="K668" i="24"/>
  <c r="K715" i="24" l="1"/>
  <c r="M668" i="24"/>
  <c r="E119" i="32"/>
  <c r="F119" i="32"/>
  <c r="F55" i="32"/>
  <c r="G119" i="32"/>
  <c r="C23" i="32" l="1"/>
  <c r="M715" i="24"/>
</calcChain>
</file>

<file path=xl/sharedStrings.xml><?xml version="1.0" encoding="utf-8"?>
<sst xmlns="http://schemas.openxmlformats.org/spreadsheetml/2006/main" count="4972" uniqueCount="1486">
  <si>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</si>
  <si>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</si>
  <si>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</si>
  <si>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</si>
  <si>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</si>
  <si>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</si>
  <si>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</si>
  <si>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</si>
  <si>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</si>
  <si>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</si>
  <si>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</si>
  <si>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</si>
  <si>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</si>
  <si>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</si>
  <si>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</si>
  <si>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</si>
  <si>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</si>
  <si>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</si>
  <si>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</si>
  <si>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</si>
  <si>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</si>
  <si>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</si>
  <si>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</si>
  <si>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</si>
  <si>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</si>
  <si>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</si>
  <si>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</si>
  <si>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</si>
  <si>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</si>
  <si>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</si>
  <si>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</si>
  <si>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</si>
  <si>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</si>
  <si>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</si>
  <si>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</si>
  <si>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</si>
  <si>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</si>
  <si>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</si>
  <si>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</si>
  <si>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</si>
  <si>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</si>
  <si>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</si>
  <si>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</si>
  <si>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</si>
  <si>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</si>
  <si>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</si>
  <si>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</si>
  <si>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</si>
  <si>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</si>
  <si>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</si>
  <si>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</si>
  <si>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</si>
  <si>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</si>
  <si>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</si>
  <si>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</si>
  <si>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</si>
  <si>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</si>
  <si>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</si>
  <si>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</si>
  <si>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</si>
  <si>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</si>
  <si>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</si>
  <si>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</si>
  <si>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</si>
  <si>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</si>
  <si>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</si>
  <si>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</si>
  <si>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</si>
  <si>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</si>
  <si>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</si>
  <si>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</si>
  <si>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</si>
  <si>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</si>
  <si>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</si>
  <si>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</si>
  <si>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</si>
  <si>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</si>
  <si>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</si>
  <si>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</si>
  <si>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</si>
  <si>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</si>
  <si>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</si>
  <si>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</si>
  <si>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</si>
  <si>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</si>
  <si>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</si>
  <si>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</si>
  <si>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</si>
  <si>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</si>
  <si>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</si>
  <si>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</si>
  <si>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</si>
  <si>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</si>
  <si>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</si>
  <si>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</si>
  <si>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</si>
  <si>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</si>
  <si>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</si>
  <si>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</si>
  <si>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</si>
  <si>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</si>
  <si>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</si>
  <si>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</si>
  <si>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</si>
  <si>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</si>
  <si>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</si>
  <si>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</si>
  <si>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</si>
  <si>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</si>
  <si>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</si>
  <si>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</si>
  <si>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</si>
  <si>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</si>
  <si>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</si>
  <si>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</si>
  <si>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</si>
  <si>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</si>
  <si>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</si>
  <si>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</si>
  <si>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</si>
  <si>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</si>
  <si>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</si>
  <si>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</si>
  <si>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</si>
  <si>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</si>
  <si>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</si>
  <si>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</si>
  <si>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</si>
  <si>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</si>
  <si>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</si>
  <si>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</si>
  <si>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</si>
  <si>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</si>
  <si>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</si>
  <si>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</si>
  <si>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</si>
  <si>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</si>
  <si>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</si>
  <si>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</si>
  <si>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</si>
  <si>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</si>
  <si>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</si>
  <si>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</si>
  <si>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</si>
  <si>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</si>
  <si>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</si>
  <si>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</si>
  <si>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</si>
  <si>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</si>
  <si>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</si>
  <si>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</si>
  <si>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</si>
  <si>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</si>
  <si>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</si>
  <si>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</si>
  <si>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</si>
  <si>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</si>
  <si>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</si>
  <si>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</si>
  <si>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</si>
  <si>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</si>
  <si>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</si>
  <si>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</si>
  <si>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</si>
  <si>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</si>
  <si>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</si>
  <si>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</si>
  <si>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</si>
  <si>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</si>
  <si>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</si>
  <si>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</si>
  <si>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</si>
  <si>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</si>
  <si>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</si>
  <si>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</si>
  <si>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</si>
  <si>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</si>
  <si>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</si>
  <si>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</si>
  <si>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</si>
  <si>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</si>
  <si>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</si>
  <si>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</si>
  <si>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</si>
  <si>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</si>
  <si>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</si>
  <si>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</si>
  <si>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</si>
  <si>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</si>
  <si>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</si>
  <si>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</si>
  <si>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</si>
  <si>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</si>
  <si>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</si>
  <si>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</si>
  <si>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</si>
  <si>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</si>
  <si>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</si>
  <si>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</si>
  <si>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</si>
  <si>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</si>
  <si>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</si>
  <si>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</si>
  <si>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</si>
  <si>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</si>
  <si>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</si>
  <si>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</si>
  <si>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</si>
  <si>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</si>
  <si>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</si>
  <si>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</si>
  <si>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</si>
  <si>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</si>
  <si>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</si>
  <si>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</si>
  <si>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</si>
  <si>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</si>
  <si>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</si>
  <si>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</si>
  <si>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</si>
  <si>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</si>
  <si>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</si>
  <si>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</si>
  <si>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</si>
  <si>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</si>
  <si>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</si>
  <si>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</si>
  <si>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</si>
  <si>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</si>
  <si>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</si>
  <si>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</si>
  <si>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</si>
  <si>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</si>
  <si>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</si>
  <si>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</si>
  <si>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</si>
  <si>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</si>
  <si>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</si>
  <si>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</si>
  <si>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</si>
  <si>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</si>
  <si>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</si>
  <si>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</si>
  <si>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</si>
  <si>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</si>
  <si>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</si>
  <si>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</si>
  <si>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</si>
  <si>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</si>
  <si>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</si>
  <si>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</si>
  <si>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</si>
  <si>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</si>
  <si>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</si>
  <si>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</si>
  <si>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</si>
  <si>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</si>
  <si>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</si>
  <si>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</si>
  <si>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</si>
  <si>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</si>
  <si>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</si>
  <si>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</si>
  <si>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</si>
  <si>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</si>
  <si>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</si>
  <si>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</si>
  <si>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</si>
  <si>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</si>
  <si>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</si>
  <si>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</si>
  <si>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</si>
  <si>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</si>
  <si>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</si>
  <si>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</si>
  <si>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</si>
  <si>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</si>
  <si>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</si>
  <si>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</si>
  <si>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</si>
  <si>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</si>
  <si>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</si>
  <si>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</si>
  <si>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</si>
  <si>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</si>
  <si>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</si>
  <si>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</si>
  <si>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</si>
  <si>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</si>
  <si>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</si>
  <si>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</si>
  <si>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</si>
  <si>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</si>
  <si>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</si>
  <si>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</si>
  <si>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</si>
  <si>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</si>
  <si>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</si>
  <si>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</si>
  <si>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</si>
  <si>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158</t>
  </si>
  <si>
    <t>Hospital Name</t>
  </si>
  <si>
    <t>Cascade Medical Center</t>
  </si>
  <si>
    <t>Mailing Address</t>
  </si>
  <si>
    <t>817 Commercial Street</t>
  </si>
  <si>
    <t>City</t>
  </si>
  <si>
    <t>Leavenworth</t>
  </si>
  <si>
    <t>State</t>
  </si>
  <si>
    <t>Leavenworth, WA 98826</t>
  </si>
  <si>
    <t>Zip</t>
  </si>
  <si>
    <t>County</t>
  </si>
  <si>
    <t>Chelan</t>
  </si>
  <si>
    <t>Chief Executive Officer</t>
  </si>
  <si>
    <t>Chief Financial Officer</t>
  </si>
  <si>
    <t>Chair of Governing Board</t>
  </si>
  <si>
    <t>Telephone Number</t>
  </si>
  <si>
    <t>(509) 548-5815</t>
  </si>
  <si>
    <t>Facsimile Number</t>
  </si>
  <si>
    <t>(509) 548-1411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</si>
  <si>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</si>
  <si>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</si>
  <si>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</si>
  <si>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</si>
  <si>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</si>
  <si>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</si>
  <si>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</si>
  <si>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</si>
  <si>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</si>
  <si>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</si>
  <si>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</si>
  <si>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</si>
  <si>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</si>
  <si>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</si>
  <si>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</si>
  <si>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</si>
  <si>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</si>
  <si>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</si>
  <si>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</si>
  <si>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</si>
  <si>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</si>
  <si>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</si>
  <si>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</si>
  <si>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</si>
  <si>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</si>
  <si>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</si>
  <si>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</si>
  <si>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</si>
  <si>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</si>
  <si>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</si>
  <si>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</si>
  <si>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</si>
  <si>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</si>
  <si>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</si>
  <si>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</si>
  <si>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</si>
  <si>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</si>
  <si>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</si>
  <si>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</si>
  <si>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</si>
  <si>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</si>
  <si>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</si>
  <si>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</si>
  <si>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</si>
  <si>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</si>
  <si>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</si>
  <si>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</si>
  <si>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</si>
  <si>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</si>
  <si>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</si>
  <si>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</si>
  <si>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</si>
  <si>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</si>
  <si>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</si>
  <si>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</si>
  <si>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</si>
  <si>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</si>
  <si>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</si>
  <si>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</si>
  <si>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</si>
  <si>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</si>
  <si>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</si>
  <si>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</si>
  <si>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</si>
  <si>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</si>
  <si>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</si>
  <si>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</si>
  <si>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</si>
  <si>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</si>
  <si>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</si>
  <si>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</si>
  <si>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</si>
  <si>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</si>
  <si>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</si>
  <si>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</si>
  <si>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</si>
  <si>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</si>
  <si>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</si>
  <si>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</si>
  <si>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</si>
  <si>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</si>
  <si>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</si>
  <si>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</si>
  <si>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</si>
  <si>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</si>
  <si>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</si>
  <si>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</si>
  <si>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</si>
  <si>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</si>
  <si>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</si>
  <si>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</si>
  <si>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</si>
  <si>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</si>
  <si>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</si>
  <si>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</si>
  <si>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</si>
  <si>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</si>
  <si>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</si>
  <si>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</si>
  <si>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</si>
  <si>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</si>
  <si>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</si>
  <si>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</si>
  <si>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</si>
  <si>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</si>
  <si>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</si>
  <si>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</si>
  <si>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</si>
  <si>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</si>
  <si>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</si>
  <si>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</si>
  <si>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</si>
  <si>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</si>
  <si>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</si>
  <si>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</si>
  <si>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</si>
  <si>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</si>
  <si>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</si>
  <si>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</si>
  <si>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</si>
  <si>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</si>
  <si>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</si>
  <si>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</si>
  <si>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</si>
  <si>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</si>
  <si>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</si>
  <si>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</si>
  <si>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</si>
  <si>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</si>
  <si>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</si>
  <si>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</si>
  <si>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</si>
  <si>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</si>
  <si>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</si>
  <si>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</si>
  <si>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</si>
  <si>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</si>
  <si>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</si>
  <si>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</si>
  <si>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</si>
  <si>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</si>
  <si>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</si>
  <si>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</si>
  <si>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</si>
  <si>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</si>
  <si>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</si>
  <si>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</si>
  <si>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</si>
  <si>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</si>
  <si>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</si>
  <si>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</si>
  <si>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</si>
  <si>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</si>
  <si>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</si>
  <si>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</si>
  <si>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</si>
  <si>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</si>
  <si>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</si>
  <si>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</si>
  <si>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</si>
  <si>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</si>
  <si>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</si>
  <si>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</si>
  <si>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</si>
  <si>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</si>
  <si>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</si>
  <si>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</si>
  <si>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</si>
  <si>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</si>
  <si>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</si>
  <si>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</si>
  <si>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</si>
  <si>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</si>
  <si>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</si>
  <si>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</si>
  <si>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</si>
  <si>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</si>
  <si>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</si>
  <si>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</si>
  <si>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</si>
  <si>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</si>
  <si>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</si>
  <si>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</si>
  <si>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</si>
  <si>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</si>
  <si>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</si>
  <si>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</si>
  <si>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</si>
  <si>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</si>
  <si>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</si>
  <si>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</si>
  <si>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</si>
  <si>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</si>
  <si>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</si>
  <si>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</si>
  <si>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</si>
  <si>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</si>
  <si>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</si>
  <si>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</si>
  <si>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</si>
  <si>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</si>
  <si>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</si>
  <si>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</si>
  <si>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</si>
  <si>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</si>
  <si>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</si>
  <si>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</si>
  <si>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</si>
  <si>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</si>
  <si>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</si>
  <si>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</si>
  <si>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</si>
  <si>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</si>
  <si>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</si>
  <si>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</si>
  <si>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</si>
  <si>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</si>
  <si>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</si>
  <si>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</si>
  <si>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</si>
  <si>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</si>
  <si>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</si>
  <si>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</si>
  <si>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</si>
  <si>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</si>
  <si>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</si>
  <si>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</si>
  <si>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</si>
  <si>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</si>
  <si>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</si>
  <si>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</si>
  <si>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</si>
  <si>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</si>
  <si>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</si>
  <si>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</si>
  <si>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</si>
  <si>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</si>
  <si>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</si>
  <si>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</si>
  <si>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</si>
  <si>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</si>
  <si>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</si>
  <si>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</si>
  <si>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</si>
  <si>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</si>
  <si>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</si>
  <si>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</si>
  <si>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</si>
  <si>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</si>
  <si>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</si>
  <si>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</si>
  <si>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</si>
  <si>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</si>
  <si>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</si>
  <si>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</si>
  <si>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</si>
  <si>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</si>
  <si>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</si>
  <si>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</si>
  <si>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</si>
  <si>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</si>
  <si>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</si>
  <si>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</si>
  <si>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</si>
  <si>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</si>
  <si>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</si>
  <si>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</si>
  <si>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</si>
  <si>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</si>
  <si>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</si>
  <si>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</si>
  <si>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</si>
  <si>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</si>
  <si>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</si>
  <si>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</si>
  <si>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</si>
  <si>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</si>
  <si>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</si>
  <si>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</si>
  <si>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</si>
  <si>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</si>
  <si>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</si>
  <si>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</si>
  <si>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</si>
  <si>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</si>
  <si>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</si>
  <si>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</si>
  <si>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</si>
  <si>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</si>
  <si>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</si>
  <si>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</si>
  <si>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</si>
  <si>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</si>
  <si>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</si>
  <si>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</si>
  <si>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</si>
  <si>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</si>
  <si>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</si>
  <si>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</si>
  <si>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</si>
  <si>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</si>
  <si>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</si>
  <si>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</si>
  <si>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</si>
  <si>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</si>
  <si>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</si>
  <si>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</si>
  <si>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</si>
  <si>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</si>
  <si>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</si>
  <si>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</si>
  <si>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</si>
  <si>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</si>
  <si>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</si>
  <si>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</si>
  <si>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</si>
  <si>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</si>
  <si>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</si>
  <si>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</si>
  <si>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</si>
  <si>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</si>
  <si>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</si>
  <si>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</si>
  <si>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</si>
  <si>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</si>
  <si>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</si>
  <si>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</si>
  <si>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</si>
  <si>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</si>
  <si>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</si>
  <si>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</si>
  <si>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</si>
  <si>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</si>
  <si>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</si>
  <si>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</si>
  <si>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</si>
  <si>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</si>
  <si>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</si>
  <si>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</si>
  <si>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</si>
  <si>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</si>
  <si>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</si>
  <si>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</si>
  <si>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</si>
  <si>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</si>
  <si>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</si>
  <si>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</si>
  <si>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</si>
  <si>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</si>
  <si>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</si>
  <si>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</si>
  <si>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</si>
  <si>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</si>
  <si>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</si>
  <si>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</si>
  <si>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</si>
  <si>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</si>
  <si>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</si>
  <si>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</si>
  <si>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</si>
  <si>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</si>
  <si>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</si>
  <si>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</si>
  <si>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</si>
  <si>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</si>
  <si>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</si>
  <si>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</si>
  <si>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</si>
  <si>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</si>
  <si>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</si>
  <si>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</si>
  <si>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</si>
  <si>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</si>
  <si>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</si>
  <si>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</si>
  <si>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</si>
  <si>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</si>
  <si>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</si>
  <si>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</si>
  <si>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</si>
  <si>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</si>
  <si>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</si>
  <si>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</si>
  <si>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</si>
  <si>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</si>
  <si>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</si>
  <si>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</si>
  <si>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</si>
  <si>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</si>
  <si>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</si>
  <si>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</si>
  <si>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</si>
  <si>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</si>
  <si>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</si>
  <si>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</si>
  <si>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</si>
  <si>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</si>
  <si>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</si>
  <si>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</si>
  <si>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</si>
  <si>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</si>
  <si>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</si>
  <si>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</si>
  <si>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</si>
  <si>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</si>
  <si>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</si>
  <si>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</si>
  <si>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</si>
  <si>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</si>
  <si>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</si>
  <si>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</si>
  <si>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</si>
  <si>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</si>
  <si>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</si>
  <si>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</si>
  <si>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</si>
  <si>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</si>
  <si>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</si>
  <si>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</si>
  <si>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</si>
  <si>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</si>
  <si>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</si>
  <si>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</si>
  <si>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</si>
  <si>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</si>
  <si>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</si>
  <si>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</si>
  <si>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</si>
  <si>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</si>
  <si>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</si>
  <si>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</si>
  <si>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</si>
  <si>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</si>
  <si>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</si>
  <si>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</si>
  <si>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</si>
  <si>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</si>
  <si>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</si>
  <si>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</si>
  <si>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</si>
  <si>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</si>
  <si>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</si>
  <si>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</si>
  <si>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</si>
  <si>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</si>
  <si>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</si>
  <si>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</si>
  <si>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</si>
  <si>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</si>
  <si>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</si>
  <si>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</si>
  <si>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</si>
  <si>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</si>
  <si>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</si>
  <si>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</si>
  <si>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</si>
  <si>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</si>
  <si>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</si>
  <si>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</si>
  <si>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</si>
  <si>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</si>
  <si>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</si>
  <si>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</si>
  <si>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</si>
  <si>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</si>
  <si>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</si>
  <si>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</si>
  <si>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</si>
  <si>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</si>
  <si>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</si>
  <si>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</si>
  <si>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</si>
  <si>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</si>
  <si>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</si>
  <si>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</si>
  <si>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</si>
  <si>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</si>
  <si>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</si>
  <si>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</si>
  <si>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</si>
  <si>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</si>
  <si>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</si>
  <si>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</si>
  <si>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</si>
  <si>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</si>
  <si>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</si>
  <si>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</si>
  <si>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</si>
  <si>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</si>
  <si>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</si>
  <si>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</si>
  <si>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</si>
  <si>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</si>
  <si>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</si>
  <si>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</si>
  <si>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</si>
  <si>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</si>
  <si>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</si>
  <si>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</si>
  <si>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</si>
  <si>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</si>
  <si>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</si>
  <si>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</si>
  <si>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</si>
  <si>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</si>
  <si>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</si>
  <si>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</si>
  <si>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</si>
  <si>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</si>
  <si>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</si>
  <si>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</si>
  <si>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</si>
  <si>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</si>
  <si>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</si>
  <si>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</si>
  <si>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</si>
  <si>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</si>
  <si>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</si>
  <si>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</si>
  <si>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</si>
  <si>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</si>
  <si>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</si>
  <si>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</si>
  <si>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</si>
  <si>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</si>
  <si>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</si>
  <si>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</si>
  <si>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</si>
  <si>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</si>
  <si>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</si>
  <si>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</si>
  <si>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</si>
  <si>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</si>
  <si>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</si>
  <si>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</si>
  <si>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</si>
  <si>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</si>
  <si>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</si>
  <si>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</si>
  <si>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</si>
  <si>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</si>
  <si>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</si>
  <si>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</si>
  <si>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</si>
  <si>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</si>
  <si>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</si>
  <si>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</si>
  <si>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</si>
  <si>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</si>
  <si>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</si>
  <si>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</si>
  <si>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</si>
  <si>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</si>
  <si>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</si>
  <si>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</si>
  <si>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</si>
  <si>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</si>
  <si>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</si>
  <si>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</si>
  <si>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</si>
  <si>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</si>
  <si>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</si>
  <si>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</si>
  <si>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</si>
  <si>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</si>
  <si>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</si>
  <si>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</si>
  <si>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</si>
  <si>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</si>
  <si>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</si>
  <si>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</si>
  <si>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</si>
  <si>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</si>
  <si>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</si>
  <si>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</si>
  <si>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</si>
  <si>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</si>
  <si>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</si>
  <si>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</si>
  <si>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</si>
  <si>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</si>
  <si>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</si>
  <si>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</si>
  <si>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</si>
  <si>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</si>
  <si>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</si>
  <si>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</si>
  <si>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</si>
  <si>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</si>
  <si>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</si>
  <si>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</si>
  <si>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</si>
  <si>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</si>
  <si>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</si>
  <si>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</si>
  <si>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</si>
  <si>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</si>
  <si>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</si>
  <si>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</si>
  <si>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</si>
  <si>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</si>
  <si>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</si>
  <si>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</si>
  <si>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</si>
  <si>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</si>
  <si>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</si>
  <si>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</si>
  <si>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</si>
  <si>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</si>
  <si>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</si>
  <si>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</si>
  <si>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</si>
  <si>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</si>
  <si>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</si>
  <si>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</si>
  <si>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</si>
  <si>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</si>
  <si>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</si>
  <si>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</si>
  <si>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</si>
  <si>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</si>
  <si>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</si>
  <si>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</si>
  <si>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</si>
  <si>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</si>
  <si>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</si>
  <si>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</si>
  <si>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</si>
  <si>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</si>
  <si>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</si>
  <si>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</si>
  <si>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</si>
  <si>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</si>
  <si>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</si>
  <si>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</si>
  <si>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</si>
  <si>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</si>
  <si>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</si>
  <si>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</si>
  <si>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</si>
  <si>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</si>
  <si>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</si>
  <si>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</si>
  <si>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</si>
  <si>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</si>
  <si>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</si>
  <si>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</si>
  <si>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</si>
  <si>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</si>
  <si>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</si>
  <si>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</si>
  <si>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</si>
  <si>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</si>
  <si>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</si>
  <si>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</si>
  <si>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</si>
  <si>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</si>
  <si>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</si>
  <si>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</si>
  <si>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</si>
  <si>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</si>
  <si>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</si>
  <si>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</si>
  <si>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</si>
  <si>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</si>
  <si>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</si>
  <si>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</si>
  <si>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</si>
  <si>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</si>
  <si>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</si>
  <si>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</si>
  <si>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</si>
  <si>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</si>
  <si>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</si>
  <si>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</si>
  <si>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</si>
  <si>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</si>
  <si>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</si>
  <si>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</si>
  <si>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</si>
  <si>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</si>
  <si>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</si>
  <si>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</si>
  <si>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</si>
  <si>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</si>
  <si>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</si>
  <si>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</si>
  <si>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</si>
  <si>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</si>
  <si>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</si>
  <si>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</si>
  <si>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</si>
  <si>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</si>
  <si>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</si>
  <si>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</si>
  <si>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</si>
  <si>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</si>
  <si>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</si>
  <si>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</si>
  <si>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</si>
  <si>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</si>
  <si>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</si>
  <si>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</si>
  <si>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</si>
  <si>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</si>
  <si>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</si>
  <si>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</si>
  <si>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</si>
  <si>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</si>
  <si>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</si>
  <si>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</si>
  <si>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</si>
  <si>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</si>
  <si>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</si>
  <si>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</si>
  <si>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</si>
  <si>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</si>
  <si>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</si>
  <si>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</si>
  <si>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</si>
  <si>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</si>
  <si>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</si>
  <si>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</si>
  <si>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</si>
  <si>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</si>
  <si>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</si>
  <si>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</si>
  <si>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</si>
  <si>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</si>
  <si>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</si>
  <si>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</si>
  <si>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</si>
  <si>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</si>
  <si>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</si>
  <si>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</si>
  <si>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</si>
  <si>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</si>
  <si>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</si>
  <si>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</si>
  <si>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Diane Blake</t>
  </si>
  <si>
    <t>Marianne Vincent</t>
  </si>
  <si>
    <t>Bruce Williams</t>
  </si>
  <si>
    <t>Jeannette Ring, CPA</t>
  </si>
  <si>
    <t>jring@dzacpa.com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</si>
  <si>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</si>
  <si>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</si>
  <si>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</si>
  <si>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</si>
  <si>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</si>
  <si>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</si>
  <si>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</si>
  <si>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</si>
  <si>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</si>
  <si>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</si>
  <si>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</si>
  <si>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</si>
  <si>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</si>
  <si>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</si>
  <si>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</si>
  <si>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</si>
  <si>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</si>
  <si>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</si>
  <si>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</si>
  <si>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</si>
  <si>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</si>
  <si>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</si>
  <si>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</si>
  <si>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</si>
  <si>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</si>
  <si>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</si>
  <si>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</si>
  <si>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</si>
  <si>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</si>
  <si>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</si>
  <si>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</si>
  <si>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</si>
  <si>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</si>
  <si>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</si>
  <si>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</si>
  <si>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</si>
  <si>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</si>
  <si>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</si>
  <si>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</si>
  <si>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</si>
  <si>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</si>
  <si>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</si>
  <si>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</si>
  <si>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</si>
  <si>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</si>
  <si>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</si>
  <si>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</si>
  <si>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</si>
  <si>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</si>
  <si>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</si>
  <si>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</si>
  <si>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</si>
  <si>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</si>
  <si>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</si>
  <si>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</si>
  <si>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</si>
  <si>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</si>
  <si>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</si>
  <si>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</si>
  <si>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</si>
  <si>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</si>
  <si>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</si>
  <si>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</si>
  <si>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</si>
  <si>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</si>
  <si>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</si>
  <si>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</si>
  <si>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</si>
  <si>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</si>
  <si>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</si>
  <si>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</si>
  <si>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</si>
  <si>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</si>
  <si>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</si>
  <si>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</si>
  <si>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</si>
  <si>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</si>
  <si>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</si>
  <si>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</si>
  <si>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</si>
  <si>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</si>
  <si>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</si>
  <si>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</si>
  <si>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</si>
  <si>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</si>
  <si>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</si>
  <si>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</si>
  <si>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</si>
  <si>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</si>
  <si>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</si>
  <si>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</si>
  <si>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</si>
  <si>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</si>
  <si>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</si>
  <si>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</si>
  <si>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</si>
  <si>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</si>
  <si>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</si>
  <si>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</si>
  <si>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</si>
  <si>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</si>
  <si>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</si>
  <si>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</si>
  <si>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</si>
  <si>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</si>
  <si>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</si>
  <si>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</si>
  <si>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</si>
  <si>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</si>
  <si>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</si>
  <si>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</si>
  <si>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</si>
  <si>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</si>
  <si>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</si>
  <si>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</si>
  <si>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</si>
  <si>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</si>
  <si>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</si>
  <si>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</si>
  <si>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</si>
  <si>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</si>
  <si>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</si>
  <si>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</si>
  <si>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</si>
  <si>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</si>
  <si>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</si>
  <si>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</si>
  <si>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</si>
  <si>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</si>
  <si>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</si>
  <si>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</si>
  <si>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</si>
  <si>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</si>
  <si>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</si>
  <si>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</si>
  <si>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</si>
  <si>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</si>
  <si>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</si>
  <si>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</si>
  <si>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</si>
  <si>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</si>
  <si>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</si>
  <si>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</si>
  <si>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</si>
  <si>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</si>
  <si>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</si>
  <si>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</si>
  <si>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</si>
  <si>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</si>
  <si>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</si>
  <si>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</si>
  <si>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</si>
  <si>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</si>
  <si>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</si>
  <si>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</si>
  <si>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</si>
  <si>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</si>
  <si>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</si>
  <si>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</si>
  <si>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</si>
  <si>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</si>
  <si>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</si>
  <si>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</si>
  <si>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</si>
  <si>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</si>
  <si>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</si>
  <si>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</si>
  <si>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</si>
  <si>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</si>
  <si>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</si>
  <si>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</si>
  <si>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</si>
  <si>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</si>
  <si>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</si>
  <si>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</si>
  <si>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</si>
  <si>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</si>
  <si>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</si>
  <si>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</si>
  <si>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</si>
  <si>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</si>
  <si>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</si>
  <si>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</si>
  <si>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</si>
  <si>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</si>
  <si>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</si>
  <si>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</si>
  <si>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</si>
  <si>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</si>
  <si>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</si>
  <si>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</si>
  <si>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</si>
  <si>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</si>
  <si>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</si>
  <si>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</si>
  <si>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</si>
  <si>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</si>
  <si>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</si>
  <si>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</si>
  <si>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</si>
  <si>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</si>
  <si>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</si>
  <si>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</si>
  <si>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</si>
  <si>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</si>
  <si>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</si>
  <si>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</si>
  <si>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</si>
  <si>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</si>
  <si>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</si>
  <si>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</si>
  <si>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</si>
  <si>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</si>
  <si>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</si>
  <si>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</si>
  <si>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</si>
  <si>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</si>
  <si>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</si>
  <si>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</si>
  <si>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</si>
  <si>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</si>
  <si>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</si>
  <si>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</si>
  <si>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</si>
  <si>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</si>
  <si>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</si>
  <si>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</si>
  <si>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</si>
  <si>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</si>
  <si>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</si>
  <si>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</si>
  <si>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</si>
  <si>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</si>
  <si>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</si>
  <si>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</si>
  <si>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</si>
  <si>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</si>
  <si>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</si>
  <si>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</si>
  <si>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</si>
  <si>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</si>
  <si>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</si>
  <si>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</si>
  <si>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</si>
  <si>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</si>
  <si>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</si>
  <si>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</si>
  <si>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</si>
  <si>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</si>
  <si>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</si>
  <si>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</si>
  <si>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</si>
  <si>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</si>
  <si>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</si>
  <si>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</si>
  <si>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</si>
  <si>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</si>
  <si>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</si>
  <si>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</si>
  <si>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</si>
  <si>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</si>
  <si>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</si>
  <si>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</si>
  <si>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</si>
  <si>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</si>
  <si>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</si>
  <si>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</si>
  <si>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</si>
  <si>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</si>
  <si>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</si>
  <si>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</si>
  <si>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</si>
  <si>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</si>
  <si>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</si>
  <si>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</si>
  <si>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</si>
  <si>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</si>
  <si>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</si>
  <si>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</si>
  <si>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</si>
  <si>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</si>
  <si>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</si>
  <si>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</si>
  <si>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</si>
  <si>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</si>
  <si>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</si>
  <si>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</si>
  <si>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</si>
  <si>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</si>
  <si>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</si>
  <si>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</si>
  <si>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</si>
  <si>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</si>
  <si>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</si>
  <si>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</si>
  <si>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</si>
  <si>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</si>
  <si>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</si>
  <si>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</si>
  <si>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</si>
  <si>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</si>
  <si>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</si>
  <si>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</si>
  <si>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</si>
  <si>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</si>
  <si>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</si>
  <si>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Jeannette Ring</t>
  </si>
  <si>
    <t>jring@dza.cpa</t>
  </si>
  <si>
    <t>WA, 98826</t>
  </si>
  <si>
    <t>Rebates and refunds</t>
  </si>
  <si>
    <t>Intergovernmental revenues</t>
  </si>
  <si>
    <t>Other misc A&amp;G</t>
  </si>
  <si>
    <t>Purchase discounts</t>
  </si>
  <si>
    <t>Medical records</t>
  </si>
  <si>
    <t>Medic lecture series</t>
  </si>
  <si>
    <t>EHR incentive audit settlement</t>
  </si>
  <si>
    <t>Added Cardiac Rehab in FY24, which has a different cost-per-unit than the Cardiac Diagnostics reported in FY23.</t>
  </si>
  <si>
    <t>10.60000.76150</t>
  </si>
  <si>
    <t>ACUTE CARE MISC OTHER</t>
  </si>
  <si>
    <t>10.60000.76300</t>
  </si>
  <si>
    <t>ACUTE CARE DUES &amp; SUBSCRIPTIONS</t>
  </si>
  <si>
    <t>10.60000.76400</t>
  </si>
  <si>
    <t>ACUTE CARE POSTAGE</t>
  </si>
  <si>
    <t>10.60100.76150</t>
  </si>
  <si>
    <t>SWING BED MISC OTHER</t>
  </si>
  <si>
    <t>10.80400.76800</t>
  </si>
  <si>
    <t>CENTRAL SUPPLY FREIGHT</t>
  </si>
  <si>
    <t>10.60700.76300</t>
  </si>
  <si>
    <t>LABORATORY DUES &amp; SUBSCRIPTIONS</t>
  </si>
  <si>
    <t>10.60700.76400</t>
  </si>
  <si>
    <t>LABORATORY POSTAGE</t>
  </si>
  <si>
    <t>10.61800.76300</t>
  </si>
  <si>
    <t>CARDIAC REHAB DUES &amp; SUBSCRIPTIONS</t>
  </si>
  <si>
    <t>10.61000.76300</t>
  </si>
  <si>
    <t>RADIOLOGY DUES &amp; SUBSCRIPTIONS</t>
  </si>
  <si>
    <t>10.61000.76400</t>
  </si>
  <si>
    <t>RADIOLOGY POSTAGE</t>
  </si>
  <si>
    <t>10.61100.76300</t>
  </si>
  <si>
    <t>PHARMACY DUES &amp; SUBSCRIPTIONS</t>
  </si>
  <si>
    <t>10.61500.76300</t>
  </si>
  <si>
    <t>PHYSICAL THERAPY DUES &amp; SUBSCRIPTIONS</t>
  </si>
  <si>
    <t>10.61500.76400</t>
  </si>
  <si>
    <t>PHYSICAL THERAPY POSTAGE</t>
  </si>
  <si>
    <t>10.60400.76855</t>
  </si>
  <si>
    <t>AMBULANCE LECTURE SERIES</t>
  </si>
  <si>
    <t>10.60500.76300</t>
  </si>
  <si>
    <t>EMERGENCY ROOM DUES &amp; SUBSCRIPTIONS</t>
  </si>
  <si>
    <t>10.60550.76300</t>
  </si>
  <si>
    <t>ER PROVIDERS DUES &amp; SUBSCRIPTIONS</t>
  </si>
  <si>
    <t>10.60400.76150</t>
  </si>
  <si>
    <t>AMBULANCE MISC OTHER</t>
  </si>
  <si>
    <t>10.60400.76300</t>
  </si>
  <si>
    <t>AMBULANCE DUES &amp; SUBSCRIPTIONS</t>
  </si>
  <si>
    <t>10.60400.76400</t>
  </si>
  <si>
    <t>AMBULANCE POSTAGE</t>
  </si>
  <si>
    <t>10.60600.76300</t>
  </si>
  <si>
    <t>ENDOSCOPY DUES &amp; SUBSCRIPTIONS</t>
  </si>
  <si>
    <t>10.60200.76150</t>
  </si>
  <si>
    <t>CLINIC MISC OTHER</t>
  </si>
  <si>
    <t>10.60200.76300</t>
  </si>
  <si>
    <t>CLINIC DUES &amp; SUBSCRIPTIONS</t>
  </si>
  <si>
    <t>10.60200.76400</t>
  </si>
  <si>
    <t>CLINIC POSTAGE</t>
  </si>
  <si>
    <t>10.60250.76300</t>
  </si>
  <si>
    <t>CLINIC PROVIDERS DUES &amp; SUBSCRIPTIONS</t>
  </si>
  <si>
    <t>10.61600.76300</t>
  </si>
  <si>
    <t>OCCUPATIONAL THERAPY DUES &amp; SUBSCRIPTIONS</t>
  </si>
  <si>
    <t>10.61700.76300</t>
  </si>
  <si>
    <t>SPEECH THERAPY DUES &amp; SUBSCRIPTIONS</t>
  </si>
  <si>
    <t>Research/Education Costs</t>
  </si>
  <si>
    <t>10.80500.76300</t>
  </si>
  <si>
    <t>EDUCATION-UW PROGRAM DUES &amp; SUBSCRIPTIONS</t>
  </si>
  <si>
    <t>10.80800.76150</t>
  </si>
  <si>
    <t>FOOD &amp; NUTRITION SVC MISC OTHER</t>
  </si>
  <si>
    <t>10.80800.76300</t>
  </si>
  <si>
    <t>FOOD &amp; NUTRITION SVC DUES &amp; SUBSCRIPTIONS</t>
  </si>
  <si>
    <t>10.81600.76150</t>
  </si>
  <si>
    <t>PLANT MISC OTHER</t>
  </si>
  <si>
    <t>10.81600.76300</t>
  </si>
  <si>
    <t>PLANT DUES &amp; SUBSCRIPTIONS</t>
  </si>
  <si>
    <t>10.81600.76400</t>
  </si>
  <si>
    <t>PLANT POSTAGE</t>
  </si>
  <si>
    <t>10.80700.76150</t>
  </si>
  <si>
    <t>FISCAL SERVICES MISC OTHER</t>
  </si>
  <si>
    <t>10.80700.76300</t>
  </si>
  <si>
    <t>FISCAL SERVICES DUES &amp; SUBSCRIPTIONS</t>
  </si>
  <si>
    <t>10.80700.76400</t>
  </si>
  <si>
    <t>FISCAL SERVICES POSTAGE</t>
  </si>
  <si>
    <t>10.80300.76400</t>
  </si>
  <si>
    <t>BUSINESS OFFICE POSTAGE</t>
  </si>
  <si>
    <t>10.80000.76150</t>
  </si>
  <si>
    <t>ADMINISTRATION MISC OTHER</t>
  </si>
  <si>
    <t>10.80000.76300</t>
  </si>
  <si>
    <t>ADMINISTRATION DUES &amp; SUBSCRIPTIONS</t>
  </si>
  <si>
    <t>10.80000.76400</t>
  </si>
  <si>
    <t>ADMINISTRATION POSTAGE</t>
  </si>
  <si>
    <t>10.95000.94210</t>
  </si>
  <si>
    <t>NON-DEPT EXPENSE BANK CHARGES</t>
  </si>
  <si>
    <t>10.95000.94220</t>
  </si>
  <si>
    <t>NON-DEPT EXPENSE FINANCE/LATE FEES</t>
  </si>
  <si>
    <t>10.81800.76300</t>
  </si>
  <si>
    <t>PUBLIC RELATIONS DUES &amp; SUBSCRIPTIONS</t>
  </si>
  <si>
    <t>10.81800.76400</t>
  </si>
  <si>
    <t>PUBLIC RELATIONS POSTAGE</t>
  </si>
  <si>
    <t>10.81000.76150</t>
  </si>
  <si>
    <t>HUMAN RESOURCES MISC OTHER</t>
  </si>
  <si>
    <t>10.81000.76300</t>
  </si>
  <si>
    <t>HUMAN RESOURCES DUES &amp; SUBSCRIPTIONS</t>
  </si>
  <si>
    <t>10.81000.76400</t>
  </si>
  <si>
    <t>HUMAN RESOURCES POSTAGE</t>
  </si>
  <si>
    <t>10.80900.76300</t>
  </si>
  <si>
    <t>HEALTH INFO MGMT DUES &amp; SUBSCRIPTIONS</t>
  </si>
  <si>
    <t>10.80900.76400</t>
  </si>
  <si>
    <t>HEALTH INFO MGMT POSTAGE</t>
  </si>
  <si>
    <t>10.81900.76150</t>
  </si>
  <si>
    <t>UR-QA MISC OTHER</t>
  </si>
  <si>
    <t>10.81900.76300</t>
  </si>
  <si>
    <t>UR-QA DUES &amp; SUBSCRIPTIONS</t>
  </si>
  <si>
    <t>10.81500.76300</t>
  </si>
  <si>
    <t>NURSING ADMIN DUES &amp; SUBSCRIPTIONS</t>
  </si>
  <si>
    <t>10.81200.76300</t>
  </si>
  <si>
    <t>INSERVICE EDUCATION DUES &amp; SUBSCRIPTIONS</t>
  </si>
  <si>
    <t>Shari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</si>
</sst>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91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  <xf numFmtId="0" fontId="34" fillId="0" borderId="0" applyBorder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356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0" borderId="1" xfId="0" quotePrefix="1" applyFont="1" applyFill="1" applyBorder="1" applyProtection="1">
      <protection locked="0"/>
    </xf>
    <xf numFmtId="38" fontId="26" fillId="29" borderId="14" xfId="0" applyNumberFormat="1" applyFont="1" applyFill="1" applyBorder="1" applyProtection="1">
      <protection locked="0"/>
    </xf>
    <xf numFmtId="166" fontId="26" fillId="29" borderId="14" xfId="0" applyNumberFormat="1" applyFont="1" applyFill="1" applyBorder="1" applyAlignment="1" applyProtection="1">
      <alignment horizontal="left"/>
      <protection locked="0"/>
    </xf>
    <xf numFmtId="49" fontId="26" fillId="29" borderId="1" xfId="0" quotePrefix="1" applyNumberFormat="1" applyFont="1" applyFill="1" applyBorder="1" applyProtection="1">
      <protection locked="0"/>
    </xf>
    <xf numFmtId="168" fontId="26" fillId="29" borderId="1" xfId="0" quotePrefix="1" applyNumberFormat="1" applyFont="1" applyFill="1" applyBorder="1" applyAlignment="1" applyProtection="1">
      <alignment horizontal="left"/>
      <protection locked="0"/>
    </xf>
    <xf numFmtId="0" fontId="11" fillId="0" borderId="0" xfId="630" applyNumberFormat="1" applyFont="1" applyAlignment="1" applyProtection="1">
      <alignment vertical="top"/>
      <protection locked="0"/>
    </xf>
    <xf numFmtId="37" fontId="44" fillId="0" borderId="40" xfId="0" applyFont="1" applyBorder="1"/>
    <xf numFmtId="37" fontId="12" fillId="0" borderId="0" xfId="0" applyFont="1" applyAlignment="1">
      <alignment vertical="center" wrapText="1"/>
    </xf>
    <xf numFmtId="49" fontId="34" fillId="0" borderId="0" xfId="977" applyNumberFormat="1"/>
    <xf numFmtId="170" fontId="55" fillId="0" borderId="0" xfId="977" applyNumberFormat="1" applyFont="1" applyAlignment="1">
      <alignment wrapText="1"/>
    </xf>
    <xf numFmtId="49" fontId="34" fillId="0" borderId="0" xfId="977" applyNumberFormat="1" applyAlignment="1">
      <alignment wrapText="1"/>
    </xf>
    <xf numFmtId="170" fontId="34" fillId="0" borderId="0" xfId="977" applyNumberFormat="1" applyAlignment="1">
      <alignment wrapText="1"/>
    </xf>
    <xf numFmtId="0" fontId="34" fillId="0" borderId="0" xfId="977" applyAlignment="1">
      <alignment wrapText="1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91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2 2" xfId="988" xr:uid="{84886AE4-B8C7-41CA-AC5D-2010F12EB795}"/>
    <cellStyle name="Comma [0] 3" xfId="549" xr:uid="{6011A93F-E0CF-4824-B0C5-A7A128BE1E7D}"/>
    <cellStyle name="Comma [0] 4" xfId="982" xr:uid="{65299347-21CA-4166-833F-7C86E78F66CF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81" xr:uid="{F65F88EC-31FB-4051-8BC6-314A688B30C6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990" xr:uid="{869254F9-367B-430A-B1C1-57FB598C08F6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3 6" xfId="987" xr:uid="{BB8D9F1B-6A16-49A7-AA21-D60409AD2B03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2 2" xfId="986" xr:uid="{41DDD810-A6CC-471C-9D2B-7A34A2DD344E}"/>
    <cellStyle name="Currency [0] 3" xfId="616" xr:uid="{5989D65A-D4F8-43D5-AADC-F598729F73D9}"/>
    <cellStyle name="Currency [0] 4" xfId="980" xr:uid="{0304FD6F-2CDE-4552-9958-F8D57412ABD0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2 6" xfId="985" xr:uid="{E494FF0C-17A3-407C-9193-AD899D06186D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Currency 9" xfId="979" xr:uid="{5FA968DC-9FF4-4C7E-9493-7D4A7BF28246}"/>
    <cellStyle name="Hyperlink" xfId="631" builtinId="8"/>
    <cellStyle name="Hyperlink 2" xfId="632" xr:uid="{72C248C7-D0F7-4568-897B-9508CE00105E}"/>
    <cellStyle name="Hyperlink 2 2" xfId="989" xr:uid="{ED2E2D93-F6AB-4EFF-9E9D-2EA70374B1C6}"/>
    <cellStyle name="Hyperlink 3" xfId="633" xr:uid="{325A48BC-2671-48BA-B978-3356B3928895}"/>
    <cellStyle name="Hyperlink 4" xfId="634" xr:uid="{4E246F5C-2532-4DE9-AEDB-229C548EC72F}"/>
    <cellStyle name="Hyperlink 5" xfId="983" xr:uid="{5540169F-EE3F-42B7-B216-3CA1190FD8E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977" xr:uid="{F4B4264A-4A53-4158-85A6-0206A0C0361F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10" xfId="978" xr:uid="{7CFC3222-9073-4EBD-B380-9C22CA7C0752}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2 6" xfId="984" xr:uid="{7C1B68ED-7F62-4572-9E09-AAF8183DA074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1532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jring@dzacpa.com" TargetMode="External"/><Relationship Id="rId9" Type="http://schemas.openxmlformats.org/officeDocument/2006/relationships/hyperlink" Target="mailto:doh.information@doh.w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</row>
    <row r="48" spans="1:83" x14ac:dyDescent="0.25">
      <c r="A48" s="25" t="s">
        <v>231</v>
      </c>
      <c r="B48" s="272">
        <v>3456903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153863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288116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11271</v>
      </c>
      <c r="T48" s="25">
        <f t="shared" si="0"/>
        <v>0</v>
      </c>
      <c r="U48" s="25">
        <f t="shared" si="0"/>
        <v>130071</v>
      </c>
      <c r="V48" s="25">
        <f t="shared" si="0"/>
        <v>9577</v>
      </c>
      <c r="W48" s="25">
        <f t="shared" si="0"/>
        <v>0</v>
      </c>
      <c r="X48" s="25">
        <f t="shared" si="0"/>
        <v>41360</v>
      </c>
      <c r="Y48" s="25">
        <f t="shared" si="0"/>
        <v>96595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138135</v>
      </c>
      <c r="AF48" s="25">
        <f t="shared" si="0"/>
        <v>0</v>
      </c>
      <c r="AG48" s="25">
        <f t="shared" si="0"/>
        <v>494992</v>
      </c>
      <c r="AH48" s="25">
        <f t="shared" si="0"/>
        <v>341765</v>
      </c>
      <c r="AI48" s="25">
        <f t="shared" ref="AI48:BN48" si="1">IF($B$48,(ROUND((($B$48/$CE$61)*AI61),0)))</f>
        <v>12207</v>
      </c>
      <c r="AJ48" s="25">
        <f t="shared" si="1"/>
        <v>668405</v>
      </c>
      <c r="AK48" s="25">
        <f t="shared" si="1"/>
        <v>29147</v>
      </c>
      <c r="AL48" s="25">
        <f t="shared" si="1"/>
        <v>10419</v>
      </c>
      <c r="AM48" s="25">
        <f t="shared" si="1"/>
        <v>0</v>
      </c>
      <c r="AN48" s="25">
        <f t="shared" si="1"/>
        <v>0</v>
      </c>
      <c r="AO48" s="25">
        <f t="shared" si="1"/>
        <v>39597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70455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10657</v>
      </c>
      <c r="BE48" s="25">
        <f t="shared" si="1"/>
        <v>62977</v>
      </c>
      <c r="BF48" s="25">
        <f t="shared" si="1"/>
        <v>74699</v>
      </c>
      <c r="BG48" s="25">
        <f t="shared" si="1"/>
        <v>0</v>
      </c>
      <c r="BH48" s="25">
        <f t="shared" si="1"/>
        <v>40057</v>
      </c>
      <c r="BI48" s="25">
        <f t="shared" si="1"/>
        <v>0</v>
      </c>
      <c r="BJ48" s="25">
        <f t="shared" si="1"/>
        <v>55378</v>
      </c>
      <c r="BK48" s="25">
        <f t="shared" si="1"/>
        <v>91223</v>
      </c>
      <c r="BL48" s="25">
        <f t="shared" si="1"/>
        <v>117004</v>
      </c>
      <c r="BM48" s="25">
        <f t="shared" si="1"/>
        <v>0</v>
      </c>
      <c r="BN48" s="25">
        <f t="shared" si="1"/>
        <v>195857</v>
      </c>
      <c r="BO48" s="25">
        <f t="shared" ref="BO48:CD48" si="2">IF($B$48,(ROUND((($B$48/$CE$61)*BO61),0)))</f>
        <v>0</v>
      </c>
      <c r="BP48" s="25">
        <f t="shared" si="2"/>
        <v>21211</v>
      </c>
      <c r="BQ48" s="25">
        <f t="shared" si="2"/>
        <v>0</v>
      </c>
      <c r="BR48" s="25">
        <f t="shared" si="2"/>
        <v>31036</v>
      </c>
      <c r="BS48" s="25">
        <f t="shared" si="2"/>
        <v>10868</v>
      </c>
      <c r="BT48" s="25">
        <f t="shared" si="2"/>
        <v>0</v>
      </c>
      <c r="BU48" s="25">
        <f t="shared" si="2"/>
        <v>0</v>
      </c>
      <c r="BV48" s="25">
        <f t="shared" si="2"/>
        <v>48903</v>
      </c>
      <c r="BW48" s="25">
        <f t="shared" si="2"/>
        <v>0</v>
      </c>
      <c r="BX48" s="25">
        <f t="shared" si="2"/>
        <v>98346</v>
      </c>
      <c r="BY48" s="25">
        <f t="shared" si="2"/>
        <v>62009</v>
      </c>
      <c r="BZ48" s="25">
        <f t="shared" si="2"/>
        <v>0</v>
      </c>
      <c r="CA48" s="25">
        <f t="shared" si="2"/>
        <v>705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3456905</v>
      </c>
    </row>
    <row r="49" spans="1:83" x14ac:dyDescent="0.25">
      <c r="A49" s="16" t="s">
        <v>232</v>
      </c>
      <c r="B49" s="25">
        <f>B47+B48</f>
        <v>3456903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234</v>
      </c>
      <c r="B52" s="272">
        <v>2182695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70497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132059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120042</v>
      </c>
      <c r="T52" s="25">
        <f t="shared" si="3"/>
        <v>0</v>
      </c>
      <c r="U52" s="25">
        <f t="shared" si="3"/>
        <v>53735</v>
      </c>
      <c r="V52" s="25">
        <f t="shared" si="3"/>
        <v>9059</v>
      </c>
      <c r="W52" s="25">
        <f t="shared" si="3"/>
        <v>0</v>
      </c>
      <c r="X52" s="25">
        <f t="shared" si="3"/>
        <v>25635</v>
      </c>
      <c r="Y52" s="25">
        <f t="shared" si="3"/>
        <v>59959</v>
      </c>
      <c r="Z52" s="25">
        <f t="shared" si="3"/>
        <v>0</v>
      </c>
      <c r="AA52" s="25">
        <f t="shared" si="3"/>
        <v>0</v>
      </c>
      <c r="AB52" s="25">
        <f t="shared" si="3"/>
        <v>9182</v>
      </c>
      <c r="AC52" s="25">
        <f t="shared" si="3"/>
        <v>0</v>
      </c>
      <c r="AD52" s="25">
        <f t="shared" si="3"/>
        <v>0</v>
      </c>
      <c r="AE52" s="25">
        <f t="shared" si="3"/>
        <v>157386</v>
      </c>
      <c r="AF52" s="25">
        <f t="shared" si="3"/>
        <v>0</v>
      </c>
      <c r="AG52" s="25">
        <f t="shared" si="3"/>
        <v>135756</v>
      </c>
      <c r="AH52" s="25">
        <f t="shared" si="3"/>
        <v>52010</v>
      </c>
      <c r="AI52" s="25">
        <f t="shared" ref="AI52:BN52" si="4">IF($B$52,ROUND(($B$52/($CE$90+$CF$90)*AI90),0))</f>
        <v>32229</v>
      </c>
      <c r="AJ52" s="25">
        <f t="shared" si="4"/>
        <v>238605</v>
      </c>
      <c r="AK52" s="25">
        <f t="shared" si="4"/>
        <v>9860</v>
      </c>
      <c r="AL52" s="25">
        <f t="shared" si="4"/>
        <v>16269</v>
      </c>
      <c r="AM52" s="25">
        <f t="shared" si="4"/>
        <v>0</v>
      </c>
      <c r="AN52" s="25">
        <f t="shared" si="4"/>
        <v>0</v>
      </c>
      <c r="AO52" s="25">
        <f t="shared" si="4"/>
        <v>18179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80172</v>
      </c>
      <c r="AZ52" s="25">
        <f t="shared" si="4"/>
        <v>0</v>
      </c>
      <c r="BA52" s="25">
        <f t="shared" si="4"/>
        <v>26806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503647</v>
      </c>
      <c r="BF52" s="25">
        <f t="shared" si="4"/>
        <v>17378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340776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6963</v>
      </c>
      <c r="BS52" s="25">
        <f t="shared" si="5"/>
        <v>5115</v>
      </c>
      <c r="BT52" s="25">
        <f t="shared" si="5"/>
        <v>0</v>
      </c>
      <c r="BU52" s="25">
        <f t="shared" si="5"/>
        <v>0</v>
      </c>
      <c r="BV52" s="25">
        <f t="shared" si="5"/>
        <v>56509</v>
      </c>
      <c r="BW52" s="25">
        <f t="shared" si="5"/>
        <v>0</v>
      </c>
      <c r="BX52" s="25">
        <f t="shared" si="5"/>
        <v>0</v>
      </c>
      <c r="BY52" s="25">
        <f t="shared" si="5"/>
        <v>4868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2182696</v>
      </c>
    </row>
    <row r="53" spans="1:83" x14ac:dyDescent="0.25">
      <c r="A53" s="16" t="s">
        <v>232</v>
      </c>
      <c r="B53" s="25">
        <f>B51+B52</f>
        <v>2182695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408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764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40133</v>
      </c>
      <c r="V59" s="275">
        <v>1343</v>
      </c>
      <c r="W59" s="275">
        <v>0</v>
      </c>
      <c r="X59" s="275">
        <v>1860</v>
      </c>
      <c r="Y59" s="275">
        <v>4344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21317</v>
      </c>
      <c r="AF59" s="275">
        <v>0</v>
      </c>
      <c r="AG59" s="275">
        <v>4382</v>
      </c>
      <c r="AH59" s="275">
        <v>863</v>
      </c>
      <c r="AI59" s="275">
        <v>270</v>
      </c>
      <c r="AJ59" s="275">
        <v>14496</v>
      </c>
      <c r="AK59" s="275">
        <v>3486</v>
      </c>
      <c r="AL59" s="275">
        <v>591</v>
      </c>
      <c r="AM59" s="275">
        <v>0</v>
      </c>
      <c r="AN59" s="275">
        <v>0</v>
      </c>
      <c r="AO59" s="275">
        <v>2520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3754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35420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7.3</v>
      </c>
      <c r="F60" s="277"/>
      <c r="G60" s="277"/>
      <c r="H60" s="277"/>
      <c r="I60" s="277"/>
      <c r="J60" s="277"/>
      <c r="K60" s="277"/>
      <c r="L60" s="277">
        <v>13.68</v>
      </c>
      <c r="M60" s="277"/>
      <c r="N60" s="277"/>
      <c r="O60" s="277"/>
      <c r="P60" s="274"/>
      <c r="Q60" s="274"/>
      <c r="R60" s="274"/>
      <c r="S60" s="278">
        <v>0.93</v>
      </c>
      <c r="T60" s="278"/>
      <c r="U60" s="279">
        <v>7.45</v>
      </c>
      <c r="V60" s="274">
        <v>0.41</v>
      </c>
      <c r="W60" s="274"/>
      <c r="X60" s="274">
        <v>2.21</v>
      </c>
      <c r="Y60" s="274">
        <v>5.16</v>
      </c>
      <c r="Z60" s="274"/>
      <c r="AA60" s="274"/>
      <c r="AB60" s="278">
        <v>0</v>
      </c>
      <c r="AC60" s="274"/>
      <c r="AD60" s="274"/>
      <c r="AE60" s="274">
        <v>5.89</v>
      </c>
      <c r="AF60" s="274"/>
      <c r="AG60" s="274">
        <v>13.18</v>
      </c>
      <c r="AH60" s="274">
        <v>20.91</v>
      </c>
      <c r="AI60" s="274">
        <v>0.55000000000000004</v>
      </c>
      <c r="AJ60" s="274">
        <v>21.07</v>
      </c>
      <c r="AK60" s="274">
        <v>1.1100000000000001</v>
      </c>
      <c r="AL60" s="274">
        <v>0.47</v>
      </c>
      <c r="AM60" s="274"/>
      <c r="AN60" s="274"/>
      <c r="AO60" s="274">
        <v>1.88</v>
      </c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5.94</v>
      </c>
      <c r="AZ60" s="274"/>
      <c r="BA60" s="278"/>
      <c r="BB60" s="278"/>
      <c r="BC60" s="278"/>
      <c r="BD60" s="278">
        <v>0.63</v>
      </c>
      <c r="BE60" s="274">
        <v>2.96</v>
      </c>
      <c r="BF60" s="278">
        <v>8.08</v>
      </c>
      <c r="BG60" s="278"/>
      <c r="BH60" s="278">
        <v>1.61</v>
      </c>
      <c r="BI60" s="278"/>
      <c r="BJ60" s="278">
        <v>2.78</v>
      </c>
      <c r="BK60" s="278">
        <v>5.8</v>
      </c>
      <c r="BL60" s="278">
        <v>10.1</v>
      </c>
      <c r="BM60" s="278"/>
      <c r="BN60" s="278">
        <v>4.57</v>
      </c>
      <c r="BO60" s="278"/>
      <c r="BP60" s="278">
        <v>0.83</v>
      </c>
      <c r="BQ60" s="278"/>
      <c r="BR60" s="278">
        <v>1.35</v>
      </c>
      <c r="BS60" s="278">
        <v>0.74</v>
      </c>
      <c r="BT60" s="278"/>
      <c r="BU60" s="278"/>
      <c r="BV60" s="278">
        <v>4.2699999999999996</v>
      </c>
      <c r="BW60" s="278"/>
      <c r="BX60" s="278">
        <v>4.08</v>
      </c>
      <c r="BY60" s="278">
        <v>2.2599999999999998</v>
      </c>
      <c r="BZ60" s="278"/>
      <c r="CA60" s="278">
        <v>0.04</v>
      </c>
      <c r="CB60" s="278"/>
      <c r="CC60" s="278"/>
      <c r="CD60" s="209" t="s">
        <v>247</v>
      </c>
      <c r="CE60" s="227">
        <f t="shared" ref="CE60:CE68" si="6">SUM(C60:CD60)</f>
        <v>158.24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750901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1406100</v>
      </c>
      <c r="M61" s="273">
        <v>0</v>
      </c>
      <c r="N61" s="273">
        <v>0</v>
      </c>
      <c r="O61" s="273">
        <v>0</v>
      </c>
      <c r="P61" s="275">
        <v>0</v>
      </c>
      <c r="Q61" s="275">
        <v>0</v>
      </c>
      <c r="R61" s="275">
        <v>0</v>
      </c>
      <c r="S61" s="280">
        <v>55005</v>
      </c>
      <c r="T61" s="280">
        <v>0</v>
      </c>
      <c r="U61" s="276">
        <v>634790</v>
      </c>
      <c r="V61" s="275">
        <v>46737</v>
      </c>
      <c r="W61" s="275">
        <v>0</v>
      </c>
      <c r="X61" s="275">
        <v>201848</v>
      </c>
      <c r="Y61" s="275">
        <v>471413</v>
      </c>
      <c r="Z61" s="275">
        <v>0</v>
      </c>
      <c r="AA61" s="275">
        <v>0</v>
      </c>
      <c r="AB61" s="281">
        <v>0</v>
      </c>
      <c r="AC61" s="275">
        <v>0</v>
      </c>
      <c r="AD61" s="275">
        <v>0</v>
      </c>
      <c r="AE61" s="275">
        <v>674142</v>
      </c>
      <c r="AF61" s="275">
        <v>0</v>
      </c>
      <c r="AG61" s="275">
        <v>2415720</v>
      </c>
      <c r="AH61" s="275">
        <v>1667922</v>
      </c>
      <c r="AI61" s="275">
        <v>59574</v>
      </c>
      <c r="AJ61" s="275">
        <v>3262031</v>
      </c>
      <c r="AK61" s="275">
        <v>142246</v>
      </c>
      <c r="AL61" s="275">
        <v>50849</v>
      </c>
      <c r="AM61" s="275">
        <v>0</v>
      </c>
      <c r="AN61" s="275">
        <v>0</v>
      </c>
      <c r="AO61" s="275">
        <v>193247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343841</v>
      </c>
      <c r="AZ61" s="275">
        <v>0</v>
      </c>
      <c r="BA61" s="280">
        <v>0</v>
      </c>
      <c r="BB61" s="280">
        <v>0</v>
      </c>
      <c r="BC61" s="280">
        <v>0</v>
      </c>
      <c r="BD61" s="280">
        <v>52011</v>
      </c>
      <c r="BE61" s="275">
        <v>307348</v>
      </c>
      <c r="BF61" s="280">
        <v>364553</v>
      </c>
      <c r="BG61" s="280">
        <v>0</v>
      </c>
      <c r="BH61" s="280">
        <v>195490</v>
      </c>
      <c r="BI61" s="280">
        <v>0</v>
      </c>
      <c r="BJ61" s="280">
        <v>270262</v>
      </c>
      <c r="BK61" s="280">
        <v>445198</v>
      </c>
      <c r="BL61" s="280">
        <v>571015</v>
      </c>
      <c r="BM61" s="280">
        <v>0</v>
      </c>
      <c r="BN61" s="280">
        <v>955844</v>
      </c>
      <c r="BO61" s="280">
        <v>0</v>
      </c>
      <c r="BP61" s="280">
        <v>103518</v>
      </c>
      <c r="BQ61" s="280">
        <v>0</v>
      </c>
      <c r="BR61" s="280">
        <v>151467</v>
      </c>
      <c r="BS61" s="280">
        <v>53037</v>
      </c>
      <c r="BT61" s="280">
        <v>0</v>
      </c>
      <c r="BU61" s="280">
        <v>0</v>
      </c>
      <c r="BV61" s="280">
        <v>238664</v>
      </c>
      <c r="BW61" s="280">
        <v>0</v>
      </c>
      <c r="BX61" s="280">
        <v>479959</v>
      </c>
      <c r="BY61" s="280">
        <v>302624</v>
      </c>
      <c r="BZ61" s="280">
        <v>0</v>
      </c>
      <c r="CA61" s="280">
        <v>3441</v>
      </c>
      <c r="CB61" s="280">
        <v>0</v>
      </c>
      <c r="CC61" s="280">
        <v>0</v>
      </c>
      <c r="CD61" s="24" t="s">
        <v>247</v>
      </c>
      <c r="CE61" s="25">
        <f t="shared" si="6"/>
        <v>16870797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153863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288116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11271</v>
      </c>
      <c r="T62" s="25">
        <f t="shared" si="7"/>
        <v>0</v>
      </c>
      <c r="U62" s="25">
        <f t="shared" si="7"/>
        <v>130071</v>
      </c>
      <c r="V62" s="25">
        <f t="shared" si="7"/>
        <v>9577</v>
      </c>
      <c r="W62" s="25">
        <f t="shared" si="7"/>
        <v>0</v>
      </c>
      <c r="X62" s="25">
        <f t="shared" si="7"/>
        <v>41360</v>
      </c>
      <c r="Y62" s="25">
        <f t="shared" si="7"/>
        <v>96595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138135</v>
      </c>
      <c r="AF62" s="25">
        <f t="shared" si="7"/>
        <v>0</v>
      </c>
      <c r="AG62" s="25">
        <f t="shared" si="7"/>
        <v>494992</v>
      </c>
      <c r="AH62" s="25">
        <f t="shared" si="7"/>
        <v>341765</v>
      </c>
      <c r="AI62" s="25">
        <f t="shared" ref="AI62:BN62" si="8">ROUND(AI47+AI48,0)</f>
        <v>12207</v>
      </c>
      <c r="AJ62" s="25">
        <f t="shared" si="8"/>
        <v>668405</v>
      </c>
      <c r="AK62" s="25">
        <f t="shared" si="8"/>
        <v>29147</v>
      </c>
      <c r="AL62" s="25">
        <f t="shared" si="8"/>
        <v>10419</v>
      </c>
      <c r="AM62" s="25">
        <f t="shared" si="8"/>
        <v>0</v>
      </c>
      <c r="AN62" s="25">
        <f t="shared" si="8"/>
        <v>0</v>
      </c>
      <c r="AO62" s="25">
        <f t="shared" si="8"/>
        <v>39597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70455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10657</v>
      </c>
      <c r="BE62" s="25">
        <f t="shared" si="8"/>
        <v>62977</v>
      </c>
      <c r="BF62" s="25">
        <f t="shared" si="8"/>
        <v>74699</v>
      </c>
      <c r="BG62" s="25">
        <f t="shared" si="8"/>
        <v>0</v>
      </c>
      <c r="BH62" s="25">
        <f t="shared" si="8"/>
        <v>40057</v>
      </c>
      <c r="BI62" s="25">
        <f t="shared" si="8"/>
        <v>0</v>
      </c>
      <c r="BJ62" s="25">
        <f t="shared" si="8"/>
        <v>55378</v>
      </c>
      <c r="BK62" s="25">
        <f t="shared" si="8"/>
        <v>91223</v>
      </c>
      <c r="BL62" s="25">
        <f t="shared" si="8"/>
        <v>117004</v>
      </c>
      <c r="BM62" s="25">
        <f t="shared" si="8"/>
        <v>0</v>
      </c>
      <c r="BN62" s="25">
        <f t="shared" si="8"/>
        <v>195857</v>
      </c>
      <c r="BO62" s="25">
        <f t="shared" ref="BO62:CC62" si="9">ROUND(BO47+BO48,0)</f>
        <v>0</v>
      </c>
      <c r="BP62" s="25">
        <f t="shared" si="9"/>
        <v>21211</v>
      </c>
      <c r="BQ62" s="25">
        <f t="shared" si="9"/>
        <v>0</v>
      </c>
      <c r="BR62" s="25">
        <f t="shared" si="9"/>
        <v>31036</v>
      </c>
      <c r="BS62" s="25">
        <f t="shared" si="9"/>
        <v>10868</v>
      </c>
      <c r="BT62" s="25">
        <f t="shared" si="9"/>
        <v>0</v>
      </c>
      <c r="BU62" s="25">
        <f t="shared" si="9"/>
        <v>0</v>
      </c>
      <c r="BV62" s="25">
        <f t="shared" si="9"/>
        <v>48903</v>
      </c>
      <c r="BW62" s="25">
        <f t="shared" si="9"/>
        <v>0</v>
      </c>
      <c r="BX62" s="25">
        <f t="shared" si="9"/>
        <v>98346</v>
      </c>
      <c r="BY62" s="25">
        <f t="shared" si="9"/>
        <v>62009</v>
      </c>
      <c r="BZ62" s="25">
        <f t="shared" si="9"/>
        <v>0</v>
      </c>
      <c r="CA62" s="25">
        <f t="shared" si="9"/>
        <v>705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3456905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40270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75408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2600</v>
      </c>
      <c r="V63" s="275">
        <v>0</v>
      </c>
      <c r="W63" s="275">
        <v>0</v>
      </c>
      <c r="X63" s="275">
        <v>78769</v>
      </c>
      <c r="Y63" s="275">
        <v>183963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74478</v>
      </c>
      <c r="AH63" s="275">
        <v>0</v>
      </c>
      <c r="AI63" s="275">
        <v>0</v>
      </c>
      <c r="AJ63" s="275">
        <v>69432</v>
      </c>
      <c r="AK63" s="275">
        <v>0</v>
      </c>
      <c r="AL63" s="275">
        <v>0</v>
      </c>
      <c r="AM63" s="275">
        <v>0</v>
      </c>
      <c r="AN63" s="275">
        <v>0</v>
      </c>
      <c r="AO63" s="275">
        <v>10364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9825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545109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16430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30766</v>
      </c>
      <c r="M64" s="273">
        <v>0</v>
      </c>
      <c r="N64" s="273">
        <v>0</v>
      </c>
      <c r="O64" s="273">
        <v>0</v>
      </c>
      <c r="P64" s="275">
        <v>0</v>
      </c>
      <c r="Q64" s="275">
        <v>0</v>
      </c>
      <c r="R64" s="275">
        <v>0</v>
      </c>
      <c r="S64" s="280">
        <v>36043</v>
      </c>
      <c r="T64" s="280">
        <v>0</v>
      </c>
      <c r="U64" s="276">
        <v>473111</v>
      </c>
      <c r="V64" s="275">
        <v>3066</v>
      </c>
      <c r="W64" s="275">
        <v>0</v>
      </c>
      <c r="X64" s="275">
        <v>8602</v>
      </c>
      <c r="Y64" s="275">
        <v>20086</v>
      </c>
      <c r="Z64" s="275">
        <v>0</v>
      </c>
      <c r="AA64" s="275">
        <v>0</v>
      </c>
      <c r="AB64" s="281">
        <v>738556</v>
      </c>
      <c r="AC64" s="275">
        <v>0</v>
      </c>
      <c r="AD64" s="275">
        <v>0</v>
      </c>
      <c r="AE64" s="275">
        <v>16946</v>
      </c>
      <c r="AF64" s="275">
        <v>0</v>
      </c>
      <c r="AG64" s="275">
        <v>87747</v>
      </c>
      <c r="AH64" s="275">
        <v>111300</v>
      </c>
      <c r="AI64" s="275">
        <v>39504</v>
      </c>
      <c r="AJ64" s="275">
        <v>150368</v>
      </c>
      <c r="AK64" s="275">
        <v>777</v>
      </c>
      <c r="AL64" s="275">
        <v>606</v>
      </c>
      <c r="AM64" s="275">
        <v>0</v>
      </c>
      <c r="AN64" s="275">
        <v>0</v>
      </c>
      <c r="AO64" s="275">
        <v>4228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154547</v>
      </c>
      <c r="AZ64" s="275">
        <v>0</v>
      </c>
      <c r="BA64" s="280">
        <v>16333</v>
      </c>
      <c r="BB64" s="280">
        <v>0</v>
      </c>
      <c r="BC64" s="280">
        <v>0</v>
      </c>
      <c r="BD64" s="280">
        <v>792</v>
      </c>
      <c r="BE64" s="275">
        <v>40923</v>
      </c>
      <c r="BF64" s="280">
        <v>35503</v>
      </c>
      <c r="BG64" s="280">
        <v>0</v>
      </c>
      <c r="BH64" s="280">
        <v>26969</v>
      </c>
      <c r="BI64" s="280">
        <v>0</v>
      </c>
      <c r="BJ64" s="280">
        <v>3016</v>
      </c>
      <c r="BK64" s="280">
        <v>10449</v>
      </c>
      <c r="BL64" s="280">
        <v>9438</v>
      </c>
      <c r="BM64" s="280">
        <v>0</v>
      </c>
      <c r="BN64" s="280">
        <v>13630</v>
      </c>
      <c r="BO64" s="280">
        <v>0</v>
      </c>
      <c r="BP64" s="280">
        <v>24648</v>
      </c>
      <c r="BQ64" s="280">
        <v>0</v>
      </c>
      <c r="BR64" s="280">
        <v>5320</v>
      </c>
      <c r="BS64" s="280">
        <v>138</v>
      </c>
      <c r="BT64" s="280">
        <v>0</v>
      </c>
      <c r="BU64" s="280">
        <v>0</v>
      </c>
      <c r="BV64" s="280">
        <v>6554</v>
      </c>
      <c r="BW64" s="280">
        <v>0</v>
      </c>
      <c r="BX64" s="280">
        <v>4108</v>
      </c>
      <c r="BY64" s="280">
        <v>2074</v>
      </c>
      <c r="BZ64" s="280">
        <v>0</v>
      </c>
      <c r="CA64" s="280">
        <v>304</v>
      </c>
      <c r="CB64" s="280">
        <v>0</v>
      </c>
      <c r="CC64" s="280">
        <v>0</v>
      </c>
      <c r="CD64" s="24" t="s">
        <v>247</v>
      </c>
      <c r="CE64" s="25">
        <f t="shared" si="6"/>
        <v>2092882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1023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1916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3643</v>
      </c>
      <c r="AH65" s="275">
        <v>32709</v>
      </c>
      <c r="AI65" s="275">
        <v>0</v>
      </c>
      <c r="AJ65" s="275">
        <v>8115</v>
      </c>
      <c r="AK65" s="275">
        <v>0</v>
      </c>
      <c r="AL65" s="275">
        <v>0</v>
      </c>
      <c r="AM65" s="275">
        <v>0</v>
      </c>
      <c r="AN65" s="275">
        <v>0</v>
      </c>
      <c r="AO65" s="275">
        <v>264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383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211453</v>
      </c>
      <c r="BF65" s="280">
        <v>0</v>
      </c>
      <c r="BG65" s="280">
        <v>0</v>
      </c>
      <c r="BH65" s="280">
        <v>25894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2341</v>
      </c>
      <c r="BO65" s="280">
        <v>0</v>
      </c>
      <c r="BP65" s="280">
        <v>718</v>
      </c>
      <c r="BQ65" s="280">
        <v>0</v>
      </c>
      <c r="BR65" s="280">
        <v>616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1265</v>
      </c>
      <c r="BY65" s="280">
        <v>1109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291449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64636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121034</v>
      </c>
      <c r="M66" s="273">
        <v>0</v>
      </c>
      <c r="N66" s="273">
        <v>0</v>
      </c>
      <c r="O66" s="273">
        <v>0</v>
      </c>
      <c r="P66" s="275">
        <v>0</v>
      </c>
      <c r="Q66" s="275">
        <v>0</v>
      </c>
      <c r="R66" s="275">
        <v>0</v>
      </c>
      <c r="S66" s="280">
        <v>0</v>
      </c>
      <c r="T66" s="280">
        <v>0</v>
      </c>
      <c r="U66" s="276">
        <v>156350</v>
      </c>
      <c r="V66" s="275">
        <v>0</v>
      </c>
      <c r="W66" s="275">
        <v>0</v>
      </c>
      <c r="X66" s="275">
        <v>74579</v>
      </c>
      <c r="Y66" s="275">
        <v>174179</v>
      </c>
      <c r="Z66" s="275">
        <v>0</v>
      </c>
      <c r="AA66" s="275">
        <v>0</v>
      </c>
      <c r="AB66" s="281">
        <v>573960</v>
      </c>
      <c r="AC66" s="275">
        <v>0</v>
      </c>
      <c r="AD66" s="275">
        <v>0</v>
      </c>
      <c r="AE66" s="275">
        <v>50778</v>
      </c>
      <c r="AF66" s="275">
        <v>0</v>
      </c>
      <c r="AG66" s="275">
        <v>90621</v>
      </c>
      <c r="AH66" s="275">
        <v>197615</v>
      </c>
      <c r="AI66" s="275">
        <v>16529</v>
      </c>
      <c r="AJ66" s="275">
        <v>45793</v>
      </c>
      <c r="AK66" s="275">
        <v>0</v>
      </c>
      <c r="AL66" s="275">
        <v>846</v>
      </c>
      <c r="AM66" s="275">
        <v>0</v>
      </c>
      <c r="AN66" s="275">
        <v>0</v>
      </c>
      <c r="AO66" s="275">
        <v>16635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2694</v>
      </c>
      <c r="AX66" s="280">
        <v>0</v>
      </c>
      <c r="AY66" s="275">
        <v>3796</v>
      </c>
      <c r="AZ66" s="275">
        <v>0</v>
      </c>
      <c r="BA66" s="280">
        <v>0</v>
      </c>
      <c r="BB66" s="280">
        <v>0</v>
      </c>
      <c r="BC66" s="280">
        <v>0</v>
      </c>
      <c r="BD66" s="280">
        <v>0</v>
      </c>
      <c r="BE66" s="275">
        <v>17300</v>
      </c>
      <c r="BF66" s="280">
        <v>0</v>
      </c>
      <c r="BG66" s="280">
        <v>0</v>
      </c>
      <c r="BH66" s="280">
        <v>661105</v>
      </c>
      <c r="BI66" s="280">
        <v>0</v>
      </c>
      <c r="BJ66" s="280">
        <v>111764</v>
      </c>
      <c r="BK66" s="280">
        <v>486152</v>
      </c>
      <c r="BL66" s="280">
        <v>0</v>
      </c>
      <c r="BM66" s="280">
        <v>0</v>
      </c>
      <c r="BN66" s="280">
        <v>334718</v>
      </c>
      <c r="BO66" s="280">
        <v>0</v>
      </c>
      <c r="BP66" s="280">
        <v>126953</v>
      </c>
      <c r="BQ66" s="280">
        <v>0</v>
      </c>
      <c r="BR66" s="280">
        <v>273636</v>
      </c>
      <c r="BS66" s="280">
        <v>31728</v>
      </c>
      <c r="BT66" s="280">
        <v>0</v>
      </c>
      <c r="BU66" s="280">
        <v>0</v>
      </c>
      <c r="BV66" s="280">
        <v>99236</v>
      </c>
      <c r="BW66" s="280">
        <v>0</v>
      </c>
      <c r="BX66" s="280">
        <v>8432</v>
      </c>
      <c r="BY66" s="280">
        <v>8000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f t="shared" si="6"/>
        <v>3749069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70497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132059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120042</v>
      </c>
      <c r="T67" s="25">
        <f t="shared" si="10"/>
        <v>0</v>
      </c>
      <c r="U67" s="25">
        <f t="shared" si="10"/>
        <v>53735</v>
      </c>
      <c r="V67" s="25">
        <f t="shared" si="10"/>
        <v>9059</v>
      </c>
      <c r="W67" s="25">
        <f t="shared" si="10"/>
        <v>0</v>
      </c>
      <c r="X67" s="25">
        <f t="shared" si="10"/>
        <v>25635</v>
      </c>
      <c r="Y67" s="25">
        <f t="shared" si="10"/>
        <v>59959</v>
      </c>
      <c r="Z67" s="25">
        <f t="shared" si="10"/>
        <v>0</v>
      </c>
      <c r="AA67" s="25">
        <f t="shared" si="10"/>
        <v>0</v>
      </c>
      <c r="AB67" s="25">
        <f t="shared" si="10"/>
        <v>9182</v>
      </c>
      <c r="AC67" s="25">
        <f t="shared" si="10"/>
        <v>0</v>
      </c>
      <c r="AD67" s="25">
        <f t="shared" si="10"/>
        <v>0</v>
      </c>
      <c r="AE67" s="25">
        <f t="shared" si="10"/>
        <v>157386</v>
      </c>
      <c r="AF67" s="25">
        <f t="shared" si="10"/>
        <v>0</v>
      </c>
      <c r="AG67" s="25">
        <f t="shared" si="10"/>
        <v>135756</v>
      </c>
      <c r="AH67" s="25">
        <f t="shared" si="10"/>
        <v>52010</v>
      </c>
      <c r="AI67" s="25">
        <f t="shared" ref="AI67:BN67" si="11">ROUND(AI51+AI52,0)</f>
        <v>32229</v>
      </c>
      <c r="AJ67" s="25">
        <f t="shared" si="11"/>
        <v>238605</v>
      </c>
      <c r="AK67" s="25">
        <f t="shared" si="11"/>
        <v>9860</v>
      </c>
      <c r="AL67" s="25">
        <f t="shared" si="11"/>
        <v>16269</v>
      </c>
      <c r="AM67" s="25">
        <f t="shared" si="11"/>
        <v>0</v>
      </c>
      <c r="AN67" s="25">
        <f t="shared" si="11"/>
        <v>0</v>
      </c>
      <c r="AO67" s="25">
        <f t="shared" si="11"/>
        <v>18179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80172</v>
      </c>
      <c r="AZ67" s="25">
        <f t="shared" si="11"/>
        <v>0</v>
      </c>
      <c r="BA67" s="25">
        <f t="shared" si="11"/>
        <v>26806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503647</v>
      </c>
      <c r="BF67" s="25">
        <f t="shared" si="11"/>
        <v>17378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340776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6963</v>
      </c>
      <c r="BS67" s="25">
        <f t="shared" si="12"/>
        <v>5115</v>
      </c>
      <c r="BT67" s="25">
        <f t="shared" si="12"/>
        <v>0</v>
      </c>
      <c r="BU67" s="25">
        <f t="shared" si="12"/>
        <v>0</v>
      </c>
      <c r="BV67" s="25">
        <f t="shared" si="12"/>
        <v>56509</v>
      </c>
      <c r="BW67" s="25">
        <f t="shared" si="12"/>
        <v>0</v>
      </c>
      <c r="BX67" s="25">
        <f t="shared" si="12"/>
        <v>0</v>
      </c>
      <c r="BY67" s="25">
        <f t="shared" si="12"/>
        <v>4868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2182696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1459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2732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18969</v>
      </c>
      <c r="T68" s="280">
        <v>0</v>
      </c>
      <c r="U68" s="276">
        <v>-6772</v>
      </c>
      <c r="V68" s="275">
        <v>0</v>
      </c>
      <c r="W68" s="275">
        <v>0</v>
      </c>
      <c r="X68" s="275">
        <v>0</v>
      </c>
      <c r="Y68" s="275">
        <v>3701</v>
      </c>
      <c r="Z68" s="275">
        <v>0</v>
      </c>
      <c r="AA68" s="275">
        <v>0</v>
      </c>
      <c r="AB68" s="281">
        <v>92461</v>
      </c>
      <c r="AC68" s="275">
        <v>0</v>
      </c>
      <c r="AD68" s="275">
        <v>0</v>
      </c>
      <c r="AE68" s="275">
        <v>2033</v>
      </c>
      <c r="AF68" s="275">
        <v>0</v>
      </c>
      <c r="AG68" s="275">
        <v>2731</v>
      </c>
      <c r="AH68" s="275">
        <v>13406</v>
      </c>
      <c r="AI68" s="275">
        <v>599</v>
      </c>
      <c r="AJ68" s="275">
        <v>19433</v>
      </c>
      <c r="AK68" s="275">
        <v>0</v>
      </c>
      <c r="AL68" s="275">
        <v>524</v>
      </c>
      <c r="AM68" s="275">
        <v>0</v>
      </c>
      <c r="AN68" s="275">
        <v>0</v>
      </c>
      <c r="AO68" s="275">
        <v>375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524</v>
      </c>
      <c r="AZ68" s="275">
        <v>0</v>
      </c>
      <c r="BA68" s="280">
        <v>0</v>
      </c>
      <c r="BB68" s="280">
        <v>0</v>
      </c>
      <c r="BC68" s="280">
        <v>0</v>
      </c>
      <c r="BD68" s="280">
        <v>688</v>
      </c>
      <c r="BE68" s="275">
        <v>2665</v>
      </c>
      <c r="BF68" s="280">
        <v>0</v>
      </c>
      <c r="BG68" s="280">
        <v>0</v>
      </c>
      <c r="BH68" s="280">
        <v>13809</v>
      </c>
      <c r="BI68" s="280">
        <v>0</v>
      </c>
      <c r="BJ68" s="280">
        <v>3899</v>
      </c>
      <c r="BK68" s="280">
        <v>2319</v>
      </c>
      <c r="BL68" s="280">
        <v>1765</v>
      </c>
      <c r="BM68" s="280">
        <v>0</v>
      </c>
      <c r="BN68" s="280">
        <v>27179</v>
      </c>
      <c r="BO68" s="280">
        <v>0</v>
      </c>
      <c r="BP68" s="280">
        <v>0</v>
      </c>
      <c r="BQ68" s="280">
        <v>0</v>
      </c>
      <c r="BR68" s="280">
        <v>3059</v>
      </c>
      <c r="BS68" s="280">
        <v>0</v>
      </c>
      <c r="BT68" s="280">
        <v>0</v>
      </c>
      <c r="BU68" s="280">
        <v>0</v>
      </c>
      <c r="BV68" s="280">
        <v>6391</v>
      </c>
      <c r="BW68" s="280">
        <v>0</v>
      </c>
      <c r="BX68" s="280">
        <v>3820</v>
      </c>
      <c r="BY68" s="280">
        <v>2539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220308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4186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7839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3944</v>
      </c>
      <c r="T69" s="25">
        <f t="shared" si="13"/>
        <v>0</v>
      </c>
      <c r="U69" s="25">
        <f t="shared" si="13"/>
        <v>40109</v>
      </c>
      <c r="V69" s="25">
        <f t="shared" si="13"/>
        <v>1841</v>
      </c>
      <c r="W69" s="25">
        <f t="shared" si="13"/>
        <v>0</v>
      </c>
      <c r="X69" s="25">
        <f t="shared" si="13"/>
        <v>2302</v>
      </c>
      <c r="Y69" s="25">
        <f t="shared" si="13"/>
        <v>74484</v>
      </c>
      <c r="Z69" s="25">
        <f t="shared" si="13"/>
        <v>0</v>
      </c>
      <c r="AA69" s="25">
        <f t="shared" si="13"/>
        <v>0</v>
      </c>
      <c r="AB69" s="25">
        <f t="shared" si="13"/>
        <v>10200</v>
      </c>
      <c r="AC69" s="25">
        <f t="shared" si="13"/>
        <v>0</v>
      </c>
      <c r="AD69" s="25">
        <f t="shared" si="13"/>
        <v>0</v>
      </c>
      <c r="AE69" s="25">
        <f t="shared" si="13"/>
        <v>37944</v>
      </c>
      <c r="AF69" s="25">
        <f t="shared" si="13"/>
        <v>0</v>
      </c>
      <c r="AG69" s="25">
        <f t="shared" si="13"/>
        <v>75391</v>
      </c>
      <c r="AH69" s="25">
        <f t="shared" si="13"/>
        <v>106190</v>
      </c>
      <c r="AI69" s="25">
        <f t="shared" ref="AI69:BN69" si="14">SUM(AI70:AI83)</f>
        <v>307</v>
      </c>
      <c r="AJ69" s="25">
        <f t="shared" si="14"/>
        <v>130417</v>
      </c>
      <c r="AK69" s="25">
        <f t="shared" si="14"/>
        <v>369</v>
      </c>
      <c r="AL69" s="25">
        <f t="shared" si="14"/>
        <v>25</v>
      </c>
      <c r="AM69" s="25">
        <f t="shared" si="14"/>
        <v>0</v>
      </c>
      <c r="AN69" s="25">
        <f t="shared" si="14"/>
        <v>0</v>
      </c>
      <c r="AO69" s="25">
        <f t="shared" si="14"/>
        <v>1078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4150</v>
      </c>
      <c r="AX69" s="25">
        <f t="shared" si="14"/>
        <v>0</v>
      </c>
      <c r="AY69" s="25">
        <f t="shared" si="14"/>
        <v>5197</v>
      </c>
      <c r="AZ69" s="25">
        <f t="shared" si="14"/>
        <v>0</v>
      </c>
      <c r="BA69" s="25">
        <f t="shared" si="14"/>
        <v>1098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261672</v>
      </c>
      <c r="BF69" s="25">
        <f t="shared" si="14"/>
        <v>0</v>
      </c>
      <c r="BG69" s="25">
        <f t="shared" si="14"/>
        <v>0</v>
      </c>
      <c r="BH69" s="25">
        <f t="shared" si="14"/>
        <v>614733</v>
      </c>
      <c r="BI69" s="25">
        <f t="shared" si="14"/>
        <v>0</v>
      </c>
      <c r="BJ69" s="25">
        <f t="shared" si="14"/>
        <v>2679</v>
      </c>
      <c r="BK69" s="25">
        <f t="shared" si="14"/>
        <v>14808</v>
      </c>
      <c r="BL69" s="25">
        <f t="shared" si="14"/>
        <v>75</v>
      </c>
      <c r="BM69" s="25">
        <f t="shared" si="14"/>
        <v>0</v>
      </c>
      <c r="BN69" s="25">
        <f t="shared" si="14"/>
        <v>381353</v>
      </c>
      <c r="BO69" s="25">
        <f t="shared" ref="BO69:CE69" si="15">SUM(BO70:BO83)</f>
        <v>0</v>
      </c>
      <c r="BP69" s="25">
        <f t="shared" si="15"/>
        <v>4776</v>
      </c>
      <c r="BQ69" s="25">
        <f t="shared" si="15"/>
        <v>0</v>
      </c>
      <c r="BR69" s="25">
        <f t="shared" si="15"/>
        <v>11418</v>
      </c>
      <c r="BS69" s="25">
        <f t="shared" si="15"/>
        <v>13454</v>
      </c>
      <c r="BT69" s="25">
        <f t="shared" si="15"/>
        <v>0</v>
      </c>
      <c r="BU69" s="25">
        <f t="shared" si="15"/>
        <v>0</v>
      </c>
      <c r="BV69" s="25">
        <f t="shared" si="15"/>
        <v>19501</v>
      </c>
      <c r="BW69" s="25">
        <f t="shared" si="15"/>
        <v>0</v>
      </c>
      <c r="BX69" s="25">
        <f t="shared" si="15"/>
        <v>2609</v>
      </c>
      <c r="BY69" s="25">
        <f t="shared" si="15"/>
        <v>7632</v>
      </c>
      <c r="BZ69" s="25">
        <f t="shared" si="15"/>
        <v>0</v>
      </c>
      <c r="CA69" s="25">
        <f t="shared" si="15"/>
        <v>39559</v>
      </c>
      <c r="CB69" s="25">
        <f t="shared" si="15"/>
        <v>0</v>
      </c>
      <c r="CC69" s="25">
        <f t="shared" si="15"/>
        <v>0</v>
      </c>
      <c r="CD69" s="25">
        <f t="shared" si="15"/>
        <v>887258</v>
      </c>
      <c r="CE69" s="25">
        <f t="shared" si="15"/>
        <v>2768598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4186</v>
      </c>
      <c r="F83" s="275"/>
      <c r="G83" s="273"/>
      <c r="H83" s="273"/>
      <c r="I83" s="275"/>
      <c r="J83" s="275"/>
      <c r="K83" s="275"/>
      <c r="L83" s="275">
        <v>7839</v>
      </c>
      <c r="M83" s="273"/>
      <c r="N83" s="273"/>
      <c r="O83" s="273"/>
      <c r="P83" s="275"/>
      <c r="Q83" s="275"/>
      <c r="R83" s="276"/>
      <c r="S83" s="275">
        <v>3944</v>
      </c>
      <c r="T83" s="273"/>
      <c r="U83" s="275">
        <v>40109</v>
      </c>
      <c r="V83" s="275">
        <v>1841</v>
      </c>
      <c r="W83" s="273"/>
      <c r="X83" s="275">
        <v>2302</v>
      </c>
      <c r="Y83" s="275">
        <v>74484</v>
      </c>
      <c r="Z83" s="275"/>
      <c r="AA83" s="275"/>
      <c r="AB83" s="275">
        <v>10200</v>
      </c>
      <c r="AC83" s="275"/>
      <c r="AD83" s="275"/>
      <c r="AE83" s="275">
        <v>37944</v>
      </c>
      <c r="AF83" s="275"/>
      <c r="AG83" s="275">
        <v>75391</v>
      </c>
      <c r="AH83" s="275">
        <v>106190</v>
      </c>
      <c r="AI83" s="275">
        <v>307</v>
      </c>
      <c r="AJ83" s="275">
        <v>130417</v>
      </c>
      <c r="AK83" s="275">
        <v>369</v>
      </c>
      <c r="AL83" s="275">
        <v>25</v>
      </c>
      <c r="AM83" s="275"/>
      <c r="AN83" s="275"/>
      <c r="AO83" s="273">
        <v>1078</v>
      </c>
      <c r="AP83" s="275"/>
      <c r="AQ83" s="273"/>
      <c r="AR83" s="273"/>
      <c r="AS83" s="273"/>
      <c r="AT83" s="273"/>
      <c r="AU83" s="275"/>
      <c r="AV83" s="275"/>
      <c r="AW83" s="275">
        <v>4150</v>
      </c>
      <c r="AX83" s="275"/>
      <c r="AY83" s="275">
        <v>5197</v>
      </c>
      <c r="AZ83" s="275"/>
      <c r="BA83" s="275">
        <v>1098</v>
      </c>
      <c r="BB83" s="275"/>
      <c r="BC83" s="275"/>
      <c r="BD83" s="275"/>
      <c r="BE83" s="275">
        <v>261672</v>
      </c>
      <c r="BF83" s="275"/>
      <c r="BG83" s="275"/>
      <c r="BH83" s="276">
        <v>614733</v>
      </c>
      <c r="BI83" s="275"/>
      <c r="BJ83" s="275">
        <v>2679</v>
      </c>
      <c r="BK83" s="275">
        <v>14808</v>
      </c>
      <c r="BL83" s="275">
        <v>75</v>
      </c>
      <c r="BM83" s="275"/>
      <c r="BN83" s="275">
        <v>381353</v>
      </c>
      <c r="BO83" s="275"/>
      <c r="BP83" s="275">
        <v>4776</v>
      </c>
      <c r="BQ83" s="275"/>
      <c r="BR83" s="275">
        <v>11418</v>
      </c>
      <c r="BS83" s="275">
        <v>13454</v>
      </c>
      <c r="BT83" s="275"/>
      <c r="BU83" s="275"/>
      <c r="BV83" s="275">
        <v>19501</v>
      </c>
      <c r="BW83" s="275"/>
      <c r="BX83" s="275">
        <v>2609</v>
      </c>
      <c r="BY83" s="275">
        <v>7632</v>
      </c>
      <c r="BZ83" s="275"/>
      <c r="CA83" s="275">
        <v>39559</v>
      </c>
      <c r="CB83" s="275"/>
      <c r="CC83" s="275"/>
      <c r="CD83" s="282">
        <v>887258</v>
      </c>
      <c r="CE83" s="25">
        <f t="shared" si="16"/>
        <v>2768598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43198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66237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917159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7123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1033717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1103265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2065970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245274</v>
      </c>
      <c r="T85" s="25">
        <f t="shared" si="17"/>
        <v>0</v>
      </c>
      <c r="U85" s="25">
        <f t="shared" si="17"/>
        <v>1483994</v>
      </c>
      <c r="V85" s="25">
        <f t="shared" si="17"/>
        <v>70280</v>
      </c>
      <c r="W85" s="25">
        <f t="shared" si="17"/>
        <v>0</v>
      </c>
      <c r="X85" s="25">
        <f t="shared" si="17"/>
        <v>433095</v>
      </c>
      <c r="Y85" s="25">
        <f t="shared" si="17"/>
        <v>1084380</v>
      </c>
      <c r="Z85" s="25">
        <f t="shared" si="17"/>
        <v>0</v>
      </c>
      <c r="AA85" s="25">
        <f t="shared" si="17"/>
        <v>0</v>
      </c>
      <c r="AB85" s="25">
        <f t="shared" si="17"/>
        <v>1424359</v>
      </c>
      <c r="AC85" s="25">
        <f t="shared" si="17"/>
        <v>0</v>
      </c>
      <c r="AD85" s="25">
        <f t="shared" si="17"/>
        <v>0</v>
      </c>
      <c r="AE85" s="25">
        <f t="shared" si="17"/>
        <v>1077364</v>
      </c>
      <c r="AF85" s="25">
        <f t="shared" si="17"/>
        <v>0</v>
      </c>
      <c r="AG85" s="25">
        <f t="shared" si="17"/>
        <v>3381079</v>
      </c>
      <c r="AH85" s="25">
        <f t="shared" si="17"/>
        <v>2479719</v>
      </c>
      <c r="AI85" s="25">
        <f t="shared" ref="AI85:BN85" si="18">SUM(AI61:AI69)-AI84</f>
        <v>160949</v>
      </c>
      <c r="AJ85" s="25">
        <f t="shared" si="18"/>
        <v>4592599</v>
      </c>
      <c r="AK85" s="25">
        <f t="shared" si="18"/>
        <v>182399</v>
      </c>
      <c r="AL85" s="25">
        <f t="shared" si="18"/>
        <v>79538</v>
      </c>
      <c r="AM85" s="25">
        <f t="shared" si="18"/>
        <v>0</v>
      </c>
      <c r="AN85" s="25">
        <f t="shared" si="18"/>
        <v>0</v>
      </c>
      <c r="AO85" s="25">
        <f t="shared" si="18"/>
        <v>283967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7227</v>
      </c>
      <c r="AX85" s="25">
        <f t="shared" si="18"/>
        <v>0</v>
      </c>
      <c r="AY85" s="25">
        <f t="shared" si="18"/>
        <v>592295</v>
      </c>
      <c r="AZ85" s="25">
        <f t="shared" si="18"/>
        <v>0</v>
      </c>
      <c r="BA85" s="25">
        <f t="shared" si="18"/>
        <v>44237</v>
      </c>
      <c r="BB85" s="25">
        <f t="shared" si="18"/>
        <v>0</v>
      </c>
      <c r="BC85" s="25">
        <f t="shared" si="18"/>
        <v>0</v>
      </c>
      <c r="BD85" s="25">
        <f t="shared" si="18"/>
        <v>64148</v>
      </c>
      <c r="BE85" s="25">
        <f t="shared" si="18"/>
        <v>1407985</v>
      </c>
      <c r="BF85" s="25">
        <f t="shared" si="18"/>
        <v>492133</v>
      </c>
      <c r="BG85" s="25">
        <f t="shared" si="18"/>
        <v>0</v>
      </c>
      <c r="BH85" s="25">
        <f t="shared" si="18"/>
        <v>1578057</v>
      </c>
      <c r="BI85" s="25">
        <f t="shared" si="18"/>
        <v>0</v>
      </c>
      <c r="BJ85" s="25">
        <f t="shared" si="18"/>
        <v>446998</v>
      </c>
      <c r="BK85" s="25">
        <f t="shared" si="18"/>
        <v>1050149</v>
      </c>
      <c r="BL85" s="25">
        <f t="shared" si="18"/>
        <v>699297</v>
      </c>
      <c r="BM85" s="25">
        <f t="shared" si="18"/>
        <v>0</v>
      </c>
      <c r="BN85" s="25">
        <f t="shared" si="18"/>
        <v>1344364</v>
      </c>
      <c r="BO85" s="25">
        <f t="shared" ref="BO85:CD85" si="19">SUM(BO61:BO69)-BO84</f>
        <v>0</v>
      </c>
      <c r="BP85" s="25">
        <f t="shared" si="19"/>
        <v>281824</v>
      </c>
      <c r="BQ85" s="25">
        <f t="shared" si="19"/>
        <v>0</v>
      </c>
      <c r="BR85" s="25">
        <f t="shared" si="19"/>
        <v>483515</v>
      </c>
      <c r="BS85" s="25">
        <f t="shared" si="19"/>
        <v>114340</v>
      </c>
      <c r="BT85" s="25">
        <f t="shared" si="19"/>
        <v>0</v>
      </c>
      <c r="BU85" s="25">
        <f t="shared" si="19"/>
        <v>0</v>
      </c>
      <c r="BV85" s="25">
        <f t="shared" si="19"/>
        <v>468635</v>
      </c>
      <c r="BW85" s="25">
        <f t="shared" si="19"/>
        <v>0</v>
      </c>
      <c r="BX85" s="25">
        <f t="shared" si="19"/>
        <v>598539</v>
      </c>
      <c r="BY85" s="25">
        <f t="shared" si="19"/>
        <v>390855</v>
      </c>
      <c r="BZ85" s="25">
        <f t="shared" si="19"/>
        <v>0</v>
      </c>
      <c r="CA85" s="25">
        <f t="shared" si="19"/>
        <v>44009</v>
      </c>
      <c r="CB85" s="25">
        <f t="shared" si="19"/>
        <v>0</v>
      </c>
      <c r="CC85" s="25">
        <f t="shared" si="19"/>
        <v>0</v>
      </c>
      <c r="CD85" s="25">
        <f t="shared" si="19"/>
        <v>887258</v>
      </c>
      <c r="CE85" s="25">
        <f t="shared" si="16"/>
        <v>31144096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3083536</v>
      </c>
    </row>
    <row r="87" spans="1:84" x14ac:dyDescent="0.25">
      <c r="A87" s="31" t="s">
        <v>286</v>
      </c>
      <c r="B87" s="16"/>
      <c r="C87" s="273"/>
      <c r="D87" s="273"/>
      <c r="E87" s="273">
        <v>1350708</v>
      </c>
      <c r="F87" s="273"/>
      <c r="G87" s="273"/>
      <c r="H87" s="273"/>
      <c r="I87" s="273"/>
      <c r="J87" s="273"/>
      <c r="K87" s="273"/>
      <c r="L87" s="273">
        <v>1894295</v>
      </c>
      <c r="M87" s="273"/>
      <c r="N87" s="273"/>
      <c r="O87" s="273"/>
      <c r="P87" s="273"/>
      <c r="Q87" s="273"/>
      <c r="R87" s="273"/>
      <c r="S87" s="273">
        <v>225866</v>
      </c>
      <c r="T87" s="273"/>
      <c r="U87" s="273">
        <v>188527</v>
      </c>
      <c r="V87" s="273">
        <v>5421</v>
      </c>
      <c r="W87" s="273"/>
      <c r="X87" s="273">
        <v>44016</v>
      </c>
      <c r="Y87" s="273">
        <v>102797</v>
      </c>
      <c r="Z87" s="273"/>
      <c r="AA87" s="273"/>
      <c r="AB87" s="273">
        <v>384302</v>
      </c>
      <c r="AC87" s="273"/>
      <c r="AD87" s="273"/>
      <c r="AE87" s="273">
        <v>223154</v>
      </c>
      <c r="AF87" s="273"/>
      <c r="AG87" s="273">
        <v>10771</v>
      </c>
      <c r="AH87" s="273">
        <v>0</v>
      </c>
      <c r="AI87" s="273">
        <v>0</v>
      </c>
      <c r="AJ87" s="273">
        <v>119219</v>
      </c>
      <c r="AK87" s="273">
        <v>177945</v>
      </c>
      <c r="AL87" s="273">
        <v>25243</v>
      </c>
      <c r="AM87" s="273"/>
      <c r="AN87" s="273"/>
      <c r="AO87" s="273">
        <v>0</v>
      </c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4752264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>
        <v>365207</v>
      </c>
      <c r="T88" s="273"/>
      <c r="U88" s="273">
        <v>4653120</v>
      </c>
      <c r="V88" s="273">
        <v>380760</v>
      </c>
      <c r="W88" s="273"/>
      <c r="X88" s="273">
        <v>2792939</v>
      </c>
      <c r="Y88" s="273">
        <v>6522864</v>
      </c>
      <c r="Z88" s="273"/>
      <c r="AA88" s="273"/>
      <c r="AB88" s="273">
        <v>1739328</v>
      </c>
      <c r="AC88" s="273"/>
      <c r="AD88" s="273"/>
      <c r="AE88" s="273">
        <v>2231499</v>
      </c>
      <c r="AF88" s="273"/>
      <c r="AG88" s="273">
        <v>10235535</v>
      </c>
      <c r="AH88" s="273">
        <v>3022212</v>
      </c>
      <c r="AI88" s="273">
        <v>1119961</v>
      </c>
      <c r="AJ88" s="273">
        <v>4616255</v>
      </c>
      <c r="AK88" s="273">
        <v>286805</v>
      </c>
      <c r="AL88" s="273">
        <v>189088</v>
      </c>
      <c r="AM88" s="273"/>
      <c r="AN88" s="273"/>
      <c r="AO88" s="273">
        <v>353810</v>
      </c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38509383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1350708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1894295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591073</v>
      </c>
      <c r="T89" s="25">
        <f t="shared" si="21"/>
        <v>0</v>
      </c>
      <c r="U89" s="25">
        <f t="shared" si="21"/>
        <v>4841647</v>
      </c>
      <c r="V89" s="25">
        <f t="shared" si="21"/>
        <v>386181</v>
      </c>
      <c r="W89" s="25">
        <f t="shared" si="21"/>
        <v>0</v>
      </c>
      <c r="X89" s="25">
        <f t="shared" si="21"/>
        <v>2836955</v>
      </c>
      <c r="Y89" s="25">
        <f t="shared" si="21"/>
        <v>6625661</v>
      </c>
      <c r="Z89" s="25">
        <f t="shared" si="21"/>
        <v>0</v>
      </c>
      <c r="AA89" s="25">
        <f t="shared" si="21"/>
        <v>0</v>
      </c>
      <c r="AB89" s="25">
        <f t="shared" si="21"/>
        <v>2123630</v>
      </c>
      <c r="AC89" s="25">
        <f t="shared" si="21"/>
        <v>0</v>
      </c>
      <c r="AD89" s="25">
        <f t="shared" si="21"/>
        <v>0</v>
      </c>
      <c r="AE89" s="25">
        <f t="shared" si="21"/>
        <v>2454653</v>
      </c>
      <c r="AF89" s="25">
        <f t="shared" si="21"/>
        <v>0</v>
      </c>
      <c r="AG89" s="25">
        <f t="shared" si="21"/>
        <v>10246306</v>
      </c>
      <c r="AH89" s="25">
        <f t="shared" si="21"/>
        <v>3022212</v>
      </c>
      <c r="AI89" s="25">
        <f t="shared" si="21"/>
        <v>1119961</v>
      </c>
      <c r="AJ89" s="25">
        <f t="shared" si="21"/>
        <v>4735474</v>
      </c>
      <c r="AK89" s="25">
        <f t="shared" si="21"/>
        <v>464750</v>
      </c>
      <c r="AL89" s="25">
        <f t="shared" si="21"/>
        <v>214331</v>
      </c>
      <c r="AM89" s="25">
        <f t="shared" si="21"/>
        <v>0</v>
      </c>
      <c r="AN89" s="25">
        <f t="shared" si="21"/>
        <v>0</v>
      </c>
      <c r="AO89" s="25">
        <f t="shared" si="21"/>
        <v>353810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43261647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1144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2143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1948</v>
      </c>
      <c r="T90" s="273">
        <v>0</v>
      </c>
      <c r="U90" s="273">
        <v>872</v>
      </c>
      <c r="V90" s="273">
        <v>147</v>
      </c>
      <c r="W90" s="273">
        <v>0</v>
      </c>
      <c r="X90" s="273">
        <v>416</v>
      </c>
      <c r="Y90" s="273">
        <v>973</v>
      </c>
      <c r="Z90" s="273">
        <v>0</v>
      </c>
      <c r="AA90" s="273">
        <v>0</v>
      </c>
      <c r="AB90" s="273">
        <v>149</v>
      </c>
      <c r="AC90" s="273">
        <v>0</v>
      </c>
      <c r="AD90" s="273">
        <v>0</v>
      </c>
      <c r="AE90" s="273">
        <v>2554</v>
      </c>
      <c r="AF90" s="273">
        <v>0</v>
      </c>
      <c r="AG90" s="273">
        <v>2203</v>
      </c>
      <c r="AH90" s="273">
        <v>844</v>
      </c>
      <c r="AI90" s="273">
        <v>523</v>
      </c>
      <c r="AJ90" s="273">
        <v>3872</v>
      </c>
      <c r="AK90" s="273">
        <v>160</v>
      </c>
      <c r="AL90" s="273">
        <v>264</v>
      </c>
      <c r="AM90" s="273">
        <v>0</v>
      </c>
      <c r="AN90" s="273">
        <v>0</v>
      </c>
      <c r="AO90" s="273">
        <v>295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1301</v>
      </c>
      <c r="AZ90" s="273">
        <v>0</v>
      </c>
      <c r="BA90" s="273">
        <v>435</v>
      </c>
      <c r="BB90" s="273">
        <v>0</v>
      </c>
      <c r="BC90" s="273">
        <v>0</v>
      </c>
      <c r="BD90" s="273">
        <v>0</v>
      </c>
      <c r="BE90" s="273">
        <v>8173</v>
      </c>
      <c r="BF90" s="273">
        <v>282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5530</v>
      </c>
      <c r="BO90" s="273">
        <v>0</v>
      </c>
      <c r="BP90" s="273">
        <v>0</v>
      </c>
      <c r="BQ90" s="273">
        <v>0</v>
      </c>
      <c r="BR90" s="273">
        <v>113</v>
      </c>
      <c r="BS90" s="273">
        <v>83</v>
      </c>
      <c r="BT90" s="273">
        <v>0</v>
      </c>
      <c r="BU90" s="273">
        <v>0</v>
      </c>
      <c r="BV90" s="273">
        <v>917</v>
      </c>
      <c r="BW90" s="273">
        <v>0</v>
      </c>
      <c r="BX90" s="273">
        <v>0</v>
      </c>
      <c r="BY90" s="273">
        <v>79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35420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1199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2246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309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3754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922</v>
      </c>
      <c r="F92" s="273"/>
      <c r="G92" s="273"/>
      <c r="H92" s="273"/>
      <c r="I92" s="273"/>
      <c r="J92" s="273"/>
      <c r="K92" s="273"/>
      <c r="L92" s="273">
        <v>1727</v>
      </c>
      <c r="M92" s="273"/>
      <c r="N92" s="273"/>
      <c r="O92" s="273"/>
      <c r="P92" s="273"/>
      <c r="Q92" s="273"/>
      <c r="R92" s="273"/>
      <c r="S92" s="273">
        <v>1570</v>
      </c>
      <c r="T92" s="273"/>
      <c r="U92" s="273">
        <v>703</v>
      </c>
      <c r="V92" s="273">
        <v>118</v>
      </c>
      <c r="W92" s="273"/>
      <c r="X92" s="273">
        <v>335</v>
      </c>
      <c r="Y92" s="273">
        <v>784</v>
      </c>
      <c r="Z92" s="273"/>
      <c r="AA92" s="273"/>
      <c r="AB92" s="273">
        <v>120</v>
      </c>
      <c r="AC92" s="273"/>
      <c r="AD92" s="273"/>
      <c r="AE92" s="273">
        <v>2058</v>
      </c>
      <c r="AF92" s="273"/>
      <c r="AG92" s="273">
        <v>1775</v>
      </c>
      <c r="AH92" s="273">
        <v>0</v>
      </c>
      <c r="AI92" s="273">
        <v>421</v>
      </c>
      <c r="AJ92" s="273">
        <v>3120</v>
      </c>
      <c r="AK92" s="273">
        <v>129</v>
      </c>
      <c r="AL92" s="273">
        <v>213</v>
      </c>
      <c r="AM92" s="273"/>
      <c r="AN92" s="273"/>
      <c r="AO92" s="273">
        <v>238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67</v>
      </c>
      <c r="BT92" s="273">
        <v>0</v>
      </c>
      <c r="BU92" s="273">
        <v>0</v>
      </c>
      <c r="BV92" s="273">
        <v>739</v>
      </c>
      <c r="BW92" s="273">
        <v>0</v>
      </c>
      <c r="BX92" s="273">
        <v>0</v>
      </c>
      <c r="BY92" s="273">
        <v>65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15104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10170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19044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1592</v>
      </c>
      <c r="V93" s="273">
        <v>0</v>
      </c>
      <c r="W93" s="273">
        <v>0</v>
      </c>
      <c r="X93" s="273">
        <v>1400</v>
      </c>
      <c r="Y93" s="273">
        <v>3271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8467</v>
      </c>
      <c r="AF93" s="273">
        <v>0</v>
      </c>
      <c r="AG93" s="273">
        <v>30709</v>
      </c>
      <c r="AH93" s="273">
        <v>295</v>
      </c>
      <c r="AI93" s="273">
        <v>2267</v>
      </c>
      <c r="AJ93" s="273">
        <v>3149</v>
      </c>
      <c r="AK93" s="273">
        <v>0</v>
      </c>
      <c r="AL93" s="273">
        <v>0</v>
      </c>
      <c r="AM93" s="273">
        <v>0</v>
      </c>
      <c r="AN93" s="273">
        <v>0</v>
      </c>
      <c r="AO93" s="273">
        <v>2617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82981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5.0199999999999996</v>
      </c>
      <c r="F94" s="277"/>
      <c r="G94" s="277"/>
      <c r="H94" s="277"/>
      <c r="I94" s="277"/>
      <c r="J94" s="277"/>
      <c r="K94" s="277"/>
      <c r="L94" s="277">
        <v>9.4</v>
      </c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>
        <v>0</v>
      </c>
      <c r="Y94" s="274">
        <v>0</v>
      </c>
      <c r="Z94" s="274"/>
      <c r="AA94" s="274"/>
      <c r="AB94" s="278"/>
      <c r="AC94" s="274"/>
      <c r="AD94" s="274"/>
      <c r="AE94" s="274">
        <v>0.37</v>
      </c>
      <c r="AF94" s="274"/>
      <c r="AG94" s="274">
        <v>7.81</v>
      </c>
      <c r="AH94" s="274"/>
      <c r="AI94" s="274">
        <v>0.38</v>
      </c>
      <c r="AJ94" s="274">
        <v>5.12</v>
      </c>
      <c r="AK94" s="274"/>
      <c r="AL94" s="274"/>
      <c r="AM94" s="274"/>
      <c r="AN94" s="274"/>
      <c r="AO94" s="274">
        <v>1.29</v>
      </c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29.389999999999997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1371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1369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107</v>
      </c>
      <c r="D127" s="295">
        <v>408</v>
      </c>
      <c r="E127" s="16"/>
    </row>
    <row r="128" spans="1:5" x14ac:dyDescent="0.25">
      <c r="A128" s="16" t="s">
        <v>334</v>
      </c>
      <c r="B128" s="35" t="s">
        <v>299</v>
      </c>
      <c r="C128" s="294">
        <v>51</v>
      </c>
      <c r="D128" s="295">
        <v>764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6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9</v>
      </c>
    </row>
    <row r="144" spans="1:5" x14ac:dyDescent="0.25">
      <c r="A144" s="16" t="s">
        <v>348</v>
      </c>
      <c r="B144" s="35" t="s">
        <v>299</v>
      </c>
      <c r="C144" s="294">
        <v>12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89</v>
      </c>
      <c r="C154" s="295">
        <v>8</v>
      </c>
      <c r="D154" s="295">
        <v>10</v>
      </c>
      <c r="E154" s="25">
        <f>SUM(B154:D154)</f>
        <v>107</v>
      </c>
    </row>
    <row r="155" spans="1:6" x14ac:dyDescent="0.25">
      <c r="A155" s="16" t="s">
        <v>241</v>
      </c>
      <c r="B155" s="295">
        <v>359</v>
      </c>
      <c r="C155" s="295">
        <v>24</v>
      </c>
      <c r="D155" s="295">
        <v>25</v>
      </c>
      <c r="E155" s="25">
        <f>SUM(B155:D155)</f>
        <v>408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2531865</v>
      </c>
      <c r="C157" s="295">
        <v>138163</v>
      </c>
      <c r="D157" s="295">
        <v>187918</v>
      </c>
      <c r="E157" s="25">
        <f>SUM(B157:D157)</f>
        <v>2857946</v>
      </c>
      <c r="F157" s="14"/>
    </row>
    <row r="158" spans="1:6" x14ac:dyDescent="0.25">
      <c r="A158" s="16" t="s">
        <v>287</v>
      </c>
      <c r="B158" s="295">
        <v>16917142</v>
      </c>
      <c r="C158" s="295">
        <v>5434051</v>
      </c>
      <c r="D158" s="295">
        <v>16158187</v>
      </c>
      <c r="E158" s="25">
        <f>SUM(B158:D158)</f>
        <v>38509380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49</v>
      </c>
      <c r="C160" s="272">
        <v>0</v>
      </c>
      <c r="D160" s="272">
        <v>2</v>
      </c>
      <c r="E160" s="25">
        <f>SUM(B160:D160)</f>
        <v>51</v>
      </c>
    </row>
    <row r="161" spans="1:5" x14ac:dyDescent="0.25">
      <c r="A161" s="16" t="s">
        <v>241</v>
      </c>
      <c r="B161" s="272">
        <v>729</v>
      </c>
      <c r="C161" s="272">
        <v>0</v>
      </c>
      <c r="D161" s="272">
        <v>35</v>
      </c>
      <c r="E161" s="25">
        <f>SUM(B161:D161)</f>
        <v>764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1840350</v>
      </c>
      <c r="C163" s="272">
        <v>0</v>
      </c>
      <c r="D163" s="272">
        <v>53945</v>
      </c>
      <c r="E163" s="25">
        <f>SUM(B163:D163)</f>
        <v>1894295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4686411</v>
      </c>
      <c r="C173" s="272">
        <v>799242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1181482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59384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183060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1658521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5466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245833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123157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3456903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31200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189108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220308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63941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180642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244583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103916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200166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304082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338593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338593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522015</v>
      </c>
      <c r="C211" s="292">
        <v>0</v>
      </c>
      <c r="D211" s="295">
        <v>0</v>
      </c>
      <c r="E211" s="25">
        <f t="shared" ref="E211:E219" si="22">SUM(B211:C211)-D211</f>
        <v>522015</v>
      </c>
    </row>
    <row r="212" spans="1:5" x14ac:dyDescent="0.25">
      <c r="A212" s="16" t="s">
        <v>390</v>
      </c>
      <c r="B212" s="292">
        <v>1420326</v>
      </c>
      <c r="C212" s="292">
        <v>0</v>
      </c>
      <c r="D212" s="295">
        <v>0</v>
      </c>
      <c r="E212" s="25">
        <f t="shared" si="22"/>
        <v>1420326</v>
      </c>
    </row>
    <row r="213" spans="1:5" x14ac:dyDescent="0.25">
      <c r="A213" s="16" t="s">
        <v>391</v>
      </c>
      <c r="B213" s="292">
        <v>10502549</v>
      </c>
      <c r="C213" s="292">
        <v>207239</v>
      </c>
      <c r="D213" s="295">
        <v>0</v>
      </c>
      <c r="E213" s="25">
        <f t="shared" si="22"/>
        <v>10709788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8946455</v>
      </c>
      <c r="C215" s="292">
        <f>195488+534462</f>
        <v>729950</v>
      </c>
      <c r="D215" s="295">
        <v>0</v>
      </c>
      <c r="E215" s="25">
        <f t="shared" si="22"/>
        <v>9676405</v>
      </c>
    </row>
    <row r="216" spans="1:5" x14ac:dyDescent="0.25">
      <c r="A216" s="16" t="s">
        <v>394</v>
      </c>
      <c r="B216" s="292">
        <v>7975703</v>
      </c>
      <c r="C216" s="292">
        <v>1224646</v>
      </c>
      <c r="D216" s="295">
        <v>379744</v>
      </c>
      <c r="E216" s="25">
        <f t="shared" si="22"/>
        <v>8820605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243095</v>
      </c>
      <c r="C218" s="292">
        <v>0</v>
      </c>
      <c r="D218" s="295">
        <v>28279</v>
      </c>
      <c r="E218" s="25">
        <f t="shared" si="22"/>
        <v>214816</v>
      </c>
    </row>
    <row r="219" spans="1:5" x14ac:dyDescent="0.25">
      <c r="A219" s="16" t="s">
        <v>397</v>
      </c>
      <c r="B219" s="292">
        <v>760147</v>
      </c>
      <c r="C219" s="292">
        <v>0</v>
      </c>
      <c r="D219" s="295">
        <v>741701</v>
      </c>
      <c r="E219" s="25">
        <f t="shared" si="22"/>
        <v>18446</v>
      </c>
    </row>
    <row r="220" spans="1:5" x14ac:dyDescent="0.25">
      <c r="A220" s="16" t="s">
        <v>229</v>
      </c>
      <c r="B220" s="25">
        <f>SUM(B211:B219)</f>
        <v>30370290</v>
      </c>
      <c r="C220" s="225">
        <f>SUM(C211:C219)</f>
        <v>2161835</v>
      </c>
      <c r="D220" s="25">
        <f>SUM(D211:D219)</f>
        <v>1149724</v>
      </c>
      <c r="E220" s="25">
        <f>SUM(E211:E219)</f>
        <v>31382401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1049296</v>
      </c>
      <c r="C225" s="292">
        <v>33111</v>
      </c>
      <c r="D225" s="295">
        <v>0</v>
      </c>
      <c r="E225" s="25">
        <f t="shared" ref="E225:E232" si="23">SUM(B225:C225)-D225</f>
        <v>1082407</v>
      </c>
    </row>
    <row r="226" spans="1:6" x14ac:dyDescent="0.25">
      <c r="A226" s="16" t="s">
        <v>391</v>
      </c>
      <c r="B226" s="292">
        <v>7741483</v>
      </c>
      <c r="C226" s="292">
        <v>542242</v>
      </c>
      <c r="D226" s="295">
        <v>0</v>
      </c>
      <c r="E226" s="25">
        <f t="shared" si="23"/>
        <v>8283725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6820796</v>
      </c>
      <c r="C228" s="292">
        <v>589816</v>
      </c>
      <c r="D228" s="295">
        <v>0</v>
      </c>
      <c r="E228" s="25">
        <f t="shared" si="23"/>
        <v>7410612</v>
      </c>
    </row>
    <row r="229" spans="1:6" x14ac:dyDescent="0.25">
      <c r="A229" s="16" t="s">
        <v>394</v>
      </c>
      <c r="B229" s="292">
        <v>5412293</v>
      </c>
      <c r="C229" s="292">
        <v>928726</v>
      </c>
      <c r="D229" s="295">
        <v>284283</v>
      </c>
      <c r="E229" s="25">
        <f t="shared" si="23"/>
        <v>6056736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120495</v>
      </c>
      <c r="C231" s="292">
        <v>88800</v>
      </c>
      <c r="D231" s="295">
        <v>28279</v>
      </c>
      <c r="E231" s="25">
        <f t="shared" si="23"/>
        <v>181016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21144363</v>
      </c>
      <c r="C233" s="225">
        <f>SUM(C224:C232)</f>
        <v>2182695</v>
      </c>
      <c r="D233" s="25">
        <f>SUM(D224:D232)</f>
        <v>312562</v>
      </c>
      <c r="E233" s="25">
        <f>SUM(E224:E232)</f>
        <v>23014496</v>
      </c>
    </row>
    <row r="234" spans="1:6" x14ac:dyDescent="0.25">
      <c r="A234" s="16"/>
      <c r="B234" s="16"/>
      <c r="C234" s="22"/>
      <c r="D234" s="16"/>
      <c r="E234" s="16"/>
      <c r="F234" s="11">
        <f>E220-E233</f>
        <v>8367905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53" t="s">
        <v>400</v>
      </c>
      <c r="C236" s="353"/>
      <c r="D236" s="30"/>
      <c r="E236" s="30"/>
    </row>
    <row r="237" spans="1:6" x14ac:dyDescent="0.25">
      <c r="A237" s="43" t="s">
        <v>400</v>
      </c>
      <c r="B237" s="30"/>
      <c r="C237" s="292">
        <v>1318853</v>
      </c>
      <c r="D237" s="32">
        <f>C237</f>
        <v>1318853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4186943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2082233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4847940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11117116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238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937516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937516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13373485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15618392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8085162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4278264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111669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150265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319450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450695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20457369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681259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681259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522015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1420326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10709788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9676405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f>8820605+108762</f>
        <v>8929367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f>69824+36230</f>
        <v>106054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18446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31382401</v>
      </c>
      <c r="E291" s="16"/>
    </row>
    <row r="292" spans="1:5" x14ac:dyDescent="0.25">
      <c r="A292" s="16" t="s">
        <v>439</v>
      </c>
      <c r="B292" s="35" t="s">
        <v>299</v>
      </c>
      <c r="C292" s="292">
        <v>23014496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8367905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1850046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1850046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31356579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31356579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367457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1732189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23325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850397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2973368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1337167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8952600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2239996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12529763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850397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11679366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16703845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31356579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31356579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4752264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38509383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43261647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1318853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11117116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937516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13373485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29888162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62818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79559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4680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f>856+64365</f>
        <v>65221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f>1033717-C379-C376-C378</f>
        <v>884257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1096535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1096535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30984697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16870797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3456903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545109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2094078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290253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3749069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2182695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220308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244583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304082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338593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607435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348883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376613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548409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1881340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32177810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-1193113</v>
      </c>
      <c r="E417" s="25"/>
    </row>
    <row r="418" spans="1:13" x14ac:dyDescent="0.25">
      <c r="A418" s="25" t="s">
        <v>531</v>
      </c>
      <c r="B418" s="16"/>
      <c r="C418" s="294">
        <f>3083536+833943</f>
        <v>3917479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3917479</v>
      </c>
      <c r="E420" s="25"/>
      <c r="F420" s="11">
        <f>D420-C399</f>
        <v>3578886</v>
      </c>
    </row>
    <row r="421" spans="1:13" x14ac:dyDescent="0.25">
      <c r="A421" s="25" t="s">
        <v>534</v>
      </c>
      <c r="B421" s="16"/>
      <c r="C421" s="22"/>
      <c r="D421" s="25">
        <f>D417+D420</f>
        <v>2724366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2724366</v>
      </c>
      <c r="E424" s="16"/>
    </row>
    <row r="426" spans="1:13" ht="29.1" customHeight="1" x14ac:dyDescent="0.25">
      <c r="A426" s="354" t="s">
        <v>538</v>
      </c>
      <c r="B426" s="354"/>
      <c r="C426" s="354"/>
      <c r="D426" s="354"/>
      <c r="E426" s="35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27247</v>
      </c>
      <c r="E612" s="219">
        <f>SUM(C624:D647)+SUM(C668:D713)</f>
        <v>28605071.786985725</v>
      </c>
      <c r="F612" s="219">
        <f>CE64-(AX64+BD64+BE64+BG64+BJ64+BN64+BP64+BQ64+CB64+CC64+CD64)</f>
        <v>2009873</v>
      </c>
      <c r="G612" s="217">
        <f>CE91-(AX91+AY91+BD91+BE91+BG91+BJ91+BN91+BP91+BQ91+CB91+CC91+CD91)</f>
        <v>3754</v>
      </c>
      <c r="H612" s="222">
        <f>CE60-(AX60+AY60+AZ60+BD60+BE60+BG60+BJ60+BN60+BO60+BP60+BQ60+BR60+CB60+CC60+CD60)</f>
        <v>139.18</v>
      </c>
      <c r="I612" s="217">
        <f>CE92-(AX92+AY92+AZ92+BD92+BE92+BF92+BG92+BJ92+BN92+BO92+BP92+BQ92+BR92+CB92+CC92+CD92)</f>
        <v>15104</v>
      </c>
      <c r="J612" s="217">
        <f>CE93-(AX93+AY93+AZ93+BA93+BD93+BE93+BF93+BG93+BJ93+BN93+BO93+BP93+BQ93+BR93+CB93+CC93+CD93)</f>
        <v>82981</v>
      </c>
      <c r="K612" s="217">
        <f>CE89-(AW89+AX89+AY89+AZ89+BA89+BB89+BC89+BD89+BE89+BF89+BG89+BH89+BI89+BJ89+BK89+BL89+BM89+BN89+BO89+BP89+BQ89+BR89+BS89+BT89+BU89+BV89+BW89+BX89+CB89+CC89+CD89)</f>
        <v>43261647</v>
      </c>
      <c r="L612" s="223">
        <f>CE94-(AW94+AX94+AY94+AZ94+BA94+BB94+BC94+BD94+BE94+BF94+BG94+BH94+BI94+BJ94+BK94+BL94+BM94+BN94+BO94+BP94+BQ94+BR94+BS94+BT94+BU94+BV94+BW94+BX94+BY94+BZ94+CA94+CB94+CC94+CD94)</f>
        <v>29.389999999999997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1407985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887258</v>
      </c>
      <c r="D615" s="217">
        <f>SUM(C614:C615)</f>
        <v>2295243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446998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1344364</v>
      </c>
      <c r="D619" s="217">
        <f>(D615/D612)*BN90</f>
        <v>465838.21301427676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281824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2539024.2130142767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64148</v>
      </c>
      <c r="D624" s="217">
        <f>(D615/D612)*BD90</f>
        <v>0</v>
      </c>
      <c r="E624" s="219">
        <f>(E623/E612)*SUM(C624:D624)</f>
        <v>5693.8617888923218</v>
      </c>
      <c r="F624" s="219">
        <f>SUM(C624:E624)</f>
        <v>69841.861788892318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592295</v>
      </c>
      <c r="D625" s="217">
        <f>(D615/D612)*AY90</f>
        <v>109594.12570191213</v>
      </c>
      <c r="E625" s="219">
        <f>(E623/E612)*SUM(C625:D625)</f>
        <v>62300.612222877673</v>
      </c>
      <c r="F625" s="219">
        <f>(F624/F612)*AY64</f>
        <v>5370.4140579469149</v>
      </c>
      <c r="G625" s="217">
        <f>SUM(C625:F625)</f>
        <v>769560.15198273666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483515</v>
      </c>
      <c r="D626" s="217">
        <f>(D615/D612)*BR90</f>
        <v>9518.9363599662338</v>
      </c>
      <c r="E626" s="219">
        <f>(E623/E612)*SUM(C626:D626)</f>
        <v>43762.347865361044</v>
      </c>
      <c r="F626" s="219">
        <f>(F624/F612)*BR64</f>
        <v>184.8667576095142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536981.15098293684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492133</v>
      </c>
      <c r="D629" s="217">
        <f>(D615/D612)*BF90</f>
        <v>23755.221712482107</v>
      </c>
      <c r="E629" s="219">
        <f>(E623/E612)*SUM(C629:D629)</f>
        <v>45790.924626618318</v>
      </c>
      <c r="F629" s="219">
        <f>(F624/F612)*BF64</f>
        <v>1233.7076119192823</v>
      </c>
      <c r="G629" s="217">
        <f>(G625/G612)*BF91</f>
        <v>0</v>
      </c>
      <c r="H629" s="219">
        <f>(H628/H612)*BF60</f>
        <v>31174.074579265191</v>
      </c>
      <c r="I629" s="217">
        <f>SUM(C629:H629)</f>
        <v>594086.9285302849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44237</v>
      </c>
      <c r="D630" s="217">
        <f>(D615/D612)*BA90</f>
        <v>36643.693067126653</v>
      </c>
      <c r="E630" s="219">
        <f>(E623/E612)*SUM(C630:D630)</f>
        <v>7179.0778779391485</v>
      </c>
      <c r="F630" s="219">
        <f>(F624/F612)*BA64</f>
        <v>567.56179549552542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88627.332740561324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7227</v>
      </c>
      <c r="D631" s="217">
        <f>(D615/D612)*AW90</f>
        <v>0</v>
      </c>
      <c r="E631" s="219">
        <f>(E623/E612)*SUM(C631:D631)</f>
        <v>641.47813101460383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1050149</v>
      </c>
      <c r="D635" s="217">
        <f>(D615/D612)*BK90</f>
        <v>0</v>
      </c>
      <c r="E635" s="219">
        <f>(E623/E612)*SUM(C635:D635)</f>
        <v>93212.62180806078</v>
      </c>
      <c r="F635" s="219">
        <f>(F624/F612)*BK64</f>
        <v>363.09638162816049</v>
      </c>
      <c r="G635" s="217">
        <f>(G625/G612)*BK91</f>
        <v>0</v>
      </c>
      <c r="H635" s="219">
        <f>(H628/H612)*BK60</f>
        <v>22377.429772244814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1578057</v>
      </c>
      <c r="D636" s="217">
        <f>(D615/D612)*BH90</f>
        <v>0</v>
      </c>
      <c r="E636" s="219">
        <f>(E623/E612)*SUM(C636:D636)</f>
        <v>140070.43794029512</v>
      </c>
      <c r="F636" s="219">
        <f>(F624/F612)*BH64</f>
        <v>937.15631315244138</v>
      </c>
      <c r="G636" s="217">
        <f>(G625/G612)*BH91</f>
        <v>0</v>
      </c>
      <c r="H636" s="219">
        <f>(H628/H612)*BH60</f>
        <v>6211.6658505714058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699297</v>
      </c>
      <c r="D637" s="217">
        <f>(D615/D612)*BL90</f>
        <v>0</v>
      </c>
      <c r="E637" s="219">
        <f>(E623/E612)*SUM(C637:D637)</f>
        <v>62070.531698369923</v>
      </c>
      <c r="F637" s="219">
        <f>(F624/F612)*BL64</f>
        <v>327.96474780424717</v>
      </c>
      <c r="G637" s="217">
        <f>(G625/G612)*BL91</f>
        <v>0</v>
      </c>
      <c r="H637" s="219">
        <f>(H628/H612)*BL60</f>
        <v>38967.593224081487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114340</v>
      </c>
      <c r="D639" s="217">
        <f>(D615/D612)*BS90</f>
        <v>6991.7851139574996</v>
      </c>
      <c r="E639" s="219">
        <f>(E623/E612)*SUM(C639:D639)</f>
        <v>10769.570602956552</v>
      </c>
      <c r="F639" s="219">
        <f>(F624/F612)*BS64</f>
        <v>4.795415892878375</v>
      </c>
      <c r="G639" s="217">
        <f>(G625/G612)*BS91</f>
        <v>0</v>
      </c>
      <c r="H639" s="219">
        <f>(H628/H612)*BS60</f>
        <v>2855.0513847346833</v>
      </c>
      <c r="I639" s="217">
        <f>(I629/I612)*BS92</f>
        <v>2635.3167512929749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468635</v>
      </c>
      <c r="D642" s="217">
        <f>(D615/D612)*BV90</f>
        <v>77246.589753000328</v>
      </c>
      <c r="E642" s="219">
        <f>(E623/E612)*SUM(C642:D642)</f>
        <v>48453.175861358155</v>
      </c>
      <c r="F642" s="219">
        <f>(F624/F612)*BV64</f>
        <v>227.74750552119474</v>
      </c>
      <c r="G642" s="217">
        <f>(G625/G612)*BV91</f>
        <v>0</v>
      </c>
      <c r="H642" s="219">
        <f>(H628/H612)*BV60</f>
        <v>16474.41812542851</v>
      </c>
      <c r="I642" s="217">
        <f>(I629/I612)*BV92</f>
        <v>29067.15043590311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598539</v>
      </c>
      <c r="D644" s="217">
        <f>(D615/D612)*BX90</f>
        <v>0</v>
      </c>
      <c r="E644" s="219">
        <f>(E623/E612)*SUM(C644:D644)</f>
        <v>53127.117622713435</v>
      </c>
      <c r="F644" s="219">
        <f>(F624/F612)*BX64</f>
        <v>142.75049628945192</v>
      </c>
      <c r="G644" s="217">
        <f>(G625/G612)*BX91</f>
        <v>0</v>
      </c>
      <c r="H644" s="219">
        <f>(H628/H612)*BX60</f>
        <v>15741.364391510146</v>
      </c>
      <c r="I644" s="217">
        <f>(I629/I612)*BX92</f>
        <v>0</v>
      </c>
      <c r="J644" s="217">
        <f>(J630/J612)*BX93</f>
        <v>0</v>
      </c>
      <c r="K644" s="219">
        <f>SUM(C631:J644)</f>
        <v>5145160.8093277821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390855</v>
      </c>
      <c r="D645" s="217">
        <f>(D615/D612)*BY90</f>
        <v>6654.831614489668</v>
      </c>
      <c r="E645" s="219">
        <f>(E623/E612)*SUM(C645:D645)</f>
        <v>35283.501292928289</v>
      </c>
      <c r="F645" s="219">
        <f>(F624/F612)*BY64</f>
        <v>72.070235955288041</v>
      </c>
      <c r="G645" s="217">
        <f>(G625/G612)*BY91</f>
        <v>0</v>
      </c>
      <c r="H645" s="219">
        <f>(H628/H612)*BY60</f>
        <v>8719.481256081599</v>
      </c>
      <c r="I645" s="217">
        <f>(I629/I612)*BY92</f>
        <v>2556.6505796125875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44009</v>
      </c>
      <c r="D647" s="217">
        <f>(D615/D612)*CA90</f>
        <v>0</v>
      </c>
      <c r="E647" s="219">
        <f>(E623/E612)*SUM(C647:D647)</f>
        <v>3906.2973665174627</v>
      </c>
      <c r="F647" s="219">
        <f>(F624/F612)*CA64</f>
        <v>10.563814720543668</v>
      </c>
      <c r="G647" s="217">
        <f>(G625/G612)*CA91</f>
        <v>0</v>
      </c>
      <c r="H647" s="219">
        <f>(H628/H612)*CA60</f>
        <v>154.32710187755046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492221.72326218302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10995865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1103265</v>
      </c>
      <c r="D670" s="217">
        <f>(D615/D612)*E90</f>
        <v>96368.700847799759</v>
      </c>
      <c r="E670" s="219">
        <f>(E623/E612)*SUM(C670:D670)</f>
        <v>106481.08265144305</v>
      </c>
      <c r="F670" s="219">
        <f>(F624/F612)*E64</f>
        <v>570.93248637675151</v>
      </c>
      <c r="G670" s="217">
        <f>(G625/G612)*E91</f>
        <v>245791.85461569027</v>
      </c>
      <c r="H670" s="219">
        <f>(H628/H612)*E60</f>
        <v>28164.696092652957</v>
      </c>
      <c r="I670" s="217">
        <f>(I629/I612)*E92</f>
        <v>36265.105144658548</v>
      </c>
      <c r="J670" s="217">
        <f>(J630/J612)*E93</f>
        <v>10862.004241591554</v>
      </c>
      <c r="K670" s="217">
        <f>(K644/K612)*E89</f>
        <v>160641.36130659818</v>
      </c>
      <c r="L670" s="217">
        <f>(L647/L612)*E94</f>
        <v>84074.618944408256</v>
      </c>
      <c r="M670" s="202">
        <f t="shared" si="24"/>
        <v>769220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2065970</v>
      </c>
      <c r="D677" s="217">
        <f>(D615/D612)*L90</f>
        <v>180522.83733989063</v>
      </c>
      <c r="E677" s="219">
        <f>(E623/E612)*SUM(C677:D677)</f>
        <v>199401.69179943096</v>
      </c>
      <c r="F677" s="219">
        <f>(F624/F612)*L64</f>
        <v>1069.0997489876529</v>
      </c>
      <c r="G677" s="217">
        <f>(G625/G612)*L91</f>
        <v>460424.10797901615</v>
      </c>
      <c r="H677" s="219">
        <f>(H628/H612)*L60</f>
        <v>52779.868842122254</v>
      </c>
      <c r="I677" s="217">
        <f>(I629/I612)*L92</f>
        <v>67928.239246014447</v>
      </c>
      <c r="J677" s="217">
        <f>(J630/J612)*L93</f>
        <v>20339.823871865246</v>
      </c>
      <c r="K677" s="217">
        <f>(K644/K612)*L89</f>
        <v>225290.83082078616</v>
      </c>
      <c r="L677" s="217">
        <f>(L647/L612)*L94</f>
        <v>157430.56137000752</v>
      </c>
      <c r="M677" s="202">
        <f t="shared" si="24"/>
        <v>1365187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4"/>
        <v>0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245274</v>
      </c>
      <c r="D684" s="217">
        <f>(D615/D612)*S90</f>
        <v>164096.35424083384</v>
      </c>
      <c r="E684" s="219">
        <f>(E623/E612)*SUM(C684:D684)</f>
        <v>36336.257054268215</v>
      </c>
      <c r="F684" s="219">
        <f>(F624/F612)*S64</f>
        <v>1252.4722828044585</v>
      </c>
      <c r="G684" s="217">
        <f>(G625/G612)*S91</f>
        <v>0</v>
      </c>
      <c r="H684" s="219">
        <f>(H628/H612)*S60</f>
        <v>3588.1051186530481</v>
      </c>
      <c r="I684" s="217">
        <f>(I629/I612)*S92</f>
        <v>61752.944769104033</v>
      </c>
      <c r="J684" s="217">
        <f>(J630/J612)*S93</f>
        <v>0</v>
      </c>
      <c r="K684" s="217">
        <f>(K644/K612)*S89</f>
        <v>70297.037813927891</v>
      </c>
      <c r="L684" s="217">
        <f>(L647/L612)*S94</f>
        <v>0</v>
      </c>
      <c r="M684" s="202">
        <f t="shared" si="24"/>
        <v>337323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1483994</v>
      </c>
      <c r="D686" s="217">
        <f>(D615/D612)*U90</f>
        <v>73455.862883987225</v>
      </c>
      <c r="E686" s="219">
        <f>(E623/E612)*SUM(C686:D686)</f>
        <v>138241.32104493858</v>
      </c>
      <c r="F686" s="219">
        <f>(F624/F612)*U64</f>
        <v>16440.318902141891</v>
      </c>
      <c r="G686" s="217">
        <f>(G625/G612)*U91</f>
        <v>0</v>
      </c>
      <c r="H686" s="219">
        <f>(H628/H612)*U60</f>
        <v>28743.422724693773</v>
      </c>
      <c r="I686" s="217">
        <f>(I629/I612)*U92</f>
        <v>27651.159345656139</v>
      </c>
      <c r="J686" s="217">
        <f>(J630/J612)*U93</f>
        <v>1700.3255410632992</v>
      </c>
      <c r="K686" s="217">
        <f>(K644/K612)*U89</f>
        <v>575823.02395929187</v>
      </c>
      <c r="L686" s="217">
        <f>(L647/L612)*U94</f>
        <v>0</v>
      </c>
      <c r="M686" s="202">
        <f t="shared" si="24"/>
        <v>862055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70280</v>
      </c>
      <c r="D687" s="217">
        <f>(D615/D612)*V90</f>
        <v>12383.0411054428</v>
      </c>
      <c r="E687" s="219">
        <f>(E623/E612)*SUM(C687:D687)</f>
        <v>7337.2814601221562</v>
      </c>
      <c r="F687" s="219">
        <f>(F624/F612)*V64</f>
        <v>106.54163135916738</v>
      </c>
      <c r="G687" s="217">
        <f>(G625/G612)*V91</f>
        <v>0</v>
      </c>
      <c r="H687" s="219">
        <f>(H628/H612)*V60</f>
        <v>1581.852794244892</v>
      </c>
      <c r="I687" s="217">
        <f>(I629/I612)*V92</f>
        <v>4641.3041291428508</v>
      </c>
      <c r="J687" s="217">
        <f>(J630/J612)*V93</f>
        <v>0</v>
      </c>
      <c r="K687" s="217">
        <f>(K644/K612)*V89</f>
        <v>45928.980616642082</v>
      </c>
      <c r="L687" s="217">
        <f>(L647/L612)*V94</f>
        <v>0</v>
      </c>
      <c r="M687" s="202">
        <f t="shared" si="24"/>
        <v>71979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24"/>
        <v>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433095</v>
      </c>
      <c r="D689" s="217">
        <f>(D615/D612)*X90</f>
        <v>35043.163944654458</v>
      </c>
      <c r="E689" s="219">
        <f>(E623/E612)*SUM(C689:D689)</f>
        <v>41552.565997485144</v>
      </c>
      <c r="F689" s="219">
        <f>(F624/F612)*X64</f>
        <v>298.91425732275206</v>
      </c>
      <c r="G689" s="217">
        <f>(G625/G612)*X91</f>
        <v>0</v>
      </c>
      <c r="H689" s="219">
        <f>(H628/H612)*X60</f>
        <v>8526.5723787346615</v>
      </c>
      <c r="I689" s="217">
        <f>(I629/I612)*X92</f>
        <v>13176.583756464874</v>
      </c>
      <c r="J689" s="217">
        <f>(J630/J612)*X93</f>
        <v>1495.2611542013938</v>
      </c>
      <c r="K689" s="217">
        <f>(K644/K612)*X89</f>
        <v>337402.54234487412</v>
      </c>
      <c r="L689" s="217">
        <f>(L647/L612)*X94</f>
        <v>0</v>
      </c>
      <c r="M689" s="202">
        <f t="shared" si="24"/>
        <v>437496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1084380</v>
      </c>
      <c r="D690" s="217">
        <f>(D615/D612)*Y90</f>
        <v>81963.938745549967</v>
      </c>
      <c r="E690" s="219">
        <f>(E623/E612)*SUM(C690:D690)</f>
        <v>103526.23909598823</v>
      </c>
      <c r="F690" s="219">
        <f>(F624/F612)*Y64</f>
        <v>697.9762581475004</v>
      </c>
      <c r="G690" s="217">
        <f>(G625/G612)*Y91</f>
        <v>0</v>
      </c>
      <c r="H690" s="219">
        <f>(H628/H612)*Y60</f>
        <v>19908.196142204008</v>
      </c>
      <c r="I690" s="217">
        <f>(I629/I612)*Y92</f>
        <v>30837.139298711823</v>
      </c>
      <c r="J690" s="217">
        <f>(J630/J612)*Y93</f>
        <v>3493.5708824233993</v>
      </c>
      <c r="K690" s="217">
        <f>(K644/K612)*Y89</f>
        <v>787998.00000891136</v>
      </c>
      <c r="L690" s="217">
        <f>(L647/L612)*Y94</f>
        <v>0</v>
      </c>
      <c r="M690" s="202">
        <f t="shared" si="24"/>
        <v>1028425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1424359</v>
      </c>
      <c r="D693" s="217">
        <f>(D615/D612)*AB90</f>
        <v>12551.517855176717</v>
      </c>
      <c r="E693" s="219">
        <f>(E623/E612)*SUM(C693:D693)</f>
        <v>127542.08847778682</v>
      </c>
      <c r="F693" s="219">
        <f>(F624/F612)*AB64</f>
        <v>25664.370870874503</v>
      </c>
      <c r="G693" s="217">
        <f>(G625/G612)*AB91</f>
        <v>0</v>
      </c>
      <c r="H693" s="219">
        <f>(H628/H612)*AB60</f>
        <v>0</v>
      </c>
      <c r="I693" s="217">
        <f>(I629/I612)*AB92</f>
        <v>4719.9703008232382</v>
      </c>
      <c r="J693" s="217">
        <f>(J630/J612)*AB93</f>
        <v>0</v>
      </c>
      <c r="K693" s="217">
        <f>(K644/K612)*AB89</f>
        <v>252565.9240276441</v>
      </c>
      <c r="L693" s="217">
        <f>(L647/L612)*AB94</f>
        <v>0</v>
      </c>
      <c r="M693" s="202">
        <f t="shared" si="24"/>
        <v>423044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0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1077364</v>
      </c>
      <c r="D696" s="217">
        <f>(D615/D612)*AE90</f>
        <v>215144.80941021029</v>
      </c>
      <c r="E696" s="219">
        <f>(E623/E612)*SUM(C696:D696)</f>
        <v>114724.80079983015</v>
      </c>
      <c r="F696" s="219">
        <f>(F624/F612)*AE64</f>
        <v>588.86317188925329</v>
      </c>
      <c r="G696" s="217">
        <f>(G625/G612)*AE91</f>
        <v>0</v>
      </c>
      <c r="H696" s="219">
        <f>(H628/H612)*AE60</f>
        <v>22724.665751469303</v>
      </c>
      <c r="I696" s="217">
        <f>(I629/I612)*AE92</f>
        <v>80947.490659118543</v>
      </c>
      <c r="J696" s="217">
        <f>(J630/J612)*AE93</f>
        <v>9043.1258518737159</v>
      </c>
      <c r="K696" s="217">
        <f>(K644/K612)*AE89</f>
        <v>291934.89596221031</v>
      </c>
      <c r="L696" s="217">
        <f>(L647/L612)*AE94</f>
        <v>6196.7348624364658</v>
      </c>
      <c r="M696" s="202">
        <f t="shared" si="24"/>
        <v>741305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3381079</v>
      </c>
      <c r="D698" s="217">
        <f>(D615/D612)*AG90</f>
        <v>185577.13983190811</v>
      </c>
      <c r="E698" s="219">
        <f>(E623/E612)*SUM(C698:D698)</f>
        <v>316581.14218225185</v>
      </c>
      <c r="F698" s="219">
        <f>(F624/F612)*AG64</f>
        <v>3049.1547706695565</v>
      </c>
      <c r="G698" s="217">
        <f>(G625/G612)*AG91</f>
        <v>0</v>
      </c>
      <c r="H698" s="219">
        <f>(H628/H612)*AG60</f>
        <v>50850.780068652872</v>
      </c>
      <c r="I698" s="217">
        <f>(I629/I612)*AG92</f>
        <v>69816.227366343737</v>
      </c>
      <c r="J698" s="217">
        <f>(J630/J612)*AG93</f>
        <v>32798.553417407573</v>
      </c>
      <c r="K698" s="217">
        <f>(K644/K612)*AG89</f>
        <v>1218605.7565395073</v>
      </c>
      <c r="L698" s="217">
        <f>(L647/L612)*AG94</f>
        <v>130801.34939359134</v>
      </c>
      <c r="M698" s="202">
        <f t="shared" si="24"/>
        <v>2008080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2479719</v>
      </c>
      <c r="D699" s="217">
        <f>(D615/D612)*AH90</f>
        <v>71097.188387712406</v>
      </c>
      <c r="E699" s="219">
        <f>(E623/E612)*SUM(C699:D699)</f>
        <v>226413.83715078808</v>
      </c>
      <c r="F699" s="219">
        <f>(F624/F612)*AH64</f>
        <v>3867.6071657779939</v>
      </c>
      <c r="G699" s="217">
        <f>(G625/G612)*AH91</f>
        <v>0</v>
      </c>
      <c r="H699" s="219">
        <f>(H628/H612)*AH60</f>
        <v>80674.492506489492</v>
      </c>
      <c r="I699" s="217">
        <f>(I629/I612)*AH92</f>
        <v>0</v>
      </c>
      <c r="J699" s="217">
        <f>(J630/J612)*AH93</f>
        <v>315.0728860638651</v>
      </c>
      <c r="K699" s="217">
        <f>(K644/K612)*AH89</f>
        <v>359435.38487751369</v>
      </c>
      <c r="L699" s="217">
        <f>(L647/L612)*AH94</f>
        <v>0</v>
      </c>
      <c r="M699" s="202">
        <f t="shared" si="24"/>
        <v>741804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160949</v>
      </c>
      <c r="D700" s="217">
        <f>(D615/D612)*AI90</f>
        <v>44056.670055418945</v>
      </c>
      <c r="E700" s="219">
        <f>(E623/E612)*SUM(C700:D700)</f>
        <v>18196.575906260783</v>
      </c>
      <c r="F700" s="219">
        <f>(F624/F612)*AI64</f>
        <v>1372.7399234222271</v>
      </c>
      <c r="G700" s="217">
        <f>(G625/G612)*AI91</f>
        <v>0</v>
      </c>
      <c r="H700" s="219">
        <f>(H628/H612)*AI60</f>
        <v>2121.997650816319</v>
      </c>
      <c r="I700" s="217">
        <f>(I629/I612)*AI92</f>
        <v>16559.22913872153</v>
      </c>
      <c r="J700" s="217">
        <f>(J630/J612)*AI93</f>
        <v>2421.2550261246856</v>
      </c>
      <c r="K700" s="217">
        <f>(K644/K612)*AI89</f>
        <v>133198.3372055981</v>
      </c>
      <c r="L700" s="217">
        <f>(L647/L612)*AI94</f>
        <v>6364.2141830428573</v>
      </c>
      <c r="M700" s="202">
        <f t="shared" si="24"/>
        <v>224291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4592599</v>
      </c>
      <c r="D701" s="217">
        <f>(D615/D612)*AJ90</f>
        <v>326170.9874848607</v>
      </c>
      <c r="E701" s="219">
        <f>(E623/E612)*SUM(C701:D701)</f>
        <v>436596.56544382387</v>
      </c>
      <c r="F701" s="219">
        <f>(F624/F612)*AJ64</f>
        <v>5225.196354929968</v>
      </c>
      <c r="G701" s="217">
        <f>(G625/G612)*AJ91</f>
        <v>0</v>
      </c>
      <c r="H701" s="219">
        <f>(H628/H612)*AJ60</f>
        <v>81291.800913999701</v>
      </c>
      <c r="I701" s="217">
        <f>(I629/I612)*AJ92</f>
        <v>122719.2278214042</v>
      </c>
      <c r="J701" s="217">
        <f>(J630/J612)*AJ93</f>
        <v>3363.2695532715634</v>
      </c>
      <c r="K701" s="217">
        <f>(K644/K612)*AJ89</f>
        <v>563195.73867334891</v>
      </c>
      <c r="L701" s="217">
        <f>(L647/L612)*AJ94</f>
        <v>85749.412150472184</v>
      </c>
      <c r="M701" s="202">
        <f t="shared" si="24"/>
        <v>1624312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182399</v>
      </c>
      <c r="D702" s="217">
        <f>(D615/D612)*AK90</f>
        <v>13478.139978713252</v>
      </c>
      <c r="E702" s="219">
        <f>(E623/E612)*SUM(C702:D702)</f>
        <v>17386.315436838373</v>
      </c>
      <c r="F702" s="219">
        <f>(F624/F612)*AK64</f>
        <v>27.00027644033694</v>
      </c>
      <c r="G702" s="217">
        <f>(G625/G612)*AK91</f>
        <v>0</v>
      </c>
      <c r="H702" s="219">
        <f>(H628/H612)*AK60</f>
        <v>4282.5770771020252</v>
      </c>
      <c r="I702" s="217">
        <f>(I629/I612)*AK92</f>
        <v>5073.9680733849809</v>
      </c>
      <c r="J702" s="217">
        <f>(J630/J612)*AK93</f>
        <v>0</v>
      </c>
      <c r="K702" s="217">
        <f>(K644/K612)*AK89</f>
        <v>55273.288280843459</v>
      </c>
      <c r="L702" s="217">
        <f>(L647/L612)*AK94</f>
        <v>0</v>
      </c>
      <c r="M702" s="202">
        <f t="shared" si="24"/>
        <v>95521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79538</v>
      </c>
      <c r="D703" s="217">
        <f>(D615/D612)*AL90</f>
        <v>22238.930964876865</v>
      </c>
      <c r="E703" s="219">
        <f>(E623/E612)*SUM(C703:D703)</f>
        <v>9033.8557431509034</v>
      </c>
      <c r="F703" s="219">
        <f>(F624/F612)*AL64</f>
        <v>21.058130660031125</v>
      </c>
      <c r="G703" s="217">
        <f>(G625/G612)*AL91</f>
        <v>0</v>
      </c>
      <c r="H703" s="219">
        <f>(H628/H612)*AL60</f>
        <v>1813.3434470612176</v>
      </c>
      <c r="I703" s="217">
        <f>(I629/I612)*AL92</f>
        <v>8377.9472839612481</v>
      </c>
      <c r="J703" s="217">
        <f>(J630/J612)*AL93</f>
        <v>0</v>
      </c>
      <c r="K703" s="217">
        <f>(K644/K612)*AL89</f>
        <v>25490.649059755695</v>
      </c>
      <c r="L703" s="217">
        <f>(L647/L612)*AL94</f>
        <v>0</v>
      </c>
      <c r="M703" s="202">
        <f t="shared" si="24"/>
        <v>66976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283967</v>
      </c>
      <c r="D706" s="217">
        <f>(D615/D612)*AO90</f>
        <v>24850.320585752557</v>
      </c>
      <c r="E706" s="219">
        <f>(E623/E612)*SUM(C706:D706)</f>
        <v>27411.036063966556</v>
      </c>
      <c r="F706" s="219">
        <f>(F624/F612)*AO64</f>
        <v>146.92042315282444</v>
      </c>
      <c r="G706" s="217">
        <f>(G625/G612)*AO91</f>
        <v>63344.189388030267</v>
      </c>
      <c r="H706" s="219">
        <f>(H628/H612)*AO60</f>
        <v>7253.3737882448704</v>
      </c>
      <c r="I706" s="217">
        <f>(I629/I612)*AO92</f>
        <v>9361.2744299660899</v>
      </c>
      <c r="J706" s="217">
        <f>(J630/J612)*AO93</f>
        <v>2795.0703146750338</v>
      </c>
      <c r="K706" s="217">
        <f>(K644/K612)*AO89</f>
        <v>42079.057830328617</v>
      </c>
      <c r="L706" s="217">
        <f>(L647/L612)*AO94</f>
        <v>21604.832358224437</v>
      </c>
      <c r="M706" s="202">
        <f t="shared" si="24"/>
        <v>198846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31144096</v>
      </c>
      <c r="D715" s="202">
        <f>SUM(D616:D647)+SUM(D668:D713)</f>
        <v>2295243.0000000005</v>
      </c>
      <c r="E715" s="202">
        <f>SUM(E624:E647)+SUM(E668:E713)</f>
        <v>2539024.2130142767</v>
      </c>
      <c r="F715" s="202">
        <f>SUM(F625:F648)+SUM(F668:F713)</f>
        <v>69841.861788892304</v>
      </c>
      <c r="G715" s="202">
        <f>SUM(G626:G647)+SUM(G668:G713)</f>
        <v>769560.15198273677</v>
      </c>
      <c r="H715" s="202">
        <f>SUM(H629:H647)+SUM(H668:H713)</f>
        <v>536981.15098293673</v>
      </c>
      <c r="I715" s="202">
        <f>SUM(I630:I647)+SUM(I668:I713)</f>
        <v>594086.9285302849</v>
      </c>
      <c r="J715" s="202">
        <f>SUM(J631:J647)+SUM(J668:J713)</f>
        <v>88627.332740561324</v>
      </c>
      <c r="K715" s="202">
        <f>SUM(K668:K713)</f>
        <v>5145160.8093277831</v>
      </c>
      <c r="L715" s="202">
        <f>SUM(L668:L713)</f>
        <v>492221.72326218302</v>
      </c>
      <c r="M715" s="202">
        <f>SUM(M668:M713)</f>
        <v>10995864</v>
      </c>
      <c r="N715" s="211" t="s">
        <v>693</v>
      </c>
    </row>
    <row r="716" spans="1:14" s="202" customFormat="1" ht="12.6" customHeight="1" x14ac:dyDescent="0.2">
      <c r="C716" s="214">
        <f>CE85</f>
        <v>31144096</v>
      </c>
      <c r="D716" s="202">
        <f>D615</f>
        <v>2295243</v>
      </c>
      <c r="E716" s="202">
        <f>E623</f>
        <v>2539024.2130142767</v>
      </c>
      <c r="F716" s="202">
        <f>F624</f>
        <v>69841.861788892318</v>
      </c>
      <c r="G716" s="202">
        <f>G625</f>
        <v>769560.15198273666</v>
      </c>
      <c r="H716" s="202">
        <f>H628</f>
        <v>536981.15098293684</v>
      </c>
      <c r="I716" s="202">
        <f>I629</f>
        <v>594086.9285302849</v>
      </c>
      <c r="J716" s="202">
        <f>J630</f>
        <v>88627.332740561324</v>
      </c>
      <c r="K716" s="202">
        <f>K644</f>
        <v>5145160.8093277821</v>
      </c>
      <c r="L716" s="202">
        <f>L647</f>
        <v>492221.72326218302</v>
      </c>
      <c r="M716" s="202">
        <f>C648</f>
        <v>10995865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view="pageBreakPreview" topLeftCell="A133" zoomScale="60" zoomScaleNormal="100" workbookViewId="0">
      <selection activeCell="C10" sqref="C10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Cascade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15618392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8085162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4278264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111669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150265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319450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450695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20457369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681259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681259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522015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1420326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10709788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9676405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8929367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106054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18446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23014496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8367905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1850046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1850046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31356579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Cascade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367457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1732189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23325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850397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2973368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1337167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8952600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2239996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12529763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850397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11679366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16703845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16703845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31356579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Cascade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4752264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38509383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43261647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1318853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11117116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937516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13373485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29888162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62818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79559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4680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65221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884257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1096535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30984697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16870797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3456903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545109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2094078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290253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3749069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2182695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220308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244583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304082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338593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607435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348883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376613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548409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32177810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-1193113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3917479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2724366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2724366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31" zoomScale="65" workbookViewId="0">
      <selection activeCell="I379" sqref="I379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Cascade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408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7.3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750901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153863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40270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16430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1023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64636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70497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1459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4186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0</v>
      </c>
      <c r="D21" s="238">
        <f>data!D85</f>
        <v>0</v>
      </c>
      <c r="E21" s="238">
        <f>data!E85</f>
        <v>1103265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0</v>
      </c>
      <c r="D23" s="246">
        <f>+data!M669</f>
        <v>0</v>
      </c>
      <c r="E23" s="246">
        <f>+data!M670</f>
        <v>769220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0</v>
      </c>
      <c r="D24" s="238">
        <f>data!D87</f>
        <v>0</v>
      </c>
      <c r="E24" s="238">
        <f>data!E87</f>
        <v>1350708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0</v>
      </c>
      <c r="D26" s="238">
        <f>data!D89</f>
        <v>0</v>
      </c>
      <c r="E26" s="238">
        <f>data!E89</f>
        <v>1350708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0</v>
      </c>
      <c r="D28" s="238">
        <f>data!D90</f>
        <v>0</v>
      </c>
      <c r="E28" s="238">
        <f>data!E90</f>
        <v>1144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0</v>
      </c>
      <c r="D29" s="238">
        <f>data!D91</f>
        <v>0</v>
      </c>
      <c r="E29" s="238">
        <f>data!E91</f>
        <v>1199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0</v>
      </c>
      <c r="D30" s="238">
        <f>data!D92</f>
        <v>0</v>
      </c>
      <c r="E30" s="238">
        <f>data!E92</f>
        <v>922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10170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5.0199999999999996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Cascade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764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13.68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1406100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288116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75408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30766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1916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121034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132059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2732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7839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0</v>
      </c>
      <c r="E53" s="238">
        <f>data!L85</f>
        <v>2065970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0</v>
      </c>
      <c r="D55" s="246">
        <f>+data!M676</f>
        <v>0</v>
      </c>
      <c r="E55" s="246">
        <f>+data!M677</f>
        <v>1365187</v>
      </c>
      <c r="F55" s="246">
        <f>+data!M692</f>
        <v>0</v>
      </c>
      <c r="G55" s="246">
        <v>0</v>
      </c>
      <c r="H55" s="246">
        <f>+data!M680</f>
        <v>0</v>
      </c>
      <c r="I55" s="246">
        <f>+data!M681</f>
        <v>0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0</v>
      </c>
      <c r="E56" s="238">
        <f>data!L87</f>
        <v>1894295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0</v>
      </c>
      <c r="E58" s="238">
        <f>data!L89</f>
        <v>1894295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0</v>
      </c>
      <c r="E60" s="238">
        <f>data!L90</f>
        <v>2143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2246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1727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19044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9.4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Cascade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40133</v>
      </c>
      <c r="H73" s="238">
        <f>data!V59</f>
        <v>1343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0.93</v>
      </c>
      <c r="F74" s="245">
        <f>data!T60</f>
        <v>0</v>
      </c>
      <c r="G74" s="245">
        <f>data!U60</f>
        <v>7.45</v>
      </c>
      <c r="H74" s="245">
        <f>data!V60</f>
        <v>0.41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55005</v>
      </c>
      <c r="F75" s="238">
        <f>data!T61</f>
        <v>0</v>
      </c>
      <c r="G75" s="238">
        <f>data!U61</f>
        <v>634790</v>
      </c>
      <c r="H75" s="238">
        <f>data!V61</f>
        <v>46737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11271</v>
      </c>
      <c r="F76" s="238">
        <f>data!T62</f>
        <v>0</v>
      </c>
      <c r="G76" s="238">
        <f>data!U62</f>
        <v>130071</v>
      </c>
      <c r="H76" s="238">
        <f>data!V62</f>
        <v>9577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2600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36043</v>
      </c>
      <c r="F78" s="238">
        <f>data!T64</f>
        <v>0</v>
      </c>
      <c r="G78" s="238">
        <f>data!U64</f>
        <v>473111</v>
      </c>
      <c r="H78" s="238">
        <f>data!V64</f>
        <v>3066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156350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120042</v>
      </c>
      <c r="F81" s="238">
        <f>data!T67</f>
        <v>0</v>
      </c>
      <c r="G81" s="238">
        <f>data!U67</f>
        <v>53735</v>
      </c>
      <c r="H81" s="238">
        <f>data!V67</f>
        <v>9059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18969</v>
      </c>
      <c r="F82" s="238">
        <f>data!T68</f>
        <v>0</v>
      </c>
      <c r="G82" s="238">
        <f>data!U68</f>
        <v>-6772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0</v>
      </c>
      <c r="E83" s="238">
        <f>data!S69</f>
        <v>3944</v>
      </c>
      <c r="F83" s="238">
        <f>data!T69</f>
        <v>0</v>
      </c>
      <c r="G83" s="238">
        <f>data!U69</f>
        <v>40109</v>
      </c>
      <c r="H83" s="238">
        <f>data!V69</f>
        <v>1841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0</v>
      </c>
      <c r="D85" s="238">
        <f>data!R85</f>
        <v>0</v>
      </c>
      <c r="E85" s="238">
        <f>data!S85</f>
        <v>245274</v>
      </c>
      <c r="F85" s="238">
        <f>data!T85</f>
        <v>0</v>
      </c>
      <c r="G85" s="238">
        <f>data!U85</f>
        <v>1483994</v>
      </c>
      <c r="H85" s="238">
        <f>data!V85</f>
        <v>70280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0</v>
      </c>
      <c r="D87" s="246">
        <f>+data!M683</f>
        <v>0</v>
      </c>
      <c r="E87" s="246">
        <f>+data!M684</f>
        <v>337323</v>
      </c>
      <c r="F87" s="246">
        <f>+data!M685</f>
        <v>0</v>
      </c>
      <c r="G87" s="246">
        <f>+data!M686</f>
        <v>862055</v>
      </c>
      <c r="H87" s="246">
        <f>+data!M687</f>
        <v>71979</v>
      </c>
      <c r="I87" s="246">
        <f>+data!M688</f>
        <v>0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0</v>
      </c>
      <c r="D88" s="238">
        <f>data!R87</f>
        <v>0</v>
      </c>
      <c r="E88" s="238">
        <f>data!S87</f>
        <v>225866</v>
      </c>
      <c r="F88" s="238">
        <f>data!T87</f>
        <v>0</v>
      </c>
      <c r="G88" s="238">
        <f>data!U87</f>
        <v>188527</v>
      </c>
      <c r="H88" s="238">
        <f>data!V87</f>
        <v>5421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0</v>
      </c>
      <c r="D89" s="238">
        <f>data!R88</f>
        <v>0</v>
      </c>
      <c r="E89" s="238">
        <f>data!S88</f>
        <v>365207</v>
      </c>
      <c r="F89" s="238">
        <f>data!T88</f>
        <v>0</v>
      </c>
      <c r="G89" s="238">
        <f>data!U88</f>
        <v>4653120</v>
      </c>
      <c r="H89" s="238">
        <f>data!V88</f>
        <v>380760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0</v>
      </c>
      <c r="D90" s="238">
        <f>data!R89</f>
        <v>0</v>
      </c>
      <c r="E90" s="238">
        <f>data!S89</f>
        <v>591073</v>
      </c>
      <c r="F90" s="238">
        <f>data!T89</f>
        <v>0</v>
      </c>
      <c r="G90" s="238">
        <f>data!U89</f>
        <v>4841647</v>
      </c>
      <c r="H90" s="238">
        <f>data!V89</f>
        <v>386181</v>
      </c>
      <c r="I90" s="238">
        <f>data!W89</f>
        <v>0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0</v>
      </c>
      <c r="D92" s="238">
        <f>data!R90</f>
        <v>0</v>
      </c>
      <c r="E92" s="238">
        <f>data!S90</f>
        <v>1948</v>
      </c>
      <c r="F92" s="238">
        <f>data!T90</f>
        <v>0</v>
      </c>
      <c r="G92" s="238">
        <f>data!U90</f>
        <v>872</v>
      </c>
      <c r="H92" s="238">
        <f>data!V90</f>
        <v>147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0</v>
      </c>
      <c r="D94" s="238">
        <f>data!R92</f>
        <v>0</v>
      </c>
      <c r="E94" s="238">
        <f>data!S92</f>
        <v>1570</v>
      </c>
      <c r="F94" s="238">
        <f>data!T92</f>
        <v>0</v>
      </c>
      <c r="G94" s="238">
        <f>data!U92</f>
        <v>703</v>
      </c>
      <c r="H94" s="238">
        <f>data!V92</f>
        <v>118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1592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Cascade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1860</v>
      </c>
      <c r="D105" s="238">
        <f>data!Y59</f>
        <v>4344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2.21</v>
      </c>
      <c r="D106" s="245">
        <f>data!Y60</f>
        <v>5.16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201848</v>
      </c>
      <c r="D107" s="238">
        <f>data!Y61</f>
        <v>471413</v>
      </c>
      <c r="E107" s="238">
        <f>data!Z61</f>
        <v>0</v>
      </c>
      <c r="F107" s="238">
        <f>data!AA61</f>
        <v>0</v>
      </c>
      <c r="G107" s="238">
        <f>data!AB61</f>
        <v>0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41360</v>
      </c>
      <c r="D108" s="238">
        <f>data!Y62</f>
        <v>96595</v>
      </c>
      <c r="E108" s="238">
        <f>data!Z62</f>
        <v>0</v>
      </c>
      <c r="F108" s="238">
        <f>data!AA62</f>
        <v>0</v>
      </c>
      <c r="G108" s="238">
        <f>data!AB62</f>
        <v>0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78769</v>
      </c>
      <c r="D109" s="238">
        <f>data!Y63</f>
        <v>183963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8602</v>
      </c>
      <c r="D110" s="238">
        <f>data!Y64</f>
        <v>20086</v>
      </c>
      <c r="E110" s="238">
        <f>data!Z64</f>
        <v>0</v>
      </c>
      <c r="F110" s="238">
        <f>data!AA64</f>
        <v>0</v>
      </c>
      <c r="G110" s="238">
        <f>data!AB64</f>
        <v>738556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74579</v>
      </c>
      <c r="D112" s="238">
        <f>data!Y66</f>
        <v>174179</v>
      </c>
      <c r="E112" s="238">
        <f>data!Z66</f>
        <v>0</v>
      </c>
      <c r="F112" s="238">
        <f>data!AA66</f>
        <v>0</v>
      </c>
      <c r="G112" s="238">
        <f>data!AB66</f>
        <v>573960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25635</v>
      </c>
      <c r="D113" s="238">
        <f>data!Y67</f>
        <v>59959</v>
      </c>
      <c r="E113" s="238">
        <f>data!Z67</f>
        <v>0</v>
      </c>
      <c r="F113" s="238">
        <f>data!AA67</f>
        <v>0</v>
      </c>
      <c r="G113" s="238">
        <f>data!AB67</f>
        <v>9182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3701</v>
      </c>
      <c r="E114" s="238">
        <f>data!Z68</f>
        <v>0</v>
      </c>
      <c r="F114" s="238">
        <f>data!AA68</f>
        <v>0</v>
      </c>
      <c r="G114" s="238">
        <f>data!AB68</f>
        <v>92461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2302</v>
      </c>
      <c r="D115" s="238">
        <f>data!Y69</f>
        <v>74484</v>
      </c>
      <c r="E115" s="238">
        <f>data!Z69</f>
        <v>0</v>
      </c>
      <c r="F115" s="238">
        <f>data!AA69</f>
        <v>0</v>
      </c>
      <c r="G115" s="238">
        <f>data!AB69</f>
        <v>10200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433095</v>
      </c>
      <c r="D117" s="238">
        <f>data!Y85</f>
        <v>1084380</v>
      </c>
      <c r="E117" s="238">
        <f>data!Z85</f>
        <v>0</v>
      </c>
      <c r="F117" s="238">
        <f>data!AA85</f>
        <v>0</v>
      </c>
      <c r="G117" s="238">
        <f>data!AB85</f>
        <v>1424359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437496</v>
      </c>
      <c r="D119" s="246">
        <f>+data!M690</f>
        <v>1028425</v>
      </c>
      <c r="E119" s="246">
        <f>+data!M691</f>
        <v>0</v>
      </c>
      <c r="F119" s="246">
        <f>+data!M692</f>
        <v>0</v>
      </c>
      <c r="G119" s="246">
        <f>+data!M693</f>
        <v>423044</v>
      </c>
      <c r="H119" s="246">
        <f>+data!M694</f>
        <v>0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44016</v>
      </c>
      <c r="D120" s="238">
        <f>data!Y87</f>
        <v>102797</v>
      </c>
      <c r="E120" s="238">
        <f>data!Z87</f>
        <v>0</v>
      </c>
      <c r="F120" s="238">
        <f>data!AA87</f>
        <v>0</v>
      </c>
      <c r="G120" s="238">
        <f>data!AB87</f>
        <v>384302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2792939</v>
      </c>
      <c r="D121" s="238">
        <f>data!Y88</f>
        <v>6522864</v>
      </c>
      <c r="E121" s="238">
        <f>data!Z88</f>
        <v>0</v>
      </c>
      <c r="F121" s="238">
        <f>data!AA88</f>
        <v>0</v>
      </c>
      <c r="G121" s="238">
        <f>data!AB88</f>
        <v>1739328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2836955</v>
      </c>
      <c r="D122" s="238">
        <f>data!Y89</f>
        <v>6625661</v>
      </c>
      <c r="E122" s="238">
        <f>data!Z89</f>
        <v>0</v>
      </c>
      <c r="F122" s="238">
        <f>data!AA89</f>
        <v>0</v>
      </c>
      <c r="G122" s="238">
        <f>data!AB89</f>
        <v>2123630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416</v>
      </c>
      <c r="D124" s="238">
        <f>data!Y90</f>
        <v>973</v>
      </c>
      <c r="E124" s="238">
        <f>data!Z90</f>
        <v>0</v>
      </c>
      <c r="F124" s="238">
        <f>data!AA90</f>
        <v>0</v>
      </c>
      <c r="G124" s="238">
        <f>data!AB90</f>
        <v>149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335</v>
      </c>
      <c r="D126" s="238">
        <f>data!Y92</f>
        <v>784</v>
      </c>
      <c r="E126" s="238">
        <f>data!Z92</f>
        <v>0</v>
      </c>
      <c r="F126" s="238">
        <f>data!AA92</f>
        <v>0</v>
      </c>
      <c r="G126" s="238">
        <f>data!AB92</f>
        <v>120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1400</v>
      </c>
      <c r="D127" s="238">
        <f>data!Y93</f>
        <v>3271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Cascade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21317</v>
      </c>
      <c r="D137" s="238">
        <f>data!AF59</f>
        <v>0</v>
      </c>
      <c r="E137" s="238">
        <f>data!AG59</f>
        <v>4382</v>
      </c>
      <c r="F137" s="238">
        <f>data!AH59</f>
        <v>863</v>
      </c>
      <c r="G137" s="238">
        <f>data!AI59</f>
        <v>270</v>
      </c>
      <c r="H137" s="238">
        <f>data!AJ59</f>
        <v>14496</v>
      </c>
      <c r="I137" s="238">
        <f>data!AK59</f>
        <v>3486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5.89</v>
      </c>
      <c r="D138" s="245">
        <f>data!AF60</f>
        <v>0</v>
      </c>
      <c r="E138" s="245">
        <f>data!AG60</f>
        <v>13.18</v>
      </c>
      <c r="F138" s="245">
        <f>data!AH60</f>
        <v>20.91</v>
      </c>
      <c r="G138" s="245">
        <f>data!AI60</f>
        <v>0.55000000000000004</v>
      </c>
      <c r="H138" s="245">
        <f>data!AJ60</f>
        <v>21.07</v>
      </c>
      <c r="I138" s="245">
        <f>data!AK60</f>
        <v>1.1100000000000001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674142</v>
      </c>
      <c r="D139" s="238">
        <f>data!AF61</f>
        <v>0</v>
      </c>
      <c r="E139" s="238">
        <f>data!AG61</f>
        <v>2415720</v>
      </c>
      <c r="F139" s="238">
        <f>data!AH61</f>
        <v>1667922</v>
      </c>
      <c r="G139" s="238">
        <f>data!AI61</f>
        <v>59574</v>
      </c>
      <c r="H139" s="238">
        <f>data!AJ61</f>
        <v>3262031</v>
      </c>
      <c r="I139" s="238">
        <f>data!AK61</f>
        <v>142246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138135</v>
      </c>
      <c r="D140" s="238">
        <f>data!AF62</f>
        <v>0</v>
      </c>
      <c r="E140" s="238">
        <f>data!AG62</f>
        <v>494992</v>
      </c>
      <c r="F140" s="238">
        <f>data!AH62</f>
        <v>341765</v>
      </c>
      <c r="G140" s="238">
        <f>data!AI62</f>
        <v>12207</v>
      </c>
      <c r="H140" s="238">
        <f>data!AJ62</f>
        <v>668405</v>
      </c>
      <c r="I140" s="238">
        <f>data!AK62</f>
        <v>29147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74478</v>
      </c>
      <c r="F141" s="238">
        <f>data!AH63</f>
        <v>0</v>
      </c>
      <c r="G141" s="238">
        <f>data!AI63</f>
        <v>0</v>
      </c>
      <c r="H141" s="238">
        <f>data!AJ63</f>
        <v>69432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16946</v>
      </c>
      <c r="D142" s="238">
        <f>data!AF64</f>
        <v>0</v>
      </c>
      <c r="E142" s="238">
        <f>data!AG64</f>
        <v>87747</v>
      </c>
      <c r="F142" s="238">
        <f>data!AH64</f>
        <v>111300</v>
      </c>
      <c r="G142" s="238">
        <f>data!AI64</f>
        <v>39504</v>
      </c>
      <c r="H142" s="238">
        <f>data!AJ64</f>
        <v>150368</v>
      </c>
      <c r="I142" s="238">
        <f>data!AK64</f>
        <v>777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3643</v>
      </c>
      <c r="F143" s="238">
        <f>data!AH65</f>
        <v>32709</v>
      </c>
      <c r="G143" s="238">
        <f>data!AI65</f>
        <v>0</v>
      </c>
      <c r="H143" s="238">
        <f>data!AJ65</f>
        <v>8115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50778</v>
      </c>
      <c r="D144" s="238">
        <f>data!AF66</f>
        <v>0</v>
      </c>
      <c r="E144" s="238">
        <f>data!AG66</f>
        <v>90621</v>
      </c>
      <c r="F144" s="238">
        <f>data!AH66</f>
        <v>197615</v>
      </c>
      <c r="G144" s="238">
        <f>data!AI66</f>
        <v>16529</v>
      </c>
      <c r="H144" s="238">
        <f>data!AJ66</f>
        <v>45793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157386</v>
      </c>
      <c r="D145" s="238">
        <f>data!AF67</f>
        <v>0</v>
      </c>
      <c r="E145" s="238">
        <f>data!AG67</f>
        <v>135756</v>
      </c>
      <c r="F145" s="238">
        <f>data!AH67</f>
        <v>52010</v>
      </c>
      <c r="G145" s="238">
        <f>data!AI67</f>
        <v>32229</v>
      </c>
      <c r="H145" s="238">
        <f>data!AJ67</f>
        <v>238605</v>
      </c>
      <c r="I145" s="238">
        <f>data!AK67</f>
        <v>9860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2033</v>
      </c>
      <c r="D146" s="238">
        <f>data!AF68</f>
        <v>0</v>
      </c>
      <c r="E146" s="238">
        <f>data!AG68</f>
        <v>2731</v>
      </c>
      <c r="F146" s="238">
        <f>data!AH68</f>
        <v>13406</v>
      </c>
      <c r="G146" s="238">
        <f>data!AI68</f>
        <v>599</v>
      </c>
      <c r="H146" s="238">
        <f>data!AJ68</f>
        <v>19433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37944</v>
      </c>
      <c r="D147" s="238">
        <f>data!AF69</f>
        <v>0</v>
      </c>
      <c r="E147" s="238">
        <f>data!AG69</f>
        <v>75391</v>
      </c>
      <c r="F147" s="238">
        <f>data!AH69</f>
        <v>106190</v>
      </c>
      <c r="G147" s="238">
        <f>data!AI69</f>
        <v>307</v>
      </c>
      <c r="H147" s="238">
        <f>data!AJ69</f>
        <v>130417</v>
      </c>
      <c r="I147" s="238">
        <f>data!AK69</f>
        <v>369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-43198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1077364</v>
      </c>
      <c r="D149" s="238">
        <f>data!AF85</f>
        <v>0</v>
      </c>
      <c r="E149" s="238">
        <f>data!AG85</f>
        <v>3381079</v>
      </c>
      <c r="F149" s="238">
        <f>data!AH85</f>
        <v>2479719</v>
      </c>
      <c r="G149" s="238">
        <f>data!AI85</f>
        <v>160949</v>
      </c>
      <c r="H149" s="238">
        <f>data!AJ85</f>
        <v>4592599</v>
      </c>
      <c r="I149" s="238">
        <f>data!AK85</f>
        <v>182399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741305</v>
      </c>
      <c r="D151" s="246">
        <f>+data!M697</f>
        <v>0</v>
      </c>
      <c r="E151" s="246">
        <f>+data!M698</f>
        <v>2008080</v>
      </c>
      <c r="F151" s="246">
        <f>+data!M699</f>
        <v>741804</v>
      </c>
      <c r="G151" s="246">
        <f>+data!M700</f>
        <v>224291</v>
      </c>
      <c r="H151" s="246">
        <f>+data!M701</f>
        <v>1624312</v>
      </c>
      <c r="I151" s="246">
        <f>+data!M702</f>
        <v>95521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223154</v>
      </c>
      <c r="D152" s="238">
        <f>data!AF87</f>
        <v>0</v>
      </c>
      <c r="E152" s="238">
        <f>data!AG87</f>
        <v>10771</v>
      </c>
      <c r="F152" s="238">
        <f>data!AH87</f>
        <v>0</v>
      </c>
      <c r="G152" s="238">
        <f>data!AI87</f>
        <v>0</v>
      </c>
      <c r="H152" s="238">
        <f>data!AJ87</f>
        <v>119219</v>
      </c>
      <c r="I152" s="238">
        <f>data!AK87</f>
        <v>177945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2231499</v>
      </c>
      <c r="D153" s="238">
        <f>data!AF88</f>
        <v>0</v>
      </c>
      <c r="E153" s="238">
        <f>data!AG88</f>
        <v>10235535</v>
      </c>
      <c r="F153" s="238">
        <f>data!AH88</f>
        <v>3022212</v>
      </c>
      <c r="G153" s="238">
        <f>data!AI88</f>
        <v>1119961</v>
      </c>
      <c r="H153" s="238">
        <f>data!AJ88</f>
        <v>4616255</v>
      </c>
      <c r="I153" s="238">
        <f>data!AK88</f>
        <v>286805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2454653</v>
      </c>
      <c r="D154" s="238">
        <f>data!AF89</f>
        <v>0</v>
      </c>
      <c r="E154" s="238">
        <f>data!AG89</f>
        <v>10246306</v>
      </c>
      <c r="F154" s="238">
        <f>data!AH89</f>
        <v>3022212</v>
      </c>
      <c r="G154" s="238">
        <f>data!AI89</f>
        <v>1119961</v>
      </c>
      <c r="H154" s="238">
        <f>data!AJ89</f>
        <v>4735474</v>
      </c>
      <c r="I154" s="238">
        <f>data!AK89</f>
        <v>464750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2554</v>
      </c>
      <c r="D156" s="238">
        <f>data!AF90</f>
        <v>0</v>
      </c>
      <c r="E156" s="238">
        <f>data!AG90</f>
        <v>2203</v>
      </c>
      <c r="F156" s="238">
        <f>data!AH90</f>
        <v>844</v>
      </c>
      <c r="G156" s="238">
        <f>data!AI90</f>
        <v>523</v>
      </c>
      <c r="H156" s="238">
        <f>data!AJ90</f>
        <v>3872</v>
      </c>
      <c r="I156" s="238">
        <f>data!AK90</f>
        <v>160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2058</v>
      </c>
      <c r="D158" s="238">
        <f>data!AF92</f>
        <v>0</v>
      </c>
      <c r="E158" s="238">
        <f>data!AG92</f>
        <v>1775</v>
      </c>
      <c r="F158" s="238">
        <f>data!AH92</f>
        <v>0</v>
      </c>
      <c r="G158" s="238">
        <f>data!AI92</f>
        <v>421</v>
      </c>
      <c r="H158" s="238">
        <f>data!AJ92</f>
        <v>3120</v>
      </c>
      <c r="I158" s="238">
        <f>data!AK92</f>
        <v>129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8467</v>
      </c>
      <c r="D159" s="238">
        <f>data!AF93</f>
        <v>0</v>
      </c>
      <c r="E159" s="238">
        <f>data!AG93</f>
        <v>30709</v>
      </c>
      <c r="F159" s="238">
        <f>data!AH93</f>
        <v>295</v>
      </c>
      <c r="G159" s="238">
        <f>data!AI93</f>
        <v>2267</v>
      </c>
      <c r="H159" s="238">
        <f>data!AJ93</f>
        <v>3149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0.37</v>
      </c>
      <c r="D160" s="245">
        <f>data!AF94</f>
        <v>0</v>
      </c>
      <c r="E160" s="245">
        <f>data!AG94</f>
        <v>7.81</v>
      </c>
      <c r="F160" s="245">
        <f>data!AH94</f>
        <v>0</v>
      </c>
      <c r="G160" s="245">
        <f>data!AI94</f>
        <v>0.38</v>
      </c>
      <c r="H160" s="245">
        <f>data!AJ94</f>
        <v>5.12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Cascade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591</v>
      </c>
      <c r="D169" s="238">
        <f>data!AM59</f>
        <v>0</v>
      </c>
      <c r="E169" s="238">
        <f>data!AN59</f>
        <v>0</v>
      </c>
      <c r="F169" s="238">
        <f>data!AO59</f>
        <v>2520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0.47</v>
      </c>
      <c r="D170" s="245">
        <f>data!AM60</f>
        <v>0</v>
      </c>
      <c r="E170" s="245">
        <f>data!AN60</f>
        <v>0</v>
      </c>
      <c r="F170" s="245">
        <f>data!AO60</f>
        <v>1.88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50849</v>
      </c>
      <c r="D171" s="238">
        <f>data!AM61</f>
        <v>0</v>
      </c>
      <c r="E171" s="238">
        <f>data!AN61</f>
        <v>0</v>
      </c>
      <c r="F171" s="238">
        <f>data!AO61</f>
        <v>193247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10419</v>
      </c>
      <c r="D172" s="238">
        <f>data!AM62</f>
        <v>0</v>
      </c>
      <c r="E172" s="238">
        <f>data!AN62</f>
        <v>0</v>
      </c>
      <c r="F172" s="238">
        <f>data!AO62</f>
        <v>39597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10364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606</v>
      </c>
      <c r="D174" s="238">
        <f>data!AM64</f>
        <v>0</v>
      </c>
      <c r="E174" s="238">
        <f>data!AN64</f>
        <v>0</v>
      </c>
      <c r="F174" s="238">
        <f>data!AO64</f>
        <v>4228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264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846</v>
      </c>
      <c r="D176" s="238">
        <f>data!AM66</f>
        <v>0</v>
      </c>
      <c r="E176" s="238">
        <f>data!AN66</f>
        <v>0</v>
      </c>
      <c r="F176" s="238">
        <f>data!AO66</f>
        <v>16635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16269</v>
      </c>
      <c r="D177" s="238">
        <f>data!AM67</f>
        <v>0</v>
      </c>
      <c r="E177" s="238">
        <f>data!AN67</f>
        <v>0</v>
      </c>
      <c r="F177" s="238">
        <f>data!AO67</f>
        <v>18179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524</v>
      </c>
      <c r="D178" s="238">
        <f>data!AM68</f>
        <v>0</v>
      </c>
      <c r="E178" s="238">
        <f>data!AN68</f>
        <v>0</v>
      </c>
      <c r="F178" s="238">
        <f>data!AO68</f>
        <v>375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25</v>
      </c>
      <c r="D179" s="238">
        <f>data!AM69</f>
        <v>0</v>
      </c>
      <c r="E179" s="238">
        <f>data!AN69</f>
        <v>0</v>
      </c>
      <c r="F179" s="238">
        <f>data!AO69</f>
        <v>1078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79538</v>
      </c>
      <c r="D181" s="238">
        <f>data!AM85</f>
        <v>0</v>
      </c>
      <c r="E181" s="238">
        <f>data!AN85</f>
        <v>0</v>
      </c>
      <c r="F181" s="238">
        <f>data!AO85</f>
        <v>283967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66976</v>
      </c>
      <c r="D183" s="246">
        <f>+data!M704</f>
        <v>0</v>
      </c>
      <c r="E183" s="246">
        <f>+data!M705</f>
        <v>0</v>
      </c>
      <c r="F183" s="246">
        <f>+data!M706</f>
        <v>198846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25243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189088</v>
      </c>
      <c r="D185" s="238">
        <f>data!AM88</f>
        <v>0</v>
      </c>
      <c r="E185" s="238">
        <f>data!AN88</f>
        <v>0</v>
      </c>
      <c r="F185" s="238">
        <f>data!AO88</f>
        <v>353810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214331</v>
      </c>
      <c r="D186" s="238">
        <f>data!AM89</f>
        <v>0</v>
      </c>
      <c r="E186" s="238">
        <f>data!AN89</f>
        <v>0</v>
      </c>
      <c r="F186" s="238">
        <f>data!AO89</f>
        <v>353810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264</v>
      </c>
      <c r="D188" s="238">
        <f>data!AM90</f>
        <v>0</v>
      </c>
      <c r="E188" s="238">
        <f>data!AN90</f>
        <v>0</v>
      </c>
      <c r="F188" s="238">
        <f>data!AO90</f>
        <v>295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309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213</v>
      </c>
      <c r="D190" s="238">
        <f>data!AM92</f>
        <v>0</v>
      </c>
      <c r="E190" s="238">
        <f>data!AN92</f>
        <v>0</v>
      </c>
      <c r="F190" s="238">
        <f>data!AO92</f>
        <v>238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2617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1.29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Cascade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3754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5.94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343841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70455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154547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383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2694</v>
      </c>
      <c r="H208" s="238">
        <f>data!AX66</f>
        <v>0</v>
      </c>
      <c r="I208" s="238">
        <f>data!AY66</f>
        <v>3796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80172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524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4150</v>
      </c>
      <c r="H211" s="238">
        <f>data!AX69</f>
        <v>0</v>
      </c>
      <c r="I211" s="238">
        <f>data!AY69</f>
        <v>5197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-66237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7227</v>
      </c>
      <c r="H213" s="238">
        <f>data!AX85</f>
        <v>0</v>
      </c>
      <c r="I213" s="238">
        <f>data!AY85</f>
        <v>592295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1301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Cascade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35420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0.63</v>
      </c>
      <c r="H234" s="245">
        <f>data!BE60</f>
        <v>2.96</v>
      </c>
      <c r="I234" s="245">
        <f>data!BF60</f>
        <v>8.08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52011</v>
      </c>
      <c r="H235" s="238">
        <f>data!BE61</f>
        <v>307348</v>
      </c>
      <c r="I235" s="238">
        <f>data!BF61</f>
        <v>364553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10657</v>
      </c>
      <c r="H236" s="238">
        <f>data!BE62</f>
        <v>62977</v>
      </c>
      <c r="I236" s="238">
        <f>data!BF62</f>
        <v>74699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16333</v>
      </c>
      <c r="E238" s="238">
        <f>data!BB64</f>
        <v>0</v>
      </c>
      <c r="F238" s="238">
        <f>data!BC64</f>
        <v>0</v>
      </c>
      <c r="G238" s="238">
        <f>data!BD64</f>
        <v>792</v>
      </c>
      <c r="H238" s="238">
        <f>data!BE64</f>
        <v>40923</v>
      </c>
      <c r="I238" s="238">
        <f>data!BF64</f>
        <v>35503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211453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17300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26806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503647</v>
      </c>
      <c r="I241" s="238">
        <f>data!BF67</f>
        <v>17378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688</v>
      </c>
      <c r="H242" s="238">
        <f>data!BE68</f>
        <v>2665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1098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261672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0</v>
      </c>
      <c r="D245" s="238">
        <f>data!BA85</f>
        <v>44237</v>
      </c>
      <c r="E245" s="238">
        <f>data!BB85</f>
        <v>0</v>
      </c>
      <c r="F245" s="238">
        <f>data!BC85</f>
        <v>0</v>
      </c>
      <c r="G245" s="238">
        <f>data!BD85</f>
        <v>64148</v>
      </c>
      <c r="H245" s="238">
        <f>data!BE85</f>
        <v>1407985</v>
      </c>
      <c r="I245" s="238">
        <f>data!BF85</f>
        <v>492133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435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8173</v>
      </c>
      <c r="I252" s="254">
        <f>data!BF90</f>
        <v>282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Cascade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1.61</v>
      </c>
      <c r="E266" s="245">
        <f>data!BI60</f>
        <v>0</v>
      </c>
      <c r="F266" s="245">
        <f>data!BJ60</f>
        <v>2.78</v>
      </c>
      <c r="G266" s="245">
        <f>data!BK60</f>
        <v>5.8</v>
      </c>
      <c r="H266" s="245">
        <f>data!BL60</f>
        <v>10.1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195490</v>
      </c>
      <c r="E267" s="238">
        <f>data!BI61</f>
        <v>0</v>
      </c>
      <c r="F267" s="238">
        <f>data!BJ61</f>
        <v>270262</v>
      </c>
      <c r="G267" s="238">
        <f>data!BK61</f>
        <v>445198</v>
      </c>
      <c r="H267" s="238">
        <f>data!BL61</f>
        <v>571015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40057</v>
      </c>
      <c r="E268" s="238">
        <f>data!BI62</f>
        <v>0</v>
      </c>
      <c r="F268" s="238">
        <f>data!BJ62</f>
        <v>55378</v>
      </c>
      <c r="G268" s="238">
        <f>data!BK62</f>
        <v>91223</v>
      </c>
      <c r="H268" s="238">
        <f>data!BL62</f>
        <v>117004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26969</v>
      </c>
      <c r="E270" s="238">
        <f>data!BI64</f>
        <v>0</v>
      </c>
      <c r="F270" s="238">
        <f>data!BJ64</f>
        <v>3016</v>
      </c>
      <c r="G270" s="238">
        <f>data!BK64</f>
        <v>10449</v>
      </c>
      <c r="H270" s="238">
        <f>data!BL64</f>
        <v>9438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25894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661105</v>
      </c>
      <c r="E272" s="238">
        <f>data!BI66</f>
        <v>0</v>
      </c>
      <c r="F272" s="238">
        <f>data!BJ66</f>
        <v>111764</v>
      </c>
      <c r="G272" s="238">
        <f>data!BK66</f>
        <v>486152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13809</v>
      </c>
      <c r="E274" s="238">
        <f>data!BI68</f>
        <v>0</v>
      </c>
      <c r="F274" s="238">
        <f>data!BJ68</f>
        <v>3899</v>
      </c>
      <c r="G274" s="238">
        <f>data!BK68</f>
        <v>2319</v>
      </c>
      <c r="H274" s="238">
        <f>data!BL68</f>
        <v>1765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614733</v>
      </c>
      <c r="E275" s="238">
        <f>data!BI69</f>
        <v>0</v>
      </c>
      <c r="F275" s="238">
        <f>data!BJ69</f>
        <v>2679</v>
      </c>
      <c r="G275" s="238">
        <f>data!BK69</f>
        <v>14808</v>
      </c>
      <c r="H275" s="238">
        <f>data!BL69</f>
        <v>75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0</v>
      </c>
      <c r="D277" s="238">
        <f>data!BH85</f>
        <v>1578057</v>
      </c>
      <c r="E277" s="238">
        <f>data!BI85</f>
        <v>0</v>
      </c>
      <c r="F277" s="238">
        <f>data!BJ85</f>
        <v>446998</v>
      </c>
      <c r="G277" s="238">
        <f>data!BK85</f>
        <v>1050149</v>
      </c>
      <c r="H277" s="238">
        <f>data!BL85</f>
        <v>699297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Cascade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4.57</v>
      </c>
      <c r="D298" s="245">
        <f>data!BO60</f>
        <v>0</v>
      </c>
      <c r="E298" s="245">
        <f>data!BP60</f>
        <v>0.83</v>
      </c>
      <c r="F298" s="245">
        <f>data!BQ60</f>
        <v>0</v>
      </c>
      <c r="G298" s="245">
        <f>data!BR60</f>
        <v>1.35</v>
      </c>
      <c r="H298" s="245">
        <f>data!BS60</f>
        <v>0.74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955844</v>
      </c>
      <c r="D299" s="238">
        <f>data!BO61</f>
        <v>0</v>
      </c>
      <c r="E299" s="238">
        <f>data!BP61</f>
        <v>103518</v>
      </c>
      <c r="F299" s="238">
        <f>data!BQ61</f>
        <v>0</v>
      </c>
      <c r="G299" s="238">
        <f>data!BR61</f>
        <v>151467</v>
      </c>
      <c r="H299" s="238">
        <f>data!BS61</f>
        <v>53037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195857</v>
      </c>
      <c r="D300" s="238">
        <f>data!BO62</f>
        <v>0</v>
      </c>
      <c r="E300" s="238">
        <f>data!BP62</f>
        <v>21211</v>
      </c>
      <c r="F300" s="238">
        <f>data!BQ62</f>
        <v>0</v>
      </c>
      <c r="G300" s="238">
        <f>data!BR62</f>
        <v>31036</v>
      </c>
      <c r="H300" s="238">
        <f>data!BS62</f>
        <v>10868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9825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13630</v>
      </c>
      <c r="D302" s="238">
        <f>data!BO64</f>
        <v>0</v>
      </c>
      <c r="E302" s="238">
        <f>data!BP64</f>
        <v>24648</v>
      </c>
      <c r="F302" s="238">
        <f>data!BQ64</f>
        <v>0</v>
      </c>
      <c r="G302" s="238">
        <f>data!BR64</f>
        <v>5320</v>
      </c>
      <c r="H302" s="238">
        <f>data!BS64</f>
        <v>138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2341</v>
      </c>
      <c r="D303" s="238">
        <f>data!BO65</f>
        <v>0</v>
      </c>
      <c r="E303" s="238">
        <f>data!BP65</f>
        <v>718</v>
      </c>
      <c r="F303" s="238">
        <f>data!BQ65</f>
        <v>0</v>
      </c>
      <c r="G303" s="238">
        <f>data!BR65</f>
        <v>616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334718</v>
      </c>
      <c r="D304" s="238">
        <f>data!BO66</f>
        <v>0</v>
      </c>
      <c r="E304" s="238">
        <f>data!BP66</f>
        <v>126953</v>
      </c>
      <c r="F304" s="238">
        <f>data!BQ66</f>
        <v>0</v>
      </c>
      <c r="G304" s="238">
        <f>data!BR66</f>
        <v>273636</v>
      </c>
      <c r="H304" s="238">
        <f>data!BS66</f>
        <v>31728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340776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6963</v>
      </c>
      <c r="H305" s="238">
        <f>data!BS67</f>
        <v>5115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27179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3059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381353</v>
      </c>
      <c r="D307" s="238">
        <f>data!BO69</f>
        <v>0</v>
      </c>
      <c r="E307" s="238">
        <f>data!BP69</f>
        <v>4776</v>
      </c>
      <c r="F307" s="238">
        <f>data!BQ69</f>
        <v>0</v>
      </c>
      <c r="G307" s="238">
        <f>data!BR69</f>
        <v>11418</v>
      </c>
      <c r="H307" s="238">
        <f>data!BS69</f>
        <v>13454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-917159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1344364</v>
      </c>
      <c r="D309" s="238">
        <f>data!BO85</f>
        <v>0</v>
      </c>
      <c r="E309" s="238">
        <f>data!BP85</f>
        <v>281824</v>
      </c>
      <c r="F309" s="238">
        <f>data!BQ85</f>
        <v>0</v>
      </c>
      <c r="G309" s="238">
        <f>data!BR85</f>
        <v>483515</v>
      </c>
      <c r="H309" s="238">
        <f>data!BS85</f>
        <v>114340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5530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113</v>
      </c>
      <c r="H316" s="254">
        <f>data!BS90</f>
        <v>83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67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Cascade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4.2699999999999996</v>
      </c>
      <c r="E330" s="245">
        <f>data!BW60</f>
        <v>0</v>
      </c>
      <c r="F330" s="245">
        <f>data!BX60</f>
        <v>4.08</v>
      </c>
      <c r="G330" s="245">
        <f>data!BY60</f>
        <v>2.2599999999999998</v>
      </c>
      <c r="H330" s="245">
        <f>data!BZ60</f>
        <v>0</v>
      </c>
      <c r="I330" s="245">
        <f>data!CA60</f>
        <v>0.04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238664</v>
      </c>
      <c r="E331" s="257">
        <f>data!BW61</f>
        <v>0</v>
      </c>
      <c r="F331" s="257">
        <f>data!BX61</f>
        <v>479959</v>
      </c>
      <c r="G331" s="257">
        <f>data!BY61</f>
        <v>302624</v>
      </c>
      <c r="H331" s="257">
        <f>data!BZ61</f>
        <v>0</v>
      </c>
      <c r="I331" s="257">
        <f>data!CA61</f>
        <v>3441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48903</v>
      </c>
      <c r="E332" s="257">
        <f>data!BW62</f>
        <v>0</v>
      </c>
      <c r="F332" s="257">
        <f>data!BX62</f>
        <v>98346</v>
      </c>
      <c r="G332" s="257">
        <f>data!BY62</f>
        <v>62009</v>
      </c>
      <c r="H332" s="257">
        <f>data!BZ62</f>
        <v>0</v>
      </c>
      <c r="I332" s="257">
        <f>data!CA62</f>
        <v>705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6554</v>
      </c>
      <c r="E334" s="257">
        <f>data!BW64</f>
        <v>0</v>
      </c>
      <c r="F334" s="257">
        <f>data!BX64</f>
        <v>4108</v>
      </c>
      <c r="G334" s="257">
        <f>data!BY64</f>
        <v>2074</v>
      </c>
      <c r="H334" s="257">
        <f>data!BZ64</f>
        <v>0</v>
      </c>
      <c r="I334" s="257">
        <f>data!CA64</f>
        <v>304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1265</v>
      </c>
      <c r="G335" s="257">
        <f>data!BY65</f>
        <v>1109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99236</v>
      </c>
      <c r="E336" s="257">
        <f>data!BW66</f>
        <v>0</v>
      </c>
      <c r="F336" s="257">
        <f>data!BX66</f>
        <v>8432</v>
      </c>
      <c r="G336" s="257">
        <f>data!BY66</f>
        <v>8000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56509</v>
      </c>
      <c r="E337" s="257">
        <f>data!BW67</f>
        <v>0</v>
      </c>
      <c r="F337" s="257">
        <f>data!BX67</f>
        <v>0</v>
      </c>
      <c r="G337" s="257">
        <f>data!BY67</f>
        <v>4868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6391</v>
      </c>
      <c r="E338" s="257">
        <f>data!BW68</f>
        <v>0</v>
      </c>
      <c r="F338" s="257">
        <f>data!BX68</f>
        <v>3820</v>
      </c>
      <c r="G338" s="257">
        <f>data!BY68</f>
        <v>2539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19501</v>
      </c>
      <c r="E339" s="257">
        <f>data!BW69</f>
        <v>0</v>
      </c>
      <c r="F339" s="257">
        <f>data!BX69</f>
        <v>2609</v>
      </c>
      <c r="G339" s="257">
        <f>data!BY69</f>
        <v>7632</v>
      </c>
      <c r="H339" s="257">
        <f>data!BZ69</f>
        <v>0</v>
      </c>
      <c r="I339" s="257">
        <f>data!CA69</f>
        <v>39559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-7123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468635</v>
      </c>
      <c r="E341" s="238">
        <f>data!BW85</f>
        <v>0</v>
      </c>
      <c r="F341" s="238">
        <f>data!BX85</f>
        <v>598539</v>
      </c>
      <c r="G341" s="238">
        <f>data!BY85</f>
        <v>390855</v>
      </c>
      <c r="H341" s="238">
        <f>data!BZ85</f>
        <v>0</v>
      </c>
      <c r="I341" s="238">
        <f>data!CA85</f>
        <v>44009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917</v>
      </c>
      <c r="E348" s="254">
        <f>data!BW90</f>
        <v>0</v>
      </c>
      <c r="F348" s="254">
        <f>data!BX90</f>
        <v>0</v>
      </c>
      <c r="G348" s="254">
        <f>data!BY90</f>
        <v>79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739</v>
      </c>
      <c r="E350" s="254">
        <f>data!BW92</f>
        <v>0</v>
      </c>
      <c r="F350" s="254">
        <f>data!BX92</f>
        <v>0</v>
      </c>
      <c r="G350" s="254">
        <f>data!BY92</f>
        <v>65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Cascade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158.24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16870797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3456905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545109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2092882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291449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3749069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2182696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220308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0</v>
      </c>
      <c r="E371" s="257">
        <f>data!CD69</f>
        <v>887258</v>
      </c>
      <c r="F371" s="262"/>
      <c r="G371" s="262"/>
      <c r="H371" s="262"/>
      <c r="I371" s="257">
        <f>data!CE69</f>
        <v>2768598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-1033717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0</v>
      </c>
      <c r="E373" s="257">
        <f>data!CD85</f>
        <v>887258</v>
      </c>
      <c r="F373" s="262"/>
      <c r="G373" s="262"/>
      <c r="H373" s="262"/>
      <c r="I373" s="238">
        <f>data!CE85</f>
        <v>31144096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3083536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4752264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38509383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43261647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35420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3754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15104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82981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29.389999999999997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="80" zoomScaleNormal="80" workbookViewId="0">
      <selection activeCell="C371" sqref="C37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3103230</v>
      </c>
      <c r="C48" s="25">
        <v>0</v>
      </c>
      <c r="D48" s="25">
        <v>0</v>
      </c>
      <c r="E48" s="25">
        <v>96036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332973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10172</v>
      </c>
      <c r="T48" s="25">
        <v>0</v>
      </c>
      <c r="U48" s="25">
        <v>121717</v>
      </c>
      <c r="V48" s="25">
        <v>5659</v>
      </c>
      <c r="W48" s="25">
        <v>0</v>
      </c>
      <c r="X48" s="25">
        <v>33241</v>
      </c>
      <c r="Y48" s="25">
        <v>79779</v>
      </c>
      <c r="Z48" s="25">
        <v>0</v>
      </c>
      <c r="AA48" s="25">
        <v>0</v>
      </c>
      <c r="AB48" s="25">
        <v>2087</v>
      </c>
      <c r="AC48" s="25">
        <v>0</v>
      </c>
      <c r="AD48" s="25">
        <v>0</v>
      </c>
      <c r="AE48" s="25">
        <v>137457</v>
      </c>
      <c r="AF48" s="25">
        <v>0</v>
      </c>
      <c r="AG48" s="25">
        <v>416763</v>
      </c>
      <c r="AH48" s="25">
        <v>273022</v>
      </c>
      <c r="AI48" s="25">
        <v>10292</v>
      </c>
      <c r="AJ48" s="25">
        <v>610780</v>
      </c>
      <c r="AK48" s="25">
        <v>32576</v>
      </c>
      <c r="AL48" s="25">
        <v>12323</v>
      </c>
      <c r="AM48" s="25">
        <v>0</v>
      </c>
      <c r="AN48" s="25">
        <v>0</v>
      </c>
      <c r="AO48" s="25">
        <v>23731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63117</v>
      </c>
      <c r="AZ48" s="25">
        <v>0</v>
      </c>
      <c r="BA48" s="25">
        <v>7034</v>
      </c>
      <c r="BB48" s="25">
        <v>0</v>
      </c>
      <c r="BC48" s="25">
        <v>0</v>
      </c>
      <c r="BD48" s="25">
        <v>11023</v>
      </c>
      <c r="BE48" s="25">
        <v>63545</v>
      </c>
      <c r="BF48" s="25">
        <v>60609</v>
      </c>
      <c r="BG48" s="25">
        <v>0</v>
      </c>
      <c r="BH48" s="25">
        <v>36229</v>
      </c>
      <c r="BI48" s="25">
        <v>0</v>
      </c>
      <c r="BJ48" s="25">
        <v>50179</v>
      </c>
      <c r="BK48" s="25">
        <v>81574</v>
      </c>
      <c r="BL48" s="25">
        <v>98488</v>
      </c>
      <c r="BM48" s="25">
        <v>0</v>
      </c>
      <c r="BN48" s="25">
        <v>156923</v>
      </c>
      <c r="BO48" s="25">
        <v>0</v>
      </c>
      <c r="BP48" s="25">
        <v>20118</v>
      </c>
      <c r="BQ48" s="25">
        <v>0</v>
      </c>
      <c r="BR48" s="25">
        <v>58634</v>
      </c>
      <c r="BS48" s="25">
        <v>10432</v>
      </c>
      <c r="BT48" s="25">
        <v>0</v>
      </c>
      <c r="BU48" s="25">
        <v>0</v>
      </c>
      <c r="BV48" s="25">
        <v>51982</v>
      </c>
      <c r="BW48" s="25">
        <v>0</v>
      </c>
      <c r="BX48" s="25">
        <v>81787</v>
      </c>
      <c r="BY48" s="25">
        <v>52948</v>
      </c>
      <c r="BZ48" s="25">
        <v>0</v>
      </c>
      <c r="CA48" s="25">
        <v>0</v>
      </c>
      <c r="CB48" s="25">
        <v>0</v>
      </c>
      <c r="CC48" s="25">
        <v>0</v>
      </c>
      <c r="CD48" s="25" t="s">
        <v>1056</v>
      </c>
      <c r="CE48" s="25" t="s">
        <v>1056</v>
      </c>
      <c r="CF48" s="329">
        <v>0</v>
      </c>
    </row>
    <row r="49" spans="1:84" x14ac:dyDescent="0.25">
      <c r="A49" s="16" t="s">
        <v>232</v>
      </c>
      <c r="B49" s="25">
        <v>3103230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330">
        <v>2097520</v>
      </c>
      <c r="C52" s="25">
        <v>0</v>
      </c>
      <c r="D52" s="25">
        <v>0</v>
      </c>
      <c r="E52" s="25">
        <v>45006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155982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115358</v>
      </c>
      <c r="T52" s="25">
        <v>0</v>
      </c>
      <c r="U52" s="25">
        <v>51639</v>
      </c>
      <c r="V52" s="25">
        <v>8705</v>
      </c>
      <c r="W52" s="25">
        <v>0</v>
      </c>
      <c r="X52" s="25">
        <v>24220</v>
      </c>
      <c r="Y52" s="25">
        <v>58034</v>
      </c>
      <c r="Z52" s="25">
        <v>0</v>
      </c>
      <c r="AA52" s="25">
        <v>0</v>
      </c>
      <c r="AB52" s="25">
        <v>8824</v>
      </c>
      <c r="AC52" s="25">
        <v>0</v>
      </c>
      <c r="AD52" s="25">
        <v>0</v>
      </c>
      <c r="AE52" s="25">
        <v>151244</v>
      </c>
      <c r="AF52" s="25">
        <v>0</v>
      </c>
      <c r="AG52" s="25">
        <v>130458</v>
      </c>
      <c r="AH52" s="25">
        <v>49980</v>
      </c>
      <c r="AI52" s="25">
        <v>30971</v>
      </c>
      <c r="AJ52" s="25">
        <v>229294</v>
      </c>
      <c r="AK52" s="25">
        <v>9475</v>
      </c>
      <c r="AL52" s="25">
        <v>15634</v>
      </c>
      <c r="AM52" s="25">
        <v>0</v>
      </c>
      <c r="AN52" s="25">
        <v>0</v>
      </c>
      <c r="AO52" s="25">
        <v>11133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77043</v>
      </c>
      <c r="AZ52" s="25">
        <v>0</v>
      </c>
      <c r="BA52" s="25">
        <v>25760</v>
      </c>
      <c r="BB52" s="25">
        <v>0</v>
      </c>
      <c r="BC52" s="25">
        <v>0</v>
      </c>
      <c r="BD52" s="25">
        <v>0</v>
      </c>
      <c r="BE52" s="25">
        <v>483993</v>
      </c>
      <c r="BF52" s="25">
        <v>16700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327478</v>
      </c>
      <c r="BO52" s="25">
        <v>0</v>
      </c>
      <c r="BP52" s="25">
        <v>0</v>
      </c>
      <c r="BQ52" s="25">
        <v>0</v>
      </c>
      <c r="BR52" s="25">
        <v>6692</v>
      </c>
      <c r="BS52" s="25">
        <v>4915</v>
      </c>
      <c r="BT52" s="25">
        <v>0</v>
      </c>
      <c r="BU52" s="25">
        <v>0</v>
      </c>
      <c r="BV52" s="25">
        <v>54303</v>
      </c>
      <c r="BW52" s="25">
        <v>0</v>
      </c>
      <c r="BX52" s="25">
        <v>0</v>
      </c>
      <c r="BY52" s="25">
        <v>4678</v>
      </c>
      <c r="BZ52" s="25">
        <v>0</v>
      </c>
      <c r="CA52" s="25">
        <v>0</v>
      </c>
      <c r="CB52" s="25">
        <v>0</v>
      </c>
      <c r="CC52" s="25">
        <v>0</v>
      </c>
      <c r="CD52" s="25" t="s">
        <v>1056</v>
      </c>
      <c r="CE52" s="25" t="s">
        <v>1056</v>
      </c>
      <c r="CF52" s="329">
        <v>0</v>
      </c>
    </row>
    <row r="53" spans="1:84" x14ac:dyDescent="0.25">
      <c r="A53" s="16" t="s">
        <v>232</v>
      </c>
      <c r="B53" s="25">
        <v>2097520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259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898</v>
      </c>
      <c r="M59" s="273">
        <v>0</v>
      </c>
      <c r="N59" s="273">
        <v>0</v>
      </c>
      <c r="O59" s="273">
        <v>0</v>
      </c>
      <c r="P59" s="331">
        <v>0</v>
      </c>
      <c r="Q59" s="331">
        <v>0</v>
      </c>
      <c r="R59" s="331">
        <v>0</v>
      </c>
      <c r="S59" s="332">
        <v>0</v>
      </c>
      <c r="T59" s="332">
        <v>0</v>
      </c>
      <c r="U59" s="333">
        <v>36392</v>
      </c>
      <c r="V59" s="331">
        <v>1089</v>
      </c>
      <c r="W59" s="331">
        <v>0</v>
      </c>
      <c r="X59" s="331">
        <v>1590</v>
      </c>
      <c r="Y59" s="331">
        <v>3816</v>
      </c>
      <c r="Z59" s="331">
        <v>0</v>
      </c>
      <c r="AA59" s="331">
        <v>0</v>
      </c>
      <c r="AB59" s="332">
        <v>0</v>
      </c>
      <c r="AC59" s="331">
        <v>0</v>
      </c>
      <c r="AD59" s="331">
        <v>0</v>
      </c>
      <c r="AE59" s="331">
        <v>21620</v>
      </c>
      <c r="AF59" s="331">
        <v>0</v>
      </c>
      <c r="AG59" s="331">
        <v>4086</v>
      </c>
      <c r="AH59" s="331">
        <v>838</v>
      </c>
      <c r="AI59" s="331">
        <v>222</v>
      </c>
      <c r="AJ59" s="331">
        <v>13775</v>
      </c>
      <c r="AK59" s="331">
        <v>4438</v>
      </c>
      <c r="AL59" s="331">
        <v>702</v>
      </c>
      <c r="AM59" s="331">
        <v>0</v>
      </c>
      <c r="AN59" s="331">
        <v>0</v>
      </c>
      <c r="AO59" s="331">
        <v>1536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3656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35420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4.4000000000000004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15.24</v>
      </c>
      <c r="M60" s="277">
        <v>0</v>
      </c>
      <c r="N60" s="277">
        <v>0</v>
      </c>
      <c r="O60" s="277">
        <v>0</v>
      </c>
      <c r="P60" s="334">
        <v>0</v>
      </c>
      <c r="Q60" s="334">
        <v>0</v>
      </c>
      <c r="R60" s="334">
        <v>0</v>
      </c>
      <c r="S60" s="278">
        <v>0.93</v>
      </c>
      <c r="T60" s="278">
        <v>0</v>
      </c>
      <c r="U60" s="335">
        <v>7.02</v>
      </c>
      <c r="V60" s="334">
        <v>0.26</v>
      </c>
      <c r="W60" s="334">
        <v>0</v>
      </c>
      <c r="X60" s="334">
        <v>1.73</v>
      </c>
      <c r="Y60" s="334">
        <v>4.16</v>
      </c>
      <c r="Z60" s="334">
        <v>0</v>
      </c>
      <c r="AA60" s="334">
        <v>0</v>
      </c>
      <c r="AB60" s="278">
        <v>0.08</v>
      </c>
      <c r="AC60" s="334">
        <v>0</v>
      </c>
      <c r="AD60" s="334">
        <v>0</v>
      </c>
      <c r="AE60" s="334">
        <v>6.04</v>
      </c>
      <c r="AF60" s="334">
        <v>0</v>
      </c>
      <c r="AG60" s="334">
        <v>11</v>
      </c>
      <c r="AH60" s="334">
        <v>17.63</v>
      </c>
      <c r="AI60" s="334">
        <v>0.44</v>
      </c>
      <c r="AJ60" s="334">
        <v>21.08</v>
      </c>
      <c r="AK60" s="334">
        <v>1.28</v>
      </c>
      <c r="AL60" s="334">
        <v>0.54</v>
      </c>
      <c r="AM60" s="334">
        <v>0</v>
      </c>
      <c r="AN60" s="334">
        <v>0</v>
      </c>
      <c r="AO60" s="334">
        <v>1.0900000000000001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5.5</v>
      </c>
      <c r="AZ60" s="334">
        <v>0</v>
      </c>
      <c r="BA60" s="278">
        <v>0.5</v>
      </c>
      <c r="BB60" s="278">
        <v>0</v>
      </c>
      <c r="BC60" s="278">
        <v>0</v>
      </c>
      <c r="BD60" s="278">
        <v>0.67</v>
      </c>
      <c r="BE60" s="334">
        <v>3.04</v>
      </c>
      <c r="BF60" s="278">
        <v>6.54</v>
      </c>
      <c r="BG60" s="278">
        <v>0</v>
      </c>
      <c r="BH60" s="278">
        <v>1.57</v>
      </c>
      <c r="BI60" s="278">
        <v>0</v>
      </c>
      <c r="BJ60" s="278">
        <v>2.7</v>
      </c>
      <c r="BK60" s="278">
        <v>5.55</v>
      </c>
      <c r="BL60" s="278">
        <v>8.85</v>
      </c>
      <c r="BM60" s="278">
        <v>0</v>
      </c>
      <c r="BN60" s="278">
        <v>3.67</v>
      </c>
      <c r="BO60" s="278">
        <v>0</v>
      </c>
      <c r="BP60" s="278">
        <v>0.91</v>
      </c>
      <c r="BQ60" s="278">
        <v>0</v>
      </c>
      <c r="BR60" s="278">
        <v>2.23</v>
      </c>
      <c r="BS60" s="278">
        <v>0.74</v>
      </c>
      <c r="BT60" s="278">
        <v>0</v>
      </c>
      <c r="BU60" s="278">
        <v>0</v>
      </c>
      <c r="BV60" s="278">
        <v>4.5</v>
      </c>
      <c r="BW60" s="278">
        <v>0</v>
      </c>
      <c r="BX60" s="278">
        <v>3.6</v>
      </c>
      <c r="BY60" s="278">
        <v>2.44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145.92999999999998</v>
      </c>
      <c r="CF60" s="336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460138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1595383</v>
      </c>
      <c r="M61" s="273">
        <v>0</v>
      </c>
      <c r="N61" s="273">
        <v>0</v>
      </c>
      <c r="O61" s="273">
        <v>0</v>
      </c>
      <c r="P61" s="331">
        <v>0</v>
      </c>
      <c r="Q61" s="331">
        <v>0</v>
      </c>
      <c r="R61" s="331">
        <v>0</v>
      </c>
      <c r="S61" s="280">
        <v>48735</v>
      </c>
      <c r="T61" s="280">
        <v>0</v>
      </c>
      <c r="U61" s="333">
        <v>583187</v>
      </c>
      <c r="V61" s="331">
        <v>27115</v>
      </c>
      <c r="W61" s="331">
        <v>0</v>
      </c>
      <c r="X61" s="331">
        <v>159270</v>
      </c>
      <c r="Y61" s="331">
        <v>382248</v>
      </c>
      <c r="Z61" s="331">
        <v>0</v>
      </c>
      <c r="AA61" s="331">
        <v>0</v>
      </c>
      <c r="AB61" s="281">
        <v>10000</v>
      </c>
      <c r="AC61" s="331">
        <v>0</v>
      </c>
      <c r="AD61" s="331">
        <v>0</v>
      </c>
      <c r="AE61" s="331">
        <v>658603</v>
      </c>
      <c r="AF61" s="331">
        <v>0</v>
      </c>
      <c r="AG61" s="331">
        <v>1996846</v>
      </c>
      <c r="AH61" s="331">
        <v>1308136</v>
      </c>
      <c r="AI61" s="331">
        <v>49310</v>
      </c>
      <c r="AJ61" s="331">
        <v>2926446</v>
      </c>
      <c r="AK61" s="331">
        <v>156083</v>
      </c>
      <c r="AL61" s="331">
        <v>59043</v>
      </c>
      <c r="AM61" s="331">
        <v>0</v>
      </c>
      <c r="AN61" s="331">
        <v>0</v>
      </c>
      <c r="AO61" s="331">
        <v>113702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0</v>
      </c>
      <c r="AW61" s="280">
        <v>0</v>
      </c>
      <c r="AX61" s="280">
        <v>0</v>
      </c>
      <c r="AY61" s="331">
        <v>302416</v>
      </c>
      <c r="AZ61" s="331">
        <v>0</v>
      </c>
      <c r="BA61" s="280">
        <v>33704</v>
      </c>
      <c r="BB61" s="280">
        <v>0</v>
      </c>
      <c r="BC61" s="280">
        <v>0</v>
      </c>
      <c r="BD61" s="280">
        <v>52814</v>
      </c>
      <c r="BE61" s="331">
        <v>304463</v>
      </c>
      <c r="BF61" s="280">
        <v>290395</v>
      </c>
      <c r="BG61" s="280">
        <v>0</v>
      </c>
      <c r="BH61" s="280">
        <v>173583</v>
      </c>
      <c r="BI61" s="280">
        <v>0</v>
      </c>
      <c r="BJ61" s="280">
        <v>240425</v>
      </c>
      <c r="BK61" s="280">
        <v>390846</v>
      </c>
      <c r="BL61" s="280">
        <v>471888</v>
      </c>
      <c r="BM61" s="280">
        <v>0</v>
      </c>
      <c r="BN61" s="280">
        <v>751869</v>
      </c>
      <c r="BO61" s="280">
        <v>0</v>
      </c>
      <c r="BP61" s="280">
        <v>96391</v>
      </c>
      <c r="BQ61" s="280">
        <v>0</v>
      </c>
      <c r="BR61" s="280">
        <v>280933</v>
      </c>
      <c r="BS61" s="280">
        <v>49985</v>
      </c>
      <c r="BT61" s="280">
        <v>0</v>
      </c>
      <c r="BU61" s="280">
        <v>0</v>
      </c>
      <c r="BV61" s="280">
        <v>249061</v>
      </c>
      <c r="BW61" s="280">
        <v>0</v>
      </c>
      <c r="BX61" s="280">
        <v>391869</v>
      </c>
      <c r="BY61" s="280">
        <v>253691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14868578</v>
      </c>
      <c r="CF61" s="329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96036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332973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10172</v>
      </c>
      <c r="T62" s="25">
        <v>0</v>
      </c>
      <c r="U62" s="25">
        <v>121717</v>
      </c>
      <c r="V62" s="25">
        <v>5659</v>
      </c>
      <c r="W62" s="25">
        <v>0</v>
      </c>
      <c r="X62" s="25">
        <v>33241</v>
      </c>
      <c r="Y62" s="25">
        <v>79779</v>
      </c>
      <c r="Z62" s="25">
        <v>0</v>
      </c>
      <c r="AA62" s="25">
        <v>0</v>
      </c>
      <c r="AB62" s="25">
        <v>2087</v>
      </c>
      <c r="AC62" s="25">
        <v>0</v>
      </c>
      <c r="AD62" s="25">
        <v>0</v>
      </c>
      <c r="AE62" s="25">
        <v>137457</v>
      </c>
      <c r="AF62" s="25">
        <v>0</v>
      </c>
      <c r="AG62" s="25">
        <v>416763</v>
      </c>
      <c r="AH62" s="25">
        <v>273022</v>
      </c>
      <c r="AI62" s="25">
        <v>10292</v>
      </c>
      <c r="AJ62" s="25">
        <v>610780</v>
      </c>
      <c r="AK62" s="25">
        <v>32576</v>
      </c>
      <c r="AL62" s="25">
        <v>12323</v>
      </c>
      <c r="AM62" s="25">
        <v>0</v>
      </c>
      <c r="AN62" s="25">
        <v>0</v>
      </c>
      <c r="AO62" s="25">
        <v>23731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63117</v>
      </c>
      <c r="AZ62" s="25">
        <v>0</v>
      </c>
      <c r="BA62" s="25">
        <v>7034</v>
      </c>
      <c r="BB62" s="25">
        <v>0</v>
      </c>
      <c r="BC62" s="25">
        <v>0</v>
      </c>
      <c r="BD62" s="25">
        <v>11023</v>
      </c>
      <c r="BE62" s="25">
        <v>63545</v>
      </c>
      <c r="BF62" s="25">
        <v>60609</v>
      </c>
      <c r="BG62" s="25">
        <v>0</v>
      </c>
      <c r="BH62" s="25">
        <v>36229</v>
      </c>
      <c r="BI62" s="25">
        <v>0</v>
      </c>
      <c r="BJ62" s="25">
        <v>50179</v>
      </c>
      <c r="BK62" s="25">
        <v>81574</v>
      </c>
      <c r="BL62" s="25">
        <v>98488</v>
      </c>
      <c r="BM62" s="25">
        <v>0</v>
      </c>
      <c r="BN62" s="25">
        <v>156923</v>
      </c>
      <c r="BO62" s="25">
        <v>0</v>
      </c>
      <c r="BP62" s="25">
        <v>20118</v>
      </c>
      <c r="BQ62" s="25">
        <v>0</v>
      </c>
      <c r="BR62" s="25">
        <v>58634</v>
      </c>
      <c r="BS62" s="25">
        <v>10432</v>
      </c>
      <c r="BT62" s="25">
        <v>0</v>
      </c>
      <c r="BU62" s="25">
        <v>0</v>
      </c>
      <c r="BV62" s="25">
        <v>51982</v>
      </c>
      <c r="BW62" s="25">
        <v>0</v>
      </c>
      <c r="BX62" s="25">
        <v>81787</v>
      </c>
      <c r="BY62" s="25">
        <v>52948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3103230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1">
        <v>0</v>
      </c>
      <c r="Q63" s="331">
        <v>0</v>
      </c>
      <c r="R63" s="331">
        <v>0</v>
      </c>
      <c r="S63" s="280">
        <v>0</v>
      </c>
      <c r="T63" s="280">
        <v>0</v>
      </c>
      <c r="U63" s="333">
        <v>0</v>
      </c>
      <c r="V63" s="331">
        <v>0</v>
      </c>
      <c r="W63" s="331">
        <v>0</v>
      </c>
      <c r="X63" s="331">
        <v>63728</v>
      </c>
      <c r="Y63" s="331">
        <v>152948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0</v>
      </c>
      <c r="AF63" s="331">
        <v>0</v>
      </c>
      <c r="AG63" s="331">
        <v>89819</v>
      </c>
      <c r="AH63" s="331">
        <v>0</v>
      </c>
      <c r="AI63" s="331">
        <v>0</v>
      </c>
      <c r="AJ63" s="331">
        <v>93042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0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11100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410637</v>
      </c>
      <c r="CF63" s="329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13124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45503</v>
      </c>
      <c r="M64" s="273">
        <v>0</v>
      </c>
      <c r="N64" s="273">
        <v>0</v>
      </c>
      <c r="O64" s="273">
        <v>0</v>
      </c>
      <c r="P64" s="331">
        <v>0</v>
      </c>
      <c r="Q64" s="331">
        <v>0</v>
      </c>
      <c r="R64" s="331">
        <v>0</v>
      </c>
      <c r="S64" s="280">
        <v>37996</v>
      </c>
      <c r="T64" s="280">
        <v>0</v>
      </c>
      <c r="U64" s="333">
        <v>475891</v>
      </c>
      <c r="V64" s="331">
        <v>1685</v>
      </c>
      <c r="W64" s="331">
        <v>0</v>
      </c>
      <c r="X64" s="331">
        <v>5978</v>
      </c>
      <c r="Y64" s="331">
        <v>14345</v>
      </c>
      <c r="Z64" s="331">
        <v>0</v>
      </c>
      <c r="AA64" s="331">
        <v>0</v>
      </c>
      <c r="AB64" s="281">
        <v>919236</v>
      </c>
      <c r="AC64" s="331">
        <v>0</v>
      </c>
      <c r="AD64" s="331">
        <v>0</v>
      </c>
      <c r="AE64" s="331">
        <v>16122</v>
      </c>
      <c r="AF64" s="331">
        <v>0</v>
      </c>
      <c r="AG64" s="331">
        <v>90279</v>
      </c>
      <c r="AH64" s="331">
        <v>92037</v>
      </c>
      <c r="AI64" s="331">
        <v>39835</v>
      </c>
      <c r="AJ64" s="331">
        <v>142700</v>
      </c>
      <c r="AK64" s="331">
        <v>1881</v>
      </c>
      <c r="AL64" s="331">
        <v>965</v>
      </c>
      <c r="AM64" s="331">
        <v>0</v>
      </c>
      <c r="AN64" s="331">
        <v>0</v>
      </c>
      <c r="AO64" s="331">
        <v>3243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0</v>
      </c>
      <c r="AW64" s="280">
        <v>0</v>
      </c>
      <c r="AX64" s="280">
        <v>0</v>
      </c>
      <c r="AY64" s="331">
        <v>134109</v>
      </c>
      <c r="AZ64" s="331">
        <v>0</v>
      </c>
      <c r="BA64" s="280">
        <v>11482</v>
      </c>
      <c r="BB64" s="280">
        <v>0</v>
      </c>
      <c r="BC64" s="280">
        <v>0</v>
      </c>
      <c r="BD64" s="280">
        <v>1470</v>
      </c>
      <c r="BE64" s="331">
        <v>42067</v>
      </c>
      <c r="BF64" s="280">
        <v>35265</v>
      </c>
      <c r="BG64" s="280">
        <v>0</v>
      </c>
      <c r="BH64" s="280">
        <v>33916</v>
      </c>
      <c r="BI64" s="280">
        <v>0</v>
      </c>
      <c r="BJ64" s="280">
        <v>2520</v>
      </c>
      <c r="BK64" s="280">
        <v>4997</v>
      </c>
      <c r="BL64" s="280">
        <v>8990</v>
      </c>
      <c r="BM64" s="280">
        <v>0</v>
      </c>
      <c r="BN64" s="280">
        <v>21682</v>
      </c>
      <c r="BO64" s="280">
        <v>0</v>
      </c>
      <c r="BP64" s="280">
        <v>2856</v>
      </c>
      <c r="BQ64" s="280">
        <v>0</v>
      </c>
      <c r="BR64" s="280">
        <v>2493</v>
      </c>
      <c r="BS64" s="280">
        <v>0</v>
      </c>
      <c r="BT64" s="280">
        <v>0</v>
      </c>
      <c r="BU64" s="280">
        <v>0</v>
      </c>
      <c r="BV64" s="280">
        <v>5006</v>
      </c>
      <c r="BW64" s="280">
        <v>0</v>
      </c>
      <c r="BX64" s="280">
        <v>1269</v>
      </c>
      <c r="BY64" s="280">
        <v>2275</v>
      </c>
      <c r="BZ64" s="280">
        <v>0</v>
      </c>
      <c r="CA64" s="280">
        <v>1609</v>
      </c>
      <c r="CB64" s="280">
        <v>0</v>
      </c>
      <c r="CC64" s="280">
        <v>0</v>
      </c>
      <c r="CD64" s="24" t="s">
        <v>247</v>
      </c>
      <c r="CE64" s="25">
        <v>2212826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201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697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142</v>
      </c>
      <c r="AF65" s="331">
        <v>0</v>
      </c>
      <c r="AG65" s="331">
        <v>2527</v>
      </c>
      <c r="AH65" s="331">
        <v>38896</v>
      </c>
      <c r="AI65" s="331">
        <v>0</v>
      </c>
      <c r="AJ65" s="331">
        <v>8851</v>
      </c>
      <c r="AK65" s="331">
        <v>0</v>
      </c>
      <c r="AL65" s="331">
        <v>0</v>
      </c>
      <c r="AM65" s="331">
        <v>0</v>
      </c>
      <c r="AN65" s="331">
        <v>0</v>
      </c>
      <c r="AO65" s="331">
        <v>50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216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0</v>
      </c>
      <c r="BE65" s="331">
        <v>222138</v>
      </c>
      <c r="BF65" s="280">
        <v>0</v>
      </c>
      <c r="BG65" s="280">
        <v>0</v>
      </c>
      <c r="BH65" s="280">
        <v>3791</v>
      </c>
      <c r="BI65" s="280">
        <v>0</v>
      </c>
      <c r="BJ65" s="280">
        <v>0</v>
      </c>
      <c r="BK65" s="280">
        <v>0</v>
      </c>
      <c r="BL65" s="280">
        <v>205</v>
      </c>
      <c r="BM65" s="280">
        <v>0</v>
      </c>
      <c r="BN65" s="280">
        <v>2139</v>
      </c>
      <c r="BO65" s="280">
        <v>0</v>
      </c>
      <c r="BP65" s="280">
        <v>615</v>
      </c>
      <c r="BQ65" s="280">
        <v>0</v>
      </c>
      <c r="BR65" s="280">
        <v>559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1229</v>
      </c>
      <c r="BY65" s="280">
        <v>1134</v>
      </c>
      <c r="BZ65" s="280">
        <v>0</v>
      </c>
      <c r="CA65" s="280">
        <v>323</v>
      </c>
      <c r="CB65" s="280">
        <v>0</v>
      </c>
      <c r="CC65" s="280">
        <v>0</v>
      </c>
      <c r="CD65" s="24" t="s">
        <v>247</v>
      </c>
      <c r="CE65" s="25">
        <v>283713</v>
      </c>
      <c r="CF65" s="329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33561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116361</v>
      </c>
      <c r="M66" s="273">
        <v>0</v>
      </c>
      <c r="N66" s="273">
        <v>0</v>
      </c>
      <c r="O66" s="273">
        <v>0</v>
      </c>
      <c r="P66" s="331">
        <v>0</v>
      </c>
      <c r="Q66" s="331">
        <v>0</v>
      </c>
      <c r="R66" s="331">
        <v>0</v>
      </c>
      <c r="S66" s="280">
        <v>0</v>
      </c>
      <c r="T66" s="280">
        <v>0</v>
      </c>
      <c r="U66" s="333">
        <v>161796</v>
      </c>
      <c r="V66" s="331">
        <v>0</v>
      </c>
      <c r="W66" s="331">
        <v>0</v>
      </c>
      <c r="X66" s="331">
        <v>73483</v>
      </c>
      <c r="Y66" s="331">
        <v>176359</v>
      </c>
      <c r="Z66" s="331">
        <v>0</v>
      </c>
      <c r="AA66" s="331">
        <v>0</v>
      </c>
      <c r="AB66" s="281">
        <v>449957</v>
      </c>
      <c r="AC66" s="331">
        <v>0</v>
      </c>
      <c r="AD66" s="331">
        <v>0</v>
      </c>
      <c r="AE66" s="331">
        <v>11394</v>
      </c>
      <c r="AF66" s="331">
        <v>0</v>
      </c>
      <c r="AG66" s="331">
        <v>256082</v>
      </c>
      <c r="AH66" s="331">
        <v>195259</v>
      </c>
      <c r="AI66" s="331">
        <v>13292</v>
      </c>
      <c r="AJ66" s="331">
        <v>22696</v>
      </c>
      <c r="AK66" s="331">
        <v>0</v>
      </c>
      <c r="AL66" s="331">
        <v>0</v>
      </c>
      <c r="AM66" s="331">
        <v>0</v>
      </c>
      <c r="AN66" s="331">
        <v>0</v>
      </c>
      <c r="AO66" s="331">
        <v>8293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0</v>
      </c>
      <c r="AW66" s="280">
        <v>2616</v>
      </c>
      <c r="AX66" s="280">
        <v>0</v>
      </c>
      <c r="AY66" s="331">
        <v>3205</v>
      </c>
      <c r="AZ66" s="331">
        <v>0</v>
      </c>
      <c r="BA66" s="280">
        <v>0</v>
      </c>
      <c r="BB66" s="280">
        <v>0</v>
      </c>
      <c r="BC66" s="280">
        <v>0</v>
      </c>
      <c r="BD66" s="280">
        <v>0</v>
      </c>
      <c r="BE66" s="331">
        <v>3497</v>
      </c>
      <c r="BF66" s="280">
        <v>0</v>
      </c>
      <c r="BG66" s="280">
        <v>0</v>
      </c>
      <c r="BH66" s="280">
        <v>867691</v>
      </c>
      <c r="BI66" s="280">
        <v>0</v>
      </c>
      <c r="BJ66" s="280">
        <v>82768</v>
      </c>
      <c r="BK66" s="280">
        <v>308529</v>
      </c>
      <c r="BL66" s="280">
        <v>0</v>
      </c>
      <c r="BM66" s="280">
        <v>0</v>
      </c>
      <c r="BN66" s="280">
        <v>395386</v>
      </c>
      <c r="BO66" s="280">
        <v>0</v>
      </c>
      <c r="BP66" s="280">
        <v>52139</v>
      </c>
      <c r="BQ66" s="280">
        <v>0</v>
      </c>
      <c r="BR66" s="280">
        <v>255006</v>
      </c>
      <c r="BS66" s="280">
        <v>19712</v>
      </c>
      <c r="BT66" s="280">
        <v>0</v>
      </c>
      <c r="BU66" s="280">
        <v>0</v>
      </c>
      <c r="BV66" s="280">
        <v>73529</v>
      </c>
      <c r="BW66" s="280">
        <v>0</v>
      </c>
      <c r="BX66" s="280">
        <v>23668</v>
      </c>
      <c r="BY66" s="280">
        <v>9069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3615348</v>
      </c>
      <c r="CF66" s="329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45006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155982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115358</v>
      </c>
      <c r="T67" s="25">
        <v>0</v>
      </c>
      <c r="U67" s="25">
        <v>51639</v>
      </c>
      <c r="V67" s="25">
        <v>8705</v>
      </c>
      <c r="W67" s="25">
        <v>0</v>
      </c>
      <c r="X67" s="25">
        <v>24220</v>
      </c>
      <c r="Y67" s="25">
        <v>58034</v>
      </c>
      <c r="Z67" s="25">
        <v>0</v>
      </c>
      <c r="AA67" s="25">
        <v>0</v>
      </c>
      <c r="AB67" s="25">
        <v>8824</v>
      </c>
      <c r="AC67" s="25">
        <v>0</v>
      </c>
      <c r="AD67" s="25">
        <v>0</v>
      </c>
      <c r="AE67" s="25">
        <v>151244</v>
      </c>
      <c r="AF67" s="25">
        <v>0</v>
      </c>
      <c r="AG67" s="25">
        <v>130458</v>
      </c>
      <c r="AH67" s="25">
        <v>49980</v>
      </c>
      <c r="AI67" s="25">
        <v>30971</v>
      </c>
      <c r="AJ67" s="25">
        <v>229294</v>
      </c>
      <c r="AK67" s="25">
        <v>9475</v>
      </c>
      <c r="AL67" s="25">
        <v>15634</v>
      </c>
      <c r="AM67" s="25">
        <v>0</v>
      </c>
      <c r="AN67" s="25">
        <v>0</v>
      </c>
      <c r="AO67" s="25">
        <v>11133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77043</v>
      </c>
      <c r="AZ67" s="25">
        <v>0</v>
      </c>
      <c r="BA67" s="25">
        <v>25760</v>
      </c>
      <c r="BB67" s="25">
        <v>0</v>
      </c>
      <c r="BC67" s="25">
        <v>0</v>
      </c>
      <c r="BD67" s="25">
        <v>0</v>
      </c>
      <c r="BE67" s="25">
        <v>483993</v>
      </c>
      <c r="BF67" s="25">
        <v>16700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327478</v>
      </c>
      <c r="BO67" s="25">
        <v>0</v>
      </c>
      <c r="BP67" s="25">
        <v>0</v>
      </c>
      <c r="BQ67" s="25">
        <v>0</v>
      </c>
      <c r="BR67" s="25">
        <v>6692</v>
      </c>
      <c r="BS67" s="25">
        <v>4915</v>
      </c>
      <c r="BT67" s="25">
        <v>0</v>
      </c>
      <c r="BU67" s="25">
        <v>0</v>
      </c>
      <c r="BV67" s="25">
        <v>54303</v>
      </c>
      <c r="BW67" s="25">
        <v>0</v>
      </c>
      <c r="BX67" s="25">
        <v>0</v>
      </c>
      <c r="BY67" s="25">
        <v>4678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2097519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804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2786</v>
      </c>
      <c r="M68" s="273">
        <v>0</v>
      </c>
      <c r="N68" s="273">
        <v>0</v>
      </c>
      <c r="O68" s="273">
        <v>0</v>
      </c>
      <c r="P68" s="331">
        <v>0</v>
      </c>
      <c r="Q68" s="331">
        <v>0</v>
      </c>
      <c r="R68" s="331">
        <v>0</v>
      </c>
      <c r="S68" s="280">
        <v>19252</v>
      </c>
      <c r="T68" s="280">
        <v>0</v>
      </c>
      <c r="U68" s="333">
        <v>12589</v>
      </c>
      <c r="V68" s="331">
        <v>0</v>
      </c>
      <c r="W68" s="331">
        <v>0</v>
      </c>
      <c r="X68" s="331">
        <v>0</v>
      </c>
      <c r="Y68" s="331">
        <v>6446</v>
      </c>
      <c r="Z68" s="331">
        <v>0</v>
      </c>
      <c r="AA68" s="331">
        <v>0</v>
      </c>
      <c r="AB68" s="281">
        <v>60749</v>
      </c>
      <c r="AC68" s="331">
        <v>0</v>
      </c>
      <c r="AD68" s="331">
        <v>0</v>
      </c>
      <c r="AE68" s="331">
        <v>3466</v>
      </c>
      <c r="AF68" s="331">
        <v>0</v>
      </c>
      <c r="AG68" s="331">
        <v>3423</v>
      </c>
      <c r="AH68" s="331">
        <v>10863</v>
      </c>
      <c r="AI68" s="331">
        <v>0</v>
      </c>
      <c r="AJ68" s="331">
        <v>24974</v>
      </c>
      <c r="AK68" s="331">
        <v>0</v>
      </c>
      <c r="AL68" s="331">
        <v>0</v>
      </c>
      <c r="AM68" s="331">
        <v>0</v>
      </c>
      <c r="AN68" s="331">
        <v>0</v>
      </c>
      <c r="AO68" s="331">
        <v>198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493</v>
      </c>
      <c r="BE68" s="331">
        <v>11181</v>
      </c>
      <c r="BF68" s="280">
        <v>0</v>
      </c>
      <c r="BG68" s="280">
        <v>0</v>
      </c>
      <c r="BH68" s="280">
        <v>2233</v>
      </c>
      <c r="BI68" s="280">
        <v>0</v>
      </c>
      <c r="BJ68" s="280">
        <v>1685</v>
      </c>
      <c r="BK68" s="280">
        <v>5644</v>
      </c>
      <c r="BL68" s="280">
        <v>3302</v>
      </c>
      <c r="BM68" s="280">
        <v>0</v>
      </c>
      <c r="BN68" s="280">
        <v>12409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2740</v>
      </c>
      <c r="BW68" s="280">
        <v>0</v>
      </c>
      <c r="BX68" s="280">
        <v>821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186058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2440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8459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4289</v>
      </c>
      <c r="T69" s="25">
        <v>0</v>
      </c>
      <c r="U69" s="25">
        <v>27235</v>
      </c>
      <c r="V69" s="25">
        <v>700</v>
      </c>
      <c r="W69" s="25">
        <v>0</v>
      </c>
      <c r="X69" s="25">
        <v>6270</v>
      </c>
      <c r="Y69" s="25">
        <v>111256</v>
      </c>
      <c r="Z69" s="25">
        <v>0</v>
      </c>
      <c r="AA69" s="25">
        <v>0</v>
      </c>
      <c r="AB69" s="25">
        <v>5123</v>
      </c>
      <c r="AC69" s="25">
        <v>0</v>
      </c>
      <c r="AD69" s="25">
        <v>0</v>
      </c>
      <c r="AE69" s="25">
        <v>22253</v>
      </c>
      <c r="AF69" s="25">
        <v>0</v>
      </c>
      <c r="AG69" s="25">
        <v>28219</v>
      </c>
      <c r="AH69" s="25">
        <v>90901</v>
      </c>
      <c r="AI69" s="25">
        <v>29</v>
      </c>
      <c r="AJ69" s="25">
        <v>84150</v>
      </c>
      <c r="AK69" s="25">
        <v>418</v>
      </c>
      <c r="AL69" s="25">
        <v>50</v>
      </c>
      <c r="AM69" s="25">
        <v>0</v>
      </c>
      <c r="AN69" s="25">
        <v>0</v>
      </c>
      <c r="AO69" s="25">
        <v>603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4422</v>
      </c>
      <c r="AX69" s="25">
        <v>0</v>
      </c>
      <c r="AY69" s="25">
        <v>2215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511705</v>
      </c>
      <c r="BF69" s="25">
        <v>5</v>
      </c>
      <c r="BG69" s="25">
        <v>0</v>
      </c>
      <c r="BH69" s="25">
        <v>610992</v>
      </c>
      <c r="BI69" s="25">
        <v>0</v>
      </c>
      <c r="BJ69" s="25">
        <v>1511</v>
      </c>
      <c r="BK69" s="25">
        <v>32528</v>
      </c>
      <c r="BL69" s="25">
        <v>38</v>
      </c>
      <c r="BM69" s="25">
        <v>0</v>
      </c>
      <c r="BN69" s="25">
        <v>255338</v>
      </c>
      <c r="BO69" s="25">
        <v>0</v>
      </c>
      <c r="BP69" s="25">
        <v>4798</v>
      </c>
      <c r="BQ69" s="25">
        <v>0</v>
      </c>
      <c r="BR69" s="25">
        <v>8925</v>
      </c>
      <c r="BS69" s="25">
        <v>19721</v>
      </c>
      <c r="BT69" s="25">
        <v>0</v>
      </c>
      <c r="BU69" s="25">
        <v>0</v>
      </c>
      <c r="BV69" s="25">
        <v>1186</v>
      </c>
      <c r="BW69" s="25">
        <v>0</v>
      </c>
      <c r="BX69" s="25">
        <v>4043</v>
      </c>
      <c r="BY69" s="25">
        <v>3943</v>
      </c>
      <c r="BZ69" s="25">
        <v>0</v>
      </c>
      <c r="CA69" s="25">
        <v>32720</v>
      </c>
      <c r="CB69" s="25">
        <v>0</v>
      </c>
      <c r="CC69" s="25">
        <v>0</v>
      </c>
      <c r="CD69" s="25">
        <v>886456</v>
      </c>
      <c r="CE69" s="25">
        <v>2772941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2440</v>
      </c>
      <c r="F83" s="331">
        <v>0</v>
      </c>
      <c r="G83" s="273">
        <v>0</v>
      </c>
      <c r="H83" s="273">
        <v>0</v>
      </c>
      <c r="I83" s="331">
        <v>0</v>
      </c>
      <c r="J83" s="331">
        <v>0</v>
      </c>
      <c r="K83" s="331">
        <v>0</v>
      </c>
      <c r="L83" s="331">
        <v>8459</v>
      </c>
      <c r="M83" s="273">
        <v>0</v>
      </c>
      <c r="N83" s="273">
        <v>0</v>
      </c>
      <c r="O83" s="273">
        <v>0</v>
      </c>
      <c r="P83" s="331">
        <v>0</v>
      </c>
      <c r="Q83" s="331">
        <v>0</v>
      </c>
      <c r="R83" s="333">
        <v>0</v>
      </c>
      <c r="S83" s="331">
        <v>4289</v>
      </c>
      <c r="T83" s="273">
        <v>0</v>
      </c>
      <c r="U83" s="331">
        <v>27235</v>
      </c>
      <c r="V83" s="331">
        <v>700</v>
      </c>
      <c r="W83" s="273">
        <v>0</v>
      </c>
      <c r="X83" s="331">
        <v>6270</v>
      </c>
      <c r="Y83" s="331">
        <v>111256</v>
      </c>
      <c r="Z83" s="331">
        <v>0</v>
      </c>
      <c r="AA83" s="331">
        <v>0</v>
      </c>
      <c r="AB83" s="331">
        <v>5123</v>
      </c>
      <c r="AC83" s="331">
        <v>0</v>
      </c>
      <c r="AD83" s="331">
        <v>0</v>
      </c>
      <c r="AE83" s="331">
        <v>22253</v>
      </c>
      <c r="AF83" s="331">
        <v>0</v>
      </c>
      <c r="AG83" s="331">
        <v>28219</v>
      </c>
      <c r="AH83" s="331">
        <v>90901</v>
      </c>
      <c r="AI83" s="331">
        <v>29</v>
      </c>
      <c r="AJ83" s="331">
        <v>84150</v>
      </c>
      <c r="AK83" s="331">
        <v>418</v>
      </c>
      <c r="AL83" s="331">
        <v>50</v>
      </c>
      <c r="AM83" s="331">
        <v>0</v>
      </c>
      <c r="AN83" s="331">
        <v>0</v>
      </c>
      <c r="AO83" s="273">
        <v>603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4422</v>
      </c>
      <c r="AX83" s="331">
        <v>0</v>
      </c>
      <c r="AY83" s="331">
        <v>2215</v>
      </c>
      <c r="AZ83" s="331">
        <v>0</v>
      </c>
      <c r="BA83" s="331">
        <v>0</v>
      </c>
      <c r="BB83" s="331">
        <v>0</v>
      </c>
      <c r="BC83" s="331">
        <v>0</v>
      </c>
      <c r="BD83" s="331">
        <v>0</v>
      </c>
      <c r="BE83" s="331">
        <v>511705</v>
      </c>
      <c r="BF83" s="331">
        <v>5</v>
      </c>
      <c r="BG83" s="331">
        <v>0</v>
      </c>
      <c r="BH83" s="333">
        <v>610992</v>
      </c>
      <c r="BI83" s="331">
        <v>0</v>
      </c>
      <c r="BJ83" s="331">
        <v>1511</v>
      </c>
      <c r="BK83" s="331">
        <v>32528</v>
      </c>
      <c r="BL83" s="331">
        <v>38</v>
      </c>
      <c r="BM83" s="331">
        <v>0</v>
      </c>
      <c r="BN83" s="331">
        <v>255338</v>
      </c>
      <c r="BO83" s="331">
        <v>0</v>
      </c>
      <c r="BP83" s="331">
        <v>4798</v>
      </c>
      <c r="BQ83" s="331">
        <v>0</v>
      </c>
      <c r="BR83" s="331">
        <v>8925</v>
      </c>
      <c r="BS83" s="331">
        <v>19721</v>
      </c>
      <c r="BT83" s="331">
        <v>0</v>
      </c>
      <c r="BU83" s="331">
        <v>0</v>
      </c>
      <c r="BV83" s="331">
        <v>1186</v>
      </c>
      <c r="BW83" s="331">
        <v>0</v>
      </c>
      <c r="BX83" s="331">
        <v>4043</v>
      </c>
      <c r="BY83" s="331">
        <v>3943</v>
      </c>
      <c r="BZ83" s="331">
        <v>0</v>
      </c>
      <c r="CA83" s="331">
        <v>32720</v>
      </c>
      <c r="CB83" s="331">
        <v>0</v>
      </c>
      <c r="CC83" s="331">
        <v>0</v>
      </c>
      <c r="CD83" s="273">
        <v>886456</v>
      </c>
      <c r="CE83" s="25">
        <v>2772941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-223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59462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76152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5267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73">
        <v>0</v>
      </c>
      <c r="CE84" s="25">
        <v>140658</v>
      </c>
      <c r="CF84" s="329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651310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2258144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235802</v>
      </c>
      <c r="T85" s="25">
        <v>0</v>
      </c>
      <c r="U85" s="25">
        <v>1434054</v>
      </c>
      <c r="V85" s="25">
        <v>43864</v>
      </c>
      <c r="W85" s="25">
        <v>0</v>
      </c>
      <c r="X85" s="25">
        <v>366190</v>
      </c>
      <c r="Y85" s="25">
        <v>981415</v>
      </c>
      <c r="Z85" s="25">
        <v>0</v>
      </c>
      <c r="AA85" s="25">
        <v>0</v>
      </c>
      <c r="AB85" s="25">
        <v>1455976</v>
      </c>
      <c r="AC85" s="25">
        <v>0</v>
      </c>
      <c r="AD85" s="25">
        <v>0</v>
      </c>
      <c r="AE85" s="25">
        <v>1000681</v>
      </c>
      <c r="AF85" s="25">
        <v>0</v>
      </c>
      <c r="AG85" s="25">
        <v>3014416</v>
      </c>
      <c r="AH85" s="25">
        <v>2059317</v>
      </c>
      <c r="AI85" s="25">
        <v>143729</v>
      </c>
      <c r="AJ85" s="25">
        <v>4142933</v>
      </c>
      <c r="AK85" s="25">
        <v>200433</v>
      </c>
      <c r="AL85" s="25">
        <v>88015</v>
      </c>
      <c r="AM85" s="25">
        <v>0</v>
      </c>
      <c r="AN85" s="25">
        <v>0</v>
      </c>
      <c r="AO85" s="25">
        <v>160953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7254</v>
      </c>
      <c r="AX85" s="25">
        <v>0</v>
      </c>
      <c r="AY85" s="25">
        <v>522643</v>
      </c>
      <c r="AZ85" s="25">
        <v>0</v>
      </c>
      <c r="BA85" s="25">
        <v>77980</v>
      </c>
      <c r="BB85" s="25">
        <v>0</v>
      </c>
      <c r="BC85" s="25">
        <v>0</v>
      </c>
      <c r="BD85" s="25">
        <v>65800</v>
      </c>
      <c r="BE85" s="25">
        <v>1642589</v>
      </c>
      <c r="BF85" s="25">
        <v>402974</v>
      </c>
      <c r="BG85" s="25">
        <v>0</v>
      </c>
      <c r="BH85" s="25">
        <v>1728435</v>
      </c>
      <c r="BI85" s="25">
        <v>0</v>
      </c>
      <c r="BJ85" s="25">
        <v>379088</v>
      </c>
      <c r="BK85" s="25">
        <v>824118</v>
      </c>
      <c r="BL85" s="25">
        <v>582911</v>
      </c>
      <c r="BM85" s="25">
        <v>0</v>
      </c>
      <c r="BN85" s="25">
        <v>1858172</v>
      </c>
      <c r="BO85" s="25">
        <v>0</v>
      </c>
      <c r="BP85" s="25">
        <v>176917</v>
      </c>
      <c r="BQ85" s="25">
        <v>0</v>
      </c>
      <c r="BR85" s="25">
        <v>613242</v>
      </c>
      <c r="BS85" s="25">
        <v>104765</v>
      </c>
      <c r="BT85" s="25">
        <v>0</v>
      </c>
      <c r="BU85" s="25">
        <v>0</v>
      </c>
      <c r="BV85" s="25">
        <v>432540</v>
      </c>
      <c r="BW85" s="25">
        <v>0</v>
      </c>
      <c r="BX85" s="25">
        <v>504686</v>
      </c>
      <c r="BY85" s="25">
        <v>327738</v>
      </c>
      <c r="BZ85" s="25">
        <v>0</v>
      </c>
      <c r="CA85" s="25">
        <v>34652</v>
      </c>
      <c r="CB85" s="25">
        <v>0</v>
      </c>
      <c r="CC85" s="25">
        <v>0</v>
      </c>
      <c r="CD85" s="25">
        <v>886456</v>
      </c>
      <c r="CE85" s="25">
        <v>29410192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3007017</v>
      </c>
      <c r="CF86" s="329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772677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1985130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151375</v>
      </c>
      <c r="T87" s="273">
        <v>0</v>
      </c>
      <c r="U87" s="273">
        <v>118147</v>
      </c>
      <c r="V87" s="273">
        <v>7187</v>
      </c>
      <c r="W87" s="273">
        <v>0</v>
      </c>
      <c r="X87" s="273">
        <v>37321</v>
      </c>
      <c r="Y87" s="273">
        <v>89570</v>
      </c>
      <c r="Z87" s="273">
        <v>0</v>
      </c>
      <c r="AA87" s="273">
        <v>0</v>
      </c>
      <c r="AB87" s="273">
        <v>352679</v>
      </c>
      <c r="AC87" s="273">
        <v>0</v>
      </c>
      <c r="AD87" s="273">
        <v>0</v>
      </c>
      <c r="AE87" s="273">
        <v>267829</v>
      </c>
      <c r="AF87" s="273">
        <v>0</v>
      </c>
      <c r="AG87" s="273">
        <v>6748</v>
      </c>
      <c r="AH87" s="273">
        <v>0</v>
      </c>
      <c r="AI87" s="273">
        <v>0</v>
      </c>
      <c r="AJ87" s="273">
        <v>8129</v>
      </c>
      <c r="AK87" s="273">
        <v>217023</v>
      </c>
      <c r="AL87" s="273">
        <v>39481</v>
      </c>
      <c r="AM87" s="273">
        <v>0</v>
      </c>
      <c r="AN87" s="273">
        <v>0</v>
      </c>
      <c r="AO87" s="273">
        <v>-6568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4046728</v>
      </c>
      <c r="CF87" s="329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269510</v>
      </c>
      <c r="T88" s="273">
        <v>0</v>
      </c>
      <c r="U88" s="273">
        <v>4151705</v>
      </c>
      <c r="V88" s="273">
        <v>273107</v>
      </c>
      <c r="W88" s="273">
        <v>0</v>
      </c>
      <c r="X88" s="273">
        <v>2129432</v>
      </c>
      <c r="Y88" s="273">
        <v>5110636</v>
      </c>
      <c r="Z88" s="273">
        <v>0</v>
      </c>
      <c r="AA88" s="273">
        <v>0</v>
      </c>
      <c r="AB88" s="273">
        <v>1716049</v>
      </c>
      <c r="AC88" s="273">
        <v>0</v>
      </c>
      <c r="AD88" s="273">
        <v>0</v>
      </c>
      <c r="AE88" s="273">
        <v>2052199</v>
      </c>
      <c r="AF88" s="273">
        <v>0</v>
      </c>
      <c r="AG88" s="273">
        <v>8870354</v>
      </c>
      <c r="AH88" s="273">
        <v>2897728</v>
      </c>
      <c r="AI88" s="273">
        <v>729978</v>
      </c>
      <c r="AJ88" s="273">
        <v>3756353</v>
      </c>
      <c r="AK88" s="273">
        <v>313155</v>
      </c>
      <c r="AL88" s="273">
        <v>195553</v>
      </c>
      <c r="AM88" s="273">
        <v>0</v>
      </c>
      <c r="AN88" s="273">
        <v>0</v>
      </c>
      <c r="AO88" s="273">
        <v>204451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32670210</v>
      </c>
      <c r="CF88" s="329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772677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1985130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420885</v>
      </c>
      <c r="T89" s="25">
        <v>0</v>
      </c>
      <c r="U89" s="25">
        <v>4269852</v>
      </c>
      <c r="V89" s="25">
        <v>280294</v>
      </c>
      <c r="W89" s="25">
        <v>0</v>
      </c>
      <c r="X89" s="25">
        <v>2166753</v>
      </c>
      <c r="Y89" s="25">
        <v>5200206</v>
      </c>
      <c r="Z89" s="25">
        <v>0</v>
      </c>
      <c r="AA89" s="25">
        <v>0</v>
      </c>
      <c r="AB89" s="25">
        <v>2068728</v>
      </c>
      <c r="AC89" s="25">
        <v>0</v>
      </c>
      <c r="AD89" s="25">
        <v>0</v>
      </c>
      <c r="AE89" s="25">
        <v>2320028</v>
      </c>
      <c r="AF89" s="25">
        <v>0</v>
      </c>
      <c r="AG89" s="25">
        <v>8877102</v>
      </c>
      <c r="AH89" s="25">
        <v>2897728</v>
      </c>
      <c r="AI89" s="25">
        <v>729978</v>
      </c>
      <c r="AJ89" s="25">
        <v>3764482</v>
      </c>
      <c r="AK89" s="25">
        <v>530178</v>
      </c>
      <c r="AL89" s="25">
        <v>235034</v>
      </c>
      <c r="AM89" s="25">
        <v>0</v>
      </c>
      <c r="AN89" s="25">
        <v>0</v>
      </c>
      <c r="AO89" s="25">
        <v>197883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36716938</v>
      </c>
      <c r="CF89" s="329">
        <v>0</v>
      </c>
    </row>
    <row r="90" spans="1:84" x14ac:dyDescent="0.25">
      <c r="A90" s="31" t="s">
        <v>289</v>
      </c>
      <c r="B90" s="25"/>
      <c r="C90" s="340">
        <v>0</v>
      </c>
      <c r="D90" s="340">
        <v>0</v>
      </c>
      <c r="E90" s="340">
        <v>760</v>
      </c>
      <c r="F90" s="340">
        <v>0</v>
      </c>
      <c r="G90" s="340">
        <v>0</v>
      </c>
      <c r="H90" s="340">
        <v>0</v>
      </c>
      <c r="I90" s="340">
        <v>0</v>
      </c>
      <c r="J90" s="340">
        <v>0</v>
      </c>
      <c r="K90" s="340">
        <v>0</v>
      </c>
      <c r="L90" s="340">
        <v>2634</v>
      </c>
      <c r="M90" s="340">
        <v>0</v>
      </c>
      <c r="N90" s="340">
        <v>0</v>
      </c>
      <c r="O90" s="340">
        <v>0</v>
      </c>
      <c r="P90" s="340">
        <v>0</v>
      </c>
      <c r="Q90" s="340">
        <v>0</v>
      </c>
      <c r="R90" s="340">
        <v>0</v>
      </c>
      <c r="S90" s="340">
        <v>1948</v>
      </c>
      <c r="T90" s="340">
        <v>0</v>
      </c>
      <c r="U90" s="340">
        <v>872</v>
      </c>
      <c r="V90" s="340">
        <v>147</v>
      </c>
      <c r="W90" s="340">
        <v>0</v>
      </c>
      <c r="X90" s="340">
        <v>409</v>
      </c>
      <c r="Y90" s="340">
        <v>980</v>
      </c>
      <c r="Z90" s="340">
        <v>0</v>
      </c>
      <c r="AA90" s="340">
        <v>0</v>
      </c>
      <c r="AB90" s="340">
        <v>149</v>
      </c>
      <c r="AC90" s="340">
        <v>0</v>
      </c>
      <c r="AD90" s="340">
        <v>0</v>
      </c>
      <c r="AE90" s="340">
        <v>2554</v>
      </c>
      <c r="AF90" s="340">
        <v>0</v>
      </c>
      <c r="AG90" s="340">
        <v>2203</v>
      </c>
      <c r="AH90" s="340">
        <v>844</v>
      </c>
      <c r="AI90" s="340">
        <v>523</v>
      </c>
      <c r="AJ90" s="340">
        <v>3872</v>
      </c>
      <c r="AK90" s="340">
        <v>160</v>
      </c>
      <c r="AL90" s="340">
        <v>264</v>
      </c>
      <c r="AM90" s="340">
        <v>0</v>
      </c>
      <c r="AN90" s="340">
        <v>0</v>
      </c>
      <c r="AO90" s="340">
        <v>188</v>
      </c>
      <c r="AP90" s="340">
        <v>0</v>
      </c>
      <c r="AQ90" s="340">
        <v>0</v>
      </c>
      <c r="AR90" s="340">
        <v>0</v>
      </c>
      <c r="AS90" s="340">
        <v>0</v>
      </c>
      <c r="AT90" s="340">
        <v>0</v>
      </c>
      <c r="AU90" s="340">
        <v>0</v>
      </c>
      <c r="AV90" s="340">
        <v>0</v>
      </c>
      <c r="AW90" s="340">
        <v>0</v>
      </c>
      <c r="AX90" s="340">
        <v>0</v>
      </c>
      <c r="AY90" s="340">
        <v>1301</v>
      </c>
      <c r="AZ90" s="340">
        <v>0</v>
      </c>
      <c r="BA90" s="340">
        <v>435</v>
      </c>
      <c r="BB90" s="340">
        <v>0</v>
      </c>
      <c r="BC90" s="340">
        <v>0</v>
      </c>
      <c r="BD90" s="340">
        <v>0</v>
      </c>
      <c r="BE90" s="340">
        <v>8173</v>
      </c>
      <c r="BF90" s="340">
        <v>282</v>
      </c>
      <c r="BG90" s="340">
        <v>0</v>
      </c>
      <c r="BH90" s="340">
        <v>0</v>
      </c>
      <c r="BI90" s="340">
        <v>0</v>
      </c>
      <c r="BJ90" s="340">
        <v>0</v>
      </c>
      <c r="BK90" s="340">
        <v>0</v>
      </c>
      <c r="BL90" s="340">
        <v>0</v>
      </c>
      <c r="BM90" s="340">
        <v>0</v>
      </c>
      <c r="BN90" s="340">
        <v>5530</v>
      </c>
      <c r="BO90" s="340">
        <v>0</v>
      </c>
      <c r="BP90" s="340">
        <v>0</v>
      </c>
      <c r="BQ90" s="340">
        <v>0</v>
      </c>
      <c r="BR90" s="340">
        <v>113</v>
      </c>
      <c r="BS90" s="340">
        <v>83</v>
      </c>
      <c r="BT90" s="340">
        <v>0</v>
      </c>
      <c r="BU90" s="340">
        <v>0</v>
      </c>
      <c r="BV90" s="340">
        <v>917</v>
      </c>
      <c r="BW90" s="340">
        <v>0</v>
      </c>
      <c r="BX90" s="340">
        <v>0</v>
      </c>
      <c r="BY90" s="340">
        <v>79</v>
      </c>
      <c r="BZ90" s="340">
        <v>0</v>
      </c>
      <c r="CA90" s="340">
        <v>0</v>
      </c>
      <c r="CB90" s="340">
        <v>0</v>
      </c>
      <c r="CC90" s="340">
        <v>0</v>
      </c>
      <c r="CD90" s="224" t="s">
        <v>247</v>
      </c>
      <c r="CE90" s="25">
        <v>35420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776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2689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191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3656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496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1720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1272</v>
      </c>
      <c r="T92" s="273">
        <v>0</v>
      </c>
      <c r="U92" s="273">
        <v>569</v>
      </c>
      <c r="V92" s="273">
        <v>96</v>
      </c>
      <c r="W92" s="273">
        <v>0</v>
      </c>
      <c r="X92" s="273">
        <v>267</v>
      </c>
      <c r="Y92" s="273">
        <v>640</v>
      </c>
      <c r="Z92" s="273">
        <v>0</v>
      </c>
      <c r="AA92" s="273">
        <v>0</v>
      </c>
      <c r="AB92" s="273">
        <v>97</v>
      </c>
      <c r="AC92" s="273">
        <v>0</v>
      </c>
      <c r="AD92" s="273">
        <v>0</v>
      </c>
      <c r="AE92" s="273">
        <v>1667</v>
      </c>
      <c r="AF92" s="273">
        <v>0</v>
      </c>
      <c r="AG92" s="273">
        <v>1438</v>
      </c>
      <c r="AH92" s="273">
        <v>0</v>
      </c>
      <c r="AI92" s="273">
        <v>341</v>
      </c>
      <c r="AJ92" s="273">
        <v>2528</v>
      </c>
      <c r="AK92" s="273">
        <v>104</v>
      </c>
      <c r="AL92" s="273">
        <v>172</v>
      </c>
      <c r="AM92" s="273">
        <v>0</v>
      </c>
      <c r="AN92" s="273">
        <v>0</v>
      </c>
      <c r="AO92" s="273">
        <v>122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54</v>
      </c>
      <c r="BT92" s="273">
        <v>0</v>
      </c>
      <c r="BU92" s="273">
        <v>0</v>
      </c>
      <c r="BV92" s="273">
        <v>599</v>
      </c>
      <c r="BW92" s="273">
        <v>0</v>
      </c>
      <c r="BX92" s="273">
        <v>0</v>
      </c>
      <c r="BY92" s="273">
        <v>52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12234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5902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20462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1553</v>
      </c>
      <c r="V93" s="273">
        <v>0</v>
      </c>
      <c r="W93" s="273">
        <v>0</v>
      </c>
      <c r="X93" s="273">
        <v>838</v>
      </c>
      <c r="Y93" s="273">
        <v>2011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8045</v>
      </c>
      <c r="AF93" s="273">
        <v>0</v>
      </c>
      <c r="AG93" s="273">
        <v>26010</v>
      </c>
      <c r="AH93" s="273">
        <v>355</v>
      </c>
      <c r="AI93" s="273">
        <v>1956</v>
      </c>
      <c r="AJ93" s="273">
        <v>2093</v>
      </c>
      <c r="AK93" s="273">
        <v>0</v>
      </c>
      <c r="AL93" s="273">
        <v>0</v>
      </c>
      <c r="AM93" s="273">
        <v>0</v>
      </c>
      <c r="AN93" s="273">
        <v>0</v>
      </c>
      <c r="AO93" s="273">
        <v>1458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70683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2.86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9.9</v>
      </c>
      <c r="M94" s="277">
        <v>0</v>
      </c>
      <c r="N94" s="277">
        <v>0</v>
      </c>
      <c r="O94" s="277">
        <v>0</v>
      </c>
      <c r="P94" s="334">
        <v>0</v>
      </c>
      <c r="Q94" s="334">
        <v>0</v>
      </c>
      <c r="R94" s="334">
        <v>0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6.54</v>
      </c>
      <c r="AH94" s="334">
        <v>0</v>
      </c>
      <c r="AI94" s="334">
        <v>0.37</v>
      </c>
      <c r="AJ94" s="334">
        <v>8.99</v>
      </c>
      <c r="AK94" s="334">
        <v>0</v>
      </c>
      <c r="AL94" s="334">
        <v>0</v>
      </c>
      <c r="AM94" s="334">
        <v>0</v>
      </c>
      <c r="AN94" s="334">
        <v>0</v>
      </c>
      <c r="AO94" s="334">
        <v>0.71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29.370000000000005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41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41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41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42">
        <v>98826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43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3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3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1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4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4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5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71</v>
      </c>
      <c r="D127" s="295">
        <v>259</v>
      </c>
      <c r="E127" s="16"/>
    </row>
    <row r="128" spans="1:5" x14ac:dyDescent="0.25">
      <c r="A128" s="16" t="s">
        <v>334</v>
      </c>
      <c r="B128" s="35" t="s">
        <v>299</v>
      </c>
      <c r="C128" s="292">
        <v>63</v>
      </c>
      <c r="D128" s="295">
        <v>898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6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6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6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6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6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6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6">
        <v>0</v>
      </c>
      <c r="D139" s="16"/>
      <c r="E139" s="16"/>
    </row>
    <row r="140" spans="1:5" x14ac:dyDescent="0.25">
      <c r="A140" s="16" t="s">
        <v>345</v>
      </c>
      <c r="B140" s="35"/>
      <c r="C140" s="296">
        <v>6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6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9</v>
      </c>
    </row>
    <row r="144" spans="1:5" x14ac:dyDescent="0.25">
      <c r="A144" s="16" t="s">
        <v>348</v>
      </c>
      <c r="B144" s="35" t="s">
        <v>299</v>
      </c>
      <c r="C144" s="294">
        <v>12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44</v>
      </c>
      <c r="C154" s="295">
        <v>5</v>
      </c>
      <c r="D154" s="295">
        <v>22</v>
      </c>
      <c r="E154" s="25">
        <v>71</v>
      </c>
    </row>
    <row r="155" spans="1:6" x14ac:dyDescent="0.25">
      <c r="A155" s="16" t="s">
        <v>241</v>
      </c>
      <c r="B155" s="272">
        <v>161</v>
      </c>
      <c r="C155" s="272">
        <v>13</v>
      </c>
      <c r="D155" s="272">
        <v>85</v>
      </c>
      <c r="E155" s="25">
        <v>259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1866108</v>
      </c>
      <c r="C157" s="295">
        <v>45971</v>
      </c>
      <c r="D157" s="295">
        <v>152052</v>
      </c>
      <c r="E157" s="25">
        <v>2064131</v>
      </c>
      <c r="F157" s="14"/>
    </row>
    <row r="158" spans="1:6" x14ac:dyDescent="0.25">
      <c r="A158" s="16" t="s">
        <v>287</v>
      </c>
      <c r="B158" s="295">
        <v>14214426</v>
      </c>
      <c r="C158" s="295">
        <v>5306250</v>
      </c>
      <c r="D158" s="295">
        <v>13146978</v>
      </c>
      <c r="E158" s="25">
        <v>32667654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40</v>
      </c>
      <c r="C160" s="295">
        <v>0</v>
      </c>
      <c r="D160" s="295">
        <v>23</v>
      </c>
      <c r="E160" s="25">
        <v>63</v>
      </c>
    </row>
    <row r="161" spans="1:5" x14ac:dyDescent="0.25">
      <c r="A161" s="16" t="s">
        <v>241</v>
      </c>
      <c r="B161" s="295">
        <v>598</v>
      </c>
      <c r="C161" s="295">
        <v>0</v>
      </c>
      <c r="D161" s="272">
        <v>300</v>
      </c>
      <c r="E161" s="25">
        <v>898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1878870</v>
      </c>
      <c r="C163" s="295">
        <v>0</v>
      </c>
      <c r="D163" s="295">
        <v>106260</v>
      </c>
      <c r="E163" s="25">
        <v>1985130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3878851</v>
      </c>
      <c r="C173" s="295">
        <v>649215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1063591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149600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1586634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6335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183060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114010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3103230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32461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153597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186058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106700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146781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253481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111048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157693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268741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364234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364234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522015</v>
      </c>
      <c r="C211" s="292">
        <v>0</v>
      </c>
      <c r="D211" s="295">
        <v>0</v>
      </c>
      <c r="E211" s="25">
        <v>522015</v>
      </c>
    </row>
    <row r="212" spans="1:5" x14ac:dyDescent="0.25">
      <c r="A212" s="16" t="s">
        <v>390</v>
      </c>
      <c r="B212" s="295">
        <v>1392089</v>
      </c>
      <c r="C212" s="292">
        <v>28237</v>
      </c>
      <c r="D212" s="295">
        <v>0</v>
      </c>
      <c r="E212" s="25">
        <v>1420326</v>
      </c>
    </row>
    <row r="213" spans="1:5" x14ac:dyDescent="0.25">
      <c r="A213" s="16" t="s">
        <v>391</v>
      </c>
      <c r="B213" s="295">
        <v>10502549</v>
      </c>
      <c r="C213" s="292">
        <v>0</v>
      </c>
      <c r="D213" s="295">
        <v>0</v>
      </c>
      <c r="E213" s="25">
        <v>10502549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8747554</v>
      </c>
      <c r="C215" s="292">
        <v>198901</v>
      </c>
      <c r="D215" s="295">
        <v>0</v>
      </c>
      <c r="E215" s="25">
        <v>8946455</v>
      </c>
    </row>
    <row r="216" spans="1:5" x14ac:dyDescent="0.25">
      <c r="A216" s="16" t="s">
        <v>394</v>
      </c>
      <c r="B216" s="295">
        <v>7829280</v>
      </c>
      <c r="C216" s="292">
        <v>178814</v>
      </c>
      <c r="D216" s="295">
        <v>32391</v>
      </c>
      <c r="E216" s="25">
        <v>7975703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106054</v>
      </c>
      <c r="C218" s="292">
        <v>137041</v>
      </c>
      <c r="D218" s="295">
        <v>0</v>
      </c>
      <c r="E218" s="25">
        <v>243095</v>
      </c>
    </row>
    <row r="219" spans="1:5" x14ac:dyDescent="0.25">
      <c r="A219" s="16" t="s">
        <v>397</v>
      </c>
      <c r="B219" s="295">
        <v>17072</v>
      </c>
      <c r="C219" s="292">
        <v>743075</v>
      </c>
      <c r="D219" s="295">
        <v>0</v>
      </c>
      <c r="E219" s="25">
        <v>760147</v>
      </c>
    </row>
    <row r="220" spans="1:5" x14ac:dyDescent="0.25">
      <c r="A220" s="16" t="s">
        <v>229</v>
      </c>
      <c r="B220" s="25">
        <v>29116613</v>
      </c>
      <c r="C220" s="225">
        <v>1286068</v>
      </c>
      <c r="D220" s="25">
        <v>32391</v>
      </c>
      <c r="E220" s="25">
        <v>30370290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981588</v>
      </c>
      <c r="C225" s="292">
        <v>67708</v>
      </c>
      <c r="D225" s="295">
        <v>0</v>
      </c>
      <c r="E225" s="25">
        <v>1049296</v>
      </c>
    </row>
    <row r="226" spans="1:5" x14ac:dyDescent="0.25">
      <c r="A226" s="16" t="s">
        <v>391</v>
      </c>
      <c r="B226" s="295">
        <v>7215197</v>
      </c>
      <c r="C226" s="292">
        <v>526286</v>
      </c>
      <c r="D226" s="295">
        <v>0</v>
      </c>
      <c r="E226" s="25">
        <v>7741483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6284649</v>
      </c>
      <c r="C228" s="292">
        <v>536147</v>
      </c>
      <c r="D228" s="295">
        <v>0</v>
      </c>
      <c r="E228" s="25">
        <v>6820796</v>
      </c>
    </row>
    <row r="229" spans="1:5" x14ac:dyDescent="0.25">
      <c r="A229" s="16" t="s">
        <v>394</v>
      </c>
      <c r="B229" s="295">
        <v>4567004</v>
      </c>
      <c r="C229" s="292">
        <v>877680</v>
      </c>
      <c r="D229" s="295">
        <v>32391</v>
      </c>
      <c r="E229" s="25">
        <v>5412293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30796</v>
      </c>
      <c r="C231" s="292">
        <v>89699</v>
      </c>
      <c r="D231" s="295">
        <v>0</v>
      </c>
      <c r="E231" s="25">
        <v>120495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19079234</v>
      </c>
      <c r="C233" s="225">
        <v>2097520</v>
      </c>
      <c r="D233" s="25">
        <v>32391</v>
      </c>
      <c r="E233" s="25">
        <v>21144363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53" t="s">
        <v>400</v>
      </c>
      <c r="C236" s="353"/>
      <c r="D236" s="30"/>
      <c r="E236" s="30"/>
    </row>
    <row r="237" spans="1:5" x14ac:dyDescent="0.25">
      <c r="A237" s="43" t="s">
        <v>400</v>
      </c>
      <c r="B237" s="30"/>
      <c r="C237" s="292">
        <v>1036928</v>
      </c>
      <c r="D237" s="32">
        <v>1036928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3063052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2509726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4089042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9661820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228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615687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615687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11314435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13275933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6490776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2859846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702321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126549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270696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289467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18295896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964217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964217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522015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1420326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10502549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8946455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7975703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106054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760147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30233249</v>
      </c>
      <c r="E291" s="16"/>
    </row>
    <row r="292" spans="1:5" x14ac:dyDescent="0.25">
      <c r="A292" s="16" t="s">
        <v>439</v>
      </c>
      <c r="B292" s="35" t="s">
        <v>299</v>
      </c>
      <c r="C292" s="292">
        <v>21007322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9225927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1794419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1794419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30280459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637989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1395232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25328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741000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793670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3593219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1074248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9751986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2675197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13501431</v>
      </c>
      <c r="E339" s="16"/>
    </row>
    <row r="340" spans="1:5" x14ac:dyDescent="0.25">
      <c r="A340" s="16" t="s">
        <v>480</v>
      </c>
      <c r="B340" s="16"/>
      <c r="C340" s="22"/>
      <c r="D340" s="25">
        <v>793670</v>
      </c>
      <c r="E340" s="16"/>
    </row>
    <row r="341" spans="1:5" x14ac:dyDescent="0.25">
      <c r="A341" s="16" t="s">
        <v>481</v>
      </c>
      <c r="B341" s="16"/>
      <c r="C341" s="22"/>
      <c r="D341" s="25">
        <v>12707761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13979479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30280459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30280459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4046728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32670210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36716938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1036928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4">
        <v>9661820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615687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11314435</v>
      </c>
      <c r="E366" s="16"/>
    </row>
    <row r="367" spans="1:5" x14ac:dyDescent="0.25">
      <c r="A367" s="16" t="s">
        <v>499</v>
      </c>
      <c r="B367" s="16"/>
      <c r="C367" s="22"/>
      <c r="D367" s="25">
        <v>25402503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206397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140658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347055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347055</v>
      </c>
      <c r="E383" s="16"/>
    </row>
    <row r="384" spans="1:6" x14ac:dyDescent="0.25">
      <c r="A384" s="16" t="s">
        <v>516</v>
      </c>
      <c r="B384" s="16"/>
      <c r="C384" s="22"/>
      <c r="D384" s="25">
        <v>25749558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14868578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3103230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4">
        <v>410637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4">
        <v>2212826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4">
        <v>283713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4">
        <v>3615348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4">
        <v>2097520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4">
        <v>186058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253481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268741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364234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647646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253541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985298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1886485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29550851</v>
      </c>
      <c r="E416" s="25"/>
    </row>
    <row r="417" spans="1:13" x14ac:dyDescent="0.25">
      <c r="A417" s="25" t="s">
        <v>530</v>
      </c>
      <c r="B417" s="16"/>
      <c r="C417" s="22"/>
      <c r="D417" s="25">
        <v>-3801293</v>
      </c>
      <c r="E417" s="25"/>
    </row>
    <row r="418" spans="1:13" x14ac:dyDescent="0.25">
      <c r="A418" s="25" t="s">
        <v>531</v>
      </c>
      <c r="B418" s="16"/>
      <c r="C418" s="294">
        <v>3706089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3706089</v>
      </c>
      <c r="E420" s="25"/>
    </row>
    <row r="421" spans="1:13" x14ac:dyDescent="0.25">
      <c r="A421" s="25" t="s">
        <v>534</v>
      </c>
      <c r="B421" s="16"/>
      <c r="C421" s="22"/>
      <c r="D421" s="25">
        <v>-95204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-95204</v>
      </c>
      <c r="E424" s="16"/>
    </row>
    <row r="426" spans="1:13" ht="29.1" customHeight="1" x14ac:dyDescent="0.25">
      <c r="A426" s="355" t="s">
        <v>538</v>
      </c>
      <c r="B426" s="355"/>
      <c r="C426" s="355"/>
      <c r="D426" s="355"/>
      <c r="E426" s="35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27247</v>
      </c>
      <c r="E612" s="219">
        <f>SUM(C624:D647)+SUM(C668:D713)</f>
        <v>26482724.771717988</v>
      </c>
      <c r="F612" s="219">
        <f>CE64-(AX64+BD64+BE64+BG64+BJ64+BN64+BP64+BQ64+CB64+CC64+CD64)</f>
        <v>2142231</v>
      </c>
      <c r="G612" s="217">
        <f>CE91-(AX91+AY91+BD91+BE91+BG91+BJ91+BN91+BP91+BQ91+CB91+CC91+CD91)</f>
        <v>3656</v>
      </c>
      <c r="H612" s="222">
        <f>CE60-(AX60+AY60+AZ60+BD60+BE60+BG60+BJ60+BN60+BO60+BP60+BQ60+BR60+CB60+CC60+CD60)</f>
        <v>127.20999999999998</v>
      </c>
      <c r="I612" s="217">
        <f>CE92-(AX92+AY92+AZ92+BD92+BE92+BF92+BG92+BJ92+BN92+BO92+BP92+BQ92+BR92+CB92+CC92+CD92)</f>
        <v>12234</v>
      </c>
      <c r="J612" s="217">
        <f>CE93-(AX93+AY93+AZ93+BA93+BD93+BE93+BF93+BG93+BJ93+BN93+BO93+BP93+BQ93+BR93+CB93+CC93+CD93)</f>
        <v>70683</v>
      </c>
      <c r="K612" s="217">
        <f>CE89-(AW89+AX89+AY89+AZ89+BA89+BB89+BC89+BD89+BE89+BF89+BG89+BH89+BI89+BJ89+BK89+BL89+BM89+BN89+BO89+BP89+BQ89+BR89+BS89+BT89+BU89+BV89+BW89+BX89+CB89+CC89+CD89)</f>
        <v>36716938</v>
      </c>
      <c r="L612" s="223">
        <f>CE94-(AW94+AX94+AY94+AZ94+BA94+BB94+BC94+BD94+BE94+BF94+BG94+BH94+BI94+BJ94+BK94+BL94+BM94+BN94+BO94+BP94+BQ94+BR94+BS94+BT94+BU94+BV94+BW94+BX94+BY94+BZ94+CA94+CB94+CC94+CD94)</f>
        <v>29.370000000000005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1642589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886456</v>
      </c>
      <c r="D615" s="217">
        <f>SUM(C614:C615)</f>
        <v>2529045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379088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1858172</v>
      </c>
      <c r="D619" s="217">
        <f>(D615/D612)*BN90</f>
        <v>513290.22828201274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176917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2927467.228282013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65800</v>
      </c>
      <c r="D624" s="217">
        <f>(D615/D612)*BD90</f>
        <v>0</v>
      </c>
      <c r="E624" s="219">
        <f>(E623/E612)*SUM(C624:D624)</f>
        <v>7273.6980534069244</v>
      </c>
      <c r="F624" s="219">
        <f>SUM(C624:E624)</f>
        <v>73073.69805340693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522643</v>
      </c>
      <c r="D625" s="217">
        <f>(D615/D612)*AY90</f>
        <v>120757.79149998166</v>
      </c>
      <c r="E625" s="219">
        <f>(E623/E612)*SUM(C625:D625)</f>
        <v>71123.14718379773</v>
      </c>
      <c r="F625" s="219">
        <f>(F624/F612)*AY64</f>
        <v>4574.595630557279</v>
      </c>
      <c r="G625" s="217">
        <f>SUM(C625:F625)</f>
        <v>719098.53431433672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613242</v>
      </c>
      <c r="D626" s="217">
        <f>(D615/D612)*BR90</f>
        <v>10488.570668330458</v>
      </c>
      <c r="E626" s="219">
        <f>(E623/E612)*SUM(C626:D626)</f>
        <v>68948.751333140201</v>
      </c>
      <c r="F626" s="219">
        <f>(F624/F612)*BR64</f>
        <v>85.038788649376983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692764.36079011997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402974</v>
      </c>
      <c r="D629" s="217">
        <f>(D615/D612)*BF90</f>
        <v>26175.017066099022</v>
      </c>
      <c r="E629" s="219">
        <f>(E623/E612)*SUM(C629:D629)</f>
        <v>47439.21535038267</v>
      </c>
      <c r="F629" s="219">
        <f>(F624/F612)*BF64</f>
        <v>1202.9253436503325</v>
      </c>
      <c r="G629" s="217">
        <f>(G625/G612)*BF91</f>
        <v>0</v>
      </c>
      <c r="H629" s="219">
        <f>(H628/H612)*BF60</f>
        <v>35615.744985200734</v>
      </c>
      <c r="I629" s="217">
        <f>SUM(C629:H629)</f>
        <v>513406.9027453328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77980</v>
      </c>
      <c r="D630" s="217">
        <f>(D615/D612)*BA90</f>
        <v>40376.356112599555</v>
      </c>
      <c r="E630" s="219">
        <f>(E623/E612)*SUM(C630:D630)</f>
        <v>13083.410289734833</v>
      </c>
      <c r="F630" s="219">
        <f>(F624/F612)*BA64</f>
        <v>391.66280436106956</v>
      </c>
      <c r="G630" s="217">
        <f>(G625/G612)*BA91</f>
        <v>0</v>
      </c>
      <c r="H630" s="219">
        <f>(H628/H612)*BA60</f>
        <v>2722.9162832722272</v>
      </c>
      <c r="I630" s="217">
        <f>(I629/I612)*BA92</f>
        <v>0</v>
      </c>
      <c r="J630" s="217">
        <f>SUM(C630:I630)</f>
        <v>134554.3454899677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7254</v>
      </c>
      <c r="D631" s="217">
        <f>(D615/D612)*AW90</f>
        <v>0</v>
      </c>
      <c r="E631" s="219">
        <f>(E623/E612)*SUM(C631:D631)</f>
        <v>801.87546625248979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824118</v>
      </c>
      <c r="D635" s="217">
        <f>(D615/D612)*BK90</f>
        <v>0</v>
      </c>
      <c r="E635" s="219">
        <f>(E623/E612)*SUM(C635:D635)</f>
        <v>91100.083470784317</v>
      </c>
      <c r="F635" s="219">
        <f>(F624/F612)*BK64</f>
        <v>170.4527985884223</v>
      </c>
      <c r="G635" s="217">
        <f>(G625/G612)*BK91</f>
        <v>0</v>
      </c>
      <c r="H635" s="219">
        <f>(H628/H612)*BK60</f>
        <v>30224.370744321721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1728435</v>
      </c>
      <c r="D636" s="217">
        <f>(D615/D612)*BH90</f>
        <v>0</v>
      </c>
      <c r="E636" s="219">
        <f>(E623/E612)*SUM(C636:D636)</f>
        <v>191065.56679240725</v>
      </c>
      <c r="F636" s="219">
        <f>(F624/F612)*BH64</f>
        <v>1156.909569126462</v>
      </c>
      <c r="G636" s="217">
        <f>(G625/G612)*BH91</f>
        <v>0</v>
      </c>
      <c r="H636" s="219">
        <f>(H628/H612)*BH60</f>
        <v>8549.9571294747948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582911</v>
      </c>
      <c r="D637" s="217">
        <f>(D615/D612)*BL90</f>
        <v>0</v>
      </c>
      <c r="E637" s="219">
        <f>(E623/E612)*SUM(C637:D637)</f>
        <v>64436.452978867535</v>
      </c>
      <c r="F637" s="219">
        <f>(F624/F612)*BL64</f>
        <v>306.65812673802611</v>
      </c>
      <c r="G637" s="217">
        <f>(G625/G612)*BL91</f>
        <v>0</v>
      </c>
      <c r="H637" s="219">
        <f>(H628/H612)*BL60</f>
        <v>48195.618213918424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104765</v>
      </c>
      <c r="D639" s="217">
        <f>(D615/D612)*BS90</f>
        <v>7703.9943847029035</v>
      </c>
      <c r="E639" s="219">
        <f>(E623/E612)*SUM(C639:D639)</f>
        <v>12432.606466939937</v>
      </c>
      <c r="F639" s="219">
        <f>(F624/F612)*BS64</f>
        <v>0</v>
      </c>
      <c r="G639" s="217">
        <f>(G625/G612)*BS91</f>
        <v>0</v>
      </c>
      <c r="H639" s="219">
        <f>(H628/H612)*BS60</f>
        <v>4029.9160992428961</v>
      </c>
      <c r="I639" s="217">
        <f>(I629/I612)*BS92</f>
        <v>2266.1413068700317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432540</v>
      </c>
      <c r="D642" s="217">
        <f>(D615/D612)*BV90</f>
        <v>85115.21506954894</v>
      </c>
      <c r="E642" s="219">
        <f>(E623/E612)*SUM(C642:D642)</f>
        <v>57222.913832634054</v>
      </c>
      <c r="F642" s="219">
        <f>(F624/F612)*BV64</f>
        <v>170.75979782542365</v>
      </c>
      <c r="G642" s="217">
        <f>(G625/G612)*BV91</f>
        <v>0</v>
      </c>
      <c r="H642" s="219">
        <f>(H628/H612)*BV60</f>
        <v>24506.246549450047</v>
      </c>
      <c r="I642" s="217">
        <f>(I629/I612)*BV92</f>
        <v>25137.382274354612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504686</v>
      </c>
      <c r="D644" s="217">
        <f>(D615/D612)*BX90</f>
        <v>0</v>
      </c>
      <c r="E644" s="219">
        <f>(E623/E612)*SUM(C644:D644)</f>
        <v>55789.264069631106</v>
      </c>
      <c r="F644" s="219">
        <f>(F624/F612)*BX64</f>
        <v>43.286892417191893</v>
      </c>
      <c r="G644" s="217">
        <f>(G625/G612)*BX91</f>
        <v>0</v>
      </c>
      <c r="H644" s="219">
        <f>(H628/H612)*BX60</f>
        <v>19604.997239560038</v>
      </c>
      <c r="I644" s="217">
        <f>(I629/I612)*BX92</f>
        <v>0</v>
      </c>
      <c r="J644" s="217">
        <f>(J630/J612)*BX93</f>
        <v>0</v>
      </c>
      <c r="K644" s="219">
        <f>SUM(C631:J644)</f>
        <v>4914739.6692736559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327738</v>
      </c>
      <c r="D645" s="217">
        <f>(D615/D612)*BY90</f>
        <v>7332.7175468858959</v>
      </c>
      <c r="E645" s="219">
        <f>(E623/E612)*SUM(C645:D645)</f>
        <v>37039.5627047788</v>
      </c>
      <c r="F645" s="219">
        <f>(F624/F612)*BY64</f>
        <v>77.602584908677343</v>
      </c>
      <c r="G645" s="217">
        <f>(G625/G612)*BY91</f>
        <v>0</v>
      </c>
      <c r="H645" s="219">
        <f>(H628/H612)*BY60</f>
        <v>13287.831462368469</v>
      </c>
      <c r="I645" s="217">
        <f>(I629/I612)*BY92</f>
        <v>2182.2101473563271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34652</v>
      </c>
      <c r="D647" s="217">
        <f>(D615/D612)*CA90</f>
        <v>0</v>
      </c>
      <c r="E647" s="219">
        <f>(E623/E612)*SUM(C647:D647)</f>
        <v>3830.5195280646922</v>
      </c>
      <c r="F647" s="219">
        <f>(F624/F612)*CA64</f>
        <v>54.884641370576638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426195.32861573342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11172960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651310</v>
      </c>
      <c r="D670" s="217">
        <f>(D615/D612)*E90</f>
        <v>70542.599185231404</v>
      </c>
      <c r="E670" s="219">
        <f>(E623/E612)*SUM(C670:D670)</f>
        <v>79795.407986935359</v>
      </c>
      <c r="F670" s="219">
        <f>(F624/F612)*E64</f>
        <v>447.67310960065123</v>
      </c>
      <c r="G670" s="217">
        <f>(G625/G612)*E91</f>
        <v>152631.41756781327</v>
      </c>
      <c r="H670" s="219">
        <f>(H628/H612)*E60</f>
        <v>23961.663292795602</v>
      </c>
      <c r="I670" s="217">
        <f>(I629/I612)*E92</f>
        <v>20814.92755939881</v>
      </c>
      <c r="J670" s="217">
        <f>(J630/J612)*E93</f>
        <v>11235.229787668737</v>
      </c>
      <c r="K670" s="217">
        <f>(K644/K612)*E89</f>
        <v>103426.55216607008</v>
      </c>
      <c r="L670" s="217">
        <f>(L647/L612)*E94</f>
        <v>41502.166831494629</v>
      </c>
      <c r="M670" s="202">
        <f t="shared" si="0"/>
        <v>504358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2258144</v>
      </c>
      <c r="D677" s="217">
        <f>(D615/D612)*L90</f>
        <v>244485.79770249937</v>
      </c>
      <c r="E677" s="219">
        <f>(E623/E612)*SUM(C677:D677)</f>
        <v>276647.01349463273</v>
      </c>
      <c r="F677" s="219">
        <f>(F624/F612)*L64</f>
        <v>1552.1540312525474</v>
      </c>
      <c r="G677" s="217">
        <f>(G625/G612)*L91</f>
        <v>528899.33226784773</v>
      </c>
      <c r="H677" s="219">
        <f>(H628/H612)*L60</f>
        <v>82994.488314137488</v>
      </c>
      <c r="I677" s="217">
        <f>(I629/I612)*L92</f>
        <v>72180.797181786198</v>
      </c>
      <c r="J677" s="217">
        <f>(J630/J612)*L93</f>
        <v>38952.096224208355</v>
      </c>
      <c r="K677" s="217">
        <f>(K644/K612)*L89</f>
        <v>265719.24814823101</v>
      </c>
      <c r="L677" s="217">
        <f>(L647/L612)*L94</f>
        <v>143661.34672440449</v>
      </c>
      <c r="M677" s="202">
        <f t="shared" si="0"/>
        <v>1655092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0"/>
        <v>0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0"/>
        <v>0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235802</v>
      </c>
      <c r="D684" s="217">
        <f>(D615/D612)*S90</f>
        <v>180811.82001688259</v>
      </c>
      <c r="E684" s="219">
        <f>(E623/E612)*SUM(C684:D684)</f>
        <v>46053.543034638627</v>
      </c>
      <c r="F684" s="219">
        <f>(F624/F612)*S64</f>
        <v>1296.0825565670789</v>
      </c>
      <c r="G684" s="217">
        <f>(G625/G612)*S91</f>
        <v>0</v>
      </c>
      <c r="H684" s="219">
        <f>(H628/H612)*S60</f>
        <v>5064.6242868863428</v>
      </c>
      <c r="I684" s="217">
        <f>(I629/I612)*S92</f>
        <v>53380.217450716307</v>
      </c>
      <c r="J684" s="217">
        <f>(J630/J612)*S93</f>
        <v>0</v>
      </c>
      <c r="K684" s="217">
        <f>(K644/K612)*S89</f>
        <v>56337.492132438783</v>
      </c>
      <c r="L684" s="217">
        <f>(L647/L612)*S94</f>
        <v>0</v>
      </c>
      <c r="M684" s="202">
        <f t="shared" si="0"/>
        <v>342944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1434054</v>
      </c>
      <c r="D686" s="217">
        <f>(D615/D612)*U90</f>
        <v>80938.350644107617</v>
      </c>
      <c r="E686" s="219">
        <f>(E623/E612)*SUM(C686:D686)</f>
        <v>167471.07768702775</v>
      </c>
      <c r="F686" s="219">
        <f>(F624/F612)*U64</f>
        <v>16233.130432868295</v>
      </c>
      <c r="G686" s="217">
        <f>(G625/G612)*U91</f>
        <v>0</v>
      </c>
      <c r="H686" s="219">
        <f>(H628/H612)*U60</f>
        <v>38229.744617142067</v>
      </c>
      <c r="I686" s="217">
        <f>(I629/I612)*U92</f>
        <v>23878.414881649038</v>
      </c>
      <c r="J686" s="217">
        <f>(J630/J612)*U93</f>
        <v>2956.3388445017872</v>
      </c>
      <c r="K686" s="217">
        <f>(K644/K612)*U89</f>
        <v>571540.33395506616</v>
      </c>
      <c r="L686" s="217">
        <f>(L647/L612)*U94</f>
        <v>0</v>
      </c>
      <c r="M686" s="202">
        <f t="shared" si="0"/>
        <v>901247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43864</v>
      </c>
      <c r="D687" s="217">
        <f>(D615/D612)*V90</f>
        <v>13644.423789775021</v>
      </c>
      <c r="E687" s="219">
        <f>(E623/E612)*SUM(C687:D687)</f>
        <v>6357.1262944405325</v>
      </c>
      <c r="F687" s="219">
        <f>(F624/F612)*V64</f>
        <v>57.477079371921462</v>
      </c>
      <c r="G687" s="217">
        <f>(G625/G612)*V91</f>
        <v>0</v>
      </c>
      <c r="H687" s="219">
        <f>(H628/H612)*V60</f>
        <v>1415.9164673015582</v>
      </c>
      <c r="I687" s="217">
        <f>(I629/I612)*V92</f>
        <v>4028.6956566578347</v>
      </c>
      <c r="J687" s="217">
        <f>(J630/J612)*V93</f>
        <v>0</v>
      </c>
      <c r="K687" s="217">
        <f>(K644/K612)*V89</f>
        <v>37518.707057200416</v>
      </c>
      <c r="L687" s="217">
        <f>(L647/L612)*V94</f>
        <v>0</v>
      </c>
      <c r="M687" s="202">
        <f t="shared" si="0"/>
        <v>63022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0"/>
        <v>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366190</v>
      </c>
      <c r="D689" s="217">
        <f>(D615/D612)*X90</f>
        <v>37963.056666789009</v>
      </c>
      <c r="E689" s="219">
        <f>(E623/E612)*SUM(C689:D689)</f>
        <v>44676.098807837101</v>
      </c>
      <c r="F689" s="219">
        <f>(F624/F612)*X64</f>
        <v>203.91571542157064</v>
      </c>
      <c r="G689" s="217">
        <f>(G625/G612)*X91</f>
        <v>0</v>
      </c>
      <c r="H689" s="219">
        <f>(H628/H612)*X60</f>
        <v>9421.2903401219064</v>
      </c>
      <c r="I689" s="217">
        <f>(I629/I612)*X92</f>
        <v>11204.809795079602</v>
      </c>
      <c r="J689" s="217">
        <f>(J630/J612)*X93</f>
        <v>1595.2427248502884</v>
      </c>
      <c r="K689" s="217">
        <f>(K644/K612)*X89</f>
        <v>290030.36480377807</v>
      </c>
      <c r="L689" s="217">
        <f>(L647/L612)*X94</f>
        <v>0</v>
      </c>
      <c r="M689" s="202">
        <f t="shared" si="0"/>
        <v>395095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981415</v>
      </c>
      <c r="D690" s="217">
        <f>(D615/D612)*Y90</f>
        <v>90962.825265166815</v>
      </c>
      <c r="E690" s="219">
        <f>(E623/E612)*SUM(C690:D690)</f>
        <v>118543.35106607895</v>
      </c>
      <c r="F690" s="219">
        <f>(F624/F612)*Y64</f>
        <v>489.32267275383583</v>
      </c>
      <c r="G690" s="217">
        <f>(G625/G612)*Y91</f>
        <v>0</v>
      </c>
      <c r="H690" s="219">
        <f>(H628/H612)*Y60</f>
        <v>22654.663476824931</v>
      </c>
      <c r="I690" s="217">
        <f>(I629/I612)*Y92</f>
        <v>26857.971044385562</v>
      </c>
      <c r="J690" s="217">
        <f>(J630/J612)*Y93</f>
        <v>3828.2018134533769</v>
      </c>
      <c r="K690" s="217">
        <f>(K644/K612)*Y89</f>
        <v>696072.7149032657</v>
      </c>
      <c r="L690" s="217">
        <f>(L647/L612)*Y94</f>
        <v>0</v>
      </c>
      <c r="M690" s="202">
        <f t="shared" si="0"/>
        <v>959409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1455976</v>
      </c>
      <c r="D693" s="217">
        <f>(D615/D612)*AB90</f>
        <v>13830.062208683525</v>
      </c>
      <c r="E693" s="219">
        <f>(E623/E612)*SUM(C693:D693)</f>
        <v>162476.07133089661</v>
      </c>
      <c r="F693" s="219">
        <f>(F624/F612)*AB64</f>
        <v>31356.083402687003</v>
      </c>
      <c r="G693" s="217">
        <f>(G625/G612)*AB91</f>
        <v>0</v>
      </c>
      <c r="H693" s="219">
        <f>(H628/H612)*AB60</f>
        <v>435.66660532355638</v>
      </c>
      <c r="I693" s="217">
        <f>(I629/I612)*AB92</f>
        <v>4070.6612364146868</v>
      </c>
      <c r="J693" s="217">
        <f>(J630/J612)*AB93</f>
        <v>0</v>
      </c>
      <c r="K693" s="217">
        <f>(K644/K612)*AB89</f>
        <v>276909.24462538655</v>
      </c>
      <c r="L693" s="217">
        <f>(L647/L612)*AB94</f>
        <v>0</v>
      </c>
      <c r="M693" s="202">
        <f t="shared" si="0"/>
        <v>489078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0"/>
        <v>0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1000681</v>
      </c>
      <c r="D696" s="217">
        <f>(D615/D612)*AE90</f>
        <v>237060.26094615922</v>
      </c>
      <c r="E696" s="219">
        <f>(E623/E612)*SUM(C696:D696)</f>
        <v>136823.04255874635</v>
      </c>
      <c r="F696" s="219">
        <f>(F624/F612)*AE64</f>
        <v>549.93796654843788</v>
      </c>
      <c r="G696" s="217">
        <f>(G625/G612)*AE91</f>
        <v>0</v>
      </c>
      <c r="H696" s="219">
        <f>(H628/H612)*AE60</f>
        <v>32892.828701928505</v>
      </c>
      <c r="I696" s="217">
        <f>(I629/I612)*AE92</f>
        <v>69956.621454673019</v>
      </c>
      <c r="J696" s="217">
        <f>(J630/J612)*AE93</f>
        <v>15314.710884750082</v>
      </c>
      <c r="K696" s="217">
        <f>(K644/K612)*AE89</f>
        <v>310546.96460324718</v>
      </c>
      <c r="L696" s="217">
        <f>(L647/L612)*AE94</f>
        <v>0</v>
      </c>
      <c r="M696" s="202">
        <f t="shared" si="0"/>
        <v>803144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3014416</v>
      </c>
      <c r="D698" s="217">
        <f>(D615/D612)*AG90</f>
        <v>204480.71842771681</v>
      </c>
      <c r="E698" s="219">
        <f>(E623/E612)*SUM(C698:D698)</f>
        <v>355824.96648853522</v>
      </c>
      <c r="F698" s="219">
        <f>(F624/F612)*AG64</f>
        <v>3079.5093463606513</v>
      </c>
      <c r="G698" s="217">
        <f>(G625/G612)*AG91</f>
        <v>0</v>
      </c>
      <c r="H698" s="219">
        <f>(H628/H612)*AG60</f>
        <v>59904.158231989</v>
      </c>
      <c r="I698" s="217">
        <f>(I629/I612)*AG92</f>
        <v>60346.503690353813</v>
      </c>
      <c r="J698" s="217">
        <f>(J630/J612)*AG93</f>
        <v>49513.440660329354</v>
      </c>
      <c r="K698" s="217">
        <f>(K644/K612)*AG89</f>
        <v>1188243.0214520751</v>
      </c>
      <c r="L698" s="217">
        <f>(L647/L612)*AG94</f>
        <v>94903.556320970238</v>
      </c>
      <c r="M698" s="202">
        <f t="shared" si="0"/>
        <v>2016296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2059317</v>
      </c>
      <c r="D699" s="217">
        <f>(D615/D612)*AH90</f>
        <v>78339.412779388556</v>
      </c>
      <c r="E699" s="219">
        <f>(E623/E612)*SUM(C699:D699)</f>
        <v>236301.93447547517</v>
      </c>
      <c r="F699" s="219">
        <f>(F624/F612)*AH64</f>
        <v>3139.4765306549175</v>
      </c>
      <c r="G699" s="217">
        <f>(G625/G612)*AH91</f>
        <v>0</v>
      </c>
      <c r="H699" s="219">
        <f>(H628/H612)*AH60</f>
        <v>96010.028148178724</v>
      </c>
      <c r="I699" s="217">
        <f>(I629/I612)*AH92</f>
        <v>0</v>
      </c>
      <c r="J699" s="217">
        <f>(J630/J612)*AH93</f>
        <v>675.78898248431074</v>
      </c>
      <c r="K699" s="217">
        <f>(K644/K612)*AH89</f>
        <v>387874.90265024314</v>
      </c>
      <c r="L699" s="217">
        <f>(L647/L612)*AH94</f>
        <v>0</v>
      </c>
      <c r="M699" s="202">
        <f t="shared" si="0"/>
        <v>802342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143729</v>
      </c>
      <c r="D700" s="217">
        <f>(D615/D612)*AI90</f>
        <v>48544.446544573715</v>
      </c>
      <c r="E700" s="219">
        <f>(E623/E612)*SUM(C700:D700)</f>
        <v>21254.392003846595</v>
      </c>
      <c r="F700" s="219">
        <f>(F624/F612)*AI64</f>
        <v>1358.8127339943569</v>
      </c>
      <c r="G700" s="217">
        <f>(G625/G612)*AI91</f>
        <v>0</v>
      </c>
      <c r="H700" s="219">
        <f>(H628/H612)*AI60</f>
        <v>2396.1663292795602</v>
      </c>
      <c r="I700" s="217">
        <f>(I629/I612)*AI92</f>
        <v>14310.262697086682</v>
      </c>
      <c r="J700" s="217">
        <f>(J630/J612)*AI93</f>
        <v>3723.5021119417233</v>
      </c>
      <c r="K700" s="217">
        <f>(K644/K612)*AI89</f>
        <v>97711.084576198729</v>
      </c>
      <c r="L700" s="217">
        <f>(L647/L612)*AI94</f>
        <v>5369.161443235319</v>
      </c>
      <c r="M700" s="202">
        <f t="shared" si="0"/>
        <v>194668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4142933</v>
      </c>
      <c r="D701" s="217">
        <f>(D615/D612)*AJ90</f>
        <v>359395.97900686314</v>
      </c>
      <c r="E701" s="219">
        <f>(E623/E612)*SUM(C701:D701)</f>
        <v>497698.80745288456</v>
      </c>
      <c r="F701" s="219">
        <f>(F624/F612)*AJ64</f>
        <v>4867.6434577882446</v>
      </c>
      <c r="G701" s="217">
        <f>(G625/G612)*AJ91</f>
        <v>0</v>
      </c>
      <c r="H701" s="219">
        <f>(H628/H612)*AJ60</f>
        <v>114798.1505027571</v>
      </c>
      <c r="I701" s="217">
        <f>(I629/I612)*AJ92</f>
        <v>106088.98562532297</v>
      </c>
      <c r="J701" s="217">
        <f>(J630/J612)*AJ93</f>
        <v>3984.2995502525696</v>
      </c>
      <c r="K701" s="217">
        <f>(K644/K612)*AJ89</f>
        <v>503894.11610703025</v>
      </c>
      <c r="L701" s="217">
        <f>(L647/L612)*AJ94</f>
        <v>130456.11182347439</v>
      </c>
      <c r="M701" s="202">
        <f t="shared" si="0"/>
        <v>1721184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200433</v>
      </c>
      <c r="D702" s="217">
        <f>(D615/D612)*AK90</f>
        <v>14851.073512680296</v>
      </c>
      <c r="E702" s="219">
        <f>(E623/E612)*SUM(C702:D702)</f>
        <v>23798.044778703585</v>
      </c>
      <c r="F702" s="219">
        <f>(F624/F612)*AK64</f>
        <v>64.162840533284438</v>
      </c>
      <c r="G702" s="217">
        <f>(G625/G612)*AK91</f>
        <v>0</v>
      </c>
      <c r="H702" s="219">
        <f>(H628/H612)*AK60</f>
        <v>6970.6656851769021</v>
      </c>
      <c r="I702" s="217">
        <f>(I629/I612)*AK92</f>
        <v>4364.4202947126541</v>
      </c>
      <c r="J702" s="217">
        <f>(J630/J612)*AK93</f>
        <v>0</v>
      </c>
      <c r="K702" s="217">
        <f>(K644/K612)*AK89</f>
        <v>70966.88858902581</v>
      </c>
      <c r="L702" s="217">
        <f>(L647/L612)*AK94</f>
        <v>0</v>
      </c>
      <c r="M702" s="202">
        <f t="shared" si="0"/>
        <v>121015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88015</v>
      </c>
      <c r="D703" s="217">
        <f>(D615/D612)*AL90</f>
        <v>24504.271295922488</v>
      </c>
      <c r="E703" s="219">
        <f>(E623/E612)*SUM(C703:D703)</f>
        <v>12438.164203585366</v>
      </c>
      <c r="F703" s="219">
        <f>(F624/F612)*AL64</f>
        <v>32.917140411812589</v>
      </c>
      <c r="G703" s="217">
        <f>(G625/G612)*AL91</f>
        <v>0</v>
      </c>
      <c r="H703" s="219">
        <f>(H628/H612)*AL60</f>
        <v>2940.7495859340056</v>
      </c>
      <c r="I703" s="217">
        <f>(I629/I612)*AL92</f>
        <v>7218.0797181786202</v>
      </c>
      <c r="J703" s="217">
        <f>(J630/J612)*AL93</f>
        <v>0</v>
      </c>
      <c r="K703" s="217">
        <f>(K644/K612)*AL89</f>
        <v>31460.437235481466</v>
      </c>
      <c r="L703" s="217">
        <f>(L647/L612)*AL94</f>
        <v>0</v>
      </c>
      <c r="M703" s="202">
        <f t="shared" si="0"/>
        <v>78595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160953</v>
      </c>
      <c r="D706" s="217">
        <f>(D615/D612)*AO90</f>
        <v>17450.011377399347</v>
      </c>
      <c r="E706" s="219">
        <f>(E623/E612)*SUM(C706:D706)</f>
        <v>19721.119096925882</v>
      </c>
      <c r="F706" s="219">
        <f>(F624/F612)*AO64</f>
        <v>110.62205839949038</v>
      </c>
      <c r="G706" s="217">
        <f>(G625/G612)*AO91</f>
        <v>37567.784478675683</v>
      </c>
      <c r="H706" s="219">
        <f>(H628/H612)*AO60</f>
        <v>5935.9574975334563</v>
      </c>
      <c r="I706" s="217">
        <f>(I629/I612)*AO92</f>
        <v>5119.8007303359982</v>
      </c>
      <c r="J706" s="217">
        <f>(J630/J612)*AO93</f>
        <v>2775.4939055271125</v>
      </c>
      <c r="K706" s="217">
        <f>(K644/K612)*AO89</f>
        <v>26487.596268917601</v>
      </c>
      <c r="L706" s="217">
        <f>(L647/L612)*AO94</f>
        <v>10302.985472154262</v>
      </c>
      <c r="M706" s="202">
        <f t="shared" si="0"/>
        <v>125471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0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29410192</v>
      </c>
      <c r="D715" s="202">
        <f>SUM(D616:D647)+SUM(D668:D713)</f>
        <v>2529045</v>
      </c>
      <c r="E715" s="202">
        <f>SUM(E624:E647)+SUM(E668:E713)</f>
        <v>2927467.2282820139</v>
      </c>
      <c r="F715" s="202">
        <f>SUM(F625:F648)+SUM(F668:F713)</f>
        <v>73073.69805340693</v>
      </c>
      <c r="G715" s="202">
        <f>SUM(G626:G647)+SUM(G668:G713)</f>
        <v>719098.53431433672</v>
      </c>
      <c r="H715" s="202">
        <f>SUM(H629:H647)+SUM(H668:H713)</f>
        <v>692764.36079011997</v>
      </c>
      <c r="I715" s="202">
        <f>SUM(I630:I647)+SUM(I668:I713)</f>
        <v>513406.9027453328</v>
      </c>
      <c r="J715" s="202">
        <f>SUM(J631:J647)+SUM(J668:J713)</f>
        <v>134554.34548996767</v>
      </c>
      <c r="K715" s="202">
        <f>SUM(K668:K713)</f>
        <v>4914739.669273654</v>
      </c>
      <c r="L715" s="202">
        <f>SUM(L668:L713)</f>
        <v>426195.32861573331</v>
      </c>
      <c r="M715" s="202">
        <f>SUM(M668:M713)</f>
        <v>11172960</v>
      </c>
      <c r="N715" s="211" t="s">
        <v>693</v>
      </c>
    </row>
    <row r="716" spans="1:14" s="202" customFormat="1" ht="12.6" customHeight="1" x14ac:dyDescent="0.2">
      <c r="C716" s="214">
        <f>CE85</f>
        <v>29410192</v>
      </c>
      <c r="D716" s="202">
        <f>D615</f>
        <v>2529045</v>
      </c>
      <c r="E716" s="202">
        <f>E623</f>
        <v>2927467.228282013</v>
      </c>
      <c r="F716" s="202">
        <f>F624</f>
        <v>73073.69805340693</v>
      </c>
      <c r="G716" s="202">
        <f>G625</f>
        <v>719098.53431433672</v>
      </c>
      <c r="H716" s="202">
        <f>H628</f>
        <v>692764.36079011997</v>
      </c>
      <c r="I716" s="202">
        <f>I629</f>
        <v>513406.9027453328</v>
      </c>
      <c r="J716" s="202">
        <f>J630</f>
        <v>134554.3454899677</v>
      </c>
      <c r="K716" s="202">
        <f>K644</f>
        <v>4914739.6692736559</v>
      </c>
      <c r="L716" s="202">
        <f>L647</f>
        <v>426195.32861573342</v>
      </c>
      <c r="M716" s="202">
        <f>C648</f>
        <v>11172960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158</v>
      </c>
      <c r="C2" s="11" t="str">
        <f>SUBSTITUTE(LEFT(data!C98,49),",","")</f>
        <v>Cascade Medical Center</v>
      </c>
      <c r="D2" s="11" t="str">
        <f>LEFT(data!C99, 49)</f>
        <v>817 Commercial Street</v>
      </c>
      <c r="E2" s="11" t="str">
        <f>LEFT(data!C100, 100)</f>
        <v>Leavenworth</v>
      </c>
      <c r="F2" s="11" t="str">
        <f>LEFT(data!C101, 2)</f>
        <v>WA</v>
      </c>
      <c r="G2" s="11" t="str">
        <f>LEFT(data!C102, 100)</f>
        <v>98826</v>
      </c>
      <c r="H2" s="11" t="str">
        <f>LEFT(data!C103, 100)</f>
        <v>Chelan</v>
      </c>
      <c r="I2" s="11" t="str">
        <f>LEFT(data!C104, 49)</f>
        <v>Diane Blake</v>
      </c>
      <c r="J2" s="11" t="str">
        <f>LEFT(data!C105, 49)</f>
        <v>Marianne Vincent</v>
      </c>
      <c r="K2" s="11" t="str">
        <f>LEFT(data!C107, 49)</f>
        <v>(509) 548-5815</v>
      </c>
      <c r="L2" s="11" t="str">
        <f>LEFT(data!C108, 49)</f>
        <v>(509) 548-1411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158</v>
      </c>
      <c r="B2" s="200" t="str">
        <f>RIGHT(data!C96,4)</f>
        <v>2024</v>
      </c>
      <c r="C2" s="12" t="s">
        <v>1162</v>
      </c>
      <c r="D2" s="199">
        <f>ROUND(N(data!C181),0)</f>
        <v>1181482</v>
      </c>
      <c r="E2" s="199">
        <f>ROUND(N(data!C182),0)</f>
        <v>59384</v>
      </c>
      <c r="F2" s="199">
        <f>ROUND(N(data!C183),0)</f>
        <v>183060</v>
      </c>
      <c r="G2" s="199">
        <f>ROUND(N(data!C184),0)</f>
        <v>1658521</v>
      </c>
      <c r="H2" s="199">
        <f>ROUND(N(data!C185),0)</f>
        <v>5466</v>
      </c>
      <c r="I2" s="199">
        <f>ROUND(N(data!C186),0)</f>
        <v>245833</v>
      </c>
      <c r="J2" s="199">
        <f>ROUND(N(data!C187)+N(data!C188),0)</f>
        <v>123157</v>
      </c>
      <c r="K2" s="199">
        <f>ROUND(N(data!C191),0)</f>
        <v>31200</v>
      </c>
      <c r="L2" s="199">
        <f>ROUND(N(data!C192),0)</f>
        <v>189108</v>
      </c>
      <c r="M2" s="199">
        <f>ROUND(N(data!C195),0)</f>
        <v>63941</v>
      </c>
      <c r="N2" s="199">
        <f>ROUND(N(data!C196),0)</f>
        <v>180642</v>
      </c>
      <c r="O2" s="199">
        <f>ROUND(N(data!C199),0)</f>
        <v>103916</v>
      </c>
      <c r="P2" s="199">
        <f>ROUND(N(data!C200),0)</f>
        <v>200166</v>
      </c>
      <c r="Q2" s="199">
        <f>ROUND(N(data!C201),0)</f>
        <v>0</v>
      </c>
      <c r="R2" s="199">
        <f>ROUND(N(data!C204),0)</f>
        <v>0</v>
      </c>
      <c r="S2" s="199">
        <f>ROUND(N(data!C205),0)</f>
        <v>338593</v>
      </c>
      <c r="T2" s="199">
        <f>ROUND(N(data!B211),0)</f>
        <v>522015</v>
      </c>
      <c r="U2" s="199">
        <f>ROUND(N(data!C211),0)</f>
        <v>0</v>
      </c>
      <c r="V2" s="199">
        <f>ROUND(N(data!D211),0)</f>
        <v>0</v>
      </c>
      <c r="W2" s="199">
        <f>ROUND(N(data!B212),0)</f>
        <v>1420326</v>
      </c>
      <c r="X2" s="199">
        <f>ROUND(N(data!C212),0)</f>
        <v>0</v>
      </c>
      <c r="Y2" s="199">
        <f>ROUND(N(data!D212),0)</f>
        <v>0</v>
      </c>
      <c r="Z2" s="199">
        <f>ROUND(N(data!B213),0)</f>
        <v>10502549</v>
      </c>
      <c r="AA2" s="199">
        <f>ROUND(N(data!C213),0)</f>
        <v>207239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8946455</v>
      </c>
      <c r="AG2" s="199">
        <f>ROUND(N(data!C215),0)</f>
        <v>729950</v>
      </c>
      <c r="AH2" s="199">
        <f>ROUND(N(data!D215),0)</f>
        <v>0</v>
      </c>
      <c r="AI2" s="199">
        <f>ROUND(N(data!B216),0)</f>
        <v>7975703</v>
      </c>
      <c r="AJ2" s="199">
        <f>ROUND(N(data!C216),0)</f>
        <v>1224646</v>
      </c>
      <c r="AK2" s="199">
        <f>ROUND(N(data!D216),0)</f>
        <v>379744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243095</v>
      </c>
      <c r="AP2" s="199">
        <f>ROUND(N(data!C218),0)</f>
        <v>0</v>
      </c>
      <c r="AQ2" s="199">
        <f>ROUND(N(data!D218),0)</f>
        <v>28279</v>
      </c>
      <c r="AR2" s="199">
        <f>ROUND(N(data!B219),0)</f>
        <v>760147</v>
      </c>
      <c r="AS2" s="199">
        <f>ROUND(N(data!C219),0)</f>
        <v>0</v>
      </c>
      <c r="AT2" s="199">
        <f>ROUND(N(data!D219),0)</f>
        <v>741701</v>
      </c>
      <c r="AU2" s="199">
        <v>0</v>
      </c>
      <c r="AV2" s="199">
        <v>0</v>
      </c>
      <c r="AW2" s="199">
        <v>0</v>
      </c>
      <c r="AX2" s="199">
        <f>ROUND(N(data!B225),0)</f>
        <v>1049296</v>
      </c>
      <c r="AY2" s="199">
        <f>ROUND(N(data!C225),0)</f>
        <v>33111</v>
      </c>
      <c r="AZ2" s="199">
        <f>ROUND(N(data!D225),0)</f>
        <v>0</v>
      </c>
      <c r="BA2" s="199">
        <f>ROUND(N(data!B226),0)</f>
        <v>7741483</v>
      </c>
      <c r="BB2" s="199">
        <f>ROUND(N(data!C226),0)</f>
        <v>542242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6820796</v>
      </c>
      <c r="BH2" s="199">
        <f>ROUND(N(data!C228),0)</f>
        <v>589816</v>
      </c>
      <c r="BI2" s="199">
        <f>ROUND(N(data!D228),0)</f>
        <v>0</v>
      </c>
      <c r="BJ2" s="199">
        <f>ROUND(N(data!B229),0)</f>
        <v>5412293</v>
      </c>
      <c r="BK2" s="199">
        <f>ROUND(N(data!C229),0)</f>
        <v>928726</v>
      </c>
      <c r="BL2" s="199">
        <f>ROUND(N(data!D229),0)</f>
        <v>284283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120495</v>
      </c>
      <c r="BQ2" s="199">
        <f>ROUND(N(data!C231),0)</f>
        <v>88800</v>
      </c>
      <c r="BR2" s="199">
        <f>ROUND(N(data!D231),0)</f>
        <v>28279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4186943</v>
      </c>
      <c r="BW2" s="199">
        <f>ROUND(N(data!C240),0)</f>
        <v>2082233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4847940</v>
      </c>
      <c r="CB2" s="199">
        <f>ROUND(N(data!C247),0)</f>
        <v>238</v>
      </c>
      <c r="CC2" s="199">
        <f>ROUND(N(data!C249),0)</f>
        <v>937516</v>
      </c>
      <c r="CD2" s="199">
        <f>ROUND(N(data!C250),0)</f>
        <v>0</v>
      </c>
      <c r="CE2" s="199">
        <f>ROUND(N(data!C254)+N(data!C255),0)</f>
        <v>0</v>
      </c>
      <c r="CF2" s="199">
        <f>ROUND(N(data!D237),0)</f>
        <v>1318853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158</v>
      </c>
      <c r="B2" s="12" t="str">
        <f>RIGHT(data!C96,4)</f>
        <v>2024</v>
      </c>
      <c r="C2" s="12" t="s">
        <v>1162</v>
      </c>
      <c r="D2" s="198">
        <f>ROUND(N(data!C127),0)</f>
        <v>107</v>
      </c>
      <c r="E2" s="198">
        <f>ROUND(N(data!C128),0)</f>
        <v>51</v>
      </c>
      <c r="F2" s="198">
        <f>ROUND(N(data!C129),0)</f>
        <v>0</v>
      </c>
      <c r="G2" s="198">
        <f>ROUND(N(data!C130),0)</f>
        <v>0</v>
      </c>
      <c r="H2" s="198">
        <f>ROUND(N(data!D127),0)</f>
        <v>408</v>
      </c>
      <c r="I2" s="198">
        <f>ROUND(N(data!D128),0)</f>
        <v>764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3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6</v>
      </c>
      <c r="U2" s="198">
        <f>ROUND(N(data!C141),0)</f>
        <v>0</v>
      </c>
      <c r="V2" s="198">
        <f>ROUND(N(data!C142),0)</f>
        <v>0</v>
      </c>
      <c r="W2" s="198">
        <f>ROUND(N(data!C144),0)</f>
        <v>12</v>
      </c>
      <c r="X2" s="198">
        <f>ROUND(N(data!C145),0)</f>
        <v>0</v>
      </c>
      <c r="Y2" s="198">
        <f>ROUND(N(data!B154),0)</f>
        <v>89</v>
      </c>
      <c r="Z2" s="198">
        <f>ROUND(N(data!B155),0)</f>
        <v>359</v>
      </c>
      <c r="AA2" s="198">
        <f>ROUND(N(data!B156),0)</f>
        <v>0</v>
      </c>
      <c r="AB2" s="198">
        <f>ROUND(N(data!B157),0)</f>
        <v>2531865</v>
      </c>
      <c r="AC2" s="198">
        <f>ROUND(N(data!B158),0)</f>
        <v>16917142</v>
      </c>
      <c r="AD2" s="198">
        <f>ROUND(N(data!C154),0)</f>
        <v>8</v>
      </c>
      <c r="AE2" s="198">
        <f>ROUND(N(data!C155),0)</f>
        <v>24</v>
      </c>
      <c r="AF2" s="198">
        <f>ROUND(N(data!C156),0)</f>
        <v>0</v>
      </c>
      <c r="AG2" s="198">
        <f>ROUND(N(data!C157),0)</f>
        <v>138163</v>
      </c>
      <c r="AH2" s="198">
        <f>ROUND(N(data!C158),0)</f>
        <v>5434051</v>
      </c>
      <c r="AI2" s="198">
        <f>ROUND(N(data!D154),0)</f>
        <v>10</v>
      </c>
      <c r="AJ2" s="198">
        <f>ROUND(N(data!D155),0)</f>
        <v>25</v>
      </c>
      <c r="AK2" s="198">
        <f>ROUND(N(data!D156),0)</f>
        <v>0</v>
      </c>
      <c r="AL2" s="198">
        <f>ROUND(N(data!D157),0)</f>
        <v>187918</v>
      </c>
      <c r="AM2" s="198">
        <f>ROUND(N(data!D158),0)</f>
        <v>16158187</v>
      </c>
      <c r="AN2" s="198">
        <f>ROUND(N(data!B160),0)</f>
        <v>49</v>
      </c>
      <c r="AO2" s="198">
        <f>ROUND(N(data!B161),0)</f>
        <v>729</v>
      </c>
      <c r="AP2" s="198">
        <f>ROUND(N(data!B162),0)</f>
        <v>0</v>
      </c>
      <c r="AQ2" s="198">
        <f>ROUND(N(data!B163),0)</f>
        <v>1840350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2</v>
      </c>
      <c r="AY2" s="198">
        <f>ROUND(N(data!D161),0)</f>
        <v>35</v>
      </c>
      <c r="AZ2" s="198">
        <f>ROUND(N(data!D162),0)</f>
        <v>0</v>
      </c>
      <c r="BA2" s="198">
        <f>ROUND(N(data!D163),0)</f>
        <v>53945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4686411</v>
      </c>
      <c r="BS2" s="198">
        <f>ROUND(N(data!C173),0)</f>
        <v>799242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158</v>
      </c>
      <c r="B2" s="200" t="str">
        <f>RIGHT(data!C96,4)</f>
        <v>2024</v>
      </c>
      <c r="C2" s="12" t="s">
        <v>1162</v>
      </c>
      <c r="D2" s="198">
        <f>ROUND(N(data!C266),0)</f>
        <v>15618392</v>
      </c>
      <c r="E2" s="198">
        <f>ROUND(N(data!C267),0)</f>
        <v>0</v>
      </c>
      <c r="F2" s="198">
        <f>ROUND(N(data!C268),0)</f>
        <v>8085162</v>
      </c>
      <c r="G2" s="198">
        <f>ROUND(N(data!C269),0)</f>
        <v>4278264</v>
      </c>
      <c r="H2" s="198">
        <f>ROUND(N(data!C270),0)</f>
        <v>111669</v>
      </c>
      <c r="I2" s="198">
        <f>ROUND(N(data!C271),0)</f>
        <v>150265</v>
      </c>
      <c r="J2" s="198">
        <f>ROUND(N(data!C272),0)</f>
        <v>0</v>
      </c>
      <c r="K2" s="198">
        <f>ROUND(N(data!C273),0)</f>
        <v>319450</v>
      </c>
      <c r="L2" s="198">
        <f>ROUND(N(data!C274),0)</f>
        <v>450695</v>
      </c>
      <c r="M2" s="198">
        <f>ROUND(N(data!C275),0)</f>
        <v>0</v>
      </c>
      <c r="N2" s="198">
        <f>ROUND(N(data!C278),0)</f>
        <v>681259</v>
      </c>
      <c r="O2" s="198">
        <f>ROUND(N(data!C279),0)</f>
        <v>0</v>
      </c>
      <c r="P2" s="198">
        <f>ROUND(N(data!C280),0)</f>
        <v>0</v>
      </c>
      <c r="Q2" s="198">
        <f>ROUND(N(data!C283),0)</f>
        <v>522015</v>
      </c>
      <c r="R2" s="198">
        <f>ROUND(N(data!C284),0)</f>
        <v>1420326</v>
      </c>
      <c r="S2" s="198">
        <f>ROUND(N(data!C285),0)</f>
        <v>10709788</v>
      </c>
      <c r="T2" s="198">
        <f>ROUND(N(data!C286),0)</f>
        <v>0</v>
      </c>
      <c r="U2" s="198">
        <f>ROUND(N(data!C287),0)</f>
        <v>9676405</v>
      </c>
      <c r="V2" s="198">
        <f>ROUND(N(data!C288),0)</f>
        <v>8929367</v>
      </c>
      <c r="W2" s="198">
        <f>ROUND(N(data!C289),0)</f>
        <v>106054</v>
      </c>
      <c r="X2" s="198">
        <f>ROUND(N(data!C290),0)</f>
        <v>18446</v>
      </c>
      <c r="Y2" s="198">
        <f>ROUND(N(data!C291),0)</f>
        <v>0</v>
      </c>
      <c r="Z2" s="198">
        <f>ROUND(N(data!C292),0)</f>
        <v>23014496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1850046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367457</v>
      </c>
      <c r="AK2" s="198">
        <f>ROUND(N(data!C316),0)</f>
        <v>1732189</v>
      </c>
      <c r="AL2" s="198">
        <f>ROUND(N(data!C317),0)</f>
        <v>23325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850397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1337167</v>
      </c>
      <c r="AY2" s="198">
        <f>ROUND(N(data!C334),0)</f>
        <v>0</v>
      </c>
      <c r="AZ2" s="198">
        <f>ROUND(N(data!C335),0)</f>
        <v>8952600</v>
      </c>
      <c r="BA2" s="198">
        <f>ROUND(N(data!C336),0)</f>
        <v>0</v>
      </c>
      <c r="BB2" s="198">
        <f>ROUND(N(data!C337),0)</f>
        <v>0</v>
      </c>
      <c r="BC2" s="198">
        <f>ROUND(N(data!C338),0)</f>
        <v>2239996</v>
      </c>
      <c r="BD2" s="198">
        <f>ROUND(N(data!C339),0)</f>
        <v>0</v>
      </c>
      <c r="BE2" s="198">
        <f>ROUND(N(data!C343),0)</f>
        <v>16703845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158.24</v>
      </c>
      <c r="BL2" s="198">
        <f>ROUND(N(data!C358),0)</f>
        <v>4752264</v>
      </c>
      <c r="BM2" s="198">
        <f>ROUND(N(data!C359),0)</f>
        <v>38509383</v>
      </c>
      <c r="BN2" s="198">
        <f>ROUND(N(data!C363),0)</f>
        <v>11117116</v>
      </c>
      <c r="BO2" s="198">
        <f>ROUND(N(data!C364),0)</f>
        <v>937516</v>
      </c>
      <c r="BP2" s="198">
        <f>ROUND(N(data!C365),0)</f>
        <v>0</v>
      </c>
      <c r="BQ2" s="198">
        <f>ROUND(N(data!D381),0)</f>
        <v>1096535</v>
      </c>
      <c r="BR2" s="198">
        <f>ROUND(N(data!C370),0)</f>
        <v>0</v>
      </c>
      <c r="BS2" s="198">
        <f>ROUND(N(data!C371),0)</f>
        <v>62818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79559</v>
      </c>
      <c r="BY2" s="198">
        <f>ROUND(N(data!C377),0)</f>
        <v>0</v>
      </c>
      <c r="BZ2" s="198">
        <f>ROUND(N(data!C378),0)</f>
        <v>4680</v>
      </c>
      <c r="CA2" s="198">
        <f>ROUND(N(data!C379),0)</f>
        <v>65221</v>
      </c>
      <c r="CB2" s="198">
        <f>ROUND(N(data!C380),0)</f>
        <v>884257</v>
      </c>
      <c r="CC2" s="198">
        <f>ROUND(N(data!C382),0)</f>
        <v>0</v>
      </c>
      <c r="CD2" s="198">
        <f>ROUND(N(data!C389),0)</f>
        <v>16870797</v>
      </c>
      <c r="CE2" s="198">
        <f>ROUND(N(data!C390),0)</f>
        <v>3456903</v>
      </c>
      <c r="CF2" s="198">
        <f>ROUND(N(data!C391),0)</f>
        <v>545109</v>
      </c>
      <c r="CG2" s="198">
        <f>ROUND(N(data!C392),0)</f>
        <v>2094078</v>
      </c>
      <c r="CH2" s="198">
        <f>ROUND(N(data!C393),0)</f>
        <v>290253</v>
      </c>
      <c r="CI2" s="198">
        <f>ROUND(N(data!C394),0)</f>
        <v>3749069</v>
      </c>
      <c r="CJ2" s="198">
        <f>ROUND(N(data!C395),0)</f>
        <v>2182695</v>
      </c>
      <c r="CK2" s="198">
        <f>ROUND(N(data!C396),0)</f>
        <v>220308</v>
      </c>
      <c r="CL2" s="198">
        <f>ROUND(N(data!C397),0)</f>
        <v>244583</v>
      </c>
      <c r="CM2" s="198">
        <f>ROUND(N(data!C398),0)</f>
        <v>304082</v>
      </c>
      <c r="CN2" s="198">
        <f>ROUND(N(data!C399),0)</f>
        <v>338593</v>
      </c>
      <c r="CO2" s="198">
        <f>ROUND(N(data!C362),0)</f>
        <v>1318853</v>
      </c>
      <c r="CP2" s="198">
        <f>ROUND(N(data!D415),0)</f>
        <v>1881340</v>
      </c>
      <c r="CQ2" s="52">
        <f>ROUND(N(data!C401),0)</f>
        <v>0</v>
      </c>
      <c r="CR2" s="52">
        <f>ROUND(N(data!C402),0)</f>
        <v>0</v>
      </c>
      <c r="CS2" s="52">
        <f>ROUND(N(data!C403),0)</f>
        <v>607435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348883</v>
      </c>
      <c r="CY2" s="52">
        <f>ROUND(N(data!C409),0)</f>
        <v>0</v>
      </c>
      <c r="CZ2" s="52">
        <f>ROUND(N(data!C410),0)</f>
        <v>0</v>
      </c>
      <c r="DA2" s="52">
        <f>ROUND(N(data!C411),0)</f>
        <v>376613</v>
      </c>
      <c r="DB2" s="52">
        <f>ROUND(N(data!C412),0)</f>
        <v>0</v>
      </c>
      <c r="DC2" s="52">
        <f>ROUND(N(data!C413),0)</f>
        <v>0</v>
      </c>
      <c r="DD2" s="52">
        <f>ROUND(N(data!C414),0)</f>
        <v>548409</v>
      </c>
      <c r="DE2" s="52">
        <f>ROUND(N(data!C419),0)</f>
        <v>0</v>
      </c>
      <c r="DF2" s="198">
        <f>ROUND(N(data!D420),0)</f>
        <v>3917479</v>
      </c>
      <c r="DG2" s="198">
        <f>ROUND(N(data!C422),0)</f>
        <v>0</v>
      </c>
      <c r="DH2" s="198">
        <f>ROUND(N(data!C423),0)</f>
        <v>0</v>
      </c>
    </row>
  </sheetData>
  <sheetProtection algorithmName="SHA-512" hashValue="f9wvoXA5JYzp6IoSEPuRFmMsvROOv8Goik5c8ULdV5VoThsoR/XvjUDGrYQIkp7DyYqp6clXV7AjK2nqAECOmw==" saltValue="Q9wM5A9Hw74VBgdyZ/Ecg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158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158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158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408</v>
      </c>
      <c r="F4" s="271">
        <f>ROUND(N(data!E60), 2)</f>
        <v>7.3</v>
      </c>
      <c r="G4" s="198">
        <f>ROUND(N(data!E61), 0)</f>
        <v>750901</v>
      </c>
      <c r="H4" s="198">
        <f>ROUND(N(data!E62), 0)</f>
        <v>153863</v>
      </c>
      <c r="I4" s="198">
        <f>ROUND(N(data!E63), 0)</f>
        <v>40270</v>
      </c>
      <c r="J4" s="198">
        <f>ROUND(N(data!E64), 0)</f>
        <v>16430</v>
      </c>
      <c r="K4" s="198">
        <f>ROUND(N(data!E65), 0)</f>
        <v>1023</v>
      </c>
      <c r="L4" s="198">
        <f>ROUND(N(data!E66), 0)</f>
        <v>64636</v>
      </c>
      <c r="M4" s="198">
        <f>ROUND(N(data!E67), 0)</f>
        <v>70497</v>
      </c>
      <c r="N4" s="198">
        <f>ROUND(N(data!E68), 0)</f>
        <v>1459</v>
      </c>
      <c r="O4" s="198">
        <f>ROUND(N(data!E69), 0)</f>
        <v>4186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4186</v>
      </c>
      <c r="AD4" s="198">
        <f>ROUND(N(data!E84), 0)</f>
        <v>0</v>
      </c>
      <c r="AE4" s="198">
        <f>ROUND(N(data!E89), 0)</f>
        <v>1350708</v>
      </c>
      <c r="AF4" s="198">
        <f>ROUND(N(data!E87), 0)</f>
        <v>1350708</v>
      </c>
      <c r="AG4" s="198">
        <f>ROUND(N(data!E90), 0)</f>
        <v>1144</v>
      </c>
      <c r="AH4" s="198">
        <f>ROUND(N(data!E91), 0)</f>
        <v>1199</v>
      </c>
      <c r="AI4" s="198">
        <f>ROUND(N(data!E92), 0)</f>
        <v>922</v>
      </c>
      <c r="AJ4" s="198">
        <f>ROUND(N(data!E93), 0)</f>
        <v>10170</v>
      </c>
      <c r="AK4" s="271">
        <f>ROUND(N(data!E94), 2)</f>
        <v>5.0199999999999996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158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158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158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158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158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158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158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764</v>
      </c>
      <c r="F11" s="271">
        <f>ROUND(N(data!L60), 2)</f>
        <v>13.68</v>
      </c>
      <c r="G11" s="198">
        <f>ROUND(N(data!L61), 0)</f>
        <v>1406100</v>
      </c>
      <c r="H11" s="198">
        <f>ROUND(N(data!L62), 0)</f>
        <v>288116</v>
      </c>
      <c r="I11" s="198">
        <f>ROUND(N(data!L63), 0)</f>
        <v>75408</v>
      </c>
      <c r="J11" s="198">
        <f>ROUND(N(data!L64), 0)</f>
        <v>30766</v>
      </c>
      <c r="K11" s="198">
        <f>ROUND(N(data!L65), 0)</f>
        <v>1916</v>
      </c>
      <c r="L11" s="198">
        <f>ROUND(N(data!L66), 0)</f>
        <v>121034</v>
      </c>
      <c r="M11" s="198">
        <f>ROUND(N(data!L67), 0)</f>
        <v>132059</v>
      </c>
      <c r="N11" s="198">
        <f>ROUND(N(data!L68), 0)</f>
        <v>2732</v>
      </c>
      <c r="O11" s="198">
        <f>ROUND(N(data!L69), 0)</f>
        <v>7839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7839</v>
      </c>
      <c r="AD11" s="198">
        <f>ROUND(N(data!L84), 0)</f>
        <v>0</v>
      </c>
      <c r="AE11" s="198">
        <f>ROUND(N(data!L89), 0)</f>
        <v>1894295</v>
      </c>
      <c r="AF11" s="198">
        <f>ROUND(N(data!L87), 0)</f>
        <v>1894295</v>
      </c>
      <c r="AG11" s="198">
        <f>ROUND(N(data!L90), 0)</f>
        <v>2143</v>
      </c>
      <c r="AH11" s="198">
        <f>ROUND(N(data!L91), 0)</f>
        <v>2246</v>
      </c>
      <c r="AI11" s="198">
        <f>ROUND(N(data!L92), 0)</f>
        <v>1727</v>
      </c>
      <c r="AJ11" s="198">
        <f>ROUND(N(data!L93), 0)</f>
        <v>19044</v>
      </c>
      <c r="AK11" s="271">
        <f>ROUND(N(data!L94), 2)</f>
        <v>9.4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158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158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158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158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158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158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158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0.93</v>
      </c>
      <c r="G18" s="198">
        <f>ROUND(N(data!S61), 0)</f>
        <v>55005</v>
      </c>
      <c r="H18" s="198">
        <f>ROUND(N(data!S62), 0)</f>
        <v>11271</v>
      </c>
      <c r="I18" s="198">
        <f>ROUND(N(data!S63), 0)</f>
        <v>0</v>
      </c>
      <c r="J18" s="198">
        <f>ROUND(N(data!S64), 0)</f>
        <v>36043</v>
      </c>
      <c r="K18" s="198">
        <f>ROUND(N(data!S65), 0)</f>
        <v>0</v>
      </c>
      <c r="L18" s="198">
        <f>ROUND(N(data!S66), 0)</f>
        <v>0</v>
      </c>
      <c r="M18" s="198">
        <f>ROUND(N(data!S67), 0)</f>
        <v>120042</v>
      </c>
      <c r="N18" s="198">
        <f>ROUND(N(data!S68), 0)</f>
        <v>18969</v>
      </c>
      <c r="O18" s="198">
        <f>ROUND(N(data!S69), 0)</f>
        <v>3944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3944</v>
      </c>
      <c r="AD18" s="198">
        <f>ROUND(N(data!S84), 0)</f>
        <v>0</v>
      </c>
      <c r="AE18" s="198">
        <f>ROUND(N(data!S89), 0)</f>
        <v>591073</v>
      </c>
      <c r="AF18" s="198">
        <f>ROUND(N(data!S87), 0)</f>
        <v>225866</v>
      </c>
      <c r="AG18" s="198">
        <f>ROUND(N(data!S90), 0)</f>
        <v>1948</v>
      </c>
      <c r="AH18" s="198">
        <f>ROUND(N(data!S91), 0)</f>
        <v>0</v>
      </c>
      <c r="AI18" s="198">
        <f>ROUND(N(data!S92), 0)</f>
        <v>1570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158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158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40133</v>
      </c>
      <c r="F20" s="271">
        <f>ROUND(N(data!U60), 2)</f>
        <v>7.45</v>
      </c>
      <c r="G20" s="198">
        <f>ROUND(N(data!U61), 0)</f>
        <v>634790</v>
      </c>
      <c r="H20" s="198">
        <f>ROUND(N(data!U62), 0)</f>
        <v>130071</v>
      </c>
      <c r="I20" s="198">
        <f>ROUND(N(data!U63), 0)</f>
        <v>2600</v>
      </c>
      <c r="J20" s="198">
        <f>ROUND(N(data!U64), 0)</f>
        <v>473111</v>
      </c>
      <c r="K20" s="198">
        <f>ROUND(N(data!U65), 0)</f>
        <v>0</v>
      </c>
      <c r="L20" s="198">
        <f>ROUND(N(data!U66), 0)</f>
        <v>156350</v>
      </c>
      <c r="M20" s="198">
        <f>ROUND(N(data!U67), 0)</f>
        <v>53735</v>
      </c>
      <c r="N20" s="198">
        <f>ROUND(N(data!U68), 0)</f>
        <v>-6772</v>
      </c>
      <c r="O20" s="198">
        <f>ROUND(N(data!U69), 0)</f>
        <v>40109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40109</v>
      </c>
      <c r="AD20" s="198">
        <f>ROUND(N(data!U84), 0)</f>
        <v>0</v>
      </c>
      <c r="AE20" s="198">
        <f>ROUND(N(data!U89), 0)</f>
        <v>4841647</v>
      </c>
      <c r="AF20" s="198">
        <f>ROUND(N(data!U87), 0)</f>
        <v>188527</v>
      </c>
      <c r="AG20" s="198">
        <f>ROUND(N(data!U90), 0)</f>
        <v>872</v>
      </c>
      <c r="AH20" s="198">
        <f>ROUND(N(data!U91), 0)</f>
        <v>0</v>
      </c>
      <c r="AI20" s="198">
        <f>ROUND(N(data!U92), 0)</f>
        <v>703</v>
      </c>
      <c r="AJ20" s="198">
        <f>ROUND(N(data!U93), 0)</f>
        <v>1592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158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1343</v>
      </c>
      <c r="F21" s="271">
        <f>ROUND(N(data!V60), 2)</f>
        <v>0.41</v>
      </c>
      <c r="G21" s="198">
        <f>ROUND(N(data!V61), 0)</f>
        <v>46737</v>
      </c>
      <c r="H21" s="198">
        <f>ROUND(N(data!V62), 0)</f>
        <v>9577</v>
      </c>
      <c r="I21" s="198">
        <f>ROUND(N(data!V63), 0)</f>
        <v>0</v>
      </c>
      <c r="J21" s="198">
        <f>ROUND(N(data!V64), 0)</f>
        <v>3066</v>
      </c>
      <c r="K21" s="198">
        <f>ROUND(N(data!V65), 0)</f>
        <v>0</v>
      </c>
      <c r="L21" s="198">
        <f>ROUND(N(data!V66), 0)</f>
        <v>0</v>
      </c>
      <c r="M21" s="198">
        <f>ROUND(N(data!V67), 0)</f>
        <v>9059</v>
      </c>
      <c r="N21" s="198">
        <f>ROUND(N(data!V68), 0)</f>
        <v>0</v>
      </c>
      <c r="O21" s="198">
        <f>ROUND(N(data!V69), 0)</f>
        <v>1841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1841</v>
      </c>
      <c r="AD21" s="198">
        <f>ROUND(N(data!V84), 0)</f>
        <v>0</v>
      </c>
      <c r="AE21" s="198">
        <f>ROUND(N(data!V89), 0)</f>
        <v>386181</v>
      </c>
      <c r="AF21" s="198">
        <f>ROUND(N(data!V87), 0)</f>
        <v>5421</v>
      </c>
      <c r="AG21" s="198">
        <f>ROUND(N(data!V90), 0)</f>
        <v>147</v>
      </c>
      <c r="AH21" s="198">
        <f>ROUND(N(data!V91), 0)</f>
        <v>0</v>
      </c>
      <c r="AI21" s="198">
        <f>ROUND(N(data!V92), 0)</f>
        <v>118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158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158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1860</v>
      </c>
      <c r="F23" s="271">
        <f>ROUND(N(data!X60), 2)</f>
        <v>2.21</v>
      </c>
      <c r="G23" s="198">
        <f>ROUND(N(data!X61), 0)</f>
        <v>201848</v>
      </c>
      <c r="H23" s="198">
        <f>ROUND(N(data!X62), 0)</f>
        <v>41360</v>
      </c>
      <c r="I23" s="198">
        <f>ROUND(N(data!X63), 0)</f>
        <v>78769</v>
      </c>
      <c r="J23" s="198">
        <f>ROUND(N(data!X64), 0)</f>
        <v>8602</v>
      </c>
      <c r="K23" s="198">
        <f>ROUND(N(data!X65), 0)</f>
        <v>0</v>
      </c>
      <c r="L23" s="198">
        <f>ROUND(N(data!X66), 0)</f>
        <v>74579</v>
      </c>
      <c r="M23" s="198">
        <f>ROUND(N(data!X67), 0)</f>
        <v>25635</v>
      </c>
      <c r="N23" s="198">
        <f>ROUND(N(data!X68), 0)</f>
        <v>0</v>
      </c>
      <c r="O23" s="198">
        <f>ROUND(N(data!X69), 0)</f>
        <v>2302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2302</v>
      </c>
      <c r="AD23" s="198">
        <f>ROUND(N(data!X84), 0)</f>
        <v>0</v>
      </c>
      <c r="AE23" s="198">
        <f>ROUND(N(data!X89), 0)</f>
        <v>2836955</v>
      </c>
      <c r="AF23" s="198">
        <f>ROUND(N(data!X87), 0)</f>
        <v>44016</v>
      </c>
      <c r="AG23" s="198">
        <f>ROUND(N(data!X90), 0)</f>
        <v>416</v>
      </c>
      <c r="AH23" s="198">
        <f>ROUND(N(data!X91), 0)</f>
        <v>0</v>
      </c>
      <c r="AI23" s="198">
        <f>ROUND(N(data!X92), 0)</f>
        <v>335</v>
      </c>
      <c r="AJ23" s="198">
        <f>ROUND(N(data!X93), 0)</f>
        <v>1400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158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4344</v>
      </c>
      <c r="F24" s="271">
        <f>ROUND(N(data!Y60), 2)</f>
        <v>5.16</v>
      </c>
      <c r="G24" s="198">
        <f>ROUND(N(data!Y61), 0)</f>
        <v>471413</v>
      </c>
      <c r="H24" s="198">
        <f>ROUND(N(data!Y62), 0)</f>
        <v>96595</v>
      </c>
      <c r="I24" s="198">
        <f>ROUND(N(data!Y63), 0)</f>
        <v>183963</v>
      </c>
      <c r="J24" s="198">
        <f>ROUND(N(data!Y64), 0)</f>
        <v>20086</v>
      </c>
      <c r="K24" s="198">
        <f>ROUND(N(data!Y65), 0)</f>
        <v>0</v>
      </c>
      <c r="L24" s="198">
        <f>ROUND(N(data!Y66), 0)</f>
        <v>174179</v>
      </c>
      <c r="M24" s="198">
        <f>ROUND(N(data!Y67), 0)</f>
        <v>59959</v>
      </c>
      <c r="N24" s="198">
        <f>ROUND(N(data!Y68), 0)</f>
        <v>3701</v>
      </c>
      <c r="O24" s="198">
        <f>ROUND(N(data!Y69), 0)</f>
        <v>74484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74484</v>
      </c>
      <c r="AD24" s="198">
        <f>ROUND(N(data!Y84), 0)</f>
        <v>0</v>
      </c>
      <c r="AE24" s="198">
        <f>ROUND(N(data!Y89), 0)</f>
        <v>6625661</v>
      </c>
      <c r="AF24" s="198">
        <f>ROUND(N(data!Y87), 0)</f>
        <v>102797</v>
      </c>
      <c r="AG24" s="198">
        <f>ROUND(N(data!Y90), 0)</f>
        <v>973</v>
      </c>
      <c r="AH24" s="198">
        <f>ROUND(N(data!Y91), 0)</f>
        <v>0</v>
      </c>
      <c r="AI24" s="198">
        <f>ROUND(N(data!Y92), 0)</f>
        <v>784</v>
      </c>
      <c r="AJ24" s="198">
        <f>ROUND(N(data!Y93), 0)</f>
        <v>3271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158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158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158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0</v>
      </c>
      <c r="J27" s="198">
        <f>ROUND(N(data!AB64), 0)</f>
        <v>738556</v>
      </c>
      <c r="K27" s="198">
        <f>ROUND(N(data!AB65), 0)</f>
        <v>0</v>
      </c>
      <c r="L27" s="198">
        <f>ROUND(N(data!AB66), 0)</f>
        <v>573960</v>
      </c>
      <c r="M27" s="198">
        <f>ROUND(N(data!AB67), 0)</f>
        <v>9182</v>
      </c>
      <c r="N27" s="198">
        <f>ROUND(N(data!AB68), 0)</f>
        <v>92461</v>
      </c>
      <c r="O27" s="198">
        <f>ROUND(N(data!AB69), 0)</f>
        <v>10200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10200</v>
      </c>
      <c r="AD27" s="198">
        <f>ROUND(N(data!AB84), 0)</f>
        <v>0</v>
      </c>
      <c r="AE27" s="198">
        <f>ROUND(N(data!AB89), 0)</f>
        <v>2123630</v>
      </c>
      <c r="AF27" s="198">
        <f>ROUND(N(data!AB87), 0)</f>
        <v>384302</v>
      </c>
      <c r="AG27" s="198">
        <f>ROUND(N(data!AB90), 0)</f>
        <v>149</v>
      </c>
      <c r="AH27" s="198">
        <f>ROUND(N(data!AB91), 0)</f>
        <v>0</v>
      </c>
      <c r="AI27" s="198">
        <f>ROUND(N(data!AB92), 0)</f>
        <v>120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158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158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158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21317</v>
      </c>
      <c r="F30" s="271">
        <f>ROUND(N(data!AE60), 2)</f>
        <v>5.89</v>
      </c>
      <c r="G30" s="198">
        <f>ROUND(N(data!AE61), 0)</f>
        <v>674142</v>
      </c>
      <c r="H30" s="198">
        <f>ROUND(N(data!AE62), 0)</f>
        <v>138135</v>
      </c>
      <c r="I30" s="198">
        <f>ROUND(N(data!AE63), 0)</f>
        <v>0</v>
      </c>
      <c r="J30" s="198">
        <f>ROUND(N(data!AE64), 0)</f>
        <v>16946</v>
      </c>
      <c r="K30" s="198">
        <f>ROUND(N(data!AE65), 0)</f>
        <v>0</v>
      </c>
      <c r="L30" s="198">
        <f>ROUND(N(data!AE66), 0)</f>
        <v>50778</v>
      </c>
      <c r="M30" s="198">
        <f>ROUND(N(data!AE67), 0)</f>
        <v>157386</v>
      </c>
      <c r="N30" s="198">
        <f>ROUND(N(data!AE68), 0)</f>
        <v>2033</v>
      </c>
      <c r="O30" s="198">
        <f>ROUND(N(data!AE69), 0)</f>
        <v>37944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37944</v>
      </c>
      <c r="AD30" s="198">
        <f>ROUND(N(data!AE84), 0)</f>
        <v>0</v>
      </c>
      <c r="AE30" s="198">
        <f>ROUND(N(data!AE89), 0)</f>
        <v>2454653</v>
      </c>
      <c r="AF30" s="198">
        <f>ROUND(N(data!AE87), 0)</f>
        <v>223154</v>
      </c>
      <c r="AG30" s="198">
        <f>ROUND(N(data!AE90), 0)</f>
        <v>2554</v>
      </c>
      <c r="AH30" s="198">
        <f>ROUND(N(data!AE91), 0)</f>
        <v>0</v>
      </c>
      <c r="AI30" s="198">
        <f>ROUND(N(data!AE92), 0)</f>
        <v>2058</v>
      </c>
      <c r="AJ30" s="198">
        <f>ROUND(N(data!AE93), 0)</f>
        <v>8467</v>
      </c>
      <c r="AK30" s="271">
        <f>ROUND(N(data!AE94), 2)</f>
        <v>0.37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158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158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4382</v>
      </c>
      <c r="F32" s="271">
        <f>ROUND(N(data!AG60), 2)</f>
        <v>13.18</v>
      </c>
      <c r="G32" s="198">
        <f>ROUND(N(data!AG61), 0)</f>
        <v>2415720</v>
      </c>
      <c r="H32" s="198">
        <f>ROUND(N(data!AG62), 0)</f>
        <v>494992</v>
      </c>
      <c r="I32" s="198">
        <f>ROUND(N(data!AG63), 0)</f>
        <v>74478</v>
      </c>
      <c r="J32" s="198">
        <f>ROUND(N(data!AG64), 0)</f>
        <v>87747</v>
      </c>
      <c r="K32" s="198">
        <f>ROUND(N(data!AG65), 0)</f>
        <v>3643</v>
      </c>
      <c r="L32" s="198">
        <f>ROUND(N(data!AG66), 0)</f>
        <v>90621</v>
      </c>
      <c r="M32" s="198">
        <f>ROUND(N(data!AG67), 0)</f>
        <v>135756</v>
      </c>
      <c r="N32" s="198">
        <f>ROUND(N(data!AG68), 0)</f>
        <v>2731</v>
      </c>
      <c r="O32" s="198">
        <f>ROUND(N(data!AG69), 0)</f>
        <v>75391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75391</v>
      </c>
      <c r="AD32" s="198">
        <f>ROUND(N(data!AG84), 0)</f>
        <v>0</v>
      </c>
      <c r="AE32" s="198">
        <f>ROUND(N(data!AG89), 0)</f>
        <v>10246306</v>
      </c>
      <c r="AF32" s="198">
        <f>ROUND(N(data!AG87), 0)</f>
        <v>10771</v>
      </c>
      <c r="AG32" s="198">
        <f>ROUND(N(data!AG90), 0)</f>
        <v>2203</v>
      </c>
      <c r="AH32" s="198">
        <f>ROUND(N(data!AG91), 0)</f>
        <v>0</v>
      </c>
      <c r="AI32" s="198">
        <f>ROUND(N(data!AG92), 0)</f>
        <v>1775</v>
      </c>
      <c r="AJ32" s="198">
        <f>ROUND(N(data!AG93), 0)</f>
        <v>30709</v>
      </c>
      <c r="AK32" s="271">
        <f>ROUND(N(data!AG94), 2)</f>
        <v>7.81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158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863</v>
      </c>
      <c r="F33" s="271">
        <f>ROUND(N(data!AH60), 2)</f>
        <v>20.91</v>
      </c>
      <c r="G33" s="198">
        <f>ROUND(N(data!AH61), 0)</f>
        <v>1667922</v>
      </c>
      <c r="H33" s="198">
        <f>ROUND(N(data!AH62), 0)</f>
        <v>341765</v>
      </c>
      <c r="I33" s="198">
        <f>ROUND(N(data!AH63), 0)</f>
        <v>0</v>
      </c>
      <c r="J33" s="198">
        <f>ROUND(N(data!AH64), 0)</f>
        <v>111300</v>
      </c>
      <c r="K33" s="198">
        <f>ROUND(N(data!AH65), 0)</f>
        <v>32709</v>
      </c>
      <c r="L33" s="198">
        <f>ROUND(N(data!AH66), 0)</f>
        <v>197615</v>
      </c>
      <c r="M33" s="198">
        <f>ROUND(N(data!AH67), 0)</f>
        <v>52010</v>
      </c>
      <c r="N33" s="198">
        <f>ROUND(N(data!AH68), 0)</f>
        <v>13406</v>
      </c>
      <c r="O33" s="198">
        <f>ROUND(N(data!AH69), 0)</f>
        <v>106190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106190</v>
      </c>
      <c r="AD33" s="198">
        <f>ROUND(N(data!AH84), 0)</f>
        <v>43198</v>
      </c>
      <c r="AE33" s="198">
        <f>ROUND(N(data!AH89), 0)</f>
        <v>3022212</v>
      </c>
      <c r="AF33" s="198">
        <f>ROUND(N(data!AH87), 0)</f>
        <v>0</v>
      </c>
      <c r="AG33" s="198">
        <f>ROUND(N(data!AH90), 0)</f>
        <v>844</v>
      </c>
      <c r="AH33" s="198">
        <f>ROUND(N(data!AH91), 0)</f>
        <v>0</v>
      </c>
      <c r="AI33" s="198">
        <f>ROUND(N(data!AH92), 0)</f>
        <v>0</v>
      </c>
      <c r="AJ33" s="198">
        <f>ROUND(N(data!AH93), 0)</f>
        <v>295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158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270</v>
      </c>
      <c r="F34" s="271">
        <f>ROUND(N(data!AI60), 2)</f>
        <v>0.55000000000000004</v>
      </c>
      <c r="G34" s="198">
        <f>ROUND(N(data!AI61), 0)</f>
        <v>59574</v>
      </c>
      <c r="H34" s="198">
        <f>ROUND(N(data!AI62), 0)</f>
        <v>12207</v>
      </c>
      <c r="I34" s="198">
        <f>ROUND(N(data!AI63), 0)</f>
        <v>0</v>
      </c>
      <c r="J34" s="198">
        <f>ROUND(N(data!AI64), 0)</f>
        <v>39504</v>
      </c>
      <c r="K34" s="198">
        <f>ROUND(N(data!AI65), 0)</f>
        <v>0</v>
      </c>
      <c r="L34" s="198">
        <f>ROUND(N(data!AI66), 0)</f>
        <v>16529</v>
      </c>
      <c r="M34" s="198">
        <f>ROUND(N(data!AI67), 0)</f>
        <v>32229</v>
      </c>
      <c r="N34" s="198">
        <f>ROUND(N(data!AI68), 0)</f>
        <v>599</v>
      </c>
      <c r="O34" s="198">
        <f>ROUND(N(data!AI69), 0)</f>
        <v>307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307</v>
      </c>
      <c r="AD34" s="198">
        <f>ROUND(N(data!AI84), 0)</f>
        <v>0</v>
      </c>
      <c r="AE34" s="198">
        <f>ROUND(N(data!AI89), 0)</f>
        <v>1119961</v>
      </c>
      <c r="AF34" s="198">
        <f>ROUND(N(data!AI87), 0)</f>
        <v>0</v>
      </c>
      <c r="AG34" s="198">
        <f>ROUND(N(data!AI90), 0)</f>
        <v>523</v>
      </c>
      <c r="AH34" s="198">
        <f>ROUND(N(data!AI91), 0)</f>
        <v>0</v>
      </c>
      <c r="AI34" s="198">
        <f>ROUND(N(data!AI92), 0)</f>
        <v>421</v>
      </c>
      <c r="AJ34" s="198">
        <f>ROUND(N(data!AI93), 0)</f>
        <v>2267</v>
      </c>
      <c r="AK34" s="271">
        <f>ROUND(N(data!AI94), 2)</f>
        <v>0.38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158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14496</v>
      </c>
      <c r="F35" s="271">
        <f>ROUND(N(data!AJ60), 2)</f>
        <v>21.07</v>
      </c>
      <c r="G35" s="198">
        <f>ROUND(N(data!AJ61), 0)</f>
        <v>3262031</v>
      </c>
      <c r="H35" s="198">
        <f>ROUND(N(data!AJ62), 0)</f>
        <v>668405</v>
      </c>
      <c r="I35" s="198">
        <f>ROUND(N(data!AJ63), 0)</f>
        <v>69432</v>
      </c>
      <c r="J35" s="198">
        <f>ROUND(N(data!AJ64), 0)</f>
        <v>150368</v>
      </c>
      <c r="K35" s="198">
        <f>ROUND(N(data!AJ65), 0)</f>
        <v>8115</v>
      </c>
      <c r="L35" s="198">
        <f>ROUND(N(data!AJ66), 0)</f>
        <v>45793</v>
      </c>
      <c r="M35" s="198">
        <f>ROUND(N(data!AJ67), 0)</f>
        <v>238605</v>
      </c>
      <c r="N35" s="198">
        <f>ROUND(N(data!AJ68), 0)</f>
        <v>19433</v>
      </c>
      <c r="O35" s="198">
        <f>ROUND(N(data!AJ69), 0)</f>
        <v>130417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130417</v>
      </c>
      <c r="AD35" s="198">
        <f>ROUND(N(data!AJ84), 0)</f>
        <v>0</v>
      </c>
      <c r="AE35" s="198">
        <f>ROUND(N(data!AJ89), 0)</f>
        <v>4735474</v>
      </c>
      <c r="AF35" s="198">
        <f>ROUND(N(data!AJ87), 0)</f>
        <v>119219</v>
      </c>
      <c r="AG35" s="198">
        <f>ROUND(N(data!AJ90), 0)</f>
        <v>3872</v>
      </c>
      <c r="AH35" s="198">
        <f>ROUND(N(data!AJ91), 0)</f>
        <v>0</v>
      </c>
      <c r="AI35" s="198">
        <f>ROUND(N(data!AJ92), 0)</f>
        <v>3120</v>
      </c>
      <c r="AJ35" s="198">
        <f>ROUND(N(data!AJ93), 0)</f>
        <v>3149</v>
      </c>
      <c r="AK35" s="271">
        <f>ROUND(N(data!AJ94), 2)</f>
        <v>5.12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158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3486</v>
      </c>
      <c r="F36" s="271">
        <f>ROUND(N(data!AK60), 2)</f>
        <v>1.1100000000000001</v>
      </c>
      <c r="G36" s="198">
        <f>ROUND(N(data!AK61), 0)</f>
        <v>142246</v>
      </c>
      <c r="H36" s="198">
        <f>ROUND(N(data!AK62), 0)</f>
        <v>29147</v>
      </c>
      <c r="I36" s="198">
        <f>ROUND(N(data!AK63), 0)</f>
        <v>0</v>
      </c>
      <c r="J36" s="198">
        <f>ROUND(N(data!AK64), 0)</f>
        <v>777</v>
      </c>
      <c r="K36" s="198">
        <f>ROUND(N(data!AK65), 0)</f>
        <v>0</v>
      </c>
      <c r="L36" s="198">
        <f>ROUND(N(data!AK66), 0)</f>
        <v>0</v>
      </c>
      <c r="M36" s="198">
        <f>ROUND(N(data!AK67), 0)</f>
        <v>9860</v>
      </c>
      <c r="N36" s="198">
        <f>ROUND(N(data!AK68), 0)</f>
        <v>0</v>
      </c>
      <c r="O36" s="198">
        <f>ROUND(N(data!AK69), 0)</f>
        <v>369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369</v>
      </c>
      <c r="AD36" s="198">
        <f>ROUND(N(data!AK84), 0)</f>
        <v>0</v>
      </c>
      <c r="AE36" s="198">
        <f>ROUND(N(data!AK89), 0)</f>
        <v>464750</v>
      </c>
      <c r="AF36" s="198">
        <f>ROUND(N(data!AK87), 0)</f>
        <v>177945</v>
      </c>
      <c r="AG36" s="198">
        <f>ROUND(N(data!AK90), 0)</f>
        <v>160</v>
      </c>
      <c r="AH36" s="198">
        <f>ROUND(N(data!AK91), 0)</f>
        <v>0</v>
      </c>
      <c r="AI36" s="198">
        <f>ROUND(N(data!AK92), 0)</f>
        <v>129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158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591</v>
      </c>
      <c r="F37" s="271">
        <f>ROUND(N(data!AL60), 2)</f>
        <v>0.47</v>
      </c>
      <c r="G37" s="198">
        <f>ROUND(N(data!AL61), 0)</f>
        <v>50849</v>
      </c>
      <c r="H37" s="198">
        <f>ROUND(N(data!AL62), 0)</f>
        <v>10419</v>
      </c>
      <c r="I37" s="198">
        <f>ROUND(N(data!AL63), 0)</f>
        <v>0</v>
      </c>
      <c r="J37" s="198">
        <f>ROUND(N(data!AL64), 0)</f>
        <v>606</v>
      </c>
      <c r="K37" s="198">
        <f>ROUND(N(data!AL65), 0)</f>
        <v>0</v>
      </c>
      <c r="L37" s="198">
        <f>ROUND(N(data!AL66), 0)</f>
        <v>846</v>
      </c>
      <c r="M37" s="198">
        <f>ROUND(N(data!AL67), 0)</f>
        <v>16269</v>
      </c>
      <c r="N37" s="198">
        <f>ROUND(N(data!AL68), 0)</f>
        <v>524</v>
      </c>
      <c r="O37" s="198">
        <f>ROUND(N(data!AL69), 0)</f>
        <v>25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25</v>
      </c>
      <c r="AD37" s="198">
        <f>ROUND(N(data!AL84), 0)</f>
        <v>0</v>
      </c>
      <c r="AE37" s="198">
        <f>ROUND(N(data!AL89), 0)</f>
        <v>214331</v>
      </c>
      <c r="AF37" s="198">
        <f>ROUND(N(data!AL87), 0)</f>
        <v>25243</v>
      </c>
      <c r="AG37" s="198">
        <f>ROUND(N(data!AL90), 0)</f>
        <v>264</v>
      </c>
      <c r="AH37" s="198">
        <f>ROUND(N(data!AL91), 0)</f>
        <v>0</v>
      </c>
      <c r="AI37" s="198">
        <f>ROUND(N(data!AL92), 0)</f>
        <v>213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158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158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158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2520</v>
      </c>
      <c r="F40" s="271">
        <f>ROUND(N(data!AO60), 2)</f>
        <v>1.88</v>
      </c>
      <c r="G40" s="198">
        <f>ROUND(N(data!AO61), 0)</f>
        <v>193247</v>
      </c>
      <c r="H40" s="198">
        <f>ROUND(N(data!AO62), 0)</f>
        <v>39597</v>
      </c>
      <c r="I40" s="198">
        <f>ROUND(N(data!AO63), 0)</f>
        <v>10364</v>
      </c>
      <c r="J40" s="198">
        <f>ROUND(N(data!AO64), 0)</f>
        <v>4228</v>
      </c>
      <c r="K40" s="198">
        <f>ROUND(N(data!AO65), 0)</f>
        <v>264</v>
      </c>
      <c r="L40" s="198">
        <f>ROUND(N(data!AO66), 0)</f>
        <v>16635</v>
      </c>
      <c r="M40" s="198">
        <f>ROUND(N(data!AO67), 0)</f>
        <v>18179</v>
      </c>
      <c r="N40" s="198">
        <f>ROUND(N(data!AO68), 0)</f>
        <v>375</v>
      </c>
      <c r="O40" s="198">
        <f>ROUND(N(data!AO69), 0)</f>
        <v>1078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1078</v>
      </c>
      <c r="AD40" s="198">
        <f>ROUND(N(data!AO84), 0)</f>
        <v>0</v>
      </c>
      <c r="AE40" s="198">
        <f>ROUND(N(data!AO89), 0)</f>
        <v>353810</v>
      </c>
      <c r="AF40" s="198">
        <f>ROUND(N(data!AO87), 0)</f>
        <v>0</v>
      </c>
      <c r="AG40" s="198">
        <f>ROUND(N(data!AO90), 0)</f>
        <v>295</v>
      </c>
      <c r="AH40" s="198">
        <f>ROUND(N(data!AO91), 0)</f>
        <v>309</v>
      </c>
      <c r="AI40" s="198">
        <f>ROUND(N(data!AO92), 0)</f>
        <v>238</v>
      </c>
      <c r="AJ40" s="198">
        <f>ROUND(N(data!AO93), 0)</f>
        <v>2617</v>
      </c>
      <c r="AK40" s="271">
        <f>ROUND(N(data!AO94), 2)</f>
        <v>1.29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158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158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158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158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158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158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158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158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383</v>
      </c>
      <c r="L48" s="198">
        <f>ROUND(N(data!AW66), 0)</f>
        <v>2694</v>
      </c>
      <c r="M48" s="198">
        <f>ROUND(N(data!AW67), 0)</f>
        <v>0</v>
      </c>
      <c r="N48" s="198">
        <f>ROUND(N(data!AW68), 0)</f>
        <v>0</v>
      </c>
      <c r="O48" s="198">
        <f>ROUND(N(data!AW69), 0)</f>
        <v>4150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4150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158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158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3754</v>
      </c>
      <c r="F50" s="271">
        <f>ROUND(N(data!AY60), 2)</f>
        <v>5.94</v>
      </c>
      <c r="G50" s="198">
        <f>ROUND(N(data!AY61), 0)</f>
        <v>343841</v>
      </c>
      <c r="H50" s="198">
        <f>ROUND(N(data!AY62), 0)</f>
        <v>70455</v>
      </c>
      <c r="I50" s="198">
        <f>ROUND(N(data!AY63), 0)</f>
        <v>0</v>
      </c>
      <c r="J50" s="198">
        <f>ROUND(N(data!AY64), 0)</f>
        <v>154547</v>
      </c>
      <c r="K50" s="198">
        <f>ROUND(N(data!AY65), 0)</f>
        <v>0</v>
      </c>
      <c r="L50" s="198">
        <f>ROUND(N(data!AY66), 0)</f>
        <v>3796</v>
      </c>
      <c r="M50" s="198">
        <f>ROUND(N(data!AY67), 0)</f>
        <v>80172</v>
      </c>
      <c r="N50" s="198">
        <f>ROUND(N(data!AY68), 0)</f>
        <v>524</v>
      </c>
      <c r="O50" s="198">
        <f>ROUND(N(data!AY69), 0)</f>
        <v>5197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5197</v>
      </c>
      <c r="AD50" s="198">
        <f>ROUND(N(data!AY84), 0)</f>
        <v>66237</v>
      </c>
      <c r="AE50" s="198">
        <f>ROUND(N(data!AY89), 0)</f>
        <v>0</v>
      </c>
      <c r="AF50" s="198">
        <f>ROUND(N(data!AY87), 0)</f>
        <v>0</v>
      </c>
      <c r="AG50" s="198">
        <f>ROUND(N(data!AY90), 0)</f>
        <v>1301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158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158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16333</v>
      </c>
      <c r="K52" s="198">
        <f>ROUND(N(data!BA65), 0)</f>
        <v>0</v>
      </c>
      <c r="L52" s="198">
        <f>ROUND(N(data!BA66), 0)</f>
        <v>0</v>
      </c>
      <c r="M52" s="198">
        <f>ROUND(N(data!BA67), 0)</f>
        <v>26806</v>
      </c>
      <c r="N52" s="198">
        <f>ROUND(N(data!BA68), 0)</f>
        <v>0</v>
      </c>
      <c r="O52" s="198">
        <f>ROUND(N(data!BA69), 0)</f>
        <v>1098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1098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435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158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158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158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0.63</v>
      </c>
      <c r="G55" s="198">
        <f>ROUND(N(data!BD61), 0)</f>
        <v>52011</v>
      </c>
      <c r="H55" s="198">
        <f>ROUND(N(data!BD62), 0)</f>
        <v>10657</v>
      </c>
      <c r="I55" s="198">
        <f>ROUND(N(data!BD63), 0)</f>
        <v>0</v>
      </c>
      <c r="J55" s="198">
        <f>ROUND(N(data!BD64), 0)</f>
        <v>792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688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158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35420</v>
      </c>
      <c r="F56" s="271">
        <f>ROUND(N(data!BE60), 2)</f>
        <v>2.96</v>
      </c>
      <c r="G56" s="198">
        <f>ROUND(N(data!BE61), 0)</f>
        <v>307348</v>
      </c>
      <c r="H56" s="198">
        <f>ROUND(N(data!BE62), 0)</f>
        <v>62977</v>
      </c>
      <c r="I56" s="198">
        <f>ROUND(N(data!BE63), 0)</f>
        <v>0</v>
      </c>
      <c r="J56" s="198">
        <f>ROUND(N(data!BE64), 0)</f>
        <v>40923</v>
      </c>
      <c r="K56" s="198">
        <f>ROUND(N(data!BE65), 0)</f>
        <v>211453</v>
      </c>
      <c r="L56" s="198">
        <f>ROUND(N(data!BE66), 0)</f>
        <v>17300</v>
      </c>
      <c r="M56" s="198">
        <f>ROUND(N(data!BE67), 0)</f>
        <v>503647</v>
      </c>
      <c r="N56" s="198">
        <f>ROUND(N(data!BE68), 0)</f>
        <v>2665</v>
      </c>
      <c r="O56" s="198">
        <f>ROUND(N(data!BE69), 0)</f>
        <v>261672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261672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8173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158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8.08</v>
      </c>
      <c r="G57" s="198">
        <f>ROUND(N(data!BF61), 0)</f>
        <v>364553</v>
      </c>
      <c r="H57" s="198">
        <f>ROUND(N(data!BF62), 0)</f>
        <v>74699</v>
      </c>
      <c r="I57" s="198">
        <f>ROUND(N(data!BF63), 0)</f>
        <v>0</v>
      </c>
      <c r="J57" s="198">
        <f>ROUND(N(data!BF64), 0)</f>
        <v>35503</v>
      </c>
      <c r="K57" s="198">
        <f>ROUND(N(data!BF65), 0)</f>
        <v>0</v>
      </c>
      <c r="L57" s="198">
        <f>ROUND(N(data!BF66), 0)</f>
        <v>0</v>
      </c>
      <c r="M57" s="198">
        <f>ROUND(N(data!BF67), 0)</f>
        <v>17378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282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158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158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1.61</v>
      </c>
      <c r="G59" s="198">
        <f>ROUND(N(data!BH61), 0)</f>
        <v>195490</v>
      </c>
      <c r="H59" s="198">
        <f>ROUND(N(data!BH62), 0)</f>
        <v>40057</v>
      </c>
      <c r="I59" s="198">
        <f>ROUND(N(data!BH63), 0)</f>
        <v>0</v>
      </c>
      <c r="J59" s="198">
        <f>ROUND(N(data!BH64), 0)</f>
        <v>26969</v>
      </c>
      <c r="K59" s="198">
        <f>ROUND(N(data!BH65), 0)</f>
        <v>25894</v>
      </c>
      <c r="L59" s="198">
        <f>ROUND(N(data!BH66), 0)</f>
        <v>661105</v>
      </c>
      <c r="M59" s="198">
        <f>ROUND(N(data!BH67), 0)</f>
        <v>0</v>
      </c>
      <c r="N59" s="198">
        <f>ROUND(N(data!BH68), 0)</f>
        <v>13809</v>
      </c>
      <c r="O59" s="198">
        <f>ROUND(N(data!BH69), 0)</f>
        <v>614733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614733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158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158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2.78</v>
      </c>
      <c r="G61" s="198">
        <f>ROUND(N(data!BJ61), 0)</f>
        <v>270262</v>
      </c>
      <c r="H61" s="198">
        <f>ROUND(N(data!BJ62), 0)</f>
        <v>55378</v>
      </c>
      <c r="I61" s="198">
        <f>ROUND(N(data!BJ63), 0)</f>
        <v>0</v>
      </c>
      <c r="J61" s="198">
        <f>ROUND(N(data!BJ64), 0)</f>
        <v>3016</v>
      </c>
      <c r="K61" s="198">
        <f>ROUND(N(data!BJ65), 0)</f>
        <v>0</v>
      </c>
      <c r="L61" s="198">
        <f>ROUND(N(data!BJ66), 0)</f>
        <v>111764</v>
      </c>
      <c r="M61" s="198">
        <f>ROUND(N(data!BJ67), 0)</f>
        <v>0</v>
      </c>
      <c r="N61" s="198">
        <f>ROUND(N(data!BJ68), 0)</f>
        <v>3899</v>
      </c>
      <c r="O61" s="198">
        <f>ROUND(N(data!BJ69), 0)</f>
        <v>2679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2679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158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5.8</v>
      </c>
      <c r="G62" s="198">
        <f>ROUND(N(data!BK61), 0)</f>
        <v>445198</v>
      </c>
      <c r="H62" s="198">
        <f>ROUND(N(data!BK62), 0)</f>
        <v>91223</v>
      </c>
      <c r="I62" s="198">
        <f>ROUND(N(data!BK63), 0)</f>
        <v>0</v>
      </c>
      <c r="J62" s="198">
        <f>ROUND(N(data!BK64), 0)</f>
        <v>10449</v>
      </c>
      <c r="K62" s="198">
        <f>ROUND(N(data!BK65), 0)</f>
        <v>0</v>
      </c>
      <c r="L62" s="198">
        <f>ROUND(N(data!BK66), 0)</f>
        <v>486152</v>
      </c>
      <c r="M62" s="198">
        <f>ROUND(N(data!BK67), 0)</f>
        <v>0</v>
      </c>
      <c r="N62" s="198">
        <f>ROUND(N(data!BK68), 0)</f>
        <v>2319</v>
      </c>
      <c r="O62" s="198">
        <f>ROUND(N(data!BK69), 0)</f>
        <v>14808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14808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158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10.1</v>
      </c>
      <c r="G63" s="198">
        <f>ROUND(N(data!BL61), 0)</f>
        <v>571015</v>
      </c>
      <c r="H63" s="198">
        <f>ROUND(N(data!BL62), 0)</f>
        <v>117004</v>
      </c>
      <c r="I63" s="198">
        <f>ROUND(N(data!BL63), 0)</f>
        <v>0</v>
      </c>
      <c r="J63" s="198">
        <f>ROUND(N(data!BL64), 0)</f>
        <v>9438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1765</v>
      </c>
      <c r="O63" s="198">
        <f>ROUND(N(data!BL69), 0)</f>
        <v>75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75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158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158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4.57</v>
      </c>
      <c r="G65" s="198">
        <f>ROUND(N(data!BN61), 0)</f>
        <v>955844</v>
      </c>
      <c r="H65" s="198">
        <f>ROUND(N(data!BN62), 0)</f>
        <v>195857</v>
      </c>
      <c r="I65" s="198">
        <f>ROUND(N(data!BN63), 0)</f>
        <v>9825</v>
      </c>
      <c r="J65" s="198">
        <f>ROUND(N(data!BN64), 0)</f>
        <v>13630</v>
      </c>
      <c r="K65" s="198">
        <f>ROUND(N(data!BN65), 0)</f>
        <v>2341</v>
      </c>
      <c r="L65" s="198">
        <f>ROUND(N(data!BN66), 0)</f>
        <v>334718</v>
      </c>
      <c r="M65" s="198">
        <f>ROUND(N(data!BN67), 0)</f>
        <v>340776</v>
      </c>
      <c r="N65" s="198">
        <f>ROUND(N(data!BN68), 0)</f>
        <v>27179</v>
      </c>
      <c r="O65" s="198">
        <f>ROUND(N(data!BN69), 0)</f>
        <v>381353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381353</v>
      </c>
      <c r="AD65" s="198">
        <f>ROUND(N(data!BN84), 0)</f>
        <v>917159</v>
      </c>
      <c r="AE65" s="198">
        <f>ROUND(N(data!BN89), 0)</f>
        <v>0</v>
      </c>
      <c r="AF65" s="198">
        <f>ROUND(N(data!BN87), 0)</f>
        <v>0</v>
      </c>
      <c r="AG65" s="198">
        <f>ROUND(N(data!BN90), 0)</f>
        <v>5530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158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158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0.83</v>
      </c>
      <c r="G67" s="198">
        <f>ROUND(N(data!BP61), 0)</f>
        <v>103518</v>
      </c>
      <c r="H67" s="198">
        <f>ROUND(N(data!BP62), 0)</f>
        <v>21211</v>
      </c>
      <c r="I67" s="198">
        <f>ROUND(N(data!BP63), 0)</f>
        <v>0</v>
      </c>
      <c r="J67" s="198">
        <f>ROUND(N(data!BP64), 0)</f>
        <v>24648</v>
      </c>
      <c r="K67" s="198">
        <f>ROUND(N(data!BP65), 0)</f>
        <v>718</v>
      </c>
      <c r="L67" s="198">
        <f>ROUND(N(data!BP66), 0)</f>
        <v>126953</v>
      </c>
      <c r="M67" s="198">
        <f>ROUND(N(data!BP67), 0)</f>
        <v>0</v>
      </c>
      <c r="N67" s="198">
        <f>ROUND(N(data!BP68), 0)</f>
        <v>0</v>
      </c>
      <c r="O67" s="198">
        <f>ROUND(N(data!BP69), 0)</f>
        <v>4776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4776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158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158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1.35</v>
      </c>
      <c r="G69" s="198">
        <f>ROUND(N(data!BR61), 0)</f>
        <v>151467</v>
      </c>
      <c r="H69" s="198">
        <f>ROUND(N(data!BR62), 0)</f>
        <v>31036</v>
      </c>
      <c r="I69" s="198">
        <f>ROUND(N(data!BR63), 0)</f>
        <v>0</v>
      </c>
      <c r="J69" s="198">
        <f>ROUND(N(data!BR64), 0)</f>
        <v>5320</v>
      </c>
      <c r="K69" s="198">
        <f>ROUND(N(data!BR65), 0)</f>
        <v>616</v>
      </c>
      <c r="L69" s="198">
        <f>ROUND(N(data!BR66), 0)</f>
        <v>273636</v>
      </c>
      <c r="M69" s="198">
        <f>ROUND(N(data!BR67), 0)</f>
        <v>6963</v>
      </c>
      <c r="N69" s="198">
        <f>ROUND(N(data!BR68), 0)</f>
        <v>3059</v>
      </c>
      <c r="O69" s="198">
        <f>ROUND(N(data!BR69), 0)</f>
        <v>11418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11418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113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158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0.74</v>
      </c>
      <c r="G70" s="198">
        <f>ROUND(N(data!BS61), 0)</f>
        <v>53037</v>
      </c>
      <c r="H70" s="198">
        <f>ROUND(N(data!BS62), 0)</f>
        <v>10868</v>
      </c>
      <c r="I70" s="198">
        <f>ROUND(N(data!BS63), 0)</f>
        <v>0</v>
      </c>
      <c r="J70" s="198">
        <f>ROUND(N(data!BS64), 0)</f>
        <v>138</v>
      </c>
      <c r="K70" s="198">
        <f>ROUND(N(data!BS65), 0)</f>
        <v>0</v>
      </c>
      <c r="L70" s="198">
        <f>ROUND(N(data!BS66), 0)</f>
        <v>31728</v>
      </c>
      <c r="M70" s="198">
        <f>ROUND(N(data!BS67), 0)</f>
        <v>5115</v>
      </c>
      <c r="N70" s="198">
        <f>ROUND(N(data!BS68), 0)</f>
        <v>0</v>
      </c>
      <c r="O70" s="198">
        <f>ROUND(N(data!BS69), 0)</f>
        <v>13454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13454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83</v>
      </c>
      <c r="AH70" s="198">
        <f>ROUND(N(data!BS91), 0)</f>
        <v>0</v>
      </c>
      <c r="AI70" s="198">
        <f>ROUND(N(data!BS92), 0)</f>
        <v>67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158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158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158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4.2699999999999996</v>
      </c>
      <c r="G73" s="198">
        <f>ROUND(N(data!BV61), 0)</f>
        <v>238664</v>
      </c>
      <c r="H73" s="198">
        <f>ROUND(N(data!BV62), 0)</f>
        <v>48903</v>
      </c>
      <c r="I73" s="198">
        <f>ROUND(N(data!BV63), 0)</f>
        <v>0</v>
      </c>
      <c r="J73" s="198">
        <f>ROUND(N(data!BV64), 0)</f>
        <v>6554</v>
      </c>
      <c r="K73" s="198">
        <f>ROUND(N(data!BV65), 0)</f>
        <v>0</v>
      </c>
      <c r="L73" s="198">
        <f>ROUND(N(data!BV66), 0)</f>
        <v>99236</v>
      </c>
      <c r="M73" s="198">
        <f>ROUND(N(data!BV67), 0)</f>
        <v>56509</v>
      </c>
      <c r="N73" s="198">
        <f>ROUND(N(data!BV68), 0)</f>
        <v>6391</v>
      </c>
      <c r="O73" s="198">
        <f>ROUND(N(data!BV69), 0)</f>
        <v>19501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19501</v>
      </c>
      <c r="AD73" s="198">
        <f>ROUND(N(data!BV84), 0)</f>
        <v>7123</v>
      </c>
      <c r="AE73" s="198">
        <f>ROUND(N(data!BV89), 0)</f>
        <v>0</v>
      </c>
      <c r="AF73" s="198">
        <f>ROUND(N(data!BV87), 0)</f>
        <v>0</v>
      </c>
      <c r="AG73" s="198">
        <f>ROUND(N(data!BV90), 0)</f>
        <v>917</v>
      </c>
      <c r="AH73" s="198">
        <f>ROUND(N(data!BV91), 0)</f>
        <v>0</v>
      </c>
      <c r="AI73" s="198">
        <f>ROUND(N(data!BV92), 0)</f>
        <v>739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158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158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4.08</v>
      </c>
      <c r="G75" s="198">
        <f>ROUND(N(data!BX61), 0)</f>
        <v>479959</v>
      </c>
      <c r="H75" s="198">
        <f>ROUND(N(data!BX62), 0)</f>
        <v>98346</v>
      </c>
      <c r="I75" s="198">
        <f>ROUND(N(data!BX63), 0)</f>
        <v>0</v>
      </c>
      <c r="J75" s="198">
        <f>ROUND(N(data!BX64), 0)</f>
        <v>4108</v>
      </c>
      <c r="K75" s="198">
        <f>ROUND(N(data!BX65), 0)</f>
        <v>1265</v>
      </c>
      <c r="L75" s="198">
        <f>ROUND(N(data!BX66), 0)</f>
        <v>8432</v>
      </c>
      <c r="M75" s="198">
        <f>ROUND(N(data!BX67), 0)</f>
        <v>0</v>
      </c>
      <c r="N75" s="198">
        <f>ROUND(N(data!BX68), 0)</f>
        <v>3820</v>
      </c>
      <c r="O75" s="198">
        <f>ROUND(N(data!BX69), 0)</f>
        <v>2609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2609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158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2.2599999999999998</v>
      </c>
      <c r="G76" s="198">
        <f>ROUND(N(data!BY61), 0)</f>
        <v>302624</v>
      </c>
      <c r="H76" s="198">
        <f>ROUND(N(data!BY62), 0)</f>
        <v>62009</v>
      </c>
      <c r="I76" s="198">
        <f>ROUND(N(data!BY63), 0)</f>
        <v>0</v>
      </c>
      <c r="J76" s="198">
        <f>ROUND(N(data!BY64), 0)</f>
        <v>2074</v>
      </c>
      <c r="K76" s="198">
        <f>ROUND(N(data!BY65), 0)</f>
        <v>1109</v>
      </c>
      <c r="L76" s="198">
        <f>ROUND(N(data!BY66), 0)</f>
        <v>8000</v>
      </c>
      <c r="M76" s="198">
        <f>ROUND(N(data!BY67), 0)</f>
        <v>4868</v>
      </c>
      <c r="N76" s="198">
        <f>ROUND(N(data!BY68), 0)</f>
        <v>2539</v>
      </c>
      <c r="O76" s="198">
        <f>ROUND(N(data!BY69), 0)</f>
        <v>7632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7632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79</v>
      </c>
      <c r="AH76" s="198">
        <f>ROUND(N(data!BY91), 0)</f>
        <v>0</v>
      </c>
      <c r="AI76" s="198">
        <f>ROUND(N(data!BY92), 0)</f>
        <v>65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158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158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0.04</v>
      </c>
      <c r="G78" s="198">
        <f>ROUND(N(data!CA61), 0)</f>
        <v>3441</v>
      </c>
      <c r="H78" s="198">
        <f>ROUND(N(data!CA62), 0)</f>
        <v>705</v>
      </c>
      <c r="I78" s="198">
        <f>ROUND(N(data!CA63), 0)</f>
        <v>0</v>
      </c>
      <c r="J78" s="198">
        <f>ROUND(N(data!CA64), 0)</f>
        <v>304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39559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39559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158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158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M43" sqref="M43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Cascade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H-158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817 Commercial Street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817 Commercial Street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Leavenworth, WA, 98826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92xE9vLUG+LIEbLFRW2j61gXFrEw06QAEBDuVzUtvf8U8VH7O2DbGbYSiuDvcBt3FPCEgxaY1Tx9C5IBdczCHQ==" saltValue="saKI2zftLrKHN3/NZcYoG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29" sqref="I29:I4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158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651310</v>
      </c>
      <c r="C17" s="228">
        <f>data!E85</f>
        <v>1103265</v>
      </c>
      <c r="D17" s="228">
        <f>ROUND(N('Prior Year'!E59), 0)</f>
        <v>259</v>
      </c>
      <c r="E17" s="1">
        <f>data!E59</f>
        <v>408</v>
      </c>
      <c r="F17" s="205">
        <f t="shared" si="0"/>
        <v>2514.7104247104248</v>
      </c>
      <c r="G17" s="205">
        <f t="shared" si="1"/>
        <v>2704.080882352941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2258144</v>
      </c>
      <c r="C24" s="228">
        <f>data!L85</f>
        <v>2065970</v>
      </c>
      <c r="D24" s="228">
        <f>ROUND(N('Prior Year'!L59), 0)</f>
        <v>898</v>
      </c>
      <c r="E24" s="1">
        <f>data!L59</f>
        <v>764</v>
      </c>
      <c r="F24" s="205">
        <f t="shared" si="0"/>
        <v>2514.6369710467707</v>
      </c>
      <c r="G24" s="205">
        <f t="shared" si="1"/>
        <v>2704.1492146596856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347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347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235802</v>
      </c>
      <c r="C31" s="228">
        <f>data!S85</f>
        <v>245274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347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347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1434054</v>
      </c>
      <c r="C33" s="228">
        <f>data!U85</f>
        <v>1483994</v>
      </c>
      <c r="D33" s="228">
        <f>ROUND(N('Prior Year'!U59), 0)</f>
        <v>36392</v>
      </c>
      <c r="E33" s="1">
        <f>data!U59</f>
        <v>40133</v>
      </c>
      <c r="F33" s="205">
        <f t="shared" si="0"/>
        <v>39.405748516157395</v>
      </c>
      <c r="G33" s="205">
        <f t="shared" ref="G33:G69" si="4">IF(C33=0,"",IF(E33=0,"",C33/E33))</f>
        <v>36.976901801509982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347" t="str">
        <f t="shared" si="3"/>
        <v/>
      </c>
      <c r="M33" s="7"/>
    </row>
    <row r="34" spans="1:13" ht="30" x14ac:dyDescent="0.25">
      <c r="A34" s="1" t="s">
        <v>752</v>
      </c>
      <c r="B34" s="228">
        <f>ROUND(N('Prior Year'!V85), 0)</f>
        <v>43864</v>
      </c>
      <c r="C34" s="228">
        <f>data!V85</f>
        <v>70280</v>
      </c>
      <c r="D34" s="228">
        <f>ROUND(N('Prior Year'!V59), 0)</f>
        <v>1089</v>
      </c>
      <c r="E34" s="1">
        <f>data!V59</f>
        <v>1343</v>
      </c>
      <c r="F34" s="205">
        <f t="shared" si="0"/>
        <v>40.279155188246101</v>
      </c>
      <c r="G34" s="205">
        <f t="shared" si="4"/>
        <v>52.330603127326881</v>
      </c>
      <c r="H34" s="6">
        <f t="shared" si="5"/>
        <v>0.29919813071445756</v>
      </c>
      <c r="I34" s="347" t="s">
        <v>1379</v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347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366190</v>
      </c>
      <c r="C36" s="228">
        <f>data!X85</f>
        <v>433095</v>
      </c>
      <c r="D36" s="228">
        <f>ROUND(N('Prior Year'!X59), 0)</f>
        <v>1590</v>
      </c>
      <c r="E36" s="1">
        <f>data!X59</f>
        <v>1860</v>
      </c>
      <c r="F36" s="205">
        <f t="shared" si="0"/>
        <v>230.30817610062894</v>
      </c>
      <c r="G36" s="205">
        <f t="shared" si="4"/>
        <v>232.84677419354838</v>
      </c>
      <c r="H36" s="6" t="str">
        <f t="shared" si="5"/>
        <v/>
      </c>
      <c r="I36" s="347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981415</v>
      </c>
      <c r="C37" s="228">
        <f>data!Y85</f>
        <v>1084380</v>
      </c>
      <c r="D37" s="228">
        <f>ROUND(N('Prior Year'!Y59), 0)</f>
        <v>3816</v>
      </c>
      <c r="E37" s="1">
        <f>data!Y59</f>
        <v>4344</v>
      </c>
      <c r="F37" s="205">
        <f t="shared" si="0"/>
        <v>257.18422431865827</v>
      </c>
      <c r="G37" s="205">
        <f t="shared" si="4"/>
        <v>249.62707182320443</v>
      </c>
      <c r="H37" s="6" t="str">
        <f t="shared" si="5"/>
        <v/>
      </c>
      <c r="I37" s="347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347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347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1455976</v>
      </c>
      <c r="C40" s="228">
        <f>data!AB85</f>
        <v>1424359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347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347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347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1000681</v>
      </c>
      <c r="C43" s="228">
        <f>data!AE85</f>
        <v>1077364</v>
      </c>
      <c r="D43" s="228">
        <f>ROUND(N('Prior Year'!AE59), 0)</f>
        <v>21620</v>
      </c>
      <c r="E43" s="1">
        <f>data!AE59</f>
        <v>21317</v>
      </c>
      <c r="F43" s="205">
        <f t="shared" si="0"/>
        <v>46.284967622571692</v>
      </c>
      <c r="G43" s="205">
        <f t="shared" si="4"/>
        <v>50.540132288783603</v>
      </c>
      <c r="H43" s="6" t="str">
        <f t="shared" si="6"/>
        <v/>
      </c>
      <c r="I43" s="347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347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3014416</v>
      </c>
      <c r="C45" s="228">
        <f>data!AG85</f>
        <v>3381079</v>
      </c>
      <c r="D45" s="228">
        <f>ROUND(N('Prior Year'!AG59), 0)</f>
        <v>4086</v>
      </c>
      <c r="E45" s="1">
        <f>data!AG59</f>
        <v>4382</v>
      </c>
      <c r="F45" s="205">
        <f t="shared" si="0"/>
        <v>737.74253548702893</v>
      </c>
      <c r="G45" s="205">
        <f t="shared" si="4"/>
        <v>771.58352350524876</v>
      </c>
      <c r="H45" s="6" t="str">
        <f t="shared" si="6"/>
        <v/>
      </c>
      <c r="I45" s="347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2059317</v>
      </c>
      <c r="C46" s="228">
        <f>data!AH85</f>
        <v>2479719</v>
      </c>
      <c r="D46" s="228">
        <f>ROUND(N('Prior Year'!AH59), 0)</f>
        <v>838</v>
      </c>
      <c r="E46" s="1">
        <f>data!AH59</f>
        <v>863</v>
      </c>
      <c r="F46" s="205">
        <f t="shared" si="0"/>
        <v>2457.4188544152744</v>
      </c>
      <c r="G46" s="205">
        <f t="shared" si="4"/>
        <v>2873.3707995365007</v>
      </c>
      <c r="H46" s="6" t="str">
        <f t="shared" si="6"/>
        <v/>
      </c>
      <c r="I46" s="347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143729</v>
      </c>
      <c r="C47" s="228">
        <f>data!AI85</f>
        <v>160949</v>
      </c>
      <c r="D47" s="228">
        <f>ROUND(N('Prior Year'!AI59), 0)</f>
        <v>222</v>
      </c>
      <c r="E47" s="1">
        <f>data!AI59</f>
        <v>270</v>
      </c>
      <c r="F47" s="205">
        <f t="shared" si="0"/>
        <v>647.42792792792795</v>
      </c>
      <c r="G47" s="205">
        <f t="shared" si="4"/>
        <v>596.10740740740744</v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4142933</v>
      </c>
      <c r="C48" s="228">
        <f>data!AJ85</f>
        <v>4592599</v>
      </c>
      <c r="D48" s="228">
        <f>ROUND(N('Prior Year'!AJ59), 0)</f>
        <v>13775</v>
      </c>
      <c r="E48" s="1">
        <f>data!AJ59</f>
        <v>14496</v>
      </c>
      <c r="F48" s="205">
        <f t="shared" si="0"/>
        <v>300.75738656987295</v>
      </c>
      <c r="G48" s="205">
        <f t="shared" si="4"/>
        <v>316.81836368653421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200433</v>
      </c>
      <c r="C49" s="228">
        <f>data!AK85</f>
        <v>182399</v>
      </c>
      <c r="D49" s="228">
        <f>ROUND(N('Prior Year'!AK59), 0)</f>
        <v>4438</v>
      </c>
      <c r="E49" s="1">
        <f>data!AK59</f>
        <v>3486</v>
      </c>
      <c r="F49" s="205">
        <f t="shared" si="0"/>
        <v>45.162911221270839</v>
      </c>
      <c r="G49" s="205">
        <f t="shared" si="4"/>
        <v>52.323293172690761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88015</v>
      </c>
      <c r="C50" s="228">
        <f>data!AL85</f>
        <v>79538</v>
      </c>
      <c r="D50" s="228">
        <f>ROUND(N('Prior Year'!AL59), 0)</f>
        <v>702</v>
      </c>
      <c r="E50" s="1">
        <f>data!AL59</f>
        <v>591</v>
      </c>
      <c r="F50" s="205">
        <f t="shared" si="0"/>
        <v>125.37749287749288</v>
      </c>
      <c r="G50" s="205">
        <f t="shared" si="4"/>
        <v>134.58206429780034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160953</v>
      </c>
      <c r="C53" s="228">
        <f>data!AO85</f>
        <v>283967</v>
      </c>
      <c r="D53" s="228">
        <f>ROUND(N('Prior Year'!AO59), 0)</f>
        <v>1536</v>
      </c>
      <c r="E53" s="1">
        <f>data!AO59</f>
        <v>2520</v>
      </c>
      <c r="F53" s="205">
        <f t="shared" si="0"/>
        <v>104.787109375</v>
      </c>
      <c r="G53" s="205">
        <f t="shared" si="4"/>
        <v>112.68531746031746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7254</v>
      </c>
      <c r="C61" s="228">
        <f>data!AW85</f>
        <v>7227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522643</v>
      </c>
      <c r="C63" s="228">
        <f>data!AY85</f>
        <v>592295</v>
      </c>
      <c r="D63" s="228">
        <f>ROUND(N('Prior Year'!AY59), 0)</f>
        <v>3656</v>
      </c>
      <c r="E63" s="1">
        <f>data!AY59</f>
        <v>3754</v>
      </c>
      <c r="F63" s="205">
        <f>IF(B63=0,"",IF(D63=0,"",B63/D63))</f>
        <v>142.95486870897156</v>
      </c>
      <c r="G63" s="205">
        <f t="shared" si="4"/>
        <v>157.7770378263186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77980</v>
      </c>
      <c r="C65" s="228">
        <f>data!BA85</f>
        <v>44237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65800</v>
      </c>
      <c r="C68" s="228">
        <f>data!BD85</f>
        <v>64148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1642589</v>
      </c>
      <c r="C69" s="228">
        <f>data!BE85</f>
        <v>1407985</v>
      </c>
      <c r="D69" s="228">
        <f>ROUND(N('Prior Year'!BE59), 0)</f>
        <v>35420</v>
      </c>
      <c r="E69" s="1">
        <f>data!BE59</f>
        <v>35420</v>
      </c>
      <c r="F69" s="205">
        <f>IF(B69=0,"",IF(D69=0,"",B69/D69))</f>
        <v>46.374618859401465</v>
      </c>
      <c r="G69" s="205">
        <f t="shared" si="4"/>
        <v>39.751129305477129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402974</v>
      </c>
      <c r="C70" s="228">
        <f>data!BF85</f>
        <v>492133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1728435</v>
      </c>
      <c r="C72" s="228">
        <f>data!BH85</f>
        <v>1578057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379088</v>
      </c>
      <c r="C74" s="228">
        <f>data!BJ85</f>
        <v>446998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824118</v>
      </c>
      <c r="C75" s="228">
        <f>data!BK85</f>
        <v>1050149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582911</v>
      </c>
      <c r="C76" s="228">
        <f>data!BL85</f>
        <v>699297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1858172</v>
      </c>
      <c r="C78" s="228">
        <f>data!BN85</f>
        <v>1344364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176917</v>
      </c>
      <c r="C80" s="228">
        <f>data!BP85</f>
        <v>281824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613242</v>
      </c>
      <c r="C82" s="228">
        <f>data!BR85</f>
        <v>483515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104765</v>
      </c>
      <c r="C83" s="228">
        <f>data!BS85</f>
        <v>114340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432540</v>
      </c>
      <c r="C86" s="228">
        <f>data!BV85</f>
        <v>468635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0</v>
      </c>
      <c r="C87" s="228">
        <f>data!BW85</f>
        <v>0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504686</v>
      </c>
      <c r="C88" s="228">
        <f>data!BX85</f>
        <v>598539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327738</v>
      </c>
      <c r="C89" s="228">
        <f>data!BY85</f>
        <v>390855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34652</v>
      </c>
      <c r="C91" s="228">
        <f>data!CA85</f>
        <v>44009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0</v>
      </c>
      <c r="C93" s="228">
        <f>data!CC85</f>
        <v>0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886456</v>
      </c>
      <c r="C94" s="228">
        <f>data!CD85</f>
        <v>887258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Vj6lEhTQsSwlSGF+AP+L9Fm88LPdCOGlDCjTU+2AJZq9V2GHnoevo3/iA1v8PcCcwfI+9ZDoYj9wPtYKjA1Hgg==" saltValue="4Yf/vAS7FX9N1U+J2hd+z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  <pageSetUpPr fitToPage="1"/>
  </sheetPr>
  <dimension ref="A1:F85"/>
  <sheetViews>
    <sheetView workbookViewId="0">
      <selection activeCell="A5" sqref="A5"/>
    </sheetView>
  </sheetViews>
  <sheetFormatPr defaultRowHeight="15" x14ac:dyDescent="0.2"/>
  <cols>
    <col min="2" max="2" width="18.109375" customWidth="1"/>
  </cols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884257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1372</v>
      </c>
      <c r="B15" s="267"/>
      <c r="C15" s="267"/>
      <c r="D15" s="267">
        <f>345+37465</f>
        <v>37810</v>
      </c>
    </row>
    <row r="16" spans="1:4" ht="15.75" x14ac:dyDescent="0.25">
      <c r="A16" s="1" t="s">
        <v>1373</v>
      </c>
      <c r="B16" s="267"/>
      <c r="C16" s="267"/>
      <c r="D16" s="267">
        <v>42478</v>
      </c>
    </row>
    <row r="17" spans="1:6" ht="15.75" x14ac:dyDescent="0.25">
      <c r="A17" s="1" t="s">
        <v>1374</v>
      </c>
      <c r="B17" s="267"/>
      <c r="C17" s="267"/>
      <c r="D17" s="267">
        <f>-16+5+11643</f>
        <v>11632</v>
      </c>
    </row>
    <row r="18" spans="1:6" ht="15.75" x14ac:dyDescent="0.25">
      <c r="A18" s="1" t="s">
        <v>1375</v>
      </c>
      <c r="B18" s="267"/>
      <c r="C18" s="267"/>
      <c r="D18" s="267">
        <v>1016</v>
      </c>
    </row>
    <row r="19" spans="1:6" ht="15.75" x14ac:dyDescent="0.25">
      <c r="A19" s="1" t="s">
        <v>1376</v>
      </c>
      <c r="B19" s="267"/>
      <c r="C19" s="267"/>
      <c r="D19" s="267">
        <v>7123</v>
      </c>
    </row>
    <row r="20" spans="1:6" ht="15.75" x14ac:dyDescent="0.25">
      <c r="A20" s="1" t="s">
        <v>1377</v>
      </c>
      <c r="B20" s="267"/>
      <c r="C20" s="267"/>
      <c r="D20" s="267">
        <v>43198</v>
      </c>
    </row>
    <row r="21" spans="1:6" ht="15.75" x14ac:dyDescent="0.25">
      <c r="A21" s="309" t="s">
        <v>1378</v>
      </c>
      <c r="B21" s="267"/>
      <c r="C21" s="267"/>
      <c r="D21" s="346">
        <v>741000</v>
      </c>
    </row>
    <row r="22" spans="1:6" ht="15.75" x14ac:dyDescent="0.25">
      <c r="A22" s="267"/>
      <c r="B22" s="267"/>
      <c r="C22" s="267"/>
      <c r="D22" s="267">
        <f>SUM(D15:D21)</f>
        <v>884257</v>
      </c>
    </row>
    <row r="23" spans="1:6" ht="15.75" x14ac:dyDescent="0.25">
      <c r="A23" s="267"/>
      <c r="B23" s="267"/>
      <c r="C23" s="267"/>
      <c r="D23" s="267"/>
    </row>
    <row r="24" spans="1:6" ht="15.75" x14ac:dyDescent="0.25">
      <c r="A24" s="267"/>
      <c r="B24" s="267"/>
      <c r="C24" s="267"/>
      <c r="D24" s="267"/>
    </row>
    <row r="25" spans="1:6" ht="15.75" x14ac:dyDescent="0.25">
      <c r="A25" s="269" t="s">
        <v>823</v>
      </c>
      <c r="B25" s="267"/>
      <c r="C25" s="267"/>
      <c r="D25" s="267">
        <f>N(data!C414)</f>
        <v>548409</v>
      </c>
    </row>
    <row r="26" spans="1:6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6" ht="15.75" x14ac:dyDescent="0.25">
      <c r="A27" s="267"/>
      <c r="B27" s="267"/>
      <c r="C27" s="267"/>
      <c r="D27" s="267"/>
    </row>
    <row r="28" spans="1:6" ht="15.75" x14ac:dyDescent="0.25">
      <c r="A28" s="269" t="s">
        <v>821</v>
      </c>
      <c r="B28" s="267"/>
      <c r="C28" s="267"/>
      <c r="D28" s="269" t="s">
        <v>822</v>
      </c>
    </row>
    <row r="29" spans="1:6" ht="30" x14ac:dyDescent="0.25">
      <c r="A29" s="350" t="s">
        <v>1380</v>
      </c>
      <c r="B29" s="350" t="s">
        <v>1381</v>
      </c>
      <c r="C29" s="351"/>
      <c r="D29" s="351">
        <v>184</v>
      </c>
      <c r="E29" s="348"/>
      <c r="F29" s="352"/>
    </row>
    <row r="30" spans="1:6" ht="30" x14ac:dyDescent="0.25">
      <c r="A30" s="350" t="s">
        <v>1382</v>
      </c>
      <c r="B30" s="350" t="s">
        <v>1383</v>
      </c>
      <c r="C30" s="351"/>
      <c r="D30" s="351">
        <v>3273</v>
      </c>
      <c r="E30" s="348"/>
      <c r="F30" s="352"/>
    </row>
    <row r="31" spans="1:6" ht="32.25" x14ac:dyDescent="0.4">
      <c r="A31" s="350" t="s">
        <v>1384</v>
      </c>
      <c r="B31" s="350" t="s">
        <v>1385</v>
      </c>
      <c r="C31" s="349"/>
      <c r="D31" s="349">
        <v>10</v>
      </c>
      <c r="E31" s="348"/>
      <c r="F31" s="352"/>
    </row>
    <row r="32" spans="1:6" ht="15.75" x14ac:dyDescent="0.25">
      <c r="A32" s="350" t="s">
        <v>297</v>
      </c>
      <c r="B32" s="350" t="s">
        <v>297</v>
      </c>
      <c r="C32" s="351"/>
      <c r="D32" s="351"/>
      <c r="E32" s="348"/>
      <c r="F32" s="352"/>
    </row>
    <row r="33" spans="1:6" ht="32.25" x14ac:dyDescent="0.4">
      <c r="A33" s="350" t="s">
        <v>1386</v>
      </c>
      <c r="B33" s="350" t="s">
        <v>1387</v>
      </c>
      <c r="C33" s="349"/>
      <c r="D33" s="349">
        <v>4830</v>
      </c>
      <c r="E33" s="348"/>
      <c r="F33" s="352"/>
    </row>
    <row r="34" spans="1:6" ht="15.75" x14ac:dyDescent="0.25">
      <c r="A34" s="350" t="s">
        <v>297</v>
      </c>
      <c r="B34" s="350" t="s">
        <v>297</v>
      </c>
      <c r="C34" s="351"/>
      <c r="D34" s="351"/>
      <c r="E34" s="348"/>
      <c r="F34" s="352"/>
    </row>
    <row r="35" spans="1:6" ht="32.25" x14ac:dyDescent="0.4">
      <c r="A35" s="350" t="s">
        <v>1388</v>
      </c>
      <c r="B35" s="350" t="s">
        <v>1389</v>
      </c>
      <c r="C35" s="349"/>
      <c r="D35" s="349">
        <v>3944</v>
      </c>
      <c r="E35" s="348"/>
      <c r="F35" s="352"/>
    </row>
    <row r="36" spans="1:6" ht="30" x14ac:dyDescent="0.25">
      <c r="A36" s="350" t="s">
        <v>1390</v>
      </c>
      <c r="B36" s="350" t="s">
        <v>1391</v>
      </c>
      <c r="C36" s="351"/>
      <c r="D36" s="351">
        <v>11081</v>
      </c>
      <c r="E36" s="348"/>
      <c r="F36" s="352"/>
    </row>
    <row r="37" spans="1:6" ht="32.25" x14ac:dyDescent="0.4">
      <c r="A37" s="350" t="s">
        <v>1392</v>
      </c>
      <c r="B37" s="350" t="s">
        <v>1393</v>
      </c>
      <c r="C37" s="349"/>
      <c r="D37" s="349">
        <v>552</v>
      </c>
      <c r="E37" s="348"/>
      <c r="F37" s="352"/>
    </row>
    <row r="38" spans="1:6" ht="30" x14ac:dyDescent="0.25">
      <c r="A38" s="350" t="s">
        <v>1394</v>
      </c>
      <c r="B38" s="350" t="s">
        <v>1395</v>
      </c>
      <c r="C38" s="351"/>
      <c r="D38" s="351">
        <v>470</v>
      </c>
      <c r="E38" s="348"/>
      <c r="F38" s="352"/>
    </row>
    <row r="39" spans="1:6" ht="30" x14ac:dyDescent="0.25">
      <c r="A39" s="350" t="s">
        <v>1396</v>
      </c>
      <c r="B39" s="350" t="s">
        <v>1397</v>
      </c>
      <c r="C39" s="351"/>
      <c r="D39" s="351">
        <v>45497</v>
      </c>
      <c r="E39" s="348"/>
      <c r="F39" s="352"/>
    </row>
    <row r="40" spans="1:6" ht="32.25" x14ac:dyDescent="0.4">
      <c r="A40" s="350" t="s">
        <v>1398</v>
      </c>
      <c r="B40" s="350" t="s">
        <v>1399</v>
      </c>
      <c r="C40" s="349"/>
      <c r="D40" s="349">
        <v>22</v>
      </c>
      <c r="E40" s="348"/>
      <c r="F40" s="352"/>
    </row>
    <row r="41" spans="1:6" ht="32.25" x14ac:dyDescent="0.4">
      <c r="A41" s="350" t="s">
        <v>1400</v>
      </c>
      <c r="B41" s="350" t="s">
        <v>1401</v>
      </c>
      <c r="C41" s="349"/>
      <c r="D41" s="349">
        <v>10200</v>
      </c>
      <c r="E41" s="348"/>
      <c r="F41" s="352"/>
    </row>
    <row r="42" spans="1:6" ht="30" x14ac:dyDescent="0.25">
      <c r="A42" s="350" t="s">
        <v>1402</v>
      </c>
      <c r="B42" s="350" t="s">
        <v>1403</v>
      </c>
      <c r="C42" s="351"/>
      <c r="D42" s="351">
        <v>26191</v>
      </c>
      <c r="E42" s="348"/>
      <c r="F42" s="352"/>
    </row>
    <row r="43" spans="1:6" ht="32.25" x14ac:dyDescent="0.4">
      <c r="A43" s="350" t="s">
        <v>1404</v>
      </c>
      <c r="B43" s="350" t="s">
        <v>1405</v>
      </c>
      <c r="C43" s="349"/>
      <c r="D43" s="349">
        <v>27</v>
      </c>
      <c r="E43" s="348"/>
      <c r="F43" s="352"/>
    </row>
    <row r="44" spans="1:6" ht="30" x14ac:dyDescent="0.25">
      <c r="A44" s="350" t="s">
        <v>1406</v>
      </c>
      <c r="B44" s="350" t="s">
        <v>1407</v>
      </c>
      <c r="C44" s="351"/>
      <c r="D44" s="351">
        <v>37753</v>
      </c>
      <c r="E44" s="348"/>
      <c r="F44" s="352"/>
    </row>
    <row r="45" spans="1:6" ht="30" x14ac:dyDescent="0.25">
      <c r="A45" s="350" t="s">
        <v>1408</v>
      </c>
      <c r="B45" s="350" t="s">
        <v>1409</v>
      </c>
      <c r="C45" s="351"/>
      <c r="D45" s="351">
        <v>12870</v>
      </c>
      <c r="E45" s="348"/>
      <c r="F45" s="352"/>
    </row>
    <row r="46" spans="1:6" ht="30" x14ac:dyDescent="0.25">
      <c r="A46" s="350" t="s">
        <v>1410</v>
      </c>
      <c r="B46" s="350" t="s">
        <v>1411</v>
      </c>
      <c r="C46" s="351"/>
      <c r="D46" s="351">
        <v>3739</v>
      </c>
      <c r="E46" s="348"/>
      <c r="F46" s="352"/>
    </row>
    <row r="47" spans="1:6" ht="30" x14ac:dyDescent="0.25">
      <c r="A47" s="350" t="s">
        <v>1412</v>
      </c>
      <c r="B47" s="350" t="s">
        <v>1413</v>
      </c>
      <c r="C47" s="351"/>
      <c r="D47" s="351">
        <v>1293</v>
      </c>
      <c r="E47" s="348"/>
      <c r="F47" s="352"/>
    </row>
    <row r="48" spans="1:6" ht="30" x14ac:dyDescent="0.25">
      <c r="A48" s="350" t="s">
        <v>1414</v>
      </c>
      <c r="B48" s="350" t="s">
        <v>1415</v>
      </c>
      <c r="C48" s="351"/>
      <c r="D48" s="351">
        <v>20169</v>
      </c>
      <c r="E48" s="348"/>
      <c r="F48" s="352"/>
    </row>
    <row r="49" spans="1:6" ht="32.25" x14ac:dyDescent="0.4">
      <c r="A49" s="350" t="s">
        <v>1416</v>
      </c>
      <c r="B49" s="350" t="s">
        <v>1417</v>
      </c>
      <c r="C49" s="349"/>
      <c r="D49" s="349">
        <v>318</v>
      </c>
      <c r="E49" s="348"/>
      <c r="F49" s="352"/>
    </row>
    <row r="50" spans="1:6" ht="30" x14ac:dyDescent="0.25">
      <c r="A50" s="350" t="s">
        <v>1418</v>
      </c>
      <c r="B50" s="350" t="s">
        <v>1419</v>
      </c>
      <c r="C50" s="351"/>
      <c r="D50" s="351">
        <v>307</v>
      </c>
      <c r="E50" s="348"/>
      <c r="F50" s="352"/>
    </row>
    <row r="51" spans="1:6" ht="30" x14ac:dyDescent="0.25">
      <c r="A51" s="350" t="s">
        <v>1420</v>
      </c>
      <c r="B51" s="350" t="s">
        <v>1421</v>
      </c>
      <c r="C51" s="351"/>
      <c r="D51" s="351">
        <v>2691</v>
      </c>
      <c r="E51" s="348"/>
      <c r="F51" s="352"/>
    </row>
    <row r="52" spans="1:6" ht="30" x14ac:dyDescent="0.25">
      <c r="A52" s="350" t="s">
        <v>1422</v>
      </c>
      <c r="B52" s="350" t="s">
        <v>1423</v>
      </c>
      <c r="C52" s="351"/>
      <c r="D52" s="351">
        <v>70293</v>
      </c>
      <c r="E52" s="348"/>
      <c r="F52" s="352"/>
    </row>
    <row r="53" spans="1:6" ht="30" x14ac:dyDescent="0.25">
      <c r="A53" s="350" t="s">
        <v>1424</v>
      </c>
      <c r="B53" s="350" t="s">
        <v>1425</v>
      </c>
      <c r="C53" s="351"/>
      <c r="D53" s="351">
        <v>46</v>
      </c>
      <c r="E53" s="348"/>
      <c r="F53" s="352"/>
    </row>
    <row r="54" spans="1:6" ht="30" x14ac:dyDescent="0.25">
      <c r="A54" s="350" t="s">
        <v>1426</v>
      </c>
      <c r="B54" s="350" t="s">
        <v>1427</v>
      </c>
      <c r="C54" s="351"/>
      <c r="D54" s="351">
        <v>23575</v>
      </c>
      <c r="E54" s="348"/>
      <c r="F54" s="352"/>
    </row>
    <row r="55" spans="1:6" ht="47.25" x14ac:dyDescent="0.4">
      <c r="A55" s="350" t="s">
        <v>1428</v>
      </c>
      <c r="B55" s="350" t="s">
        <v>1429</v>
      </c>
      <c r="C55" s="349"/>
      <c r="D55" s="349">
        <v>369</v>
      </c>
      <c r="E55" s="348"/>
      <c r="F55" s="352"/>
    </row>
    <row r="56" spans="1:6" ht="30" x14ac:dyDescent="0.25">
      <c r="A56" s="350" t="s">
        <v>1430</v>
      </c>
      <c r="B56" s="350" t="s">
        <v>1431</v>
      </c>
      <c r="C56" s="351"/>
      <c r="D56" s="351">
        <v>25</v>
      </c>
      <c r="E56" s="348"/>
      <c r="F56" s="352"/>
    </row>
    <row r="57" spans="1:6" ht="15.75" x14ac:dyDescent="0.25">
      <c r="A57" s="350" t="s">
        <v>297</v>
      </c>
      <c r="B57" s="350" t="s">
        <v>297</v>
      </c>
      <c r="C57" s="351"/>
      <c r="D57" s="351"/>
      <c r="E57" s="348"/>
      <c r="F57" s="352"/>
    </row>
    <row r="58" spans="1:6" ht="30" x14ac:dyDescent="0.25">
      <c r="A58" s="350" t="s">
        <v>297</v>
      </c>
      <c r="B58" s="350" t="s">
        <v>1432</v>
      </c>
      <c r="C58" s="351"/>
      <c r="D58" s="351"/>
      <c r="E58" s="348"/>
      <c r="F58" s="352"/>
    </row>
    <row r="59" spans="1:6" ht="45" x14ac:dyDescent="0.25">
      <c r="A59" s="350" t="s">
        <v>1433</v>
      </c>
      <c r="B59" s="350" t="s">
        <v>1434</v>
      </c>
      <c r="C59" s="351"/>
      <c r="D59" s="351">
        <v>4150</v>
      </c>
      <c r="E59" s="348"/>
      <c r="F59" s="352"/>
    </row>
    <row r="60" spans="1:6" ht="30" x14ac:dyDescent="0.25">
      <c r="A60" s="350" t="s">
        <v>1435</v>
      </c>
      <c r="B60" s="350" t="s">
        <v>1436</v>
      </c>
      <c r="C60" s="351"/>
      <c r="D60" s="351">
        <v>50</v>
      </c>
      <c r="E60" s="348"/>
      <c r="F60" s="352"/>
    </row>
    <row r="61" spans="1:6" ht="30" x14ac:dyDescent="0.25">
      <c r="A61" s="350" t="s">
        <v>1437</v>
      </c>
      <c r="B61" s="350" t="s">
        <v>1438</v>
      </c>
      <c r="C61" s="351"/>
      <c r="D61" s="351">
        <v>0</v>
      </c>
      <c r="E61" s="348"/>
      <c r="F61" s="352"/>
    </row>
    <row r="62" spans="1:6" ht="30" x14ac:dyDescent="0.25">
      <c r="A62" s="350" t="s">
        <v>1439</v>
      </c>
      <c r="B62" s="350" t="s">
        <v>1440</v>
      </c>
      <c r="C62" s="351"/>
      <c r="D62" s="351">
        <v>19</v>
      </c>
      <c r="E62" s="348"/>
      <c r="F62" s="352"/>
    </row>
    <row r="63" spans="1:6" ht="30" x14ac:dyDescent="0.25">
      <c r="A63" s="350" t="s">
        <v>1441</v>
      </c>
      <c r="B63" s="350" t="s">
        <v>1442</v>
      </c>
      <c r="C63" s="351"/>
      <c r="D63" s="351">
        <v>13575</v>
      </c>
      <c r="E63" s="348"/>
      <c r="F63" s="352"/>
    </row>
    <row r="64" spans="1:6" ht="32.25" x14ac:dyDescent="0.4">
      <c r="A64" s="350" t="s">
        <v>1443</v>
      </c>
      <c r="B64" s="350" t="s">
        <v>1444</v>
      </c>
      <c r="C64" s="349"/>
      <c r="D64" s="349">
        <v>23</v>
      </c>
      <c r="E64" s="348"/>
      <c r="F64" s="352"/>
    </row>
    <row r="65" spans="1:6" ht="30" x14ac:dyDescent="0.25">
      <c r="A65" s="350" t="s">
        <v>1445</v>
      </c>
      <c r="B65" s="350" t="s">
        <v>1446</v>
      </c>
      <c r="C65" s="351"/>
      <c r="D65" s="351">
        <v>30</v>
      </c>
      <c r="E65" s="348"/>
      <c r="F65" s="352"/>
    </row>
    <row r="66" spans="1:6" ht="30" x14ac:dyDescent="0.25">
      <c r="A66" s="350" t="s">
        <v>1447</v>
      </c>
      <c r="B66" s="350" t="s">
        <v>1448</v>
      </c>
      <c r="C66" s="351"/>
      <c r="D66" s="351">
        <v>355</v>
      </c>
      <c r="E66" s="348"/>
      <c r="F66" s="352"/>
    </row>
    <row r="67" spans="1:6" ht="32.25" x14ac:dyDescent="0.4">
      <c r="A67" s="350" t="s">
        <v>1449</v>
      </c>
      <c r="B67" s="350" t="s">
        <v>1450</v>
      </c>
      <c r="C67" s="349"/>
      <c r="D67" s="349">
        <v>270</v>
      </c>
      <c r="E67" s="348"/>
      <c r="F67" s="352"/>
    </row>
    <row r="68" spans="1:6" ht="32.25" x14ac:dyDescent="0.4">
      <c r="A68" s="350" t="s">
        <v>1451</v>
      </c>
      <c r="B68" s="350" t="s">
        <v>1452</v>
      </c>
      <c r="C68" s="349"/>
      <c r="D68" s="349">
        <v>11001</v>
      </c>
      <c r="E68" s="348"/>
      <c r="F68" s="352"/>
    </row>
    <row r="69" spans="1:6" ht="30" x14ac:dyDescent="0.25">
      <c r="A69" s="350" t="s">
        <v>1453</v>
      </c>
      <c r="B69" s="350" t="s">
        <v>1454</v>
      </c>
      <c r="C69" s="351"/>
      <c r="D69" s="351">
        <v>567</v>
      </c>
      <c r="E69" s="348"/>
      <c r="F69" s="352"/>
    </row>
    <row r="70" spans="1:6" ht="30" x14ac:dyDescent="0.25">
      <c r="A70" s="350" t="s">
        <v>1455</v>
      </c>
      <c r="B70" s="350" t="s">
        <v>1456</v>
      </c>
      <c r="C70" s="351"/>
      <c r="D70" s="351">
        <v>99885</v>
      </c>
      <c r="E70" s="348"/>
      <c r="F70" s="352"/>
    </row>
    <row r="71" spans="1:6" ht="30" x14ac:dyDescent="0.25">
      <c r="A71" s="350" t="s">
        <v>1457</v>
      </c>
      <c r="B71" s="350" t="s">
        <v>1458</v>
      </c>
      <c r="C71" s="351"/>
      <c r="D71" s="351">
        <v>2</v>
      </c>
      <c r="E71" s="348"/>
      <c r="F71" s="352"/>
    </row>
    <row r="72" spans="1:6" ht="30" x14ac:dyDescent="0.25">
      <c r="A72" s="350" t="s">
        <v>1459</v>
      </c>
      <c r="B72" s="350" t="s">
        <v>1460</v>
      </c>
      <c r="C72" s="351"/>
      <c r="D72" s="351">
        <v>70307</v>
      </c>
      <c r="E72" s="348"/>
      <c r="F72" s="352"/>
    </row>
    <row r="73" spans="1:6" ht="32.25" x14ac:dyDescent="0.4">
      <c r="A73" s="350" t="s">
        <v>1461</v>
      </c>
      <c r="B73" s="350" t="s">
        <v>1462</v>
      </c>
      <c r="C73" s="349"/>
      <c r="D73" s="349">
        <v>81</v>
      </c>
      <c r="E73" s="348"/>
      <c r="F73" s="352"/>
    </row>
    <row r="74" spans="1:6" ht="30" x14ac:dyDescent="0.25">
      <c r="A74" s="350" t="s">
        <v>1463</v>
      </c>
      <c r="B74" s="350" t="s">
        <v>1464</v>
      </c>
      <c r="C74" s="351"/>
      <c r="D74" s="351">
        <v>3234</v>
      </c>
      <c r="E74" s="348"/>
      <c r="F74" s="352"/>
    </row>
    <row r="75" spans="1:6" ht="32.25" x14ac:dyDescent="0.4">
      <c r="A75" s="350" t="s">
        <v>1465</v>
      </c>
      <c r="B75" s="350" t="s">
        <v>1466</v>
      </c>
      <c r="C75" s="349"/>
      <c r="D75" s="349">
        <v>1542</v>
      </c>
      <c r="E75" s="348"/>
      <c r="F75" s="352"/>
    </row>
    <row r="76" spans="1:6" ht="30" x14ac:dyDescent="0.25">
      <c r="A76" s="350" t="s">
        <v>1467</v>
      </c>
      <c r="B76" s="350" t="s">
        <v>1468</v>
      </c>
      <c r="C76" s="351"/>
      <c r="D76" s="351">
        <v>395</v>
      </c>
      <c r="E76" s="348"/>
      <c r="F76" s="352"/>
    </row>
    <row r="77" spans="1:6" ht="30" x14ac:dyDescent="0.25">
      <c r="A77" s="350" t="s">
        <v>1469</v>
      </c>
      <c r="B77" s="350" t="s">
        <v>1470</v>
      </c>
      <c r="C77" s="351"/>
      <c r="D77" s="351">
        <v>6242</v>
      </c>
      <c r="E77" s="348"/>
      <c r="F77" s="352"/>
    </row>
    <row r="78" spans="1:6" ht="32.25" x14ac:dyDescent="0.4">
      <c r="A78" s="350" t="s">
        <v>1471</v>
      </c>
      <c r="B78" s="350" t="s">
        <v>1472</v>
      </c>
      <c r="C78" s="349"/>
      <c r="D78" s="349">
        <v>79</v>
      </c>
      <c r="E78" s="348"/>
      <c r="F78" s="352"/>
    </row>
    <row r="79" spans="1:6" ht="30" x14ac:dyDescent="0.25">
      <c r="A79" s="350" t="s">
        <v>1473</v>
      </c>
      <c r="B79" s="350" t="s">
        <v>1474</v>
      </c>
      <c r="C79" s="351"/>
      <c r="D79" s="351">
        <v>15280</v>
      </c>
      <c r="E79" s="348"/>
      <c r="F79" s="352"/>
    </row>
    <row r="80" spans="1:6" ht="32.25" x14ac:dyDescent="0.4">
      <c r="A80" s="350" t="s">
        <v>1475</v>
      </c>
      <c r="B80" s="350" t="s">
        <v>1476</v>
      </c>
      <c r="C80" s="349"/>
      <c r="D80" s="349">
        <v>260</v>
      </c>
      <c r="E80" s="348"/>
      <c r="F80" s="352"/>
    </row>
    <row r="81" spans="1:6" ht="30" x14ac:dyDescent="0.25">
      <c r="A81" s="350" t="s">
        <v>1477</v>
      </c>
      <c r="B81" s="350" t="s">
        <v>1478</v>
      </c>
      <c r="C81" s="351"/>
      <c r="D81" s="351">
        <v>937</v>
      </c>
      <c r="E81" s="348"/>
      <c r="F81" s="352"/>
    </row>
    <row r="82" spans="1:6" ht="30" x14ac:dyDescent="0.25">
      <c r="A82" s="350" t="s">
        <v>1479</v>
      </c>
      <c r="B82" s="350" t="s">
        <v>1480</v>
      </c>
      <c r="C82" s="351"/>
      <c r="D82" s="351">
        <v>1455</v>
      </c>
      <c r="E82" s="348"/>
      <c r="F82" s="352"/>
    </row>
    <row r="83" spans="1:6" ht="30" x14ac:dyDescent="0.25">
      <c r="A83" s="350" t="s">
        <v>1481</v>
      </c>
      <c r="B83" s="350" t="s">
        <v>1482</v>
      </c>
      <c r="C83" s="351"/>
      <c r="D83" s="351">
        <v>448</v>
      </c>
      <c r="E83" s="348"/>
      <c r="F83" s="352"/>
    </row>
    <row r="84" spans="1:6" ht="30" x14ac:dyDescent="0.25">
      <c r="A84" s="350" t="s">
        <v>1483</v>
      </c>
      <c r="B84" s="350" t="s">
        <v>1484</v>
      </c>
      <c r="C84" s="351"/>
      <c r="D84" s="351">
        <v>38493</v>
      </c>
      <c r="E84" s="348"/>
      <c r="F84" s="352"/>
    </row>
    <row r="85" spans="1:6" x14ac:dyDescent="0.2">
      <c r="D85">
        <f>SUM(D29:D84)</f>
        <v>548409</v>
      </c>
    </row>
  </sheetData>
  <sheetProtection algorithmName="SHA-512" hashValue="cnQ3wvhq33gD+MCDyKTOJ7xs0x8J4YMlZJpjgfUjMPTzGxMR2RvSCAoUF4gKuKIdsmfNDkqkNfY7lgyUi3SYVA==" saltValue="2QtxZenkXiE6KFsASHjFGQ==" spinCount="100000" sheet="1" objects="1" scenarios="1"/>
  <pageMargins left="0.7" right="0.7" top="0.75" bottom="0.75" header="0.3" footer="0.3"/>
  <pageSetup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17" workbookViewId="0">
      <selection activeCell="D10" sqref="D10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H-158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Cascade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Chelan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Diane Blake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Marianne Vincent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">
        <v>1485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(509) 548-5815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(509) 548-1411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107</v>
      </c>
      <c r="G23" s="67">
        <f>data!D127</f>
        <v>408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51</v>
      </c>
      <c r="G24" s="67">
        <f>data!D128</f>
        <v>764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6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3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0</v>
      </c>
      <c r="E34" s="64" t="s">
        <v>347</v>
      </c>
      <c r="F34" s="67"/>
      <c r="G34" s="67">
        <f>data!E143</f>
        <v>9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12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C33" sqref="C33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Cascade Medical Center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89</v>
      </c>
      <c r="C7" s="127">
        <f>data!B155</f>
        <v>359</v>
      </c>
      <c r="D7" s="127">
        <f>data!B156</f>
        <v>0</v>
      </c>
      <c r="E7" s="127">
        <f>data!B157</f>
        <v>2531865</v>
      </c>
      <c r="F7" s="127">
        <f>data!B158</f>
        <v>16917142</v>
      </c>
      <c r="G7" s="127">
        <f>data!B157+data!B158</f>
        <v>19449007</v>
      </c>
    </row>
    <row r="8" spans="1:7" ht="20.100000000000001" customHeight="1" x14ac:dyDescent="0.25">
      <c r="A8" s="63" t="s">
        <v>354</v>
      </c>
      <c r="B8" s="127">
        <f>data!C154</f>
        <v>8</v>
      </c>
      <c r="C8" s="127">
        <f>data!C155</f>
        <v>24</v>
      </c>
      <c r="D8" s="127">
        <f>data!C156</f>
        <v>0</v>
      </c>
      <c r="E8" s="127">
        <f>data!C157</f>
        <v>138163</v>
      </c>
      <c r="F8" s="127">
        <f>data!C158</f>
        <v>5434051</v>
      </c>
      <c r="G8" s="127">
        <f>data!C157+data!C158</f>
        <v>5572214</v>
      </c>
    </row>
    <row r="9" spans="1:7" ht="20.100000000000001" customHeight="1" x14ac:dyDescent="0.25">
      <c r="A9" s="63" t="s">
        <v>856</v>
      </c>
      <c r="B9" s="127">
        <f>data!D154</f>
        <v>10</v>
      </c>
      <c r="C9" s="127">
        <f>data!D155</f>
        <v>25</v>
      </c>
      <c r="D9" s="127">
        <f>data!D156</f>
        <v>0</v>
      </c>
      <c r="E9" s="127">
        <f>data!D157</f>
        <v>187918</v>
      </c>
      <c r="F9" s="127">
        <f>data!D158</f>
        <v>16158187</v>
      </c>
      <c r="G9" s="127">
        <f>data!D157+data!D158</f>
        <v>16346105</v>
      </c>
    </row>
    <row r="10" spans="1:7" ht="20.100000000000001" customHeight="1" x14ac:dyDescent="0.25">
      <c r="A10" s="78" t="s">
        <v>229</v>
      </c>
      <c r="B10" s="127">
        <f>data!E154</f>
        <v>107</v>
      </c>
      <c r="C10" s="127">
        <f>data!E155</f>
        <v>408</v>
      </c>
      <c r="D10" s="127">
        <f>data!E156</f>
        <v>0</v>
      </c>
      <c r="E10" s="127">
        <f>data!E157</f>
        <v>2857946</v>
      </c>
      <c r="F10" s="127">
        <f>data!E158</f>
        <v>38509380</v>
      </c>
      <c r="G10" s="127">
        <f>E10+F10</f>
        <v>41367326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49</v>
      </c>
      <c r="C16" s="127">
        <f>data!B161</f>
        <v>729</v>
      </c>
      <c r="D16" s="127">
        <f>data!B162</f>
        <v>0</v>
      </c>
      <c r="E16" s="127">
        <f>data!B163</f>
        <v>1840350</v>
      </c>
      <c r="F16" s="127">
        <f>data!B164</f>
        <v>0</v>
      </c>
      <c r="G16" s="127">
        <f>data!B163+data!B164</f>
        <v>1840350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2</v>
      </c>
      <c r="C18" s="127">
        <f>data!D161</f>
        <v>35</v>
      </c>
      <c r="D18" s="127">
        <f>data!D162</f>
        <v>0</v>
      </c>
      <c r="E18" s="127">
        <f>data!D163</f>
        <v>53945</v>
      </c>
      <c r="F18" s="127">
        <f>data!D164</f>
        <v>0</v>
      </c>
      <c r="G18" s="127">
        <f>data!D163+data!D164</f>
        <v>53945</v>
      </c>
    </row>
    <row r="19" spans="1:7" ht="20.100000000000001" customHeight="1" x14ac:dyDescent="0.25">
      <c r="A19" s="78" t="s">
        <v>229</v>
      </c>
      <c r="B19" s="127">
        <f>data!E160</f>
        <v>51</v>
      </c>
      <c r="C19" s="127">
        <f>data!E161</f>
        <v>764</v>
      </c>
      <c r="D19" s="127">
        <f>data!E162</f>
        <v>0</v>
      </c>
      <c r="E19" s="127">
        <f>data!E163</f>
        <v>1894295</v>
      </c>
      <c r="F19" s="127">
        <f>data!E164</f>
        <v>0</v>
      </c>
      <c r="G19" s="127">
        <f>data!E163+data!E164</f>
        <v>1894295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4686411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799242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11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Cascade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1181482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59384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183060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1658521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5466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245833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123157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3456903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31200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189108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220308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63941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180642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244583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103916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200166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304082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338593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338593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Cascade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522015</v>
      </c>
      <c r="D7" s="67">
        <f>data!C211</f>
        <v>0</v>
      </c>
      <c r="E7" s="67">
        <f>data!D211</f>
        <v>0</v>
      </c>
      <c r="F7" s="67">
        <f>data!E211</f>
        <v>522015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1420326</v>
      </c>
      <c r="D8" s="67">
        <f>data!C212</f>
        <v>0</v>
      </c>
      <c r="E8" s="67">
        <f>data!D212</f>
        <v>0</v>
      </c>
      <c r="F8" s="67">
        <f>data!E212</f>
        <v>1420326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10502549</v>
      </c>
      <c r="D9" s="67">
        <f>data!C213</f>
        <v>207239</v>
      </c>
      <c r="E9" s="67">
        <f>data!D213</f>
        <v>0</v>
      </c>
      <c r="F9" s="67">
        <f>data!E213</f>
        <v>10709788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8946455</v>
      </c>
      <c r="D11" s="67">
        <f>data!C215</f>
        <v>729950</v>
      </c>
      <c r="E11" s="67">
        <f>data!D215</f>
        <v>0</v>
      </c>
      <c r="F11" s="67">
        <f>data!E215</f>
        <v>9676405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7975703</v>
      </c>
      <c r="D12" s="67">
        <f>data!C216</f>
        <v>1224646</v>
      </c>
      <c r="E12" s="67">
        <f>data!D216</f>
        <v>379744</v>
      </c>
      <c r="F12" s="67">
        <f>data!E216</f>
        <v>8820605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243095</v>
      </c>
      <c r="D14" s="67">
        <f>data!C218</f>
        <v>0</v>
      </c>
      <c r="E14" s="67">
        <f>data!D218</f>
        <v>28279</v>
      </c>
      <c r="F14" s="67">
        <f>data!E218</f>
        <v>214816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760147</v>
      </c>
      <c r="D15" s="67">
        <f>data!C219</f>
        <v>0</v>
      </c>
      <c r="E15" s="67">
        <f>data!D219</f>
        <v>741701</v>
      </c>
      <c r="F15" s="67">
        <f>data!E219</f>
        <v>18446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30370290</v>
      </c>
      <c r="D16" s="67">
        <f>data!C220</f>
        <v>2161835</v>
      </c>
      <c r="E16" s="67">
        <f>data!D220</f>
        <v>1149724</v>
      </c>
      <c r="F16" s="67">
        <f>data!E220</f>
        <v>31382401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1049296</v>
      </c>
      <c r="D24" s="67">
        <f>data!C225</f>
        <v>33111</v>
      </c>
      <c r="E24" s="67">
        <f>data!D225</f>
        <v>0</v>
      </c>
      <c r="F24" s="67">
        <f>data!E225</f>
        <v>1082407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7741483</v>
      </c>
      <c r="D25" s="67">
        <f>data!C226</f>
        <v>542242</v>
      </c>
      <c r="E25" s="67">
        <f>data!D226</f>
        <v>0</v>
      </c>
      <c r="F25" s="67">
        <f>data!E226</f>
        <v>8283725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6820796</v>
      </c>
      <c r="D27" s="67">
        <f>data!C228</f>
        <v>589816</v>
      </c>
      <c r="E27" s="67">
        <f>data!D228</f>
        <v>0</v>
      </c>
      <c r="F27" s="67">
        <f>data!E228</f>
        <v>7410612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5412293</v>
      </c>
      <c r="D28" s="67">
        <f>data!C229</f>
        <v>928726</v>
      </c>
      <c r="E28" s="67">
        <f>data!D229</f>
        <v>284283</v>
      </c>
      <c r="F28" s="67">
        <f>data!E229</f>
        <v>6056736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120495</v>
      </c>
      <c r="D30" s="67">
        <f>data!C231</f>
        <v>88800</v>
      </c>
      <c r="E30" s="67">
        <f>data!D231</f>
        <v>28279</v>
      </c>
      <c r="F30" s="67">
        <f>data!E231</f>
        <v>181016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21144363</v>
      </c>
      <c r="D32" s="67">
        <f>data!C233</f>
        <v>2182695</v>
      </c>
      <c r="E32" s="67">
        <f>data!D233</f>
        <v>312562</v>
      </c>
      <c r="F32" s="67">
        <f>data!E233</f>
        <v>23014496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D28" sqref="D28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Cascade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1318853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4186943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2082233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4847940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11117116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238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937516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937516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data!D258</f>
        <v>13373485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000000MVVB20250618200430.xlsx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