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54FA377E-8BCC-4B5F-895E-835DB6D6C099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363" i="24" l="1"/>
  <c r="C365" i="24"/>
  <c r="F137" i="32"/>
  <c r="E47" i="15"/>
  <c r="E37" i="31"/>
  <c r="E38" i="31"/>
  <c r="E39" i="31"/>
  <c r="E40" i="31"/>
  <c r="E41" i="31"/>
  <c r="E42" i="31"/>
  <c r="E56" i="15"/>
  <c r="E45" i="31"/>
  <c r="E46" i="31"/>
  <c r="C138" i="32"/>
  <c r="H138" i="32"/>
  <c r="F36" i="31"/>
  <c r="F37" i="31"/>
  <c r="D170" i="32"/>
  <c r="I170" i="32"/>
  <c r="F49" i="31"/>
  <c r="F51" i="31"/>
  <c r="F52" i="31"/>
  <c r="F53" i="31"/>
  <c r="F54" i="31"/>
  <c r="C266" i="32"/>
  <c r="F62" i="31"/>
  <c r="F65" i="31"/>
  <c r="F67" i="31"/>
  <c r="F69" i="31"/>
  <c r="H298" i="32"/>
  <c r="F74" i="31"/>
  <c r="F75" i="31"/>
  <c r="H330" i="32"/>
  <c r="F78" i="31"/>
  <c r="G30" i="31"/>
  <c r="G31" i="31"/>
  <c r="E139" i="32"/>
  <c r="F139" i="32"/>
  <c r="H139" i="32"/>
  <c r="I139" i="32"/>
  <c r="C171" i="32"/>
  <c r="D171" i="32"/>
  <c r="F171" i="32"/>
  <c r="E203" i="32"/>
  <c r="G47" i="31"/>
  <c r="G48" i="31"/>
  <c r="G49" i="31"/>
  <c r="G53" i="31"/>
  <c r="G57" i="31"/>
  <c r="G267" i="32"/>
  <c r="G63" i="31"/>
  <c r="G64" i="31"/>
  <c r="G65" i="31"/>
  <c r="E299" i="32"/>
  <c r="F299" i="32"/>
  <c r="H299" i="32"/>
  <c r="G73" i="31"/>
  <c r="G76" i="31"/>
  <c r="I331" i="32"/>
  <c r="G79" i="31"/>
  <c r="G80" i="31"/>
  <c r="E21" i="31"/>
  <c r="G74" i="32"/>
  <c r="F24" i="31"/>
  <c r="E106" i="32"/>
  <c r="G18" i="31"/>
  <c r="G20" i="31"/>
  <c r="G21" i="31"/>
  <c r="I75" i="32"/>
  <c r="G23" i="31"/>
  <c r="E107" i="32"/>
  <c r="E18" i="15"/>
  <c r="D41" i="32"/>
  <c r="E25" i="15"/>
  <c r="E26" i="15"/>
  <c r="E28" i="15"/>
  <c r="E29" i="15"/>
  <c r="E30" i="15"/>
  <c r="D10" i="32"/>
  <c r="F12" i="31"/>
  <c r="F13" i="31"/>
  <c r="H42" i="32"/>
  <c r="F15" i="31"/>
  <c r="F16" i="31"/>
  <c r="F17" i="31"/>
  <c r="D11" i="32"/>
  <c r="E11" i="32"/>
  <c r="C43" i="32"/>
  <c r="F43" i="32"/>
  <c r="G43" i="32"/>
  <c r="G14" i="31"/>
  <c r="G15" i="31"/>
  <c r="C75" i="32"/>
  <c r="D75" i="32"/>
  <c r="E21" i="15"/>
  <c r="E10" i="32"/>
  <c r="F10" i="32"/>
  <c r="G10" i="32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O79" i="31"/>
  <c r="N79" i="31"/>
  <c r="L79" i="31"/>
  <c r="K79" i="31"/>
  <c r="J79" i="31"/>
  <c r="I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O78" i="31"/>
  <c r="N78" i="31"/>
  <c r="L78" i="31"/>
  <c r="K78" i="31"/>
  <c r="J78" i="31"/>
  <c r="I78" i="31"/>
  <c r="G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L58" i="31"/>
  <c r="K58" i="31"/>
  <c r="J58" i="31"/>
  <c r="I58" i="31"/>
  <c r="G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O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F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E35" i="31"/>
  <c r="C35" i="31"/>
  <c r="B35" i="31"/>
  <c r="A35" i="31"/>
  <c r="AK34" i="31"/>
  <c r="AJ34" i="31"/>
  <c r="AI34" i="31"/>
  <c r="AH34" i="31"/>
  <c r="AG34" i="31"/>
  <c r="AF34" i="31"/>
  <c r="AE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O24" i="31"/>
  <c r="N24" i="31"/>
  <c r="L24" i="31"/>
  <c r="K24" i="31"/>
  <c r="J24" i="31"/>
  <c r="I24" i="31"/>
  <c r="G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L23" i="31"/>
  <c r="K23" i="31"/>
  <c r="J23" i="31"/>
  <c r="I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F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E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O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O3" i="31"/>
  <c r="N3" i="31"/>
  <c r="L3" i="31"/>
  <c r="K3" i="31"/>
  <c r="J3" i="31"/>
  <c r="I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I376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H331" i="32"/>
  <c r="G331" i="32"/>
  <c r="F331" i="32"/>
  <c r="E331" i="32"/>
  <c r="D331" i="32"/>
  <c r="C331" i="32"/>
  <c r="G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F307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G299" i="32"/>
  <c r="D299" i="32"/>
  <c r="I298" i="32"/>
  <c r="G298" i="32"/>
  <c r="F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F267" i="32"/>
  <c r="E267" i="32"/>
  <c r="D267" i="32"/>
  <c r="C267" i="32"/>
  <c r="I266" i="32"/>
  <c r="H266" i="32"/>
  <c r="G266" i="32"/>
  <c r="F266" i="32"/>
  <c r="E266" i="32"/>
  <c r="D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F203" i="32"/>
  <c r="D203" i="32"/>
  <c r="C203" i="32"/>
  <c r="I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D179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E171" i="32"/>
  <c r="H170" i="32"/>
  <c r="G170" i="32"/>
  <c r="F170" i="32"/>
  <c r="E170" i="32"/>
  <c r="C170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F154" i="32"/>
  <c r="D154" i="32"/>
  <c r="C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G139" i="32"/>
  <c r="D139" i="32"/>
  <c r="C139" i="32"/>
  <c r="I138" i="32"/>
  <c r="G138" i="32"/>
  <c r="F138" i="32"/>
  <c r="E138" i="32"/>
  <c r="D138" i="32"/>
  <c r="I137" i="32"/>
  <c r="H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5" i="32"/>
  <c r="G115" i="32"/>
  <c r="F115" i="32"/>
  <c r="D115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D107" i="32"/>
  <c r="I106" i="32"/>
  <c r="H106" i="32"/>
  <c r="G106" i="32"/>
  <c r="F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G90" i="32"/>
  <c r="E90" i="32"/>
  <c r="D90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F83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H75" i="32"/>
  <c r="F75" i="32"/>
  <c r="I74" i="32"/>
  <c r="H74" i="32"/>
  <c r="F74" i="32"/>
  <c r="E74" i="32"/>
  <c r="I73" i="32"/>
  <c r="H73" i="32"/>
  <c r="G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8" i="32"/>
  <c r="C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E43" i="32"/>
  <c r="D43" i="32"/>
  <c r="I42" i="32"/>
  <c r="E42" i="32"/>
  <c r="D42" i="32"/>
  <c r="C42" i="32"/>
  <c r="H41" i="32"/>
  <c r="G41" i="32"/>
  <c r="F41" i="32"/>
  <c r="E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E19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C11" i="32"/>
  <c r="I10" i="32"/>
  <c r="H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5" i="7"/>
  <c r="D2" i="7"/>
  <c r="A2" i="7"/>
  <c r="E31" i="6"/>
  <c r="D31" i="6"/>
  <c r="C31" i="6"/>
  <c r="E30" i="6"/>
  <c r="D30" i="6"/>
  <c r="C30" i="6"/>
  <c r="E29" i="6"/>
  <c r="D29" i="6"/>
  <c r="C29" i="6"/>
  <c r="F28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D16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F9" i="6"/>
  <c r="E9" i="6"/>
  <c r="D9" i="6"/>
  <c r="C9" i="6"/>
  <c r="E8" i="6"/>
  <c r="D8" i="6"/>
  <c r="C8" i="6"/>
  <c r="E7" i="6"/>
  <c r="D7" i="6"/>
  <c r="C7" i="6"/>
  <c r="F3" i="6"/>
  <c r="A3" i="6"/>
  <c r="C40" i="5"/>
  <c r="C39" i="5"/>
  <c r="C38" i="5"/>
  <c r="C34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C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E10" i="4"/>
  <c r="G10" i="4" s="1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H69" i="15"/>
  <c r="I69" i="15" s="1"/>
  <c r="E69" i="15"/>
  <c r="D69" i="15"/>
  <c r="B69" i="15"/>
  <c r="F69" i="15" s="1"/>
  <c r="I68" i="15"/>
  <c r="B68" i="15"/>
  <c r="I67" i="15"/>
  <c r="B67" i="15"/>
  <c r="I66" i="15"/>
  <c r="B66" i="15"/>
  <c r="F65" i="15"/>
  <c r="E65" i="15"/>
  <c r="D65" i="15"/>
  <c r="B65" i="15"/>
  <c r="H65" i="15" s="1"/>
  <c r="I65" i="15" s="1"/>
  <c r="H64" i="15"/>
  <c r="I64" i="15" s="1"/>
  <c r="F64" i="15"/>
  <c r="E64" i="15"/>
  <c r="D64" i="15"/>
  <c r="B64" i="15"/>
  <c r="E63" i="15"/>
  <c r="D63" i="15"/>
  <c r="F63" i="15" s="1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E58" i="15"/>
  <c r="D58" i="15"/>
  <c r="B58" i="15"/>
  <c r="H57" i="15"/>
  <c r="I57" i="15" s="1"/>
  <c r="F57" i="15"/>
  <c r="E57" i="15"/>
  <c r="D57" i="15"/>
  <c r="B57" i="15"/>
  <c r="H56" i="15"/>
  <c r="I56" i="15" s="1"/>
  <c r="F56" i="15"/>
  <c r="D56" i="15"/>
  <c r="B56" i="15"/>
  <c r="D55" i="15"/>
  <c r="B55" i="15"/>
  <c r="E54" i="15"/>
  <c r="D54" i="15"/>
  <c r="B54" i="15"/>
  <c r="H54" i="15" s="1"/>
  <c r="I54" i="15" s="1"/>
  <c r="D53" i="15"/>
  <c r="B53" i="15"/>
  <c r="H52" i="15"/>
  <c r="I52" i="15" s="1"/>
  <c r="F52" i="15"/>
  <c r="E52" i="15"/>
  <c r="D52" i="15"/>
  <c r="B52" i="15"/>
  <c r="H51" i="15"/>
  <c r="I51" i="15" s="1"/>
  <c r="F51" i="15"/>
  <c r="E51" i="15"/>
  <c r="D51" i="15"/>
  <c r="B51" i="15"/>
  <c r="F50" i="15"/>
  <c r="D50" i="15"/>
  <c r="B50" i="15"/>
  <c r="F49" i="15"/>
  <c r="E49" i="15"/>
  <c r="D49" i="15"/>
  <c r="B49" i="15"/>
  <c r="E48" i="15"/>
  <c r="D48" i="15"/>
  <c r="B48" i="15"/>
  <c r="H47" i="15"/>
  <c r="I47" i="15" s="1"/>
  <c r="F47" i="15"/>
  <c r="D47" i="15"/>
  <c r="B47" i="15"/>
  <c r="E46" i="15"/>
  <c r="D46" i="15"/>
  <c r="B46" i="15"/>
  <c r="E45" i="15"/>
  <c r="D45" i="15"/>
  <c r="B45" i="15"/>
  <c r="F45" i="15" s="1"/>
  <c r="E44" i="15"/>
  <c r="D44" i="15"/>
  <c r="B44" i="15"/>
  <c r="E43" i="15"/>
  <c r="D43" i="15"/>
  <c r="B43" i="15"/>
  <c r="H42" i="15"/>
  <c r="I42" i="15" s="1"/>
  <c r="E42" i="15"/>
  <c r="D42" i="15"/>
  <c r="B42" i="15"/>
  <c r="F42" i="15" s="1"/>
  <c r="F41" i="15"/>
  <c r="E41" i="15"/>
  <c r="D41" i="15"/>
  <c r="B41" i="15"/>
  <c r="I40" i="15"/>
  <c r="B40" i="15"/>
  <c r="F39" i="15"/>
  <c r="E39" i="15"/>
  <c r="D39" i="15"/>
  <c r="B39" i="15"/>
  <c r="F38" i="15"/>
  <c r="E38" i="15"/>
  <c r="D38" i="15"/>
  <c r="B38" i="15"/>
  <c r="F37" i="15"/>
  <c r="E37" i="15"/>
  <c r="D37" i="15"/>
  <c r="B37" i="15"/>
  <c r="E36" i="15"/>
  <c r="D36" i="15"/>
  <c r="B36" i="15"/>
  <c r="E35" i="15"/>
  <c r="D35" i="15"/>
  <c r="B35" i="15"/>
  <c r="E34" i="15"/>
  <c r="D34" i="15"/>
  <c r="F34" i="15" s="1"/>
  <c r="B34" i="15"/>
  <c r="E33" i="15"/>
  <c r="D33" i="15"/>
  <c r="B33" i="15"/>
  <c r="I32" i="15"/>
  <c r="B32" i="15"/>
  <c r="I31" i="15"/>
  <c r="B31" i="15"/>
  <c r="D30" i="15"/>
  <c r="B30" i="15"/>
  <c r="F30" i="15" s="1"/>
  <c r="D29" i="15"/>
  <c r="B29" i="15"/>
  <c r="D28" i="15"/>
  <c r="B28" i="15"/>
  <c r="F27" i="15"/>
  <c r="E27" i="15"/>
  <c r="D27" i="15"/>
  <c r="B27" i="15"/>
  <c r="H27" i="15" s="1"/>
  <c r="I27" i="15" s="1"/>
  <c r="H26" i="15"/>
  <c r="I26" i="15" s="1"/>
  <c r="F26" i="15"/>
  <c r="D26" i="15"/>
  <c r="B26" i="15"/>
  <c r="F25" i="15"/>
  <c r="D25" i="15"/>
  <c r="B25" i="15"/>
  <c r="H25" i="15" s="1"/>
  <c r="I25" i="15" s="1"/>
  <c r="H24" i="15"/>
  <c r="I24" i="15" s="1"/>
  <c r="F24" i="15"/>
  <c r="E24" i="15"/>
  <c r="D24" i="15"/>
  <c r="B24" i="15"/>
  <c r="E23" i="15"/>
  <c r="D23" i="15"/>
  <c r="B23" i="15"/>
  <c r="H23" i="15" s="1"/>
  <c r="I23" i="15" s="1"/>
  <c r="H22" i="15"/>
  <c r="I22" i="15" s="1"/>
  <c r="F22" i="15"/>
  <c r="E22" i="15"/>
  <c r="D22" i="15"/>
  <c r="B22" i="15"/>
  <c r="F21" i="15"/>
  <c r="D21" i="15"/>
  <c r="B21" i="15"/>
  <c r="H21" i="15" s="1"/>
  <c r="I21" i="15" s="1"/>
  <c r="H20" i="15"/>
  <c r="I20" i="15" s="1"/>
  <c r="F20" i="15"/>
  <c r="E20" i="15"/>
  <c r="D20" i="15"/>
  <c r="B20" i="15"/>
  <c r="E19" i="15"/>
  <c r="D19" i="15"/>
  <c r="B19" i="15"/>
  <c r="H18" i="15"/>
  <c r="I18" i="15" s="1"/>
  <c r="D18" i="15"/>
  <c r="B18" i="15"/>
  <c r="F18" i="15" s="1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C615" i="24"/>
  <c r="F612" i="24"/>
  <c r="D420" i="24"/>
  <c r="F420" i="24" s="1"/>
  <c r="D415" i="24"/>
  <c r="D381" i="24"/>
  <c r="BP2" i="30"/>
  <c r="D360" i="24"/>
  <c r="D340" i="24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C117" i="8" s="1"/>
  <c r="D237" i="24"/>
  <c r="CF2" i="28" s="1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E228" i="24"/>
  <c r="F27" i="6" s="1"/>
  <c r="E227" i="24"/>
  <c r="F26" i="6" s="1"/>
  <c r="E226" i="24"/>
  <c r="F25" i="6" s="1"/>
  <c r="E225" i="24"/>
  <c r="D220" i="24"/>
  <c r="E16" i="6" s="1"/>
  <c r="C220" i="24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E212" i="24"/>
  <c r="F8" i="6" s="1"/>
  <c r="E211" i="24"/>
  <c r="F7" i="6" s="1"/>
  <c r="D206" i="24"/>
  <c r="D202" i="24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E160" i="24"/>
  <c r="B19" i="4" s="1"/>
  <c r="E158" i="24"/>
  <c r="F10" i="4" s="1"/>
  <c r="E157" i="24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612" i="24" s="1"/>
  <c r="AZ91" i="24"/>
  <c r="CE90" i="24"/>
  <c r="I380" i="32" s="1"/>
  <c r="AV89" i="24"/>
  <c r="AE47" i="31" s="1"/>
  <c r="AU89" i="24"/>
  <c r="E218" i="32" s="1"/>
  <c r="AT89" i="24"/>
  <c r="AS89" i="24"/>
  <c r="C218" i="32" s="1"/>
  <c r="AR89" i="24"/>
  <c r="AQ89" i="24"/>
  <c r="AE42" i="31" s="1"/>
  <c r="AP89" i="24"/>
  <c r="AE41" i="31" s="1"/>
  <c r="AO89" i="24"/>
  <c r="F186" i="32" s="1"/>
  <c r="AN89" i="24"/>
  <c r="AM89" i="24"/>
  <c r="D186" i="32" s="1"/>
  <c r="AL89" i="24"/>
  <c r="AK89" i="24"/>
  <c r="AJ89" i="24"/>
  <c r="AI89" i="24"/>
  <c r="G154" i="32" s="1"/>
  <c r="AH89" i="24"/>
  <c r="AE33" i="31" s="1"/>
  <c r="AG89" i="24"/>
  <c r="AF89" i="24"/>
  <c r="AE31" i="31" s="1"/>
  <c r="AE89" i="24"/>
  <c r="AE30" i="31" s="1"/>
  <c r="AD89" i="24"/>
  <c r="AE29" i="31" s="1"/>
  <c r="AC89" i="24"/>
  <c r="AB89" i="24"/>
  <c r="AA89" i="24"/>
  <c r="Z89" i="24"/>
  <c r="Y89" i="24"/>
  <c r="D122" i="32" s="1"/>
  <c r="X89" i="24"/>
  <c r="C122" i="32" s="1"/>
  <c r="W89" i="24"/>
  <c r="V89" i="24"/>
  <c r="AE21" i="31" s="1"/>
  <c r="U89" i="24"/>
  <c r="AE20" i="31" s="1"/>
  <c r="T89" i="24"/>
  <c r="AE19" i="31" s="1"/>
  <c r="S89" i="24"/>
  <c r="R89" i="24"/>
  <c r="AE17" i="31" s="1"/>
  <c r="Q89" i="24"/>
  <c r="C90" i="32" s="1"/>
  <c r="P89" i="24"/>
  <c r="AE15" i="31" s="1"/>
  <c r="O89" i="24"/>
  <c r="H58" i="32" s="1"/>
  <c r="N89" i="24"/>
  <c r="M89" i="24"/>
  <c r="F58" i="32" s="1"/>
  <c r="L89" i="24"/>
  <c r="K89" i="24"/>
  <c r="AE10" i="31" s="1"/>
  <c r="J89" i="24"/>
  <c r="AE9" i="31" s="1"/>
  <c r="I89" i="24"/>
  <c r="AE8" i="31" s="1"/>
  <c r="H89" i="24"/>
  <c r="AE7" i="31" s="1"/>
  <c r="G89" i="24"/>
  <c r="G26" i="32" s="1"/>
  <c r="F89" i="24"/>
  <c r="E89" i="24"/>
  <c r="AE4" i="31" s="1"/>
  <c r="D89" i="24"/>
  <c r="C89" i="24"/>
  <c r="C26" i="32" s="1"/>
  <c r="CE88" i="24"/>
  <c r="I377" i="32" s="1"/>
  <c r="CE87" i="24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D371" i="32" s="1"/>
  <c r="CB69" i="24"/>
  <c r="C371" i="32" s="1"/>
  <c r="CA69" i="24"/>
  <c r="I339" i="32" s="1"/>
  <c r="BZ69" i="24"/>
  <c r="BY69" i="24"/>
  <c r="BX69" i="24"/>
  <c r="O75" i="31" s="1"/>
  <c r="BW69" i="24"/>
  <c r="E339" i="32" s="1"/>
  <c r="BV69" i="24"/>
  <c r="O73" i="31" s="1"/>
  <c r="BU69" i="24"/>
  <c r="O72" i="31" s="1"/>
  <c r="BT69" i="24"/>
  <c r="I307" i="32" s="1"/>
  <c r="BS69" i="24"/>
  <c r="BR69" i="24"/>
  <c r="BQ69" i="24"/>
  <c r="O68" i="31" s="1"/>
  <c r="BP69" i="24"/>
  <c r="BO69" i="24"/>
  <c r="BN69" i="24"/>
  <c r="O65" i="31" s="1"/>
  <c r="BM69" i="24"/>
  <c r="I275" i="32" s="1"/>
  <c r="BL69" i="24"/>
  <c r="BK69" i="24"/>
  <c r="O62" i="31" s="1"/>
  <c r="BJ69" i="24"/>
  <c r="O61" i="31" s="1"/>
  <c r="BI69" i="24"/>
  <c r="O60" i="31" s="1"/>
  <c r="BH69" i="24"/>
  <c r="O59" i="31" s="1"/>
  <c r="BG69" i="24"/>
  <c r="C275" i="32" s="1"/>
  <c r="BF69" i="24"/>
  <c r="BE69" i="24"/>
  <c r="H243" i="32" s="1"/>
  <c r="BD69" i="24"/>
  <c r="G243" i="32" s="1"/>
  <c r="BC69" i="24"/>
  <c r="O54" i="31" s="1"/>
  <c r="BB69" i="24"/>
  <c r="BA69" i="24"/>
  <c r="O52" i="31" s="1"/>
  <c r="AZ69" i="24"/>
  <c r="C243" i="32" s="1"/>
  <c r="AY69" i="24"/>
  <c r="O50" i="31" s="1"/>
  <c r="AX69" i="24"/>
  <c r="O49" i="31" s="1"/>
  <c r="AW69" i="24"/>
  <c r="G211" i="32" s="1"/>
  <c r="AV69" i="24"/>
  <c r="AU69" i="24"/>
  <c r="AT69" i="24"/>
  <c r="AS69" i="24"/>
  <c r="AR69" i="24"/>
  <c r="I179" i="32" s="1"/>
  <c r="AQ69" i="24"/>
  <c r="AP69" i="24"/>
  <c r="AO69" i="24"/>
  <c r="F179" i="32" s="1"/>
  <c r="AN69" i="24"/>
  <c r="AM69" i="24"/>
  <c r="O38" i="31" s="1"/>
  <c r="AL69" i="24"/>
  <c r="O37" i="31" s="1"/>
  <c r="AK69" i="24"/>
  <c r="I147" i="32" s="1"/>
  <c r="AJ69" i="24"/>
  <c r="AI69" i="24"/>
  <c r="AH69" i="24"/>
  <c r="O33" i="31" s="1"/>
  <c r="AG69" i="24"/>
  <c r="E147" i="32" s="1"/>
  <c r="AF69" i="24"/>
  <c r="AE69" i="24"/>
  <c r="AD69" i="24"/>
  <c r="O29" i="31" s="1"/>
  <c r="AC69" i="24"/>
  <c r="AB69" i="24"/>
  <c r="O27" i="31" s="1"/>
  <c r="AA69" i="24"/>
  <c r="O26" i="31" s="1"/>
  <c r="Z69" i="24"/>
  <c r="Y69" i="24"/>
  <c r="X69" i="24"/>
  <c r="C115" i="32" s="1"/>
  <c r="W69" i="24"/>
  <c r="O22" i="31" s="1"/>
  <c r="V69" i="24"/>
  <c r="U69" i="24"/>
  <c r="O20" i="31" s="1"/>
  <c r="T69" i="24"/>
  <c r="O19" i="31" s="1"/>
  <c r="S69" i="24"/>
  <c r="E83" i="32" s="1"/>
  <c r="R69" i="24"/>
  <c r="O17" i="31" s="1"/>
  <c r="Q69" i="24"/>
  <c r="C83" i="32" s="1"/>
  <c r="P69" i="24"/>
  <c r="O69" i="24"/>
  <c r="N69" i="24"/>
  <c r="M69" i="24"/>
  <c r="L69" i="24"/>
  <c r="E51" i="32" s="1"/>
  <c r="K69" i="24"/>
  <c r="J69" i="24"/>
  <c r="I69" i="24"/>
  <c r="I19" i="32" s="1"/>
  <c r="H69" i="24"/>
  <c r="G69" i="24"/>
  <c r="G19" i="32" s="1"/>
  <c r="F69" i="24"/>
  <c r="E69" i="24"/>
  <c r="O4" i="31" s="1"/>
  <c r="D69" i="24"/>
  <c r="D19" i="32" s="1"/>
  <c r="C69" i="24"/>
  <c r="CE68" i="24"/>
  <c r="I370" i="32" s="1"/>
  <c r="BZ67" i="24"/>
  <c r="BX67" i="24"/>
  <c r="BW67" i="24"/>
  <c r="M67" i="24"/>
  <c r="J67" i="24"/>
  <c r="CE66" i="24"/>
  <c r="I368" i="32" s="1"/>
  <c r="CE65" i="24"/>
  <c r="I367" i="32" s="1"/>
  <c r="CE64" i="24"/>
  <c r="I366" i="32" s="1"/>
  <c r="CE63" i="24"/>
  <c r="I365" i="32" s="1"/>
  <c r="B53" i="24"/>
  <c r="CD52" i="24"/>
  <c r="CC52" i="24"/>
  <c r="CC67" i="24" s="1"/>
  <c r="CB52" i="24"/>
  <c r="CB67" i="24" s="1"/>
  <c r="CA52" i="24"/>
  <c r="CA67" i="24" s="1"/>
  <c r="BZ52" i="24"/>
  <c r="BY52" i="24"/>
  <c r="BY67" i="24" s="1"/>
  <c r="M76" i="31" s="1"/>
  <c r="BX52" i="24"/>
  <c r="BW52" i="24"/>
  <c r="BV52" i="24"/>
  <c r="BV67" i="24" s="1"/>
  <c r="M73" i="31" s="1"/>
  <c r="BU52" i="24"/>
  <c r="BU67" i="24" s="1"/>
  <c r="M72" i="31" s="1"/>
  <c r="BT52" i="24"/>
  <c r="BT67" i="24" s="1"/>
  <c r="BS52" i="24"/>
  <c r="BS67" i="24" s="1"/>
  <c r="M70" i="31" s="1"/>
  <c r="BR52" i="24"/>
  <c r="BR67" i="24" s="1"/>
  <c r="M69" i="31" s="1"/>
  <c r="BQ52" i="24"/>
  <c r="BQ67" i="24" s="1"/>
  <c r="BP52" i="24"/>
  <c r="BP67" i="24" s="1"/>
  <c r="BO52" i="24"/>
  <c r="BO67" i="24" s="1"/>
  <c r="BN52" i="24"/>
  <c r="BN67" i="24" s="1"/>
  <c r="C305" i="32" s="1"/>
  <c r="BM52" i="24"/>
  <c r="BM67" i="24" s="1"/>
  <c r="BL52" i="24"/>
  <c r="BL67" i="24" s="1"/>
  <c r="BK52" i="24"/>
  <c r="BK67" i="24" s="1"/>
  <c r="BJ52" i="24"/>
  <c r="BJ67" i="24" s="1"/>
  <c r="F273" i="32" s="1"/>
  <c r="BI52" i="24"/>
  <c r="BI67" i="24" s="1"/>
  <c r="BH52" i="24"/>
  <c r="BH67" i="24" s="1"/>
  <c r="BG52" i="24"/>
  <c r="BG67" i="24" s="1"/>
  <c r="M58" i="31" s="1"/>
  <c r="BF52" i="24"/>
  <c r="BF67" i="24" s="1"/>
  <c r="BE52" i="24"/>
  <c r="BE67" i="24" s="1"/>
  <c r="BD52" i="24"/>
  <c r="BD67" i="24" s="1"/>
  <c r="G241" i="32" s="1"/>
  <c r="BC52" i="24"/>
  <c r="BC67" i="24" s="1"/>
  <c r="BB52" i="24"/>
  <c r="BB67" i="24" s="1"/>
  <c r="BA52" i="24"/>
  <c r="BA67" i="24" s="1"/>
  <c r="AZ52" i="24"/>
  <c r="AZ67" i="24" s="1"/>
  <c r="C241" i="32" s="1"/>
  <c r="AY52" i="24"/>
  <c r="AY67" i="24" s="1"/>
  <c r="AX52" i="24"/>
  <c r="AX67" i="24" s="1"/>
  <c r="H209" i="32" s="1"/>
  <c r="AW52" i="24"/>
  <c r="AW67" i="24" s="1"/>
  <c r="AV52" i="24"/>
  <c r="AV67" i="24" s="1"/>
  <c r="AU52" i="24"/>
  <c r="AU67" i="24" s="1"/>
  <c r="AT52" i="24"/>
  <c r="AT67" i="24" s="1"/>
  <c r="M45" i="31" s="1"/>
  <c r="AS52" i="24"/>
  <c r="AS67" i="24" s="1"/>
  <c r="AR52" i="24"/>
  <c r="AR67" i="24" s="1"/>
  <c r="AQ52" i="24"/>
  <c r="AQ67" i="24" s="1"/>
  <c r="M42" i="31" s="1"/>
  <c r="AP52" i="24"/>
  <c r="AP67" i="24" s="1"/>
  <c r="AO52" i="24"/>
  <c r="AO67" i="24" s="1"/>
  <c r="AN52" i="24"/>
  <c r="AN67" i="24" s="1"/>
  <c r="E177" i="32" s="1"/>
  <c r="AM52" i="24"/>
  <c r="AM67" i="24" s="1"/>
  <c r="AL52" i="24"/>
  <c r="AL67" i="24" s="1"/>
  <c r="AK52" i="24"/>
  <c r="AK67" i="24" s="1"/>
  <c r="AJ52" i="24"/>
  <c r="AJ67" i="24" s="1"/>
  <c r="AI52" i="24"/>
  <c r="AI67" i="24" s="1"/>
  <c r="M34" i="31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M27" i="31" s="1"/>
  <c r="AA52" i="24"/>
  <c r="AA67" i="24" s="1"/>
  <c r="M26" i="31" s="1"/>
  <c r="Z52" i="24"/>
  <c r="Z67" i="24" s="1"/>
  <c r="M25" i="31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M17" i="31" s="1"/>
  <c r="Q52" i="24"/>
  <c r="Q67" i="24" s="1"/>
  <c r="M16" i="31" s="1"/>
  <c r="P52" i="24"/>
  <c r="P67" i="24" s="1"/>
  <c r="O52" i="24"/>
  <c r="O67" i="24" s="1"/>
  <c r="N52" i="24"/>
  <c r="N67" i="24" s="1"/>
  <c r="M13" i="31" s="1"/>
  <c r="M52" i="24"/>
  <c r="L52" i="24"/>
  <c r="L67" i="24" s="1"/>
  <c r="K52" i="24"/>
  <c r="K67" i="24" s="1"/>
  <c r="J52" i="24"/>
  <c r="I52" i="24"/>
  <c r="I67" i="24" s="1"/>
  <c r="I17" i="32" s="1"/>
  <c r="H52" i="24"/>
  <c r="H67" i="24" s="1"/>
  <c r="G52" i="24"/>
  <c r="G67" i="24" s="1"/>
  <c r="F52" i="24"/>
  <c r="F67" i="24" s="1"/>
  <c r="M5" i="31" s="1"/>
  <c r="E52" i="24"/>
  <c r="E67" i="24" s="1"/>
  <c r="E17" i="32" s="1"/>
  <c r="D52" i="24"/>
  <c r="D67" i="24" s="1"/>
  <c r="C52" i="24"/>
  <c r="C67" i="24" s="1"/>
  <c r="CE51" i="24"/>
  <c r="B49" i="24"/>
  <c r="CD48" i="24"/>
  <c r="CC48" i="24"/>
  <c r="CC62" i="24" s="1"/>
  <c r="D364" i="32" s="1"/>
  <c r="CB48" i="24"/>
  <c r="CB62" i="24" s="1"/>
  <c r="H79" i="31" s="1"/>
  <c r="CA48" i="24"/>
  <c r="CA62" i="24" s="1"/>
  <c r="H78" i="31" s="1"/>
  <c r="BZ48" i="24"/>
  <c r="BZ62" i="24" s="1"/>
  <c r="BY48" i="24"/>
  <c r="BY62" i="24" s="1"/>
  <c r="BX48" i="24"/>
  <c r="BX62" i="24" s="1"/>
  <c r="F332" i="32" s="1"/>
  <c r="BW48" i="24"/>
  <c r="BW62" i="24" s="1"/>
  <c r="E332" i="32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I236" i="32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AX48" i="24"/>
  <c r="AX62" i="24" s="1"/>
  <c r="AW48" i="24"/>
  <c r="AW62" i="24" s="1"/>
  <c r="H48" i="31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G172" i="32" s="1"/>
  <c r="AO48" i="24"/>
  <c r="AO62" i="24" s="1"/>
  <c r="F172" i="32" s="1"/>
  <c r="AN48" i="24"/>
  <c r="AN62" i="24" s="1"/>
  <c r="AM48" i="24"/>
  <c r="AM62" i="24" s="1"/>
  <c r="H38" i="31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E140" i="32" s="1"/>
  <c r="AF48" i="24"/>
  <c r="AF62" i="24" s="1"/>
  <c r="AE48" i="24"/>
  <c r="AE62" i="24" s="1"/>
  <c r="AD48" i="24"/>
  <c r="AD62" i="24" s="1"/>
  <c r="H29" i="31" s="1"/>
  <c r="AC48" i="24"/>
  <c r="AC62" i="24" s="1"/>
  <c r="H108" i="32" s="1"/>
  <c r="AB48" i="24"/>
  <c r="AB62" i="24" s="1"/>
  <c r="G108" i="32" s="1"/>
  <c r="AA48" i="24"/>
  <c r="AA62" i="24" s="1"/>
  <c r="Z48" i="24"/>
  <c r="Z62" i="24" s="1"/>
  <c r="H25" i="31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C76" i="32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I12" i="32" s="1"/>
  <c r="H48" i="24"/>
  <c r="H62" i="24" s="1"/>
  <c r="G48" i="24"/>
  <c r="G62" i="24" s="1"/>
  <c r="F48" i="24"/>
  <c r="F62" i="24" s="1"/>
  <c r="E48" i="24"/>
  <c r="E62" i="24" s="1"/>
  <c r="D48" i="24"/>
  <c r="D62" i="24" s="1"/>
  <c r="H3" i="31" s="1"/>
  <c r="C48" i="24"/>
  <c r="C62" i="24" s="1"/>
  <c r="CE47" i="24"/>
  <c r="D341" i="24" l="1"/>
  <c r="C87" i="8" s="1"/>
  <c r="C86" i="8"/>
  <c r="C119" i="8"/>
  <c r="BN2" i="30"/>
  <c r="D258" i="24"/>
  <c r="D81" i="32"/>
  <c r="D612" i="24"/>
  <c r="CF90" i="24"/>
  <c r="J612" i="24"/>
  <c r="I382" i="32"/>
  <c r="F218" i="32"/>
  <c r="AE14" i="31"/>
  <c r="D58" i="32"/>
  <c r="AE6" i="31"/>
  <c r="I26" i="32"/>
  <c r="AE24" i="31"/>
  <c r="AE46" i="31"/>
  <c r="AE44" i="31"/>
  <c r="AE2" i="31"/>
  <c r="AE40" i="31"/>
  <c r="AE12" i="31"/>
  <c r="H26" i="32"/>
  <c r="AE23" i="31"/>
  <c r="G83" i="32"/>
  <c r="O18" i="31"/>
  <c r="I83" i="32"/>
  <c r="O48" i="31"/>
  <c r="O16" i="31"/>
  <c r="C307" i="32"/>
  <c r="C339" i="32"/>
  <c r="O40" i="31"/>
  <c r="D339" i="32"/>
  <c r="O64" i="31"/>
  <c r="F339" i="32"/>
  <c r="CE69" i="24"/>
  <c r="I371" i="32" s="1"/>
  <c r="G275" i="32"/>
  <c r="H211" i="32"/>
  <c r="F243" i="32"/>
  <c r="O71" i="31"/>
  <c r="I211" i="32"/>
  <c r="O6" i="31"/>
  <c r="O74" i="31"/>
  <c r="C179" i="32"/>
  <c r="K85" i="24"/>
  <c r="D53" i="32" s="1"/>
  <c r="C81" i="32"/>
  <c r="E169" i="32"/>
  <c r="E53" i="15"/>
  <c r="F169" i="32"/>
  <c r="G169" i="32"/>
  <c r="E50" i="15"/>
  <c r="G137" i="32"/>
  <c r="H169" i="32"/>
  <c r="I169" i="32"/>
  <c r="E55" i="15"/>
  <c r="E43" i="31"/>
  <c r="I305" i="32"/>
  <c r="M71" i="31"/>
  <c r="C337" i="32"/>
  <c r="D209" i="32"/>
  <c r="G337" i="32"/>
  <c r="G113" i="32"/>
  <c r="G145" i="32"/>
  <c r="BT85" i="24"/>
  <c r="C84" i="15" s="1"/>
  <c r="G84" i="15" s="1"/>
  <c r="D337" i="32"/>
  <c r="BS85" i="24"/>
  <c r="C639" i="24" s="1"/>
  <c r="D363" i="32"/>
  <c r="G203" i="32"/>
  <c r="H203" i="32"/>
  <c r="G32" i="31"/>
  <c r="G33" i="31"/>
  <c r="F35" i="31"/>
  <c r="F38" i="31"/>
  <c r="F70" i="31"/>
  <c r="E298" i="32"/>
  <c r="G36" i="31"/>
  <c r="G37" i="31"/>
  <c r="G38" i="31"/>
  <c r="F58" i="31"/>
  <c r="G70" i="31"/>
  <c r="C299" i="32"/>
  <c r="F330" i="32"/>
  <c r="G46" i="31"/>
  <c r="G62" i="31"/>
  <c r="H202" i="32"/>
  <c r="C234" i="32"/>
  <c r="H267" i="32"/>
  <c r="BY85" i="24"/>
  <c r="C89" i="15" s="1"/>
  <c r="G89" i="15" s="1"/>
  <c r="D234" i="32"/>
  <c r="I267" i="32"/>
  <c r="I330" i="32"/>
  <c r="E234" i="32"/>
  <c r="F234" i="32"/>
  <c r="E75" i="32"/>
  <c r="G75" i="32"/>
  <c r="C107" i="32"/>
  <c r="G22" i="31"/>
  <c r="I41" i="32"/>
  <c r="G42" i="32"/>
  <c r="G12" i="31"/>
  <c r="F14" i="31"/>
  <c r="E15" i="31"/>
  <c r="E16" i="31"/>
  <c r="CE61" i="24"/>
  <c r="I363" i="32" s="1"/>
  <c r="C74" i="32"/>
  <c r="G4" i="31"/>
  <c r="E12" i="31"/>
  <c r="F42" i="32"/>
  <c r="D74" i="32"/>
  <c r="G9" i="31"/>
  <c r="E13" i="31"/>
  <c r="G13" i="31"/>
  <c r="E17" i="31"/>
  <c r="G17" i="31"/>
  <c r="D73" i="32"/>
  <c r="CE60" i="24"/>
  <c r="F3" i="31"/>
  <c r="G3" i="31"/>
  <c r="F4" i="31"/>
  <c r="F5" i="31"/>
  <c r="F6" i="31"/>
  <c r="X85" i="24"/>
  <c r="C117" i="32" s="1"/>
  <c r="Y85" i="24"/>
  <c r="C690" i="24" s="1"/>
  <c r="G204" i="32"/>
  <c r="H8" i="31"/>
  <c r="M61" i="31"/>
  <c r="F17" i="32"/>
  <c r="M4" i="31"/>
  <c r="BM85" i="24"/>
  <c r="C638" i="24" s="1"/>
  <c r="I85" i="24"/>
  <c r="C21" i="15" s="1"/>
  <c r="G21" i="15" s="1"/>
  <c r="C273" i="32"/>
  <c r="D113" i="32"/>
  <c r="H177" i="32"/>
  <c r="G305" i="32"/>
  <c r="M55" i="31"/>
  <c r="M24" i="31"/>
  <c r="G49" i="32"/>
  <c r="E113" i="32"/>
  <c r="H305" i="32"/>
  <c r="AL85" i="24"/>
  <c r="C50" i="15" s="1"/>
  <c r="G50" i="15" s="1"/>
  <c r="F113" i="32"/>
  <c r="M8" i="31"/>
  <c r="I108" i="32"/>
  <c r="AG85" i="24"/>
  <c r="E149" i="32" s="1"/>
  <c r="AO85" i="24"/>
  <c r="C706" i="24" s="1"/>
  <c r="H41" i="31"/>
  <c r="H57" i="31"/>
  <c r="CE62" i="24"/>
  <c r="I364" i="32" s="1"/>
  <c r="D12" i="32"/>
  <c r="H80" i="31"/>
  <c r="C364" i="32"/>
  <c r="C236" i="32"/>
  <c r="I332" i="32"/>
  <c r="D145" i="32"/>
  <c r="M31" i="31"/>
  <c r="S85" i="24"/>
  <c r="H18" i="31"/>
  <c r="E76" i="32"/>
  <c r="I204" i="32"/>
  <c r="AY85" i="24"/>
  <c r="H50" i="31"/>
  <c r="CE48" i="24"/>
  <c r="C369" i="32"/>
  <c r="CB85" i="24"/>
  <c r="M79" i="31"/>
  <c r="F35" i="15"/>
  <c r="F17" i="15"/>
  <c r="M59" i="31"/>
  <c r="D273" i="32"/>
  <c r="E273" i="32"/>
  <c r="M60" i="31"/>
  <c r="C268" i="32"/>
  <c r="H58" i="31"/>
  <c r="BG85" i="24"/>
  <c r="H145" i="32"/>
  <c r="AJ85" i="24"/>
  <c r="M35" i="31"/>
  <c r="H2" i="31"/>
  <c r="C12" i="32"/>
  <c r="C85" i="24"/>
  <c r="G140" i="32"/>
  <c r="H34" i="31"/>
  <c r="AI85" i="24"/>
  <c r="BO85" i="24"/>
  <c r="D300" i="32"/>
  <c r="H66" i="31"/>
  <c r="M15" i="31"/>
  <c r="I49" i="32"/>
  <c r="F209" i="32"/>
  <c r="M47" i="31"/>
  <c r="M63" i="31"/>
  <c r="H273" i="32"/>
  <c r="M30" i="31"/>
  <c r="C145" i="32"/>
  <c r="M57" i="31"/>
  <c r="I241" i="32"/>
  <c r="H44" i="31"/>
  <c r="C204" i="32"/>
  <c r="AS85" i="24"/>
  <c r="M32" i="31"/>
  <c r="E145" i="32"/>
  <c r="F54" i="15"/>
  <c r="M33" i="31"/>
  <c r="F145" i="32"/>
  <c r="H31" i="31"/>
  <c r="D140" i="32"/>
  <c r="AF85" i="24"/>
  <c r="H113" i="32"/>
  <c r="M28" i="31"/>
  <c r="H19" i="31"/>
  <c r="F76" i="32"/>
  <c r="T85" i="24"/>
  <c r="H59" i="31"/>
  <c r="D268" i="32"/>
  <c r="BH85" i="24"/>
  <c r="H17" i="31"/>
  <c r="R85" i="24"/>
  <c r="D76" i="32"/>
  <c r="H33" i="31"/>
  <c r="F140" i="32"/>
  <c r="AH85" i="24"/>
  <c r="H49" i="31"/>
  <c r="AX85" i="24"/>
  <c r="H204" i="32"/>
  <c r="BN85" i="24"/>
  <c r="H65" i="31"/>
  <c r="C300" i="32"/>
  <c r="M14" i="31"/>
  <c r="O85" i="24"/>
  <c r="H49" i="32"/>
  <c r="M46" i="31"/>
  <c r="E209" i="32"/>
  <c r="M62" i="31"/>
  <c r="G273" i="32"/>
  <c r="M78" i="31"/>
  <c r="I337" i="32"/>
  <c r="CA85" i="24"/>
  <c r="H44" i="15"/>
  <c r="I44" i="15" s="1"/>
  <c r="F44" i="15"/>
  <c r="F48" i="15"/>
  <c r="H53" i="31"/>
  <c r="BB85" i="24"/>
  <c r="E236" i="32"/>
  <c r="AH51" i="31"/>
  <c r="C253" i="32"/>
  <c r="CE91" i="24"/>
  <c r="H55" i="15"/>
  <c r="I55" i="15" s="1"/>
  <c r="F55" i="15"/>
  <c r="M10" i="31"/>
  <c r="D49" i="32"/>
  <c r="D26" i="32"/>
  <c r="AE3" i="31"/>
  <c r="CE89" i="24"/>
  <c r="D367" i="24"/>
  <c r="C113" i="8"/>
  <c r="H236" i="32"/>
  <c r="H56" i="31"/>
  <c r="BE85" i="24"/>
  <c r="H64" i="31"/>
  <c r="I268" i="32"/>
  <c r="F49" i="32"/>
  <c r="M12" i="31"/>
  <c r="F51" i="32"/>
  <c r="O12" i="31"/>
  <c r="O28" i="31"/>
  <c r="H115" i="32"/>
  <c r="O76" i="31"/>
  <c r="G339" i="32"/>
  <c r="AN85" i="24"/>
  <c r="F26" i="32"/>
  <c r="AE5" i="31"/>
  <c r="AE37" i="31"/>
  <c r="C186" i="32"/>
  <c r="O77" i="31"/>
  <c r="H339" i="32"/>
  <c r="AE22" i="31"/>
  <c r="I90" i="32"/>
  <c r="D366" i="24"/>
  <c r="C120" i="8" s="1"/>
  <c r="F12" i="32"/>
  <c r="F85" i="24"/>
  <c r="H5" i="31"/>
  <c r="BQ2" i="30"/>
  <c r="D383" i="24"/>
  <c r="C137" i="8" s="1"/>
  <c r="H40" i="31"/>
  <c r="U85" i="24"/>
  <c r="H20" i="31"/>
  <c r="BA85" i="24"/>
  <c r="H52" i="31"/>
  <c r="D236" i="32"/>
  <c r="H60" i="31"/>
  <c r="E268" i="32"/>
  <c r="M38" i="31"/>
  <c r="D177" i="32"/>
  <c r="H58" i="15"/>
  <c r="I58" i="15" s="1"/>
  <c r="F58" i="15"/>
  <c r="F268" i="32"/>
  <c r="H61" i="31"/>
  <c r="C49" i="32"/>
  <c r="M9" i="31"/>
  <c r="H62" i="31"/>
  <c r="G268" i="32"/>
  <c r="H154" i="32"/>
  <c r="AE35" i="31"/>
  <c r="H55" i="31"/>
  <c r="G236" i="32"/>
  <c r="BD85" i="24"/>
  <c r="M11" i="31"/>
  <c r="E49" i="32"/>
  <c r="AM85" i="24"/>
  <c r="H35" i="31"/>
  <c r="H140" i="32"/>
  <c r="M75" i="31"/>
  <c r="F337" i="32"/>
  <c r="C211" i="32"/>
  <c r="O44" i="31"/>
  <c r="E85" i="24"/>
  <c r="E12" i="32"/>
  <c r="H4" i="31"/>
  <c r="AK85" i="24"/>
  <c r="I140" i="32"/>
  <c r="H36" i="31"/>
  <c r="M77" i="31"/>
  <c r="H337" i="32"/>
  <c r="BZ85" i="24"/>
  <c r="O13" i="31"/>
  <c r="G51" i="32"/>
  <c r="O45" i="31"/>
  <c r="D211" i="32"/>
  <c r="G76" i="32"/>
  <c r="F90" i="32"/>
  <c r="M49" i="31"/>
  <c r="D44" i="32"/>
  <c r="H10" i="31"/>
  <c r="M7" i="31"/>
  <c r="H17" i="32"/>
  <c r="C172" i="32"/>
  <c r="H37" i="31"/>
  <c r="O14" i="31"/>
  <c r="H51" i="32"/>
  <c r="C147" i="32"/>
  <c r="O30" i="31"/>
  <c r="E211" i="32"/>
  <c r="O46" i="31"/>
  <c r="H11" i="31"/>
  <c r="E44" i="32"/>
  <c r="L85" i="24"/>
  <c r="H27" i="31"/>
  <c r="AB85" i="24"/>
  <c r="I172" i="32"/>
  <c r="H43" i="31"/>
  <c r="AR85" i="24"/>
  <c r="H75" i="31"/>
  <c r="BX85" i="24"/>
  <c r="F177" i="32"/>
  <c r="M40" i="31"/>
  <c r="G44" i="32"/>
  <c r="H13" i="31"/>
  <c r="N85" i="24"/>
  <c r="H39" i="31"/>
  <c r="E172" i="32"/>
  <c r="M51" i="31"/>
  <c r="AZ85" i="24"/>
  <c r="O15" i="31"/>
  <c r="I51" i="32"/>
  <c r="D147" i="32"/>
  <c r="O31" i="31"/>
  <c r="O47" i="31"/>
  <c r="F211" i="32"/>
  <c r="O63" i="31"/>
  <c r="H275" i="32"/>
  <c r="H90" i="32"/>
  <c r="E275" i="32"/>
  <c r="F44" i="32"/>
  <c r="H12" i="31"/>
  <c r="M85" i="24"/>
  <c r="H28" i="31"/>
  <c r="AC85" i="24"/>
  <c r="G332" i="32"/>
  <c r="H76" i="31"/>
  <c r="M41" i="31"/>
  <c r="G177" i="32"/>
  <c r="AP85" i="24"/>
  <c r="H15" i="31"/>
  <c r="P85" i="24"/>
  <c r="M52" i="31"/>
  <c r="D241" i="32"/>
  <c r="D369" i="32"/>
  <c r="CC85" i="24"/>
  <c r="M80" i="31"/>
  <c r="BI85" i="24"/>
  <c r="E220" i="24"/>
  <c r="CP2" i="30"/>
  <c r="D416" i="24"/>
  <c r="I44" i="32"/>
  <c r="F275" i="32"/>
  <c r="AE38" i="31"/>
  <c r="F24" i="6"/>
  <c r="E233" i="24"/>
  <c r="F32" i="6" s="1"/>
  <c r="M39" i="31"/>
  <c r="F28" i="15"/>
  <c r="H16" i="31"/>
  <c r="Q85" i="24"/>
  <c r="H172" i="32"/>
  <c r="AQ85" i="24"/>
  <c r="M54" i="31"/>
  <c r="F241" i="32"/>
  <c r="BJ85" i="24"/>
  <c r="C140" i="32"/>
  <c r="H30" i="31"/>
  <c r="AE85" i="24"/>
  <c r="E204" i="32"/>
  <c r="H46" i="31"/>
  <c r="AU85" i="24"/>
  <c r="I113" i="32"/>
  <c r="M29" i="31"/>
  <c r="AD85" i="24"/>
  <c r="H241" i="32"/>
  <c r="M56" i="31"/>
  <c r="C19" i="32"/>
  <c r="O2" i="31"/>
  <c r="G147" i="32"/>
  <c r="O34" i="31"/>
  <c r="O66" i="31"/>
  <c r="D307" i="32"/>
  <c r="BK85" i="24"/>
  <c r="AE11" i="31"/>
  <c r="E58" i="32"/>
  <c r="G122" i="32"/>
  <c r="AE27" i="31"/>
  <c r="AE43" i="31"/>
  <c r="I186" i="32"/>
  <c r="H42" i="31"/>
  <c r="I122" i="32"/>
  <c r="D204" i="32"/>
  <c r="H45" i="31"/>
  <c r="AT85" i="24"/>
  <c r="H74" i="31"/>
  <c r="BW85" i="24"/>
  <c r="AE28" i="31"/>
  <c r="H122" i="32"/>
  <c r="H76" i="32"/>
  <c r="H21" i="31"/>
  <c r="AE13" i="31"/>
  <c r="G58" i="32"/>
  <c r="AE45" i="31"/>
  <c r="D218" i="32"/>
  <c r="H69" i="31"/>
  <c r="G300" i="32"/>
  <c r="BR85" i="24"/>
  <c r="M66" i="31"/>
  <c r="D305" i="32"/>
  <c r="H23" i="31"/>
  <c r="C108" i="32"/>
  <c r="O7" i="31"/>
  <c r="H19" i="32"/>
  <c r="H29" i="15"/>
  <c r="I29" i="15" s="1"/>
  <c r="F29" i="15"/>
  <c r="O55" i="31"/>
  <c r="G12" i="32"/>
  <c r="H6" i="31"/>
  <c r="G85" i="24"/>
  <c r="I76" i="32"/>
  <c r="H22" i="31"/>
  <c r="W85" i="24"/>
  <c r="H54" i="31"/>
  <c r="BC85" i="24"/>
  <c r="F236" i="32"/>
  <c r="H300" i="32"/>
  <c r="H70" i="31"/>
  <c r="D17" i="32"/>
  <c r="M3" i="31"/>
  <c r="M67" i="31"/>
  <c r="E305" i="32"/>
  <c r="H26" i="31"/>
  <c r="F108" i="32"/>
  <c r="AA85" i="24"/>
  <c r="H332" i="32"/>
  <c r="H77" i="31"/>
  <c r="C209" i="32"/>
  <c r="M44" i="31"/>
  <c r="F23" i="15"/>
  <c r="D172" i="32"/>
  <c r="M65" i="31"/>
  <c r="H7" i="31"/>
  <c r="H12" i="32"/>
  <c r="H85" i="24"/>
  <c r="H71" i="31"/>
  <c r="I300" i="32"/>
  <c r="G81" i="32"/>
  <c r="M20" i="31"/>
  <c r="M36" i="31"/>
  <c r="I145" i="32"/>
  <c r="G179" i="32"/>
  <c r="O41" i="31"/>
  <c r="D308" i="24"/>
  <c r="F43" i="15"/>
  <c r="AE16" i="31"/>
  <c r="E179" i="32"/>
  <c r="O39" i="31"/>
  <c r="BQ85" i="24"/>
  <c r="F300" i="32"/>
  <c r="H68" i="31"/>
  <c r="H46" i="15"/>
  <c r="I46" i="15" s="1"/>
  <c r="F46" i="15"/>
  <c r="M2" i="31"/>
  <c r="C17" i="32"/>
  <c r="CE67" i="24"/>
  <c r="I369" i="32" s="1"/>
  <c r="M18" i="31"/>
  <c r="E81" i="32"/>
  <c r="M50" i="31"/>
  <c r="I209" i="32"/>
  <c r="CE52" i="24"/>
  <c r="M43" i="31"/>
  <c r="I177" i="32"/>
  <c r="F305" i="32"/>
  <c r="M68" i="31"/>
  <c r="F81" i="32"/>
  <c r="M19" i="31"/>
  <c r="O9" i="31"/>
  <c r="C51" i="32"/>
  <c r="O25" i="31"/>
  <c r="E115" i="32"/>
  <c r="I243" i="32"/>
  <c r="O57" i="31"/>
  <c r="AE32" i="31"/>
  <c r="E154" i="32"/>
  <c r="H24" i="31"/>
  <c r="D108" i="32"/>
  <c r="C332" i="32"/>
  <c r="H72" i="31"/>
  <c r="BU85" i="24"/>
  <c r="H81" i="32"/>
  <c r="M21" i="31"/>
  <c r="C177" i="32"/>
  <c r="M37" i="31"/>
  <c r="E241" i="32"/>
  <c r="M53" i="31"/>
  <c r="M23" i="31"/>
  <c r="C113" i="32"/>
  <c r="D51" i="32"/>
  <c r="O10" i="31"/>
  <c r="F15" i="15"/>
  <c r="C44" i="32"/>
  <c r="H9" i="31"/>
  <c r="J85" i="24"/>
  <c r="E108" i="32"/>
  <c r="Z85" i="24"/>
  <c r="H73" i="31"/>
  <c r="D332" i="32"/>
  <c r="BV85" i="24"/>
  <c r="M6" i="31"/>
  <c r="G17" i="32"/>
  <c r="M22" i="31"/>
  <c r="I81" i="32"/>
  <c r="M74" i="31"/>
  <c r="E337" i="32"/>
  <c r="V85" i="24"/>
  <c r="BF85" i="24"/>
  <c r="G19" i="4"/>
  <c r="E19" i="4"/>
  <c r="H63" i="31"/>
  <c r="H268" i="32"/>
  <c r="BL85" i="24"/>
  <c r="I154" i="32"/>
  <c r="AE36" i="31"/>
  <c r="C170" i="8"/>
  <c r="DF2" i="30"/>
  <c r="E26" i="32"/>
  <c r="O80" i="31"/>
  <c r="H67" i="31"/>
  <c r="E300" i="32"/>
  <c r="BP85" i="24"/>
  <c r="I273" i="32"/>
  <c r="M64" i="31"/>
  <c r="H147" i="32"/>
  <c r="O35" i="31"/>
  <c r="O67" i="31"/>
  <c r="E307" i="32"/>
  <c r="D85" i="24"/>
  <c r="E186" i="32"/>
  <c r="AE39" i="31"/>
  <c r="H19" i="15"/>
  <c r="I19" i="15" s="1"/>
  <c r="F19" i="15"/>
  <c r="F33" i="15"/>
  <c r="F36" i="15"/>
  <c r="O51" i="31"/>
  <c r="AW85" i="24"/>
  <c r="F16" i="15"/>
  <c r="H47" i="31"/>
  <c r="F204" i="32"/>
  <c r="AV85" i="24"/>
  <c r="O21" i="31"/>
  <c r="H83" i="32"/>
  <c r="G186" i="32"/>
  <c r="D615" i="34"/>
  <c r="C648" i="34"/>
  <c r="M716" i="34" s="1"/>
  <c r="C715" i="34"/>
  <c r="O32" i="31"/>
  <c r="H14" i="31"/>
  <c r="H44" i="32"/>
  <c r="G28" i="4"/>
  <c r="E28" i="4"/>
  <c r="O5" i="31"/>
  <c r="F19" i="32"/>
  <c r="O53" i="31"/>
  <c r="E243" i="32"/>
  <c r="O69" i="31"/>
  <c r="G307" i="32"/>
  <c r="E122" i="32"/>
  <c r="AE25" i="31"/>
  <c r="L612" i="24"/>
  <c r="I384" i="32"/>
  <c r="M48" i="31"/>
  <c r="G209" i="32"/>
  <c r="O70" i="31"/>
  <c r="H307" i="32"/>
  <c r="F122" i="32"/>
  <c r="AE26" i="31"/>
  <c r="F53" i="15"/>
  <c r="H53" i="15"/>
  <c r="I53" i="15" s="1"/>
  <c r="D13" i="7"/>
  <c r="H186" i="32"/>
  <c r="O43" i="31"/>
  <c r="H179" i="32"/>
  <c r="O42" i="31"/>
  <c r="D275" i="32"/>
  <c r="H32" i="31"/>
  <c r="CD85" i="24"/>
  <c r="F147" i="32"/>
  <c r="O36" i="31"/>
  <c r="D243" i="32"/>
  <c r="D83" i="32"/>
  <c r="D350" i="24" l="1"/>
  <c r="E380" i="24"/>
  <c r="D12" i="33"/>
  <c r="C23" i="15"/>
  <c r="G23" i="15" s="1"/>
  <c r="C676" i="24"/>
  <c r="C83" i="15"/>
  <c r="G83" i="15" s="1"/>
  <c r="C640" i="24"/>
  <c r="C36" i="15"/>
  <c r="G36" i="15" s="1"/>
  <c r="C689" i="24"/>
  <c r="I309" i="32"/>
  <c r="G341" i="32"/>
  <c r="C645" i="24"/>
  <c r="H309" i="32"/>
  <c r="D117" i="32"/>
  <c r="C37" i="15"/>
  <c r="G37" i="15" s="1"/>
  <c r="F181" i="32"/>
  <c r="I277" i="32"/>
  <c r="C698" i="24"/>
  <c r="C53" i="15"/>
  <c r="G53" i="15" s="1"/>
  <c r="C77" i="15"/>
  <c r="G77" i="15" s="1"/>
  <c r="C703" i="24"/>
  <c r="I21" i="32"/>
  <c r="I362" i="32"/>
  <c r="H612" i="24"/>
  <c r="BK2" i="30"/>
  <c r="C674" i="24"/>
  <c r="C45" i="15"/>
  <c r="H45" i="15" s="1"/>
  <c r="I45" i="15" s="1"/>
  <c r="C181" i="32"/>
  <c r="G21" i="32"/>
  <c r="C19" i="15"/>
  <c r="G19" i="15" s="1"/>
  <c r="C672" i="24"/>
  <c r="I181" i="32"/>
  <c r="C56" i="15"/>
  <c r="G56" i="15" s="1"/>
  <c r="C709" i="24"/>
  <c r="G245" i="32"/>
  <c r="C68" i="15"/>
  <c r="G68" i="15" s="1"/>
  <c r="C624" i="24"/>
  <c r="H245" i="32"/>
  <c r="C69" i="15"/>
  <c r="G69" i="15" s="1"/>
  <c r="C614" i="24"/>
  <c r="D85" i="32"/>
  <c r="C683" i="24"/>
  <c r="C30" i="15"/>
  <c r="D149" i="32"/>
  <c r="C44" i="15"/>
  <c r="G44" i="15" s="1"/>
  <c r="C697" i="24"/>
  <c r="D707" i="34"/>
  <c r="D691" i="34"/>
  <c r="D675" i="34"/>
  <c r="D644" i="34"/>
  <c r="D642" i="34"/>
  <c r="D640" i="34"/>
  <c r="D638" i="34"/>
  <c r="D636" i="34"/>
  <c r="D634" i="34"/>
  <c r="D632" i="34"/>
  <c r="D630" i="34"/>
  <c r="D624" i="34"/>
  <c r="D704" i="34"/>
  <c r="D688" i="34"/>
  <c r="D672" i="34"/>
  <c r="D616" i="34"/>
  <c r="D701" i="34"/>
  <c r="D685" i="34"/>
  <c r="D669" i="34"/>
  <c r="D627" i="34"/>
  <c r="D698" i="34"/>
  <c r="D682" i="34"/>
  <c r="D623" i="34"/>
  <c r="D709" i="34"/>
  <c r="D694" i="34"/>
  <c r="D677" i="34"/>
  <c r="D633" i="34"/>
  <c r="D705" i="34"/>
  <c r="D673" i="34"/>
  <c r="D645" i="34"/>
  <c r="D622" i="34"/>
  <c r="D690" i="34"/>
  <c r="D686" i="34"/>
  <c r="D635" i="34"/>
  <c r="D621" i="34"/>
  <c r="D702" i="34"/>
  <c r="D670" i="34"/>
  <c r="D625" i="34"/>
  <c r="D617" i="34"/>
  <c r="D678" i="34"/>
  <c r="D620" i="34"/>
  <c r="D668" i="34"/>
  <c r="D696" i="34"/>
  <c r="D683" i="34"/>
  <c r="D641" i="34"/>
  <c r="D631" i="34"/>
  <c r="D619" i="34"/>
  <c r="D680" i="34"/>
  <c r="D647" i="34"/>
  <c r="D710" i="34"/>
  <c r="D687" i="34"/>
  <c r="D676" i="34"/>
  <c r="D639" i="34"/>
  <c r="D700" i="34"/>
  <c r="D706" i="34"/>
  <c r="D703" i="34"/>
  <c r="D689" i="34"/>
  <c r="D699" i="34"/>
  <c r="D695" i="34"/>
  <c r="D692" i="34"/>
  <c r="D713" i="34"/>
  <c r="D671" i="34"/>
  <c r="D643" i="34"/>
  <c r="D716" i="34"/>
  <c r="D674" i="34"/>
  <c r="D693" i="34"/>
  <c r="D684" i="34"/>
  <c r="D679" i="34"/>
  <c r="D708" i="34"/>
  <c r="D629" i="34"/>
  <c r="D618" i="34"/>
  <c r="D712" i="34"/>
  <c r="D697" i="34"/>
  <c r="D681" i="34"/>
  <c r="D646" i="34"/>
  <c r="D628" i="34"/>
  <c r="D637" i="34"/>
  <c r="D711" i="34"/>
  <c r="D626" i="34"/>
  <c r="F117" i="32"/>
  <c r="C39" i="15"/>
  <c r="C692" i="24"/>
  <c r="E213" i="32"/>
  <c r="C59" i="15"/>
  <c r="G59" i="15" s="1"/>
  <c r="C712" i="24"/>
  <c r="C54" i="15"/>
  <c r="G54" i="15" s="1"/>
  <c r="G181" i="32"/>
  <c r="C707" i="24"/>
  <c r="G612" i="24"/>
  <c r="I381" i="32"/>
  <c r="CF91" i="24"/>
  <c r="C21" i="32"/>
  <c r="C668" i="24"/>
  <c r="CE85" i="24"/>
  <c r="C15" i="15"/>
  <c r="C693" i="24"/>
  <c r="C40" i="15"/>
  <c r="G40" i="15" s="1"/>
  <c r="G117" i="32"/>
  <c r="C60" i="15"/>
  <c r="F213" i="32"/>
  <c r="C713" i="24"/>
  <c r="C669" i="24"/>
  <c r="D21" i="32"/>
  <c r="C16" i="15"/>
  <c r="G16" i="15" s="1"/>
  <c r="C637" i="24"/>
  <c r="H277" i="32"/>
  <c r="C76" i="15"/>
  <c r="G76" i="15" s="1"/>
  <c r="G277" i="32"/>
  <c r="C635" i="24"/>
  <c r="C75" i="15"/>
  <c r="G75" i="15" s="1"/>
  <c r="C64" i="15"/>
  <c r="G64" i="15" s="1"/>
  <c r="C628" i="24"/>
  <c r="C245" i="32"/>
  <c r="C677" i="24"/>
  <c r="C24" i="15"/>
  <c r="G24" i="15" s="1"/>
  <c r="E53" i="32"/>
  <c r="G85" i="32"/>
  <c r="C33" i="15"/>
  <c r="C686" i="24"/>
  <c r="C52" i="15"/>
  <c r="G52" i="15" s="1"/>
  <c r="E181" i="32"/>
  <c r="C705" i="24"/>
  <c r="C691" i="24"/>
  <c r="E117" i="32"/>
  <c r="C38" i="15"/>
  <c r="D26" i="33"/>
  <c r="C167" i="8"/>
  <c r="E414" i="24"/>
  <c r="H117" i="32"/>
  <c r="C694" i="24"/>
  <c r="C41" i="15"/>
  <c r="C670" i="24"/>
  <c r="E21" i="32"/>
  <c r="C17" i="15"/>
  <c r="D384" i="24"/>
  <c r="C121" i="8"/>
  <c r="C632" i="24"/>
  <c r="C66" i="15"/>
  <c r="G66" i="15" s="1"/>
  <c r="E245" i="32"/>
  <c r="H21" i="32"/>
  <c r="C673" i="24"/>
  <c r="C20" i="15"/>
  <c r="G20" i="15" s="1"/>
  <c r="F277" i="32"/>
  <c r="C74" i="15"/>
  <c r="G74" i="15" s="1"/>
  <c r="C617" i="24"/>
  <c r="I378" i="32"/>
  <c r="K612" i="24"/>
  <c r="I213" i="32"/>
  <c r="C63" i="15"/>
  <c r="C625" i="24"/>
  <c r="C627" i="24"/>
  <c r="D309" i="32"/>
  <c r="C79" i="15"/>
  <c r="G79" i="15" s="1"/>
  <c r="C700" i="24"/>
  <c r="C47" i="15"/>
  <c r="G47" i="15" s="1"/>
  <c r="G149" i="32"/>
  <c r="C49" i="15"/>
  <c r="I149" i="32"/>
  <c r="C702" i="24"/>
  <c r="C22" i="15"/>
  <c r="G22" i="15" s="1"/>
  <c r="C53" i="32"/>
  <c r="C675" i="24"/>
  <c r="C687" i="24"/>
  <c r="H85" i="32"/>
  <c r="C34" i="15"/>
  <c r="G309" i="32"/>
  <c r="C82" i="15"/>
  <c r="G82" i="15" s="1"/>
  <c r="C626" i="24"/>
  <c r="C85" i="32"/>
  <c r="C29" i="15"/>
  <c r="G29" i="15" s="1"/>
  <c r="C682" i="24"/>
  <c r="I341" i="32"/>
  <c r="C91" i="15"/>
  <c r="G91" i="15" s="1"/>
  <c r="C647" i="24"/>
  <c r="F149" i="32"/>
  <c r="C46" i="15"/>
  <c r="G46" i="15" s="1"/>
  <c r="C699" i="24"/>
  <c r="C50" i="8"/>
  <c r="F309" i="24"/>
  <c r="D352" i="24"/>
  <c r="C103" i="8" s="1"/>
  <c r="C42" i="15"/>
  <c r="G42" i="15" s="1"/>
  <c r="I117" i="32"/>
  <c r="C695" i="24"/>
  <c r="C88" i="15"/>
  <c r="G88" i="15" s="1"/>
  <c r="F341" i="32"/>
  <c r="C644" i="24"/>
  <c r="C646" i="24"/>
  <c r="H341" i="32"/>
  <c r="C90" i="15"/>
  <c r="G90" i="15" s="1"/>
  <c r="I53" i="32"/>
  <c r="C28" i="15"/>
  <c r="C681" i="24"/>
  <c r="D341" i="32"/>
  <c r="C86" i="15"/>
  <c r="G86" i="15" s="1"/>
  <c r="C642" i="24"/>
  <c r="C630" i="24"/>
  <c r="C65" i="15"/>
  <c r="G65" i="15" s="1"/>
  <c r="D245" i="32"/>
  <c r="C373" i="32"/>
  <c r="C92" i="15"/>
  <c r="G92" i="15" s="1"/>
  <c r="C622" i="24"/>
  <c r="C149" i="32"/>
  <c r="C43" i="15"/>
  <c r="C696" i="24"/>
  <c r="H53" i="32"/>
  <c r="C27" i="15"/>
  <c r="G27" i="15" s="1"/>
  <c r="C680" i="24"/>
  <c r="C623" i="24"/>
  <c r="F309" i="32"/>
  <c r="C81" i="15"/>
  <c r="G81" i="15" s="1"/>
  <c r="C87" i="15"/>
  <c r="G87" i="15" s="1"/>
  <c r="E341" i="32"/>
  <c r="C643" i="24"/>
  <c r="F16" i="6"/>
  <c r="F234" i="24"/>
  <c r="F53" i="32"/>
  <c r="C678" i="24"/>
  <c r="C25" i="15"/>
  <c r="G25" i="15" s="1"/>
  <c r="C78" i="15"/>
  <c r="G78" i="15" s="1"/>
  <c r="C309" i="32"/>
  <c r="C619" i="24"/>
  <c r="D277" i="32"/>
  <c r="C72" i="15"/>
  <c r="G72" i="15" s="1"/>
  <c r="C636" i="24"/>
  <c r="C341" i="32"/>
  <c r="C641" i="24"/>
  <c r="C85" i="15"/>
  <c r="G85" i="15" s="1"/>
  <c r="C73" i="15"/>
  <c r="G73" i="15" s="1"/>
  <c r="E277" i="32"/>
  <c r="C634" i="24"/>
  <c r="G53" i="32"/>
  <c r="C26" i="15"/>
  <c r="G26" i="15" s="1"/>
  <c r="C679" i="24"/>
  <c r="C710" i="24"/>
  <c r="C213" i="32"/>
  <c r="C57" i="15"/>
  <c r="G57" i="15" s="1"/>
  <c r="C701" i="24"/>
  <c r="H149" i="32"/>
  <c r="C48" i="15"/>
  <c r="G213" i="32"/>
  <c r="C61" i="15"/>
  <c r="C631" i="24"/>
  <c r="C58" i="15"/>
  <c r="G58" i="15" s="1"/>
  <c r="D213" i="32"/>
  <c r="C711" i="24"/>
  <c r="C708" i="24"/>
  <c r="H181" i="32"/>
  <c r="C55" i="15"/>
  <c r="G55" i="15" s="1"/>
  <c r="F21" i="32"/>
  <c r="C671" i="24"/>
  <c r="C18" i="15"/>
  <c r="G18" i="15" s="1"/>
  <c r="C62" i="15"/>
  <c r="H213" i="32"/>
  <c r="C616" i="24"/>
  <c r="E373" i="32"/>
  <c r="C94" i="15"/>
  <c r="G94" i="15" s="1"/>
  <c r="I245" i="32"/>
  <c r="C70" i="15"/>
  <c r="G70" i="15" s="1"/>
  <c r="C629" i="24"/>
  <c r="C67" i="15"/>
  <c r="G67" i="15" s="1"/>
  <c r="F245" i="32"/>
  <c r="C633" i="24"/>
  <c r="D373" i="32"/>
  <c r="C93" i="15"/>
  <c r="G93" i="15" s="1"/>
  <c r="C620" i="24"/>
  <c r="F85" i="32"/>
  <c r="C685" i="24"/>
  <c r="C32" i="15"/>
  <c r="G32" i="15" s="1"/>
  <c r="C618" i="24"/>
  <c r="C71" i="15"/>
  <c r="G71" i="15" s="1"/>
  <c r="C277" i="32"/>
  <c r="E85" i="32"/>
  <c r="C684" i="24"/>
  <c r="C31" i="15"/>
  <c r="G31" i="15" s="1"/>
  <c r="H50" i="15"/>
  <c r="I50" i="15" s="1"/>
  <c r="E309" i="32"/>
  <c r="C621" i="24"/>
  <c r="C80" i="15"/>
  <c r="G80" i="15" s="1"/>
  <c r="C688" i="24"/>
  <c r="I85" i="32"/>
  <c r="C35" i="15"/>
  <c r="C51" i="15"/>
  <c r="G51" i="15" s="1"/>
  <c r="D181" i="32"/>
  <c r="C704" i="24"/>
  <c r="H36" i="15" l="1"/>
  <c r="I36" i="15" s="1"/>
  <c r="H37" i="15"/>
  <c r="I37" i="15" s="1"/>
  <c r="G45" i="15"/>
  <c r="G43" i="15"/>
  <c r="H43" i="15"/>
  <c r="I43" i="15" s="1"/>
  <c r="I373" i="32"/>
  <c r="C716" i="24"/>
  <c r="G35" i="15"/>
  <c r="H35" i="15"/>
  <c r="I35" i="15" s="1"/>
  <c r="G38" i="15"/>
  <c r="H38" i="15"/>
  <c r="I38" i="15" s="1"/>
  <c r="G17" i="15"/>
  <c r="H17" i="15" s="1"/>
  <c r="G33" i="15"/>
  <c r="H33" i="15"/>
  <c r="I33" i="15" s="1"/>
  <c r="G34" i="15"/>
  <c r="H34" i="15"/>
  <c r="I34" i="15" s="1"/>
  <c r="G63" i="15"/>
  <c r="H63" i="15" s="1"/>
  <c r="I63" i="15" s="1"/>
  <c r="G30" i="15"/>
  <c r="H30" i="15"/>
  <c r="I30" i="15" s="1"/>
  <c r="G41" i="15"/>
  <c r="H41" i="15"/>
  <c r="I41" i="15" s="1"/>
  <c r="G48" i="15"/>
  <c r="H48" i="15"/>
  <c r="I48" i="15" s="1"/>
  <c r="H49" i="15"/>
  <c r="I49" i="15" s="1"/>
  <c r="G49" i="15"/>
  <c r="C648" i="24"/>
  <c r="M716" i="24" s="1"/>
  <c r="C715" i="24"/>
  <c r="D615" i="24"/>
  <c r="G28" i="15"/>
  <c r="H28" i="15"/>
  <c r="I28" i="15" s="1"/>
  <c r="G39" i="15"/>
  <c r="H39" i="15"/>
  <c r="I39" i="15" s="1"/>
  <c r="E612" i="34"/>
  <c r="D715" i="34"/>
  <c r="E623" i="34"/>
  <c r="D417" i="24"/>
  <c r="C138" i="8"/>
  <c r="G15" i="15"/>
  <c r="H15" i="15" s="1"/>
  <c r="I15" i="15" s="1"/>
  <c r="D706" i="24" l="1"/>
  <c r="D690" i="24"/>
  <c r="D674" i="24"/>
  <c r="D619" i="24"/>
  <c r="D713" i="24"/>
  <c r="D697" i="24"/>
  <c r="D681" i="24"/>
  <c r="D693" i="24"/>
  <c r="D683" i="24"/>
  <c r="D673" i="24"/>
  <c r="D668" i="24"/>
  <c r="D637" i="24"/>
  <c r="D630" i="24"/>
  <c r="D627" i="24"/>
  <c r="D622" i="24"/>
  <c r="D711" i="24"/>
  <c r="D701" i="24"/>
  <c r="D691" i="24"/>
  <c r="D696" i="24"/>
  <c r="D686" i="24"/>
  <c r="D676" i="24"/>
  <c r="D671" i="24"/>
  <c r="D621" i="24"/>
  <c r="D710" i="24"/>
  <c r="D716" i="24"/>
  <c r="D703" i="24"/>
  <c r="D687" i="24"/>
  <c r="D645" i="24"/>
  <c r="D628" i="24"/>
  <c r="D623" i="24"/>
  <c r="D689" i="24"/>
  <c r="D631" i="24"/>
  <c r="D705" i="24"/>
  <c r="D698" i="24"/>
  <c r="D678" i="24"/>
  <c r="D642" i="24"/>
  <c r="D700" i="24"/>
  <c r="D639" i="24"/>
  <c r="D636" i="24"/>
  <c r="D620" i="24"/>
  <c r="D702" i="24"/>
  <c r="D633" i="24"/>
  <c r="D626" i="24"/>
  <c r="D618" i="24"/>
  <c r="D695" i="24"/>
  <c r="D692" i="24"/>
  <c r="D682" i="24"/>
  <c r="D712" i="24"/>
  <c r="D670" i="24"/>
  <c r="D638" i="24"/>
  <c r="D704" i="24"/>
  <c r="D685" i="24"/>
  <c r="D694" i="24"/>
  <c r="D634" i="24"/>
  <c r="D624" i="24"/>
  <c r="D675" i="24"/>
  <c r="D669" i="24"/>
  <c r="D646" i="24"/>
  <c r="D688" i="24"/>
  <c r="D672" i="24"/>
  <c r="D641" i="24"/>
  <c r="D629" i="24"/>
  <c r="D708" i="24"/>
  <c r="D684" i="24"/>
  <c r="D643" i="24"/>
  <c r="D709" i="24"/>
  <c r="D635" i="24"/>
  <c r="D707" i="24"/>
  <c r="D679" i="24"/>
  <c r="D632" i="24"/>
  <c r="D647" i="24"/>
  <c r="D616" i="24"/>
  <c r="D699" i="24"/>
  <c r="D625" i="24"/>
  <c r="D640" i="24"/>
  <c r="D617" i="24"/>
  <c r="D677" i="24"/>
  <c r="D644" i="24"/>
  <c r="D680" i="24"/>
  <c r="E704" i="34"/>
  <c r="E688" i="34"/>
  <c r="E672" i="34"/>
  <c r="E701" i="34"/>
  <c r="E685" i="34"/>
  <c r="E669" i="34"/>
  <c r="E627" i="34"/>
  <c r="E698" i="34"/>
  <c r="E682" i="34"/>
  <c r="E711" i="34"/>
  <c r="E695" i="34"/>
  <c r="E679" i="34"/>
  <c r="E705" i="34"/>
  <c r="E673" i="34"/>
  <c r="E645" i="34"/>
  <c r="E638" i="34"/>
  <c r="E707" i="34"/>
  <c r="E690" i="34"/>
  <c r="E675" i="34"/>
  <c r="E686" i="34"/>
  <c r="E635" i="34"/>
  <c r="E703" i="34"/>
  <c r="E671" i="34"/>
  <c r="E647" i="34"/>
  <c r="E640" i="34"/>
  <c r="E687" i="34"/>
  <c r="E646" i="34"/>
  <c r="E641" i="34"/>
  <c r="E668" i="34"/>
  <c r="E709" i="34"/>
  <c r="E696" i="34"/>
  <c r="E691" i="34"/>
  <c r="E683" i="34"/>
  <c r="E631" i="34"/>
  <c r="E680" i="34"/>
  <c r="E693" i="34"/>
  <c r="E670" i="34"/>
  <c r="E637" i="34"/>
  <c r="E634" i="34"/>
  <c r="E626" i="34"/>
  <c r="E700" i="34"/>
  <c r="E697" i="34"/>
  <c r="E684" i="34"/>
  <c r="E624" i="34"/>
  <c r="E710" i="34"/>
  <c r="E706" i="34"/>
  <c r="E689" i="34"/>
  <c r="E644" i="34"/>
  <c r="E692" i="34"/>
  <c r="E630" i="34"/>
  <c r="E713" i="34"/>
  <c r="E699" i="34"/>
  <c r="E678" i="34"/>
  <c r="E639" i="34"/>
  <c r="E625" i="34"/>
  <c r="E681" i="34"/>
  <c r="E674" i="34"/>
  <c r="E629" i="34"/>
  <c r="E643" i="34"/>
  <c r="E677" i="34"/>
  <c r="E708" i="34"/>
  <c r="E694" i="34"/>
  <c r="E642" i="34"/>
  <c r="E636" i="34"/>
  <c r="E712" i="34"/>
  <c r="E702" i="34"/>
  <c r="E633" i="34"/>
  <c r="E716" i="34"/>
  <c r="E676" i="34"/>
  <c r="E632" i="34"/>
  <c r="E628" i="34"/>
  <c r="C168" i="8"/>
  <c r="D421" i="24"/>
  <c r="C172" i="8" l="1"/>
  <c r="D424" i="24"/>
  <c r="C177" i="8" s="1"/>
  <c r="D715" i="24"/>
  <c r="E623" i="24"/>
  <c r="E715" i="34"/>
  <c r="F624" i="34"/>
  <c r="E612" i="24"/>
  <c r="E703" i="24" l="1"/>
  <c r="E687" i="24"/>
  <c r="E671" i="24"/>
  <c r="E625" i="24"/>
  <c r="E710" i="24"/>
  <c r="E694" i="24"/>
  <c r="E678" i="24"/>
  <c r="E646" i="24"/>
  <c r="E711" i="24"/>
  <c r="E701" i="24"/>
  <c r="E691" i="24"/>
  <c r="E639" i="24"/>
  <c r="E632" i="24"/>
  <c r="E706" i="24"/>
  <c r="E696" i="24"/>
  <c r="E686" i="24"/>
  <c r="E681" i="24"/>
  <c r="E676" i="24"/>
  <c r="E641" i="24"/>
  <c r="E634" i="24"/>
  <c r="E716" i="24"/>
  <c r="E705" i="24"/>
  <c r="E700" i="24"/>
  <c r="E689" i="24"/>
  <c r="E631" i="24"/>
  <c r="E698" i="24"/>
  <c r="E642" i="24"/>
  <c r="E636" i="24"/>
  <c r="E712" i="24"/>
  <c r="E707" i="24"/>
  <c r="E682" i="24"/>
  <c r="E680" i="24"/>
  <c r="E627" i="24"/>
  <c r="E709" i="24"/>
  <c r="E704" i="24"/>
  <c r="E695" i="24"/>
  <c r="E693" i="24"/>
  <c r="E675" i="24"/>
  <c r="E644" i="24"/>
  <c r="E630" i="24"/>
  <c r="E670" i="24"/>
  <c r="E638" i="24"/>
  <c r="E624" i="24"/>
  <c r="F624" i="24" s="1"/>
  <c r="F630" i="24" s="1"/>
  <c r="E672" i="24"/>
  <c r="E629" i="24"/>
  <c r="E684" i="24"/>
  <c r="E669" i="24"/>
  <c r="E688" i="24"/>
  <c r="E685" i="24"/>
  <c r="E708" i="24"/>
  <c r="E697" i="24"/>
  <c r="E633" i="24"/>
  <c r="E674" i="24"/>
  <c r="E626" i="24"/>
  <c r="E635" i="24"/>
  <c r="E679" i="24"/>
  <c r="E702" i="24"/>
  <c r="E690" i="24"/>
  <c r="E668" i="24"/>
  <c r="E645" i="24"/>
  <c r="E699" i="24"/>
  <c r="E683" i="24"/>
  <c r="E673" i="24"/>
  <c r="E640" i="24"/>
  <c r="E647" i="24"/>
  <c r="E677" i="24"/>
  <c r="E713" i="24"/>
  <c r="E692" i="24"/>
  <c r="E628" i="24"/>
  <c r="E637" i="24"/>
  <c r="E643" i="24"/>
  <c r="F701" i="34"/>
  <c r="F685" i="34"/>
  <c r="F669" i="34"/>
  <c r="F627" i="34"/>
  <c r="F698" i="34"/>
  <c r="F682" i="34"/>
  <c r="F711" i="34"/>
  <c r="F695" i="34"/>
  <c r="F679" i="34"/>
  <c r="F708" i="34"/>
  <c r="F692" i="34"/>
  <c r="F676" i="34"/>
  <c r="F707" i="34"/>
  <c r="F690" i="34"/>
  <c r="F675" i="34"/>
  <c r="F686" i="34"/>
  <c r="F635" i="34"/>
  <c r="F703" i="34"/>
  <c r="F688" i="34"/>
  <c r="F671" i="34"/>
  <c r="F647" i="34"/>
  <c r="F640" i="34"/>
  <c r="F699" i="34"/>
  <c r="F630" i="34"/>
  <c r="F716" i="34"/>
  <c r="F683" i="34"/>
  <c r="F631" i="34"/>
  <c r="F709" i="34"/>
  <c r="F696" i="34"/>
  <c r="F691" i="34"/>
  <c r="F638" i="34"/>
  <c r="F680" i="34"/>
  <c r="F641" i="34"/>
  <c r="F704" i="34"/>
  <c r="F693" i="34"/>
  <c r="F670" i="34"/>
  <c r="F637" i="34"/>
  <c r="F634" i="34"/>
  <c r="F626" i="34"/>
  <c r="F706" i="34"/>
  <c r="F644" i="34"/>
  <c r="F689" i="34"/>
  <c r="F700" i="34"/>
  <c r="F643" i="34"/>
  <c r="F672" i="34"/>
  <c r="F713" i="34"/>
  <c r="F678" i="34"/>
  <c r="F639" i="34"/>
  <c r="F625" i="34"/>
  <c r="F668" i="34"/>
  <c r="F712" i="34"/>
  <c r="F702" i="34"/>
  <c r="F677" i="34"/>
  <c r="F684" i="34"/>
  <c r="F694" i="34"/>
  <c r="F642" i="34"/>
  <c r="F636" i="34"/>
  <c r="F629" i="34"/>
  <c r="F673" i="34"/>
  <c r="F697" i="34"/>
  <c r="F628" i="34"/>
  <c r="F710" i="34"/>
  <c r="F632" i="34"/>
  <c r="F674" i="34"/>
  <c r="F705" i="34"/>
  <c r="F681" i="34"/>
  <c r="F646" i="34"/>
  <c r="F633" i="34"/>
  <c r="F645" i="34"/>
  <c r="F687" i="34"/>
  <c r="F643" i="24" l="1"/>
  <c r="F670" i="24"/>
  <c r="F674" i="24"/>
  <c r="F695" i="24"/>
  <c r="F708" i="24"/>
  <c r="F646" i="24"/>
  <c r="F629" i="24"/>
  <c r="F685" i="24"/>
  <c r="F696" i="24"/>
  <c r="F672" i="24"/>
  <c r="F626" i="24"/>
  <c r="F676" i="24"/>
  <c r="F681" i="24"/>
  <c r="F688" i="24"/>
  <c r="F704" i="24"/>
  <c r="F692" i="24"/>
  <c r="F686" i="24"/>
  <c r="F632" i="24"/>
  <c r="F634" i="24"/>
  <c r="F636" i="24"/>
  <c r="F638" i="24"/>
  <c r="F640" i="24"/>
  <c r="F671" i="24"/>
  <c r="F642" i="24"/>
  <c r="F625" i="24"/>
  <c r="F678" i="24"/>
  <c r="F644" i="24"/>
  <c r="F716" i="24"/>
  <c r="F641" i="24"/>
  <c r="F673" i="24"/>
  <c r="F699" i="24"/>
  <c r="G625" i="24"/>
  <c r="G712" i="24" s="1"/>
  <c r="F690" i="24"/>
  <c r="F705" i="24"/>
  <c r="F675" i="24"/>
  <c r="F677" i="24"/>
  <c r="F631" i="24"/>
  <c r="F683" i="24"/>
  <c r="F697" i="24"/>
  <c r="F702" i="24"/>
  <c r="F698" i="24"/>
  <c r="F691" i="24"/>
  <c r="F694" i="24"/>
  <c r="F637" i="24"/>
  <c r="F680" i="24"/>
  <c r="F679" i="24"/>
  <c r="F710" i="24"/>
  <c r="F707" i="24"/>
  <c r="F628" i="24"/>
  <c r="F703" i="24"/>
  <c r="F647" i="24"/>
  <c r="F706" i="24"/>
  <c r="F668" i="24"/>
  <c r="F687" i="24"/>
  <c r="F635" i="24"/>
  <c r="F669" i="24"/>
  <c r="F639" i="24"/>
  <c r="F684" i="24"/>
  <c r="F693" i="24"/>
  <c r="F709" i="24"/>
  <c r="F627" i="24"/>
  <c r="F701" i="24"/>
  <c r="F700" i="24"/>
  <c r="F713" i="24"/>
  <c r="F645" i="24"/>
  <c r="F682" i="24"/>
  <c r="F711" i="24"/>
  <c r="F689" i="24"/>
  <c r="F633" i="24"/>
  <c r="F712" i="24"/>
  <c r="E715" i="24"/>
  <c r="F715" i="34"/>
  <c r="G625" i="34"/>
  <c r="G638" i="24" l="1"/>
  <c r="G713" i="24"/>
  <c r="G694" i="24"/>
  <c r="G671" i="24"/>
  <c r="G687" i="24"/>
  <c r="G672" i="24"/>
  <c r="G640" i="24"/>
  <c r="G628" i="24"/>
  <c r="G691" i="24"/>
  <c r="G692" i="24"/>
  <c r="G677" i="24"/>
  <c r="G636" i="24"/>
  <c r="G699" i="24"/>
  <c r="G710" i="24"/>
  <c r="G708" i="24"/>
  <c r="G704" i="24"/>
  <c r="G680" i="24"/>
  <c r="G635" i="24"/>
  <c r="G684" i="24"/>
  <c r="G693" i="24"/>
  <c r="G637" i="24"/>
  <c r="G683" i="24"/>
  <c r="G698" i="24"/>
  <c r="G647" i="24"/>
  <c r="G678" i="24"/>
  <c r="G632" i="24"/>
  <c r="G626" i="24"/>
  <c r="H628" i="24" s="1"/>
  <c r="G705" i="24"/>
  <c r="G690" i="24"/>
  <c r="G643" i="24"/>
  <c r="G676" i="24"/>
  <c r="G703" i="24"/>
  <c r="G629" i="24"/>
  <c r="G630" i="24"/>
  <c r="G675" i="24"/>
  <c r="G642" i="24"/>
  <c r="G701" i="24"/>
  <c r="G673" i="24"/>
  <c r="G688" i="24"/>
  <c r="G668" i="24"/>
  <c r="G631" i="24"/>
  <c r="G633" i="24"/>
  <c r="G711" i="24"/>
  <c r="G700" i="24"/>
  <c r="G709" i="24"/>
  <c r="G644" i="24"/>
  <c r="G681" i="24"/>
  <c r="G669" i="24"/>
  <c r="G634" i="24"/>
  <c r="G674" i="24"/>
  <c r="G707" i="24"/>
  <c r="G682" i="24"/>
  <c r="G702" i="24"/>
  <c r="G679" i="24"/>
  <c r="G641" i="24"/>
  <c r="G686" i="24"/>
  <c r="G696" i="24"/>
  <c r="G697" i="24"/>
  <c r="G645" i="24"/>
  <c r="G695" i="24"/>
  <c r="G706" i="24"/>
  <c r="G670" i="24"/>
  <c r="G689" i="24"/>
  <c r="G646" i="24"/>
  <c r="F715" i="24"/>
  <c r="G685" i="24"/>
  <c r="G639" i="24"/>
  <c r="G716" i="24"/>
  <c r="G627" i="24"/>
  <c r="G698" i="34"/>
  <c r="G682" i="34"/>
  <c r="G711" i="34"/>
  <c r="G695" i="34"/>
  <c r="G679" i="34"/>
  <c r="G708" i="34"/>
  <c r="G692" i="34"/>
  <c r="G676" i="34"/>
  <c r="G705" i="34"/>
  <c r="G689" i="34"/>
  <c r="G673" i="34"/>
  <c r="G686" i="34"/>
  <c r="G635" i="34"/>
  <c r="G703" i="34"/>
  <c r="G688" i="34"/>
  <c r="G671" i="34"/>
  <c r="G647" i="34"/>
  <c r="G640" i="34"/>
  <c r="G627" i="34"/>
  <c r="G699" i="34"/>
  <c r="G630" i="34"/>
  <c r="G712" i="34"/>
  <c r="G701" i="34"/>
  <c r="G684" i="34"/>
  <c r="G680" i="34"/>
  <c r="G669" i="34"/>
  <c r="G637" i="34"/>
  <c r="G626" i="34"/>
  <c r="G700" i="34"/>
  <c r="G696" i="34"/>
  <c r="G685" i="34"/>
  <c r="G668" i="34"/>
  <c r="G636" i="34"/>
  <c r="G683" i="34"/>
  <c r="G641" i="34"/>
  <c r="G631" i="34"/>
  <c r="G704" i="34"/>
  <c r="G693" i="34"/>
  <c r="G670" i="34"/>
  <c r="G634" i="34"/>
  <c r="G706" i="34"/>
  <c r="G675" i="34"/>
  <c r="G644" i="34"/>
  <c r="G716" i="34"/>
  <c r="G642" i="34"/>
  <c r="G632" i="34"/>
  <c r="G672" i="34"/>
  <c r="G709" i="34"/>
  <c r="G681" i="34"/>
  <c r="G674" i="34"/>
  <c r="G629" i="34"/>
  <c r="G713" i="34"/>
  <c r="G678" i="34"/>
  <c r="G639" i="34"/>
  <c r="G643" i="34"/>
  <c r="G694" i="34"/>
  <c r="G677" i="34"/>
  <c r="G702" i="34"/>
  <c r="G697" i="34"/>
  <c r="G628" i="34"/>
  <c r="H628" i="34" s="1"/>
  <c r="G707" i="34"/>
  <c r="G638" i="34"/>
  <c r="G690" i="34"/>
  <c r="G691" i="34"/>
  <c r="G646" i="34"/>
  <c r="G633" i="34"/>
  <c r="G645" i="34"/>
  <c r="G687" i="34"/>
  <c r="G710" i="34"/>
  <c r="G715" i="24" l="1"/>
  <c r="H646" i="24"/>
  <c r="H636" i="24"/>
  <c r="H705" i="24"/>
  <c r="H713" i="24"/>
  <c r="H701" i="24"/>
  <c r="H629" i="24"/>
  <c r="H698" i="24"/>
  <c r="H706" i="24"/>
  <c r="H685" i="24"/>
  <c r="H708" i="24"/>
  <c r="H688" i="24"/>
  <c r="H631" i="24"/>
  <c r="H669" i="24"/>
  <c r="H712" i="24"/>
  <c r="H675" i="24"/>
  <c r="H687" i="24"/>
  <c r="H681" i="24"/>
  <c r="H682" i="24"/>
  <c r="H637" i="24"/>
  <c r="H644" i="24"/>
  <c r="H671" i="24"/>
  <c r="H680" i="24"/>
  <c r="H672" i="24"/>
  <c r="H638" i="24"/>
  <c r="H641" i="24"/>
  <c r="H707" i="24"/>
  <c r="H642" i="24"/>
  <c r="H677" i="24"/>
  <c r="H634" i="24"/>
  <c r="H700" i="24"/>
  <c r="H716" i="24"/>
  <c r="H632" i="24"/>
  <c r="H709" i="24"/>
  <c r="H711" i="24"/>
  <c r="H704" i="24"/>
  <c r="H697" i="24"/>
  <c r="H699" i="24"/>
  <c r="H690" i="24"/>
  <c r="H689" i="24"/>
  <c r="H668" i="24"/>
  <c r="H679" i="24"/>
  <c r="H673" i="24"/>
  <c r="H684" i="24"/>
  <c r="H640" i="24"/>
  <c r="H674" i="24"/>
  <c r="H696" i="24"/>
  <c r="H645" i="24"/>
  <c r="H683" i="24"/>
  <c r="H647" i="24"/>
  <c r="H670" i="24"/>
  <c r="H639" i="24"/>
  <c r="H643" i="24"/>
  <c r="H702" i="24"/>
  <c r="H692" i="24"/>
  <c r="H691" i="24"/>
  <c r="H635" i="24"/>
  <c r="H633" i="24"/>
  <c r="H630" i="24"/>
  <c r="H710" i="24"/>
  <c r="H695" i="24"/>
  <c r="H703" i="24"/>
  <c r="H686" i="24"/>
  <c r="H694" i="24"/>
  <c r="H676" i="24"/>
  <c r="H678" i="24"/>
  <c r="H693" i="24"/>
  <c r="G715" i="34"/>
  <c r="H711" i="34"/>
  <c r="H695" i="34"/>
  <c r="H679" i="34"/>
  <c r="H708" i="34"/>
  <c r="H692" i="34"/>
  <c r="H676" i="34"/>
  <c r="H705" i="34"/>
  <c r="H689" i="34"/>
  <c r="H673" i="34"/>
  <c r="H702" i="34"/>
  <c r="H686" i="34"/>
  <c r="H670" i="34"/>
  <c r="H647" i="34"/>
  <c r="H645" i="34"/>
  <c r="H629" i="34"/>
  <c r="H703" i="34"/>
  <c r="H688" i="34"/>
  <c r="H671" i="34"/>
  <c r="H640" i="34"/>
  <c r="H699" i="34"/>
  <c r="H630" i="34"/>
  <c r="H712" i="34"/>
  <c r="H701" i="34"/>
  <c r="H684" i="34"/>
  <c r="H680" i="34"/>
  <c r="H669" i="34"/>
  <c r="H637" i="34"/>
  <c r="H697" i="34"/>
  <c r="H642" i="34"/>
  <c r="H713" i="34"/>
  <c r="H681" i="34"/>
  <c r="H643" i="34"/>
  <c r="H704" i="34"/>
  <c r="H693" i="34"/>
  <c r="H634" i="34"/>
  <c r="H706" i="34"/>
  <c r="H675" i="34"/>
  <c r="H644" i="34"/>
  <c r="H677" i="34"/>
  <c r="H694" i="34"/>
  <c r="H696" i="34"/>
  <c r="H678" i="34"/>
  <c r="H639" i="34"/>
  <c r="H635" i="34"/>
  <c r="H685" i="34"/>
  <c r="H668" i="34"/>
  <c r="H709" i="34"/>
  <c r="H674" i="34"/>
  <c r="H638" i="34"/>
  <c r="H633" i="34"/>
  <c r="H631" i="34"/>
  <c r="H641" i="34"/>
  <c r="H698" i="34"/>
  <c r="H636" i="34"/>
  <c r="H683" i="34"/>
  <c r="H707" i="34"/>
  <c r="H687" i="34"/>
  <c r="H682" i="34"/>
  <c r="H646" i="34"/>
  <c r="H632" i="34"/>
  <c r="H700" i="34"/>
  <c r="H716" i="34"/>
  <c r="H691" i="34"/>
  <c r="H690" i="34"/>
  <c r="H710" i="34"/>
  <c r="H672" i="34"/>
  <c r="H715" i="24" l="1"/>
  <c r="I629" i="24"/>
  <c r="H715" i="34"/>
  <c r="I629" i="34"/>
  <c r="I682" i="24" l="1"/>
  <c r="I695" i="24"/>
  <c r="I716" i="24"/>
  <c r="I674" i="24"/>
  <c r="I709" i="24"/>
  <c r="I693" i="24"/>
  <c r="I708" i="24"/>
  <c r="I710" i="24"/>
  <c r="I704" i="24"/>
  <c r="I669" i="24"/>
  <c r="I711" i="24"/>
  <c r="I686" i="24"/>
  <c r="I699" i="24"/>
  <c r="I673" i="24"/>
  <c r="I697" i="24"/>
  <c r="I680" i="24"/>
  <c r="I707" i="24"/>
  <c r="I689" i="24"/>
  <c r="I688" i="24"/>
  <c r="I678" i="24"/>
  <c r="I676" i="24"/>
  <c r="I675" i="24"/>
  <c r="I691" i="24"/>
  <c r="I679" i="24"/>
  <c r="I635" i="24"/>
  <c r="I690" i="24"/>
  <c r="I643" i="24"/>
  <c r="I712" i="24"/>
  <c r="I687" i="24"/>
  <c r="I644" i="24"/>
  <c r="I694" i="24"/>
  <c r="I705" i="24"/>
  <c r="I677" i="24"/>
  <c r="I684" i="24"/>
  <c r="I685" i="24"/>
  <c r="I668" i="24"/>
  <c r="I703" i="24"/>
  <c r="I706" i="24"/>
  <c r="I701" i="24"/>
  <c r="I700" i="24"/>
  <c r="I631" i="24"/>
  <c r="I638" i="24"/>
  <c r="I647" i="24"/>
  <c r="I670" i="24"/>
  <c r="I639" i="24"/>
  <c r="I692" i="24"/>
  <c r="I634" i="24"/>
  <c r="I702" i="24"/>
  <c r="I633" i="24"/>
  <c r="I642" i="24"/>
  <c r="I672" i="24"/>
  <c r="I640" i="24"/>
  <c r="I645" i="24"/>
  <c r="I636" i="24"/>
  <c r="I641" i="24"/>
  <c r="I637" i="24"/>
  <c r="I632" i="24"/>
  <c r="I681" i="24"/>
  <c r="I630" i="24"/>
  <c r="I696" i="24"/>
  <c r="I698" i="24"/>
  <c r="I683" i="24"/>
  <c r="I671" i="24"/>
  <c r="I713" i="24"/>
  <c r="I646" i="24"/>
  <c r="I708" i="34"/>
  <c r="I692" i="34"/>
  <c r="I676" i="34"/>
  <c r="I705" i="34"/>
  <c r="I689" i="34"/>
  <c r="I673" i="34"/>
  <c r="I702" i="34"/>
  <c r="I686" i="34"/>
  <c r="I670" i="34"/>
  <c r="I647" i="34"/>
  <c r="I645" i="34"/>
  <c r="I716" i="34"/>
  <c r="I699" i="34"/>
  <c r="I683" i="34"/>
  <c r="I643" i="34"/>
  <c r="I641" i="34"/>
  <c r="I639" i="34"/>
  <c r="I637" i="34"/>
  <c r="I635" i="34"/>
  <c r="I633" i="34"/>
  <c r="I631" i="34"/>
  <c r="I630" i="34"/>
  <c r="I712" i="34"/>
  <c r="I701" i="34"/>
  <c r="I684" i="34"/>
  <c r="I680" i="34"/>
  <c r="I669" i="34"/>
  <c r="I697" i="34"/>
  <c r="I642" i="34"/>
  <c r="I710" i="34"/>
  <c r="I693" i="34"/>
  <c r="I682" i="34"/>
  <c r="I678" i="34"/>
  <c r="I632" i="34"/>
  <c r="I709" i="34"/>
  <c r="I698" i="34"/>
  <c r="I694" i="34"/>
  <c r="I677" i="34"/>
  <c r="I706" i="34"/>
  <c r="I675" i="34"/>
  <c r="I644" i="34"/>
  <c r="I688" i="34"/>
  <c r="I711" i="34"/>
  <c r="I707" i="34"/>
  <c r="I681" i="34"/>
  <c r="I713" i="34"/>
  <c r="I634" i="34"/>
  <c r="I703" i="34"/>
  <c r="I685" i="34"/>
  <c r="I668" i="34"/>
  <c r="I695" i="34"/>
  <c r="I674" i="34"/>
  <c r="I691" i="34"/>
  <c r="I679" i="34"/>
  <c r="I704" i="34"/>
  <c r="I636" i="34"/>
  <c r="I687" i="34"/>
  <c r="I646" i="34"/>
  <c r="I672" i="34"/>
  <c r="I640" i="34"/>
  <c r="I638" i="34"/>
  <c r="I690" i="34"/>
  <c r="I700" i="34"/>
  <c r="I696" i="34"/>
  <c r="I671" i="34"/>
  <c r="I715" i="24" l="1"/>
  <c r="J630" i="24"/>
  <c r="I715" i="34"/>
  <c r="J630" i="34"/>
  <c r="J643" i="24" l="1"/>
  <c r="J673" i="24"/>
  <c r="J687" i="24"/>
  <c r="J705" i="24"/>
  <c r="J634" i="24"/>
  <c r="J697" i="24"/>
  <c r="J696" i="24"/>
  <c r="J686" i="24"/>
  <c r="J694" i="24"/>
  <c r="J677" i="24"/>
  <c r="J685" i="24"/>
  <c r="J635" i="24"/>
  <c r="J684" i="24"/>
  <c r="J675" i="24"/>
  <c r="J640" i="24"/>
  <c r="J710" i="24"/>
  <c r="J674" i="24"/>
  <c r="J671" i="24"/>
  <c r="J632" i="24"/>
  <c r="J668" i="24"/>
  <c r="J645" i="24"/>
  <c r="J644" i="24"/>
  <c r="J700" i="24"/>
  <c r="J703" i="24"/>
  <c r="J669" i="24"/>
  <c r="J690" i="24"/>
  <c r="J713" i="24"/>
  <c r="J680" i="24"/>
  <c r="J704" i="24"/>
  <c r="J712" i="24"/>
  <c r="J698" i="24"/>
  <c r="J631" i="24"/>
  <c r="J688" i="24"/>
  <c r="J702" i="24"/>
  <c r="J716" i="24"/>
  <c r="J639" i="24"/>
  <c r="J691" i="24"/>
  <c r="J693" i="24"/>
  <c r="J695" i="24"/>
  <c r="J708" i="24"/>
  <c r="J701" i="24"/>
  <c r="J672" i="24"/>
  <c r="J642" i="24"/>
  <c r="J711" i="24"/>
  <c r="J678" i="24"/>
  <c r="J679" i="24"/>
  <c r="J637" i="24"/>
  <c r="J709" i="24"/>
  <c r="J681" i="24"/>
  <c r="J699" i="24"/>
  <c r="J638" i="24"/>
  <c r="J689" i="24"/>
  <c r="J676" i="24"/>
  <c r="J692" i="24"/>
  <c r="J670" i="24"/>
  <c r="J647" i="24"/>
  <c r="J683" i="24"/>
  <c r="J707" i="24"/>
  <c r="J706" i="24"/>
  <c r="J641" i="24"/>
  <c r="J646" i="24"/>
  <c r="J682" i="24"/>
  <c r="J636" i="24"/>
  <c r="J633" i="24"/>
  <c r="J705" i="34"/>
  <c r="J689" i="34"/>
  <c r="J673" i="34"/>
  <c r="J702" i="34"/>
  <c r="J686" i="34"/>
  <c r="J670" i="34"/>
  <c r="J647" i="34"/>
  <c r="L647" i="34" s="1"/>
  <c r="J645" i="34"/>
  <c r="J716" i="34"/>
  <c r="J699" i="34"/>
  <c r="J683" i="34"/>
  <c r="J643" i="34"/>
  <c r="J641" i="34"/>
  <c r="J639" i="34"/>
  <c r="J637" i="34"/>
  <c r="J635" i="34"/>
  <c r="J633" i="34"/>
  <c r="J631" i="34"/>
  <c r="J712" i="34"/>
  <c r="J696" i="34"/>
  <c r="J680" i="34"/>
  <c r="J701" i="34"/>
  <c r="J684" i="34"/>
  <c r="J669" i="34"/>
  <c r="J697" i="34"/>
  <c r="J642" i="34"/>
  <c r="J710" i="34"/>
  <c r="J693" i="34"/>
  <c r="J682" i="34"/>
  <c r="J678" i="34"/>
  <c r="J632" i="34"/>
  <c r="J695" i="34"/>
  <c r="J711" i="34"/>
  <c r="J679" i="34"/>
  <c r="J638" i="34"/>
  <c r="J688" i="34"/>
  <c r="J677" i="34"/>
  <c r="J690" i="34"/>
  <c r="J685" i="34"/>
  <c r="J672" i="34"/>
  <c r="J671" i="34"/>
  <c r="J706" i="34"/>
  <c r="J703" i="34"/>
  <c r="J668" i="34"/>
  <c r="J644" i="34"/>
  <c r="K644" i="34" s="1"/>
  <c r="J692" i="34"/>
  <c r="J674" i="34"/>
  <c r="J709" i="34"/>
  <c r="J681" i="34"/>
  <c r="J634" i="34"/>
  <c r="J708" i="34"/>
  <c r="J698" i="34"/>
  <c r="J646" i="34"/>
  <c r="J704" i="34"/>
  <c r="J636" i="34"/>
  <c r="J687" i="34"/>
  <c r="J713" i="34"/>
  <c r="J707" i="34"/>
  <c r="J640" i="34"/>
  <c r="J694" i="34"/>
  <c r="J700" i="34"/>
  <c r="J676" i="34"/>
  <c r="J675" i="34"/>
  <c r="J691" i="34"/>
  <c r="J715" i="24" l="1"/>
  <c r="K644" i="24"/>
  <c r="L647" i="24"/>
  <c r="L716" i="34"/>
  <c r="L699" i="34"/>
  <c r="M699" i="34" s="1"/>
  <c r="L683" i="34"/>
  <c r="M683" i="34" s="1"/>
  <c r="L712" i="34"/>
  <c r="M712" i="34" s="1"/>
  <c r="L696" i="34"/>
  <c r="M696" i="34" s="1"/>
  <c r="L680" i="34"/>
  <c r="M680" i="34" s="1"/>
  <c r="L709" i="34"/>
  <c r="M709" i="34" s="1"/>
  <c r="L693" i="34"/>
  <c r="M693" i="34" s="1"/>
  <c r="L677" i="34"/>
  <c r="M677" i="34" s="1"/>
  <c r="L706" i="34"/>
  <c r="M706" i="34" s="1"/>
  <c r="L690" i="34"/>
  <c r="M690" i="34" s="1"/>
  <c r="L674" i="34"/>
  <c r="M674" i="34" s="1"/>
  <c r="L710" i="34"/>
  <c r="M710" i="34" s="1"/>
  <c r="L682" i="34"/>
  <c r="M682" i="34" s="1"/>
  <c r="L678" i="34"/>
  <c r="M678" i="34" s="1"/>
  <c r="L695" i="34"/>
  <c r="M695" i="34" s="1"/>
  <c r="L691" i="34"/>
  <c r="M691" i="34" s="1"/>
  <c r="L708" i="34"/>
  <c r="M708" i="34" s="1"/>
  <c r="L676" i="34"/>
  <c r="M676" i="34" s="1"/>
  <c r="L692" i="34"/>
  <c r="M692" i="34" s="1"/>
  <c r="L670" i="34"/>
  <c r="M670" i="34" s="1"/>
  <c r="L711" i="34"/>
  <c r="M711" i="34" s="1"/>
  <c r="L701" i="34"/>
  <c r="M701" i="34" s="1"/>
  <c r="L685" i="34"/>
  <c r="M685" i="34" s="1"/>
  <c r="L672" i="34"/>
  <c r="M672" i="34" s="1"/>
  <c r="L698" i="34"/>
  <c r="M698" i="34" s="1"/>
  <c r="L713" i="34"/>
  <c r="M713" i="34" s="1"/>
  <c r="L702" i="34"/>
  <c r="M702" i="34" s="1"/>
  <c r="L688" i="34"/>
  <c r="M688" i="34" s="1"/>
  <c r="L681" i="34"/>
  <c r="M681" i="34" s="1"/>
  <c r="L671" i="34"/>
  <c r="M671" i="34" s="1"/>
  <c r="L694" i="34"/>
  <c r="M694" i="34" s="1"/>
  <c r="L687" i="34"/>
  <c r="M687" i="34" s="1"/>
  <c r="L697" i="34"/>
  <c r="M697" i="34" s="1"/>
  <c r="L689" i="34"/>
  <c r="M689" i="34" s="1"/>
  <c r="L703" i="34"/>
  <c r="M703" i="34" s="1"/>
  <c r="L673" i="34"/>
  <c r="M673" i="34" s="1"/>
  <c r="L668" i="34"/>
  <c r="L707" i="34"/>
  <c r="M707" i="34" s="1"/>
  <c r="L700" i="34"/>
  <c r="M700" i="34" s="1"/>
  <c r="L686" i="34"/>
  <c r="M686" i="34" s="1"/>
  <c r="L684" i="34"/>
  <c r="M684" i="34" s="1"/>
  <c r="L675" i="34"/>
  <c r="M675" i="34" s="1"/>
  <c r="L704" i="34"/>
  <c r="M704" i="34" s="1"/>
  <c r="L669" i="34"/>
  <c r="M669" i="34" s="1"/>
  <c r="L705" i="34"/>
  <c r="M705" i="34" s="1"/>
  <c r="L679" i="34"/>
  <c r="M679" i="34" s="1"/>
  <c r="K702" i="34"/>
  <c r="K686" i="34"/>
  <c r="K670" i="34"/>
  <c r="K716" i="34"/>
  <c r="K699" i="34"/>
  <c r="K683" i="34"/>
  <c r="K712" i="34"/>
  <c r="K696" i="34"/>
  <c r="K680" i="34"/>
  <c r="K709" i="34"/>
  <c r="K693" i="34"/>
  <c r="K677" i="34"/>
  <c r="K697" i="34"/>
  <c r="K710" i="34"/>
  <c r="K682" i="34"/>
  <c r="K678" i="34"/>
  <c r="K695" i="34"/>
  <c r="K706" i="34"/>
  <c r="K691" i="34"/>
  <c r="K674" i="34"/>
  <c r="K707" i="34"/>
  <c r="K690" i="34"/>
  <c r="K675" i="34"/>
  <c r="K688" i="34"/>
  <c r="K711" i="34"/>
  <c r="K701" i="34"/>
  <c r="K685" i="34"/>
  <c r="K672" i="34"/>
  <c r="K708" i="34"/>
  <c r="K698" i="34"/>
  <c r="K668" i="34"/>
  <c r="K715" i="34" s="1"/>
  <c r="K692" i="34"/>
  <c r="K689" i="34"/>
  <c r="K671" i="34"/>
  <c r="K681" i="34"/>
  <c r="K705" i="34"/>
  <c r="K684" i="34"/>
  <c r="K669" i="34"/>
  <c r="K713" i="34"/>
  <c r="K703" i="34"/>
  <c r="K687" i="34"/>
  <c r="K673" i="34"/>
  <c r="K676" i="34"/>
  <c r="K700" i="34"/>
  <c r="K704" i="34"/>
  <c r="K694" i="34"/>
  <c r="K679" i="34"/>
  <c r="J715" i="34"/>
  <c r="L697" i="24" l="1"/>
  <c r="L700" i="24"/>
  <c r="L670" i="24"/>
  <c r="L692" i="24"/>
  <c r="L681" i="24"/>
  <c r="L676" i="24"/>
  <c r="L687" i="24"/>
  <c r="L678" i="24"/>
  <c r="L713" i="24"/>
  <c r="L677" i="24"/>
  <c r="L704" i="24"/>
  <c r="L680" i="24"/>
  <c r="L672" i="24"/>
  <c r="M672" i="24" s="1"/>
  <c r="G23" i="32" s="1"/>
  <c r="L694" i="24"/>
  <c r="L696" i="24"/>
  <c r="M696" i="24" s="1"/>
  <c r="C151" i="32" s="1"/>
  <c r="L711" i="24"/>
  <c r="L691" i="24"/>
  <c r="L703" i="24"/>
  <c r="L706" i="24"/>
  <c r="L690" i="24"/>
  <c r="L698" i="24"/>
  <c r="L695" i="24"/>
  <c r="L668" i="24"/>
  <c r="L682" i="24"/>
  <c r="L674" i="24"/>
  <c r="M674" i="24" s="1"/>
  <c r="I23" i="32" s="1"/>
  <c r="L705" i="24"/>
  <c r="M705" i="24" s="1"/>
  <c r="E183" i="32" s="1"/>
  <c r="L710" i="24"/>
  <c r="M710" i="24" s="1"/>
  <c r="C215" i="32" s="1"/>
  <c r="L689" i="24"/>
  <c r="L685" i="24"/>
  <c r="L673" i="24"/>
  <c r="L716" i="24"/>
  <c r="L702" i="24"/>
  <c r="M702" i="24" s="1"/>
  <c r="I151" i="32" s="1"/>
  <c r="L669" i="24"/>
  <c r="L683" i="24"/>
  <c r="L712" i="24"/>
  <c r="L699" i="24"/>
  <c r="L693" i="24"/>
  <c r="L707" i="24"/>
  <c r="L688" i="24"/>
  <c r="L675" i="24"/>
  <c r="L671" i="24"/>
  <c r="L686" i="24"/>
  <c r="L684" i="24"/>
  <c r="L709" i="24"/>
  <c r="L679" i="24"/>
  <c r="M679" i="24" s="1"/>
  <c r="L708" i="24"/>
  <c r="M708" i="24" s="1"/>
  <c r="H183" i="32" s="1"/>
  <c r="L701" i="24"/>
  <c r="K707" i="24"/>
  <c r="K672" i="24"/>
  <c r="K710" i="24"/>
  <c r="K697" i="24"/>
  <c r="K690" i="24"/>
  <c r="K703" i="24"/>
  <c r="K687" i="24"/>
  <c r="K681" i="24"/>
  <c r="K701" i="24"/>
  <c r="K682" i="24"/>
  <c r="K678" i="24"/>
  <c r="K685" i="24"/>
  <c r="K677" i="24"/>
  <c r="K700" i="24"/>
  <c r="K669" i="24"/>
  <c r="K693" i="24"/>
  <c r="K668" i="24"/>
  <c r="K708" i="24"/>
  <c r="K691" i="24"/>
  <c r="K696" i="24"/>
  <c r="K692" i="24"/>
  <c r="K695" i="24"/>
  <c r="K683" i="24"/>
  <c r="K699" i="24"/>
  <c r="K716" i="24"/>
  <c r="K688" i="24"/>
  <c r="K676" i="24"/>
  <c r="K713" i="24"/>
  <c r="K704" i="24"/>
  <c r="K706" i="24"/>
  <c r="K694" i="24"/>
  <c r="K689" i="24"/>
  <c r="K684" i="24"/>
  <c r="K670" i="24"/>
  <c r="K679" i="24"/>
  <c r="K705" i="24"/>
  <c r="K674" i="24"/>
  <c r="K709" i="24"/>
  <c r="K712" i="24"/>
  <c r="K680" i="24"/>
  <c r="K702" i="24"/>
  <c r="K698" i="24"/>
  <c r="K673" i="24"/>
  <c r="K675" i="24"/>
  <c r="K671" i="24"/>
  <c r="K686" i="24"/>
  <c r="K711" i="24"/>
  <c r="L715" i="34"/>
  <c r="M668" i="34"/>
  <c r="M715" i="34" s="1"/>
  <c r="M711" i="24" l="1"/>
  <c r="D215" i="32" s="1"/>
  <c r="M687" i="24"/>
  <c r="H87" i="32" s="1"/>
  <c r="M701" i="24"/>
  <c r="H151" i="32" s="1"/>
  <c r="M685" i="24"/>
  <c r="F87" i="32" s="1"/>
  <c r="M673" i="24"/>
  <c r="H23" i="32" s="1"/>
  <c r="M709" i="24"/>
  <c r="I183" i="32" s="1"/>
  <c r="M680" i="24"/>
  <c r="H55" i="32" s="1"/>
  <c r="M688" i="24"/>
  <c r="I87" i="32" s="1"/>
  <c r="M704" i="24"/>
  <c r="D183" i="32" s="1"/>
  <c r="M677" i="24"/>
  <c r="M671" i="24"/>
  <c r="F23" i="32" s="1"/>
  <c r="M713" i="24"/>
  <c r="F215" i="32" s="1"/>
  <c r="M675" i="24"/>
  <c r="C55" i="32" s="1"/>
  <c r="M682" i="24"/>
  <c r="C87" i="32" s="1"/>
  <c r="M678" i="24"/>
  <c r="M707" i="24"/>
  <c r="G183" i="32" s="1"/>
  <c r="M695" i="24"/>
  <c r="I119" i="32" s="1"/>
  <c r="M676" i="24"/>
  <c r="D55" i="32" s="1"/>
  <c r="M693" i="24"/>
  <c r="M698" i="24"/>
  <c r="E151" i="32" s="1"/>
  <c r="M681" i="24"/>
  <c r="I55" i="32" s="1"/>
  <c r="M699" i="24"/>
  <c r="F151" i="32" s="1"/>
  <c r="M690" i="24"/>
  <c r="D119" i="32" s="1"/>
  <c r="M692" i="24"/>
  <c r="M712" i="24"/>
  <c r="E215" i="32" s="1"/>
  <c r="M706" i="24"/>
  <c r="F183" i="32" s="1"/>
  <c r="M670" i="24"/>
  <c r="E23" i="32" s="1"/>
  <c r="K715" i="24"/>
  <c r="M684" i="24"/>
  <c r="E87" i="32" s="1"/>
  <c r="L715" i="24"/>
  <c r="M668" i="24"/>
  <c r="M683" i="24"/>
  <c r="D87" i="32" s="1"/>
  <c r="M703" i="24"/>
  <c r="C183" i="32" s="1"/>
  <c r="M700" i="24"/>
  <c r="G151" i="32" s="1"/>
  <c r="M694" i="24"/>
  <c r="H119" i="32" s="1"/>
  <c r="M689" i="24"/>
  <c r="C119" i="32" s="1"/>
  <c r="M686" i="24"/>
  <c r="G87" i="32" s="1"/>
  <c r="M669" i="24"/>
  <c r="D23" i="32" s="1"/>
  <c r="M691" i="24"/>
  <c r="M697" i="24"/>
  <c r="D151" i="32" s="1"/>
  <c r="F119" i="32" l="1"/>
  <c r="F55" i="32"/>
  <c r="E55" i="32"/>
  <c r="E119" i="32"/>
  <c r="C23" i="32"/>
  <c r="M715" i="24"/>
  <c r="G119" i="32"/>
  <c r="G55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tc={CE5AFC36-10BD-4FFF-8922-6A68692C93B6}</author>
    <author>tc={B6FB03B1-591A-4329-B035-36A40E244FB0}</author>
    <author>tc={B06BF72B-B345-4466-A957-D6F0C326ED92}</author>
  </authors>
  <commentList>
    <comment ref="A15" authorId="0" shapeId="0" xr:uid="{CE5AFC36-10BD-4FFF-8922-6A68692C93B6}">
      <text>
        <t>[Threaded comment]
Your version of Excel allows you to read this threaded comment; however, any edits to it will get removed if the file is opened in a newer version of Excel. Learn more: https://go.microsoft.com/fwlink/?linkid=870924
Comment:
    50100.RC473</t>
      </text>
    </comment>
    <comment ref="A29" authorId="1" shapeId="0" xr:uid="{B6FB03B1-591A-4329-B035-36A40E244FB0}">
      <text>
        <t>[Threaded comment]
Your version of Excel allows you to read this threaded comment; however, any edits to it will get removed if the file is opened in a newer version of Excel. Learn more: https://go.microsoft.com/fwlink/?linkid=870924
Comment:
    80200.SC222</t>
      </text>
    </comment>
    <comment ref="A30" authorId="2" shapeId="0" xr:uid="{B06BF72B-B345-4466-A957-D6F0C326ED92}">
      <text>
        <t>[Threaded comment]
Your version of Excel allows you to read this threaded comment; however, any edits to it will get removed if the file is opened in a newer version of Excel. Learn more: https://go.microsoft.com/fwlink/?linkid=870924
Comment:
    80200.SC233</t>
      </text>
    </comment>
  </commentList>
</comments>
</file>

<file path=xl/sharedStrings.xml><?xml version="1.0" encoding="utf-8"?>
<sst xmlns="http://schemas.openxmlformats.org/spreadsheetml/2006/main" count="4706" uniqueCount="1376">
  <si>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</si>
  <si>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</si>
  <si>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</si>
  <si>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</si>
  <si>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</si>
  <si>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</si>
  <si>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</si>
  <si>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</si>
  <si>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</si>
  <si>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</si>
  <si>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</si>
  <si>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</si>
  <si>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</si>
  <si>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</si>
  <si>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</si>
  <si>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</si>
  <si>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</si>
  <si>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</si>
  <si>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</si>
  <si>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</si>
  <si>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</si>
  <si>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</si>
  <si>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</si>
  <si>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</si>
  <si>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</si>
  <si>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</si>
  <si>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</si>
  <si>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</si>
  <si>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</si>
  <si>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</si>
  <si>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</si>
  <si>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</si>
  <si>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</si>
  <si>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</si>
  <si>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</si>
  <si>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</si>
  <si>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</si>
  <si>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</si>
  <si>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</si>
  <si>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</si>
  <si>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</si>
  <si>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</si>
  <si>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</si>
  <si>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</si>
  <si>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</si>
  <si>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</si>
  <si>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</si>
  <si>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</si>
  <si>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</si>
  <si>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</si>
  <si>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</si>
  <si>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</si>
  <si>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</si>
  <si>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</si>
  <si>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</si>
  <si>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</si>
  <si>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</si>
  <si>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</si>
  <si>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</si>
  <si>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</si>
  <si>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</si>
  <si>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</si>
  <si>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</si>
  <si>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</si>
  <si>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</si>
  <si>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</si>
  <si>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</si>
  <si>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</si>
  <si>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</si>
  <si>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</si>
  <si>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</si>
  <si>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</si>
  <si>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</si>
  <si>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</si>
  <si>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</si>
  <si>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</si>
  <si>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</si>
  <si>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</si>
  <si>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</si>
  <si>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</si>
  <si>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</si>
  <si>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</si>
  <si>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</si>
  <si>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</si>
  <si>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</si>
  <si>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</si>
  <si>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</si>
  <si>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</si>
  <si>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</si>
  <si>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</si>
  <si>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</si>
  <si>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</si>
  <si>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</si>
  <si>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</si>
  <si>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</si>
  <si>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</si>
  <si>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</si>
  <si>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</si>
  <si>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</si>
  <si>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</si>
  <si>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</si>
  <si>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</si>
  <si>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</si>
  <si>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</si>
  <si>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</si>
  <si>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</si>
  <si>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</si>
  <si>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</si>
  <si>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</si>
  <si>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</si>
  <si>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</si>
  <si>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</si>
  <si>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</si>
  <si>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</si>
  <si>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</si>
  <si>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</si>
  <si>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</si>
  <si>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</si>
  <si>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</si>
  <si>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</si>
  <si>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</si>
  <si>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</si>
  <si>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</si>
  <si>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</si>
  <si>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</si>
  <si>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</si>
  <si>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</si>
  <si>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</si>
  <si>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</si>
  <si>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</si>
  <si>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</si>
  <si>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</si>
  <si>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</si>
  <si>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</si>
  <si>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</si>
  <si>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</si>
  <si>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</si>
  <si>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</si>
  <si>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</si>
  <si>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</si>
  <si>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</si>
  <si>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</si>
  <si>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</si>
  <si>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</si>
  <si>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</si>
  <si>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</si>
  <si>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</si>
  <si>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</si>
  <si>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</si>
  <si>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</si>
  <si>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</si>
  <si>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</si>
  <si>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</si>
  <si>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</si>
  <si>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</si>
  <si>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</si>
  <si>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</si>
  <si>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</si>
  <si>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</si>
  <si>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</si>
  <si>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</si>
  <si>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</si>
  <si>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</si>
  <si>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</si>
  <si>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</si>
  <si>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</si>
  <si>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</si>
  <si>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</si>
  <si>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</si>
  <si>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</si>
  <si>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</si>
  <si>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</si>
  <si>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</si>
  <si>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</si>
  <si>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</si>
  <si>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</si>
  <si>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</si>
  <si>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</si>
  <si>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</si>
  <si>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</si>
  <si>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</si>
  <si>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</si>
  <si>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</si>
  <si>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</si>
  <si>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</si>
  <si>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</si>
  <si>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</si>
  <si>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</si>
  <si>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</si>
  <si>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</si>
  <si>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</si>
  <si>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</si>
  <si>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</si>
  <si>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</si>
  <si>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</si>
  <si>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</si>
  <si>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</si>
  <si>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</si>
  <si>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</si>
  <si>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</si>
  <si>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</si>
  <si>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</si>
  <si>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</si>
  <si>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</si>
  <si>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</si>
  <si>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</si>
  <si>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</si>
  <si>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</si>
  <si>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</si>
  <si>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</si>
  <si>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</si>
  <si>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</si>
  <si>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</si>
  <si>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</si>
  <si>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</si>
  <si>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</si>
  <si>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</si>
  <si>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</si>
  <si>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</si>
  <si>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</si>
  <si>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</si>
  <si>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</si>
  <si>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</si>
  <si>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</si>
  <si>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</si>
  <si>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</si>
  <si>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</si>
  <si>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</si>
  <si>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</si>
  <si>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</si>
  <si>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</si>
  <si>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</si>
  <si>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</si>
  <si>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</si>
  <si>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</si>
  <si>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</si>
  <si>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</si>
  <si>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</si>
  <si>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</si>
  <si>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</si>
  <si>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</si>
  <si>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</si>
  <si>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</si>
  <si>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</si>
  <si>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</si>
  <si>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</si>
  <si>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</si>
  <si>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</si>
  <si>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</si>
  <si>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</si>
  <si>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</si>
  <si>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</si>
  <si>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</si>
  <si>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</si>
  <si>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</si>
  <si>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</si>
  <si>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</si>
  <si>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</si>
  <si>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</si>
  <si>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</si>
  <si>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</si>
  <si>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</si>
  <si>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</si>
  <si>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</si>
  <si>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</si>
  <si>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</si>
  <si>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</si>
  <si>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</si>
  <si>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</si>
  <si>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</si>
  <si>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</si>
  <si>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</si>
  <si>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</si>
  <si>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</si>
  <si>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</si>
  <si>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</si>
  <si>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</si>
  <si>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</si>
  <si>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</si>
  <si>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</si>
  <si>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</si>
  <si>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</si>
  <si>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</si>
  <si>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</si>
  <si>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</si>
  <si>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</si>
  <si>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</si>
  <si>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</si>
  <si>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</si>
  <si>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</si>
  <si>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</si>
  <si>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</si>
  <si>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</si>
  <si>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</si>
  <si>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</si>
  <si>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</si>
  <si>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</si>
  <si>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</si>
  <si>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</si>
  <si>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</si>
  <si>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175</t>
  </si>
  <si>
    <t>Hospital Name</t>
  </si>
  <si>
    <t>Mary Bridge Children's Hospital</t>
  </si>
  <si>
    <t>Mailing Address</t>
  </si>
  <si>
    <t>311 South L Street</t>
  </si>
  <si>
    <t>City</t>
  </si>
  <si>
    <t>Tacoma</t>
  </si>
  <si>
    <t>State</t>
  </si>
  <si>
    <t>WA</t>
  </si>
  <si>
    <t>Zip</t>
  </si>
  <si>
    <t>County</t>
  </si>
  <si>
    <t>Pierce</t>
  </si>
  <si>
    <t>Chief Executive Officer</t>
  </si>
  <si>
    <t>Chief Financial Officer</t>
  </si>
  <si>
    <t>Chair of Governing Board</t>
  </si>
  <si>
    <t>Telephone Number</t>
  </si>
  <si>
    <t>(253) 403-1000</t>
  </si>
  <si>
    <t>Facsimile Number</t>
  </si>
  <si>
    <t>(253) 459-7859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</si>
  <si>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</si>
  <si>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</si>
  <si>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</si>
  <si>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</si>
  <si>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</si>
  <si>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</si>
  <si>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</si>
  <si>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</si>
  <si>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</si>
  <si>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</si>
  <si>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</si>
  <si>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</si>
  <si>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</si>
  <si>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</si>
  <si>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</si>
  <si>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</si>
  <si>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</si>
  <si>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</si>
  <si>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</si>
  <si>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</si>
  <si>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</si>
  <si>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</si>
  <si>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</si>
  <si>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</si>
  <si>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</si>
  <si>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</si>
  <si>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</si>
  <si>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</si>
  <si>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</si>
  <si>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</si>
  <si>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</si>
  <si>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</si>
  <si>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</si>
  <si>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</si>
  <si>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</si>
  <si>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</si>
  <si>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</si>
  <si>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</si>
  <si>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</si>
  <si>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</si>
  <si>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</si>
  <si>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</si>
  <si>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</si>
  <si>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</si>
  <si>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</si>
  <si>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</si>
  <si>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</si>
  <si>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</si>
  <si>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</si>
  <si>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</si>
  <si>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</si>
  <si>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</si>
  <si>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</si>
  <si>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</si>
  <si>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</si>
  <si>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</si>
  <si>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</si>
  <si>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</si>
  <si>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</si>
  <si>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</si>
  <si>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</si>
  <si>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</si>
  <si>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</si>
  <si>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</si>
  <si>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</si>
  <si>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</si>
  <si>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</si>
  <si>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</si>
  <si>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</si>
  <si>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</si>
  <si>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</si>
  <si>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</si>
  <si>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</si>
  <si>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</si>
  <si>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</si>
  <si>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</si>
  <si>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</si>
  <si>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</si>
  <si>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</si>
  <si>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</si>
  <si>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</si>
  <si>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</si>
  <si>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</si>
  <si>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</si>
  <si>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</si>
  <si>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</si>
  <si>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</si>
  <si>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</si>
  <si>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</si>
  <si>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</si>
  <si>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</si>
  <si>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</si>
  <si>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</si>
  <si>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</si>
  <si>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</si>
  <si>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</si>
  <si>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</si>
  <si>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</si>
  <si>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</si>
  <si>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</si>
  <si>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</si>
  <si>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</si>
  <si>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</si>
  <si>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</si>
  <si>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</si>
  <si>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</si>
  <si>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</si>
  <si>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</si>
  <si>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</si>
  <si>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</si>
  <si>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</si>
  <si>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</si>
  <si>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</si>
  <si>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</si>
  <si>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</si>
  <si>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</si>
  <si>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</si>
  <si>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</si>
  <si>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</si>
  <si>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</si>
  <si>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</si>
  <si>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</si>
  <si>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</si>
  <si>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</si>
  <si>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</si>
  <si>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</si>
  <si>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</si>
  <si>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</si>
  <si>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</si>
  <si>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</si>
  <si>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</si>
  <si>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</si>
  <si>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</si>
  <si>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</si>
  <si>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</si>
  <si>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</si>
  <si>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</si>
  <si>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</si>
  <si>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</si>
  <si>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</si>
  <si>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</si>
  <si>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</si>
  <si>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</si>
  <si>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</si>
  <si>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</si>
  <si>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</si>
  <si>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</si>
  <si>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</si>
  <si>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</si>
  <si>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</si>
  <si>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</si>
  <si>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</si>
  <si>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</si>
  <si>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</si>
  <si>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</si>
  <si>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</si>
  <si>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</si>
  <si>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</si>
  <si>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</si>
  <si>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</si>
  <si>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</si>
  <si>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</si>
  <si>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</si>
  <si>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</si>
  <si>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</si>
  <si>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</si>
  <si>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</si>
  <si>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</si>
  <si>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</si>
  <si>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</si>
  <si>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</si>
  <si>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</si>
  <si>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</si>
  <si>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</si>
  <si>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</si>
  <si>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</si>
  <si>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</si>
  <si>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</si>
  <si>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</si>
  <si>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</si>
  <si>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</si>
  <si>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</si>
  <si>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</si>
  <si>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</si>
  <si>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</si>
  <si>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</si>
  <si>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</si>
  <si>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</si>
  <si>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</si>
  <si>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</si>
  <si>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</si>
  <si>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</si>
  <si>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</si>
  <si>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</si>
  <si>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</si>
  <si>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</si>
  <si>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</si>
  <si>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</si>
  <si>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</si>
  <si>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</si>
  <si>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</si>
  <si>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</si>
  <si>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</si>
  <si>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</si>
  <si>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</si>
  <si>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</si>
  <si>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</si>
  <si>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</si>
  <si>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</si>
  <si>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</si>
  <si>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</si>
  <si>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</si>
  <si>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</si>
  <si>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</si>
  <si>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</si>
  <si>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</si>
  <si>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</si>
  <si>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</si>
  <si>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</si>
  <si>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</si>
  <si>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</si>
  <si>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</si>
  <si>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</si>
  <si>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</si>
  <si>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</si>
  <si>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</si>
  <si>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</si>
  <si>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</si>
  <si>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</si>
  <si>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</si>
  <si>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</si>
  <si>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</si>
  <si>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</si>
  <si>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</si>
  <si>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</si>
  <si>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</si>
  <si>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</si>
  <si>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</si>
  <si>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</si>
  <si>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</si>
  <si>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</si>
  <si>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</si>
  <si>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</si>
  <si>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</si>
  <si>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</si>
  <si>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</si>
  <si>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</si>
  <si>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</si>
  <si>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</si>
  <si>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</si>
  <si>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</si>
  <si>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</si>
  <si>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</si>
  <si>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</si>
  <si>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</si>
  <si>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</si>
  <si>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</si>
  <si>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</si>
  <si>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</si>
  <si>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</si>
  <si>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</si>
  <si>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</si>
  <si>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</si>
  <si>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</si>
  <si>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</si>
  <si>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</si>
  <si>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</si>
  <si>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</si>
  <si>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</si>
  <si>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</si>
  <si>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</si>
  <si>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</si>
  <si>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</si>
  <si>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</si>
  <si>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</si>
  <si>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</si>
  <si>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</si>
  <si>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</si>
  <si>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</si>
  <si>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</si>
  <si>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</si>
  <si>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</si>
  <si>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</si>
  <si>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</si>
  <si>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</si>
  <si>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</si>
  <si>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</si>
  <si>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</si>
  <si>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</si>
  <si>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</si>
  <si>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</si>
  <si>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</si>
  <si>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</si>
  <si>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</si>
  <si>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</si>
  <si>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</si>
  <si>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</si>
  <si>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</si>
  <si>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</si>
  <si>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</si>
  <si>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</si>
  <si>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</si>
  <si>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</si>
  <si>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</si>
  <si>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</si>
  <si>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</si>
  <si>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</si>
  <si>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</si>
  <si>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</si>
  <si>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</si>
  <si>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</si>
  <si>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</si>
  <si>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</si>
  <si>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</si>
  <si>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</si>
  <si>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</si>
  <si>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</si>
  <si>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</si>
  <si>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</si>
  <si>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</si>
  <si>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</si>
  <si>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</si>
  <si>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</si>
  <si>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</si>
  <si>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</si>
  <si>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</si>
  <si>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</si>
  <si>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</si>
  <si>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</si>
  <si>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</si>
  <si>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</si>
  <si>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</si>
  <si>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</si>
  <si>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</si>
  <si>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</si>
  <si>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</si>
  <si>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</si>
  <si>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</si>
  <si>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</si>
  <si>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</si>
  <si>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</si>
  <si>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</si>
  <si>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</si>
  <si>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</si>
  <si>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</si>
  <si>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</si>
  <si>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</si>
  <si>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</si>
  <si>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</si>
  <si>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</si>
  <si>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</si>
  <si>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</si>
  <si>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</si>
  <si>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</si>
  <si>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</si>
  <si>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</si>
  <si>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</si>
  <si>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</si>
  <si>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</si>
  <si>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</si>
  <si>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</si>
  <si>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</si>
  <si>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</si>
  <si>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</si>
  <si>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</si>
  <si>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</si>
  <si>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</si>
  <si>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</si>
  <si>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</si>
  <si>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</si>
  <si>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</si>
  <si>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</si>
  <si>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</si>
  <si>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</si>
  <si>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</si>
  <si>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</si>
  <si>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</si>
  <si>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</si>
  <si>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</si>
  <si>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</si>
  <si>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</si>
  <si>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</si>
  <si>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</si>
  <si>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</si>
  <si>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</si>
  <si>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</si>
  <si>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</si>
  <si>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</si>
  <si>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</si>
  <si>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</si>
  <si>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</si>
  <si>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</si>
  <si>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</si>
  <si>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</si>
  <si>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</si>
  <si>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</si>
  <si>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</si>
  <si>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</si>
  <si>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</si>
  <si>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</si>
  <si>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</si>
  <si>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</si>
  <si>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</si>
  <si>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</si>
  <si>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</si>
  <si>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</si>
  <si>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</si>
  <si>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</si>
  <si>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</si>
  <si>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</si>
  <si>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</si>
  <si>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</si>
  <si>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</si>
  <si>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</si>
  <si>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</si>
  <si>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</si>
  <si>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</si>
  <si>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</si>
  <si>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</si>
  <si>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</si>
  <si>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</si>
  <si>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</si>
  <si>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</si>
  <si>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</si>
  <si>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</si>
  <si>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</si>
  <si>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</si>
  <si>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</si>
  <si>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</si>
  <si>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</si>
  <si>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</si>
  <si>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</si>
  <si>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</si>
  <si>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</si>
  <si>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</si>
  <si>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</si>
  <si>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</si>
  <si>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</si>
  <si>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</si>
  <si>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</si>
  <si>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</si>
  <si>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</si>
  <si>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</si>
  <si>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</si>
  <si>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</si>
  <si>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</si>
  <si>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</si>
  <si>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</si>
  <si>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</si>
  <si>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</si>
  <si>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</si>
  <si>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</si>
  <si>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</si>
  <si>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</si>
  <si>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</si>
  <si>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</si>
  <si>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</si>
  <si>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</si>
  <si>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</si>
  <si>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</si>
  <si>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</si>
  <si>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</si>
  <si>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</si>
  <si>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</si>
  <si>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</si>
  <si>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</si>
  <si>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</si>
  <si>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</si>
  <si>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</si>
  <si>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</si>
  <si>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</si>
  <si>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</si>
  <si>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</si>
  <si>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</si>
  <si>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</si>
  <si>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</si>
  <si>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</si>
  <si>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</si>
  <si>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</si>
  <si>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</si>
  <si>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</si>
  <si>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</si>
  <si>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</si>
  <si>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</si>
  <si>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</si>
  <si>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</si>
  <si>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</si>
  <si>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</si>
  <si>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</si>
  <si>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</si>
  <si>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</si>
  <si>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</si>
  <si>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</si>
  <si>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</si>
  <si>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</si>
  <si>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</si>
  <si>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</si>
  <si>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</si>
  <si>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</si>
  <si>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</si>
  <si>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</si>
  <si>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</si>
  <si>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</si>
  <si>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</si>
  <si>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</si>
  <si>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</si>
  <si>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</si>
  <si>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</si>
  <si>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</si>
  <si>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</si>
  <si>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</si>
  <si>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</si>
  <si>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</si>
  <si>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</si>
  <si>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</si>
  <si>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</si>
  <si>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</si>
  <si>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</si>
  <si>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</si>
  <si>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</si>
  <si>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</si>
  <si>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</si>
  <si>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</si>
  <si>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</si>
  <si>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</si>
  <si>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</si>
  <si>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</si>
  <si>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</si>
  <si>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</si>
  <si>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</si>
  <si>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</si>
  <si>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</si>
  <si>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</si>
  <si>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</si>
  <si>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</si>
  <si>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</si>
  <si>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</si>
  <si>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</si>
  <si>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</si>
  <si>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</si>
  <si>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</si>
  <si>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</si>
  <si>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</si>
  <si>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</si>
  <si>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</si>
  <si>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</si>
  <si>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</si>
  <si>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</si>
  <si>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</si>
  <si>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</si>
  <si>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</si>
  <si>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</si>
  <si>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</si>
  <si>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</si>
  <si>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</si>
  <si>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</si>
  <si>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</si>
  <si>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</si>
  <si>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</si>
  <si>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</si>
  <si>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</si>
  <si>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</si>
  <si>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</si>
  <si>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</si>
  <si>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</si>
  <si>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</si>
  <si>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</si>
  <si>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</si>
  <si>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</si>
  <si>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</si>
  <si>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</si>
  <si>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</si>
  <si>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</si>
  <si>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</si>
  <si>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</si>
  <si>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</si>
  <si>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</si>
  <si>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</si>
  <si>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</si>
  <si>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</si>
  <si>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</si>
  <si>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</si>
  <si>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</si>
  <si>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</si>
  <si>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</si>
  <si>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</si>
  <si>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</si>
  <si>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</si>
  <si>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</si>
  <si>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</si>
  <si>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</si>
  <si>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</si>
  <si>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</si>
  <si>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</si>
  <si>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</si>
  <si>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</si>
  <si>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</si>
  <si>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</si>
  <si>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</si>
  <si>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</si>
  <si>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</si>
  <si>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</si>
  <si>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</si>
  <si>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</si>
  <si>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</si>
  <si>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</si>
  <si>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</si>
  <si>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</si>
  <si>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</si>
  <si>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</si>
  <si>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</si>
  <si>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</si>
  <si>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</si>
  <si>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</si>
  <si>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</si>
  <si>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</si>
  <si>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</si>
  <si>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</si>
  <si>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</si>
  <si>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</si>
  <si>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</si>
  <si>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</si>
  <si>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</si>
  <si>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</si>
  <si>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</si>
  <si>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</si>
  <si>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</si>
  <si>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</si>
  <si>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</si>
  <si>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</si>
  <si>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</si>
  <si>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</si>
  <si>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</si>
  <si>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</si>
  <si>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</si>
  <si>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</si>
  <si>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</si>
  <si>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</si>
  <si>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</si>
  <si>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</si>
  <si>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</si>
  <si>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</si>
  <si>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</si>
  <si>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</si>
  <si>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</si>
  <si>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</si>
  <si>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</si>
  <si>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</si>
  <si>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</si>
  <si>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</si>
  <si>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</si>
  <si>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</si>
  <si>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</si>
  <si>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</si>
  <si>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</si>
  <si>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</si>
  <si>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</si>
  <si>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</si>
  <si>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</si>
  <si>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</si>
  <si>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</si>
  <si>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</si>
  <si>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</si>
  <si>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</si>
  <si>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</si>
  <si>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</si>
  <si>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</si>
  <si>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</si>
  <si>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</si>
  <si>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</si>
  <si>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</si>
  <si>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</si>
  <si>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</si>
  <si>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</si>
  <si>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</si>
  <si>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</si>
  <si>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</si>
  <si>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</si>
  <si>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</si>
  <si>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</si>
  <si>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</si>
  <si>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</si>
  <si>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</si>
  <si>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</si>
  <si>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</si>
  <si>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</si>
  <si>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</si>
  <si>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</si>
  <si>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</si>
  <si>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</si>
  <si>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</si>
  <si>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</si>
  <si>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</si>
  <si>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</si>
  <si>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</si>
  <si>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</si>
  <si>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</si>
  <si>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</si>
  <si>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</si>
  <si>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</si>
  <si>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</si>
  <si>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</si>
  <si>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</si>
  <si>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</si>
  <si>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</si>
  <si>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</si>
  <si>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</si>
  <si>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</si>
  <si>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</si>
  <si>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</si>
  <si>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</si>
  <si>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</si>
  <si>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</si>
  <si>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</si>
  <si>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</si>
  <si>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</si>
  <si>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</si>
  <si>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</si>
  <si>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</si>
  <si>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</si>
  <si>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</si>
  <si>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</si>
  <si>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</si>
  <si>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</si>
  <si>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</si>
  <si>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</si>
  <si>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</si>
  <si>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</si>
  <si>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</si>
  <si>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</si>
  <si>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</si>
  <si>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</si>
  <si>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</si>
  <si>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</si>
  <si>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</si>
  <si>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</si>
  <si>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</si>
  <si>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</si>
  <si>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</si>
  <si>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</si>
  <si>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</si>
  <si>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</si>
  <si>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John Vinyard</t>
  </si>
  <si>
    <t>john.vinyard@multicare.org</t>
  </si>
  <si>
    <t>&lt;&lt; previous based on ED Visits</t>
  </si>
  <si>
    <t>PY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</si>
  <si>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</si>
  <si>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</si>
  <si>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</si>
  <si>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</si>
  <si>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</si>
  <si>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</si>
  <si>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</si>
  <si>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</si>
  <si>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</si>
  <si>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</si>
  <si>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</si>
  <si>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</si>
  <si>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</si>
  <si>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</si>
  <si>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</si>
  <si>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</si>
  <si>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</si>
  <si>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</si>
  <si>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</si>
  <si>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</si>
  <si>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</si>
  <si>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</si>
  <si>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</si>
  <si>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</si>
  <si>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</si>
  <si>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</si>
  <si>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</si>
  <si>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</si>
  <si>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</si>
  <si>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</si>
  <si>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</si>
  <si>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</si>
  <si>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</si>
  <si>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</si>
  <si>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</si>
  <si>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</si>
  <si>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</si>
  <si>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</si>
  <si>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</si>
  <si>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</si>
  <si>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</si>
  <si>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</si>
  <si>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</si>
  <si>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</si>
  <si>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</si>
  <si>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</si>
  <si>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</si>
  <si>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</si>
  <si>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</si>
  <si>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</si>
  <si>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</si>
  <si>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</si>
  <si>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</si>
  <si>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</si>
  <si>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</si>
  <si>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</si>
  <si>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</si>
  <si>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</si>
  <si>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</si>
  <si>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</si>
  <si>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</si>
  <si>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</si>
  <si>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</si>
  <si>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</si>
  <si>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</si>
  <si>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</si>
  <si>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</si>
  <si>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</si>
  <si>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</si>
  <si>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</si>
  <si>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</si>
  <si>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</si>
  <si>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</si>
  <si>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</si>
  <si>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</si>
  <si>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</si>
  <si>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</si>
  <si>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</si>
  <si>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</si>
  <si>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</si>
  <si>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</si>
  <si>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</si>
  <si>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</si>
  <si>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</si>
  <si>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</si>
  <si>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</si>
  <si>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</si>
  <si>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</si>
  <si>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</si>
  <si>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</si>
  <si>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</si>
  <si>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</si>
  <si>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</si>
  <si>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</si>
  <si>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</si>
  <si>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</si>
  <si>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</si>
  <si>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</si>
  <si>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</si>
  <si>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</si>
  <si>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</si>
  <si>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</si>
  <si>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</si>
  <si>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</si>
  <si>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</si>
  <si>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</si>
  <si>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</si>
  <si>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</si>
  <si>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</si>
  <si>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</si>
  <si>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</si>
  <si>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</si>
  <si>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</si>
  <si>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</si>
  <si>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</si>
  <si>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</si>
  <si>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</si>
  <si>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</si>
  <si>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</si>
  <si>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</si>
  <si>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</si>
  <si>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</si>
  <si>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</si>
  <si>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</si>
  <si>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</si>
  <si>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</si>
  <si>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</si>
  <si>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</si>
  <si>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</si>
  <si>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</si>
  <si>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</si>
  <si>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</si>
  <si>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</si>
  <si>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</si>
  <si>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</si>
  <si>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</si>
  <si>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</si>
  <si>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</si>
  <si>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</si>
  <si>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</si>
  <si>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</si>
  <si>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</si>
  <si>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</si>
  <si>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</si>
  <si>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</si>
  <si>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</si>
  <si>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</si>
  <si>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</si>
  <si>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</si>
  <si>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</si>
  <si>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</si>
  <si>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</si>
  <si>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</si>
  <si>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</si>
  <si>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</si>
  <si>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</si>
  <si>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</si>
  <si>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</si>
  <si>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</si>
  <si>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</si>
  <si>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</si>
  <si>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</si>
  <si>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</si>
  <si>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</si>
  <si>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</si>
  <si>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</si>
  <si>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</si>
  <si>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</si>
  <si>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</si>
  <si>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</si>
  <si>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</si>
  <si>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</si>
  <si>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</si>
  <si>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</si>
  <si>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</si>
  <si>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</si>
  <si>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</si>
  <si>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</si>
  <si>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</si>
  <si>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</si>
  <si>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</si>
  <si>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</si>
  <si>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</si>
  <si>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</si>
  <si>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</si>
  <si>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</si>
  <si>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</si>
  <si>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</si>
  <si>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</si>
  <si>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</si>
  <si>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</si>
  <si>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</si>
  <si>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</si>
  <si>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</si>
  <si>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</si>
  <si>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</si>
  <si>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</si>
  <si>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</si>
  <si>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</si>
  <si>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</si>
  <si>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</si>
  <si>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</si>
  <si>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</si>
  <si>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</si>
  <si>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</si>
  <si>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</si>
  <si>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</si>
  <si>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</si>
  <si>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</si>
  <si>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</si>
  <si>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</si>
  <si>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</si>
  <si>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</si>
  <si>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</si>
  <si>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</si>
  <si>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</si>
  <si>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</si>
  <si>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</si>
  <si>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</si>
  <si>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</si>
  <si>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</si>
  <si>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</si>
  <si>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</si>
  <si>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</si>
  <si>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</si>
  <si>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</si>
  <si>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</si>
  <si>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</si>
  <si>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</si>
  <si>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</si>
  <si>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</si>
  <si>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</si>
  <si>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</si>
  <si>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</si>
  <si>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</si>
  <si>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</si>
  <si>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</si>
  <si>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</si>
  <si>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</si>
  <si>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</si>
  <si>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</si>
  <si>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</si>
  <si>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</si>
  <si>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</si>
  <si>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</si>
  <si>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</si>
  <si>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</si>
  <si>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</si>
  <si>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</si>
  <si>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</si>
  <si>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</si>
  <si>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</si>
  <si>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</si>
  <si>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</si>
  <si>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</si>
  <si>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</si>
  <si>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</si>
  <si>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</si>
  <si>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</si>
  <si>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</si>
  <si>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</si>
  <si>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</si>
  <si>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</si>
  <si>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</si>
  <si>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</si>
  <si>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</si>
  <si>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</si>
  <si>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</si>
  <si>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</si>
  <si>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</si>
  <si>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</si>
  <si>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</si>
  <si>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</si>
  <si>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</si>
  <si>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</si>
  <si>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</si>
  <si>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</si>
  <si>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</si>
  <si>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</si>
  <si>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</si>
  <si>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</si>
  <si>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</si>
  <si>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</si>
  <si>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</si>
  <si>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</si>
  <si>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</si>
  <si>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</si>
  <si>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</si>
  <si>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</si>
  <si>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</si>
  <si>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</si>
  <si>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</si>
  <si>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</si>
  <si>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</si>
  <si>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</si>
  <si>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</si>
  <si>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</si>
  <si>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</si>
  <si>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</si>
  <si>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</si>
  <si>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</si>
  <si>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</si>
  <si>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</si>
  <si>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</si>
  <si>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</si>
  <si>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</si>
  <si>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Standardization of cost center mapping to DOH depts</t>
  </si>
  <si>
    <t>Safety Net Assessment Program cost</t>
  </si>
  <si>
    <t>Sponsorships</t>
  </si>
  <si>
    <t>Misc non-patient revenues</t>
  </si>
  <si>
    <t>Matt Schere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</si>
</sst>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6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FF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77">
    <xf numFmtId="37" fontId="0" fillId="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8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37" fontId="16" fillId="7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547" quotePrefix="1" applyNumberFormat="1" applyFont="1" applyFill="1" applyBorder="1" applyProtection="1">
      <protection locked="0"/>
    </xf>
    <xf numFmtId="37" fontId="18" fillId="31" borderId="1" xfId="547" quotePrefix="1" applyNumberFormat="1" applyFont="1" applyFill="1" applyBorder="1" applyProtection="1">
      <protection locked="0"/>
    </xf>
    <xf numFmtId="37" fontId="18" fillId="31" borderId="1" xfId="547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939" quotePrefix="1" applyNumberFormat="1" applyFont="1" applyFill="1" applyBorder="1" applyProtection="1">
      <protection locked="0"/>
    </xf>
    <xf numFmtId="2" fontId="18" fillId="31" borderId="1" xfId="547" applyNumberFormat="1" applyFont="1" applyFill="1" applyBorder="1" applyProtection="1">
      <protection locked="0"/>
    </xf>
    <xf numFmtId="37" fontId="18" fillId="31" borderId="1" xfId="939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6" fillId="30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1" borderId="34" xfId="0" quotePrefix="1" applyFont="1" applyFill="1" applyBorder="1" applyAlignment="1">
      <alignment horizontal="left"/>
    </xf>
    <xf numFmtId="37" fontId="2" fillId="31" borderId="35" xfId="0" applyFont="1" applyFill="1" applyBorder="1"/>
    <xf numFmtId="38" fontId="2" fillId="31" borderId="35" xfId="0" applyNumberFormat="1" applyFont="1" applyFill="1" applyBorder="1"/>
    <xf numFmtId="37" fontId="2" fillId="31" borderId="36" xfId="0" applyFont="1" applyFill="1" applyBorder="1"/>
    <xf numFmtId="37" fontId="2" fillId="31" borderId="37" xfId="0" quotePrefix="1" applyFont="1" applyFill="1" applyBorder="1" applyAlignment="1">
      <alignment vertical="center" readingOrder="1"/>
    </xf>
    <xf numFmtId="37" fontId="2" fillId="31" borderId="0" xfId="0" quotePrefix="1" applyFont="1" applyFill="1" applyAlignment="1">
      <alignment horizontal="left"/>
    </xf>
    <xf numFmtId="38" fontId="2" fillId="31" borderId="0" xfId="0" applyNumberFormat="1" applyFont="1" applyFill="1"/>
    <xf numFmtId="37" fontId="2" fillId="31" borderId="0" xfId="0" applyFont="1" applyFill="1"/>
    <xf numFmtId="37" fontId="2" fillId="31" borderId="38" xfId="0" applyFont="1" applyFill="1" applyBorder="1"/>
    <xf numFmtId="37" fontId="2" fillId="31" borderId="37" xfId="0" quotePrefix="1" applyFont="1" applyFill="1" applyBorder="1"/>
    <xf numFmtId="37" fontId="2" fillId="31" borderId="37" xfId="0" applyFont="1" applyFill="1" applyBorder="1" applyAlignment="1">
      <alignment vertical="center" readingOrder="1"/>
    </xf>
    <xf numFmtId="37" fontId="2" fillId="31" borderId="39" xfId="0" quotePrefix="1" applyFont="1" applyFill="1" applyBorder="1"/>
    <xf numFmtId="37" fontId="2" fillId="31" borderId="40" xfId="0" applyFont="1" applyFill="1" applyBorder="1"/>
    <xf numFmtId="38" fontId="2" fillId="31" borderId="40" xfId="0" applyNumberFormat="1" applyFont="1" applyFill="1" applyBorder="1"/>
    <xf numFmtId="37" fontId="2" fillId="31" borderId="41" xfId="0" applyFont="1" applyFill="1" applyBorder="1"/>
    <xf numFmtId="0" fontId="16" fillId="3" borderId="0" xfId="0" applyNumberFormat="1" applyFont="1" applyFill="1" applyAlignment="1">
      <alignment horizontal="center"/>
    </xf>
    <xf numFmtId="37" fontId="52" fillId="31" borderId="1" xfId="0" applyFont="1" applyFill="1" applyBorder="1" applyProtection="1">
      <protection locked="0"/>
    </xf>
    <xf numFmtId="37" fontId="16" fillId="7" borderId="0" xfId="546" applyNumberFormat="1" applyFont="1" applyFill="1"/>
    <xf numFmtId="37" fontId="18" fillId="31" borderId="1" xfId="546" quotePrefix="1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7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8" fontId="26" fillId="30" borderId="1" xfId="0" quotePrefix="1" applyNumberFormat="1" applyFont="1" applyFill="1" applyBorder="1" applyProtection="1">
      <protection locked="0"/>
    </xf>
    <xf numFmtId="38" fontId="26" fillId="30" borderId="14" xfId="0" applyNumberFormat="1" applyFont="1" applyFill="1" applyBorder="1" applyProtection="1">
      <protection locked="0"/>
    </xf>
    <xf numFmtId="166" fontId="26" fillId="30" borderId="14" xfId="0" applyNumberFormat="1" applyFont="1" applyFill="1" applyBorder="1" applyAlignment="1" applyProtection="1">
      <alignment horizontal="left"/>
      <protection locked="0"/>
    </xf>
    <xf numFmtId="49" fontId="26" fillId="30" borderId="1" xfId="0" quotePrefix="1" applyNumberFormat="1" applyFont="1" applyFill="1" applyBorder="1" applyProtection="1">
      <protection locked="0"/>
    </xf>
    <xf numFmtId="168" fontId="26" fillId="30" borderId="1" xfId="0" quotePrefix="1" applyNumberFormat="1" applyFont="1" applyFill="1" applyBorder="1" applyAlignment="1" applyProtection="1">
      <alignment horizontal="left"/>
      <protection locked="0"/>
    </xf>
    <xf numFmtId="37" fontId="53" fillId="32" borderId="42" xfId="0" applyFont="1" applyFill="1" applyBorder="1" applyAlignment="1">
      <alignment vertical="center"/>
    </xf>
    <xf numFmtId="37" fontId="18" fillId="4" borderId="1" xfId="0" applyFont="1" applyFill="1" applyBorder="1" applyProtection="1">
      <protection locked="0"/>
    </xf>
    <xf numFmtId="43" fontId="10" fillId="0" borderId="0" xfId="546" applyNumberFormat="1" applyFont="1" applyFill="1"/>
    <xf numFmtId="43" fontId="16" fillId="0" borderId="0" xfId="939" applyNumberFormat="1" applyFont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 Wickens" id="{CF5A1FB4-521A-4A5C-9E58-39B02F71C136}" userId="S::djwickens@multicare.org::1eb839a9-4505-43a0-8e65-9b51af7ade7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5" dT="2025-06-24T21:57:12.73" personId="{CF5A1FB4-521A-4A5C-9E58-39B02F71C136}" id="{CE5AFC36-10BD-4FFF-8922-6A68692C93B6}">
    <text>50100.RC473</text>
  </threadedComment>
  <threadedComment ref="A29" dT="2025-06-24T21:58:47.67" personId="{CF5A1FB4-521A-4A5C-9E58-39B02F71C136}" id="{B6FB03B1-591A-4329-B035-36A40E244FB0}">
    <text>80200.SC222</text>
  </threadedComment>
  <threadedComment ref="A30" dT="2025-06-25T01:11:58.27" personId="{CF5A1FB4-521A-4A5C-9E58-39B02F71C136}" id="{B06BF72B-B345-4466-A957-D6F0C326ED92}">
    <text>80200.SC233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0" zoomScaleNormal="8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6203962.4299999997</v>
      </c>
      <c r="D47" s="273">
        <v>0</v>
      </c>
      <c r="E47" s="273">
        <v>3708093.5599999996</v>
      </c>
      <c r="F47" s="273">
        <v>0</v>
      </c>
      <c r="G47" s="273">
        <v>0</v>
      </c>
      <c r="H47" s="273">
        <v>470113.65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460818.23</v>
      </c>
      <c r="P47" s="273">
        <v>1598904.99</v>
      </c>
      <c r="Q47" s="273">
        <v>0</v>
      </c>
      <c r="R47" s="273">
        <v>0</v>
      </c>
      <c r="S47" s="273">
        <v>0</v>
      </c>
      <c r="T47" s="273">
        <v>262498.62</v>
      </c>
      <c r="U47" s="273">
        <v>584856.14</v>
      </c>
      <c r="V47" s="273">
        <v>0</v>
      </c>
      <c r="W47" s="273">
        <v>2332.4500000000003</v>
      </c>
      <c r="X47" s="273">
        <v>0</v>
      </c>
      <c r="Y47" s="273">
        <v>270780.28000000003</v>
      </c>
      <c r="Z47" s="273">
        <v>0</v>
      </c>
      <c r="AA47" s="273">
        <v>0</v>
      </c>
      <c r="AB47" s="273">
        <v>1349041.4000000001</v>
      </c>
      <c r="AC47" s="273">
        <v>1126333.17</v>
      </c>
      <c r="AD47" s="273">
        <v>0</v>
      </c>
      <c r="AE47" s="273">
        <v>2541662.2200000002</v>
      </c>
      <c r="AF47" s="273">
        <v>0</v>
      </c>
      <c r="AG47" s="273">
        <v>2558277.69</v>
      </c>
      <c r="AH47" s="273">
        <v>0</v>
      </c>
      <c r="AI47" s="273">
        <v>0</v>
      </c>
      <c r="AJ47" s="273">
        <v>8381842.25</v>
      </c>
      <c r="AK47" s="273">
        <v>802474.52</v>
      </c>
      <c r="AL47" s="273">
        <v>994834.54999999993</v>
      </c>
      <c r="AM47" s="273">
        <v>0</v>
      </c>
      <c r="AN47" s="273">
        <v>0</v>
      </c>
      <c r="AO47" s="273">
        <v>119831.51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121658.54999999999</v>
      </c>
      <c r="AW47" s="273">
        <v>2020021.33</v>
      </c>
      <c r="AX47" s="273">
        <v>0</v>
      </c>
      <c r="AY47" s="273">
        <v>188966.87999999998</v>
      </c>
      <c r="AZ47" s="273">
        <v>22884.02</v>
      </c>
      <c r="BA47" s="273">
        <v>0</v>
      </c>
      <c r="BB47" s="273">
        <v>497556.39</v>
      </c>
      <c r="BC47" s="273">
        <v>605145.39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5417.9</v>
      </c>
      <c r="BJ47" s="273">
        <v>0</v>
      </c>
      <c r="BK47" s="273">
        <v>0</v>
      </c>
      <c r="BL47" s="273">
        <v>309633.55</v>
      </c>
      <c r="BM47" s="273">
        <v>0</v>
      </c>
      <c r="BN47" s="273">
        <v>0</v>
      </c>
      <c r="BO47" s="273">
        <v>0</v>
      </c>
      <c r="BP47" s="273">
        <v>85890.42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16192.69</v>
      </c>
      <c r="CB47" s="273">
        <v>31966.9</v>
      </c>
      <c r="CC47" s="273">
        <v>2922188.85</v>
      </c>
      <c r="CD47" s="16"/>
      <c r="CE47" s="25">
        <f>SUM(C47:CC47)</f>
        <v>38264180.530000001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641187.57999999996</v>
      </c>
      <c r="D51" s="273">
        <v>0</v>
      </c>
      <c r="E51" s="273">
        <v>696365.16</v>
      </c>
      <c r="F51" s="273">
        <v>0</v>
      </c>
      <c r="G51" s="273">
        <v>0</v>
      </c>
      <c r="H51" s="273">
        <v>1698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12279.38</v>
      </c>
      <c r="P51" s="273">
        <v>391134.18000000005</v>
      </c>
      <c r="Q51" s="273">
        <v>0</v>
      </c>
      <c r="R51" s="273">
        <v>0</v>
      </c>
      <c r="S51" s="273">
        <v>0</v>
      </c>
      <c r="T51" s="273">
        <v>5572.47</v>
      </c>
      <c r="U51" s="273">
        <v>95163.170000000013</v>
      </c>
      <c r="V51" s="273">
        <v>0</v>
      </c>
      <c r="W51" s="273">
        <v>0</v>
      </c>
      <c r="X51" s="273">
        <v>1390.07</v>
      </c>
      <c r="Y51" s="273">
        <v>95226.49</v>
      </c>
      <c r="Z51" s="273">
        <v>0</v>
      </c>
      <c r="AA51" s="273">
        <v>0</v>
      </c>
      <c r="AB51" s="273">
        <v>81268.959999999992</v>
      </c>
      <c r="AC51" s="273">
        <v>183158.17</v>
      </c>
      <c r="AD51" s="273">
        <v>0</v>
      </c>
      <c r="AE51" s="273">
        <v>457526.18</v>
      </c>
      <c r="AF51" s="273">
        <v>0</v>
      </c>
      <c r="AG51" s="273">
        <v>368147.11</v>
      </c>
      <c r="AH51" s="273">
        <v>0</v>
      </c>
      <c r="AI51" s="273">
        <v>0</v>
      </c>
      <c r="AJ51" s="273">
        <v>3962600.6500000004</v>
      </c>
      <c r="AK51" s="273">
        <v>88184</v>
      </c>
      <c r="AL51" s="273">
        <v>46477.039999999994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79854.490000000005</v>
      </c>
      <c r="AW51" s="273">
        <v>23461.850000000002</v>
      </c>
      <c r="AX51" s="273">
        <v>0</v>
      </c>
      <c r="AY51" s="273">
        <v>2312</v>
      </c>
      <c r="AZ51" s="273">
        <v>2049.11</v>
      </c>
      <c r="BA51" s="273">
        <v>0</v>
      </c>
      <c r="BB51" s="273">
        <v>2762</v>
      </c>
      <c r="BC51" s="273">
        <v>96617.51999999999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10212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28446.9</v>
      </c>
      <c r="CC51" s="273">
        <v>2004822.55</v>
      </c>
      <c r="CD51" s="16"/>
      <c r="CE51" s="25">
        <f>SUM(C51:CD51)</f>
        <v>9377917.0300000012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18999</v>
      </c>
      <c r="D59" s="273">
        <v>0</v>
      </c>
      <c r="E59" s="273">
        <v>13459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1</v>
      </c>
      <c r="O59" s="273">
        <v>0</v>
      </c>
      <c r="P59" s="274">
        <v>1393860</v>
      </c>
      <c r="Q59" s="275">
        <v>0</v>
      </c>
      <c r="R59" s="275">
        <v>0</v>
      </c>
      <c r="S59" s="263">
        <v>0</v>
      </c>
      <c r="T59" s="263">
        <v>0</v>
      </c>
      <c r="U59" s="276">
        <v>1</v>
      </c>
      <c r="V59" s="275">
        <v>0</v>
      </c>
      <c r="W59" s="275">
        <v>2919</v>
      </c>
      <c r="X59" s="275">
        <v>3564</v>
      </c>
      <c r="Y59" s="275">
        <v>46707</v>
      </c>
      <c r="Z59" s="275">
        <v>0</v>
      </c>
      <c r="AA59" s="275">
        <v>161</v>
      </c>
      <c r="AB59" s="263">
        <v>0</v>
      </c>
      <c r="AC59" s="275">
        <v>130479</v>
      </c>
      <c r="AD59" s="275">
        <v>0</v>
      </c>
      <c r="AE59" s="275">
        <v>55543</v>
      </c>
      <c r="AF59" s="275">
        <v>0</v>
      </c>
      <c r="AG59" s="275">
        <v>49346</v>
      </c>
      <c r="AH59" s="275">
        <v>0</v>
      </c>
      <c r="AI59" s="275">
        <v>0</v>
      </c>
      <c r="AJ59" s="275">
        <v>0</v>
      </c>
      <c r="AK59" s="275">
        <v>77633</v>
      </c>
      <c r="AL59" s="275">
        <v>35452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49504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125839.31999999995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307</v>
      </c>
      <c r="D60" s="277">
        <v>0</v>
      </c>
      <c r="E60" s="277">
        <v>182</v>
      </c>
      <c r="F60" s="277">
        <v>0</v>
      </c>
      <c r="G60" s="277">
        <v>0</v>
      </c>
      <c r="H60" s="277">
        <v>19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23</v>
      </c>
      <c r="P60" s="274">
        <v>74</v>
      </c>
      <c r="Q60" s="274">
        <v>0</v>
      </c>
      <c r="R60" s="274">
        <v>0</v>
      </c>
      <c r="S60" s="278">
        <v>0</v>
      </c>
      <c r="T60" s="278">
        <v>10</v>
      </c>
      <c r="U60" s="279">
        <v>29</v>
      </c>
      <c r="V60" s="274">
        <v>0</v>
      </c>
      <c r="W60" s="274">
        <v>1</v>
      </c>
      <c r="X60" s="274">
        <v>0</v>
      </c>
      <c r="Y60" s="274">
        <v>17</v>
      </c>
      <c r="Z60" s="274">
        <v>0</v>
      </c>
      <c r="AA60" s="274">
        <v>0</v>
      </c>
      <c r="AB60" s="278">
        <v>58</v>
      </c>
      <c r="AC60" s="274">
        <v>64</v>
      </c>
      <c r="AD60" s="274">
        <v>0</v>
      </c>
      <c r="AE60" s="274">
        <v>110</v>
      </c>
      <c r="AF60" s="274">
        <v>0</v>
      </c>
      <c r="AG60" s="274">
        <v>108</v>
      </c>
      <c r="AH60" s="274">
        <v>0</v>
      </c>
      <c r="AI60" s="274">
        <v>0</v>
      </c>
      <c r="AJ60" s="274">
        <v>409</v>
      </c>
      <c r="AK60" s="274">
        <v>42</v>
      </c>
      <c r="AL60" s="274">
        <v>49</v>
      </c>
      <c r="AM60" s="274">
        <v>0</v>
      </c>
      <c r="AN60" s="274">
        <v>0</v>
      </c>
      <c r="AO60" s="274">
        <v>10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7</v>
      </c>
      <c r="AW60" s="278">
        <v>117</v>
      </c>
      <c r="AX60" s="278">
        <v>0</v>
      </c>
      <c r="AY60" s="274">
        <v>9</v>
      </c>
      <c r="AZ60" s="274">
        <v>0</v>
      </c>
      <c r="BA60" s="278">
        <v>0</v>
      </c>
      <c r="BB60" s="278">
        <v>29</v>
      </c>
      <c r="BC60" s="278">
        <v>18</v>
      </c>
      <c r="BD60" s="278">
        <v>0</v>
      </c>
      <c r="BE60" s="274">
        <v>0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17</v>
      </c>
      <c r="BM60" s="278">
        <v>0</v>
      </c>
      <c r="BN60" s="278">
        <v>0</v>
      </c>
      <c r="BO60" s="278">
        <v>0</v>
      </c>
      <c r="BP60" s="278">
        <v>4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0</v>
      </c>
      <c r="CA60" s="278">
        <v>0</v>
      </c>
      <c r="CB60" s="278">
        <v>2</v>
      </c>
      <c r="CC60" s="278">
        <v>111</v>
      </c>
      <c r="CD60" s="209" t="s">
        <v>247</v>
      </c>
      <c r="CE60" s="227">
        <f t="shared" ref="CE60:CE68" si="6">SUM(C60:CD60)</f>
        <v>1826</v>
      </c>
    </row>
    <row r="61" spans="1:83" x14ac:dyDescent="0.25">
      <c r="A61" s="31" t="s">
        <v>262</v>
      </c>
      <c r="B61" s="16"/>
      <c r="C61" s="273">
        <v>28835257.41</v>
      </c>
      <c r="D61" s="273">
        <v>0</v>
      </c>
      <c r="E61" s="273">
        <v>16491487.540000001</v>
      </c>
      <c r="F61" s="273">
        <v>0</v>
      </c>
      <c r="G61" s="273">
        <v>0</v>
      </c>
      <c r="H61" s="273">
        <v>2235846.1100000003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1384286.25</v>
      </c>
      <c r="P61" s="275">
        <v>11292875.83</v>
      </c>
      <c r="Q61" s="275">
        <v>0</v>
      </c>
      <c r="R61" s="275">
        <v>0</v>
      </c>
      <c r="S61" s="280">
        <v>0</v>
      </c>
      <c r="T61" s="280">
        <v>1278175.23</v>
      </c>
      <c r="U61" s="276">
        <v>2338355.9</v>
      </c>
      <c r="V61" s="275">
        <v>0</v>
      </c>
      <c r="W61" s="275">
        <v>5392.08</v>
      </c>
      <c r="X61" s="275">
        <v>0</v>
      </c>
      <c r="Y61" s="275">
        <v>1008949.47</v>
      </c>
      <c r="Z61" s="275">
        <v>0</v>
      </c>
      <c r="AA61" s="275">
        <v>0</v>
      </c>
      <c r="AB61" s="281">
        <v>6098061.2500000009</v>
      </c>
      <c r="AC61" s="275">
        <v>5055677.01</v>
      </c>
      <c r="AD61" s="275">
        <v>0</v>
      </c>
      <c r="AE61" s="275">
        <v>13431950.209999999</v>
      </c>
      <c r="AF61" s="275">
        <v>0</v>
      </c>
      <c r="AG61" s="275">
        <v>14553929.940000001</v>
      </c>
      <c r="AH61" s="275">
        <v>0</v>
      </c>
      <c r="AI61" s="275">
        <v>0</v>
      </c>
      <c r="AJ61" s="275">
        <v>50232276.499999993</v>
      </c>
      <c r="AK61" s="275">
        <v>2982825.55</v>
      </c>
      <c r="AL61" s="275">
        <v>3843964.04</v>
      </c>
      <c r="AM61" s="275">
        <v>0</v>
      </c>
      <c r="AN61" s="275">
        <v>0</v>
      </c>
      <c r="AO61" s="275">
        <v>1388429.3399999999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464147.21</v>
      </c>
      <c r="AW61" s="280">
        <v>8277532.879999999</v>
      </c>
      <c r="AX61" s="280">
        <v>0</v>
      </c>
      <c r="AY61" s="275">
        <v>779558.79</v>
      </c>
      <c r="AZ61" s="275">
        <v>54136.94</v>
      </c>
      <c r="BA61" s="280">
        <v>0</v>
      </c>
      <c r="BB61" s="280">
        <v>2026518.35</v>
      </c>
      <c r="BC61" s="280">
        <v>3373007.14</v>
      </c>
      <c r="BD61" s="280">
        <v>0</v>
      </c>
      <c r="BE61" s="275">
        <v>0</v>
      </c>
      <c r="BF61" s="280">
        <v>0</v>
      </c>
      <c r="BG61" s="280">
        <v>0</v>
      </c>
      <c r="BH61" s="280">
        <v>0</v>
      </c>
      <c r="BI61" s="280">
        <v>14905.78</v>
      </c>
      <c r="BJ61" s="280">
        <v>0</v>
      </c>
      <c r="BK61" s="280">
        <v>0</v>
      </c>
      <c r="BL61" s="280">
        <v>802202.13</v>
      </c>
      <c r="BM61" s="280">
        <v>0</v>
      </c>
      <c r="BN61" s="280">
        <v>0</v>
      </c>
      <c r="BO61" s="280">
        <v>0</v>
      </c>
      <c r="BP61" s="280">
        <v>351112.24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0</v>
      </c>
      <c r="BZ61" s="280">
        <v>0</v>
      </c>
      <c r="CA61" s="280">
        <v>50625.67</v>
      </c>
      <c r="CB61" s="280">
        <v>86459.21</v>
      </c>
      <c r="CC61" s="280">
        <v>17348923.41</v>
      </c>
      <c r="CD61" s="24" t="s">
        <v>247</v>
      </c>
      <c r="CE61" s="25">
        <f t="shared" si="6"/>
        <v>196086869.40999997</v>
      </c>
    </row>
    <row r="62" spans="1:83" x14ac:dyDescent="0.25">
      <c r="A62" s="31" t="s">
        <v>10</v>
      </c>
      <c r="B62" s="16"/>
      <c r="C62" s="25">
        <f t="shared" ref="C62:AH62" si="7">ROUND(C47+C48,0)</f>
        <v>6203962</v>
      </c>
      <c r="D62" s="25">
        <f t="shared" si="7"/>
        <v>0</v>
      </c>
      <c r="E62" s="25">
        <f t="shared" si="7"/>
        <v>3708094</v>
      </c>
      <c r="F62" s="25">
        <f t="shared" si="7"/>
        <v>0</v>
      </c>
      <c r="G62" s="25">
        <f t="shared" si="7"/>
        <v>0</v>
      </c>
      <c r="H62" s="25">
        <f t="shared" si="7"/>
        <v>470114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460818</v>
      </c>
      <c r="P62" s="25">
        <f t="shared" si="7"/>
        <v>1598905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262499</v>
      </c>
      <c r="U62" s="25">
        <f t="shared" si="7"/>
        <v>584856</v>
      </c>
      <c r="V62" s="25">
        <f t="shared" si="7"/>
        <v>0</v>
      </c>
      <c r="W62" s="25">
        <f t="shared" si="7"/>
        <v>2332</v>
      </c>
      <c r="X62" s="25">
        <f t="shared" si="7"/>
        <v>0</v>
      </c>
      <c r="Y62" s="25">
        <f t="shared" si="7"/>
        <v>270780</v>
      </c>
      <c r="Z62" s="25">
        <f t="shared" si="7"/>
        <v>0</v>
      </c>
      <c r="AA62" s="25">
        <f t="shared" si="7"/>
        <v>0</v>
      </c>
      <c r="AB62" s="25">
        <f t="shared" si="7"/>
        <v>1349041</v>
      </c>
      <c r="AC62" s="25">
        <f t="shared" si="7"/>
        <v>1126333</v>
      </c>
      <c r="AD62" s="25">
        <f t="shared" si="7"/>
        <v>0</v>
      </c>
      <c r="AE62" s="25">
        <f t="shared" si="7"/>
        <v>2541662</v>
      </c>
      <c r="AF62" s="25">
        <f t="shared" si="7"/>
        <v>0</v>
      </c>
      <c r="AG62" s="25">
        <f t="shared" si="7"/>
        <v>2558278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8381842</v>
      </c>
      <c r="AK62" s="25">
        <f t="shared" si="8"/>
        <v>802475</v>
      </c>
      <c r="AL62" s="25">
        <f t="shared" si="8"/>
        <v>994835</v>
      </c>
      <c r="AM62" s="25">
        <f t="shared" si="8"/>
        <v>0</v>
      </c>
      <c r="AN62" s="25">
        <f t="shared" si="8"/>
        <v>0</v>
      </c>
      <c r="AO62" s="25">
        <f t="shared" si="8"/>
        <v>119832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121659</v>
      </c>
      <c r="AW62" s="25">
        <f t="shared" si="8"/>
        <v>2020021</v>
      </c>
      <c r="AX62" s="25">
        <f t="shared" si="8"/>
        <v>0</v>
      </c>
      <c r="AY62" s="25">
        <f t="shared" si="8"/>
        <v>188967</v>
      </c>
      <c r="AZ62" s="25">
        <f t="shared" si="8"/>
        <v>22884</v>
      </c>
      <c r="BA62" s="25">
        <f t="shared" si="8"/>
        <v>0</v>
      </c>
      <c r="BB62" s="25">
        <f t="shared" si="8"/>
        <v>497556</v>
      </c>
      <c r="BC62" s="25">
        <f t="shared" si="8"/>
        <v>605145</v>
      </c>
      <c r="BD62" s="25">
        <f t="shared" si="8"/>
        <v>0</v>
      </c>
      <c r="BE62" s="25">
        <f t="shared" si="8"/>
        <v>0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5418</v>
      </c>
      <c r="BJ62" s="25">
        <f t="shared" si="8"/>
        <v>0</v>
      </c>
      <c r="BK62" s="25">
        <f t="shared" si="8"/>
        <v>0</v>
      </c>
      <c r="BL62" s="25">
        <f t="shared" si="8"/>
        <v>309634</v>
      </c>
      <c r="BM62" s="25">
        <f t="shared" si="8"/>
        <v>0</v>
      </c>
      <c r="BN62" s="25">
        <f t="shared" si="8"/>
        <v>0</v>
      </c>
      <c r="BO62" s="25">
        <f t="shared" ref="BO62:CC62" si="9">ROUND(BO47+BO48,0)</f>
        <v>0</v>
      </c>
      <c r="BP62" s="25">
        <f t="shared" si="9"/>
        <v>85890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0</v>
      </c>
      <c r="CA62" s="25">
        <f t="shared" si="9"/>
        <v>16193</v>
      </c>
      <c r="CB62" s="25">
        <f t="shared" si="9"/>
        <v>31967</v>
      </c>
      <c r="CC62" s="25">
        <f t="shared" si="9"/>
        <v>2922189</v>
      </c>
      <c r="CD62" s="24" t="s">
        <v>247</v>
      </c>
      <c r="CE62" s="25">
        <f t="shared" si="6"/>
        <v>38264181</v>
      </c>
    </row>
    <row r="63" spans="1:83" x14ac:dyDescent="0.25">
      <c r="A63" s="31" t="s">
        <v>263</v>
      </c>
      <c r="B63" s="16"/>
      <c r="C63" s="273">
        <v>1539163.25</v>
      </c>
      <c r="D63" s="273">
        <v>0</v>
      </c>
      <c r="E63" s="273">
        <v>0</v>
      </c>
      <c r="F63" s="273">
        <v>0</v>
      </c>
      <c r="G63" s="273">
        <v>0</v>
      </c>
      <c r="H63" s="273">
        <v>3060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0</v>
      </c>
      <c r="Q63" s="275">
        <v>0</v>
      </c>
      <c r="R63" s="275">
        <v>0</v>
      </c>
      <c r="S63" s="280">
        <v>3400</v>
      </c>
      <c r="T63" s="280">
        <v>0</v>
      </c>
      <c r="U63" s="276">
        <v>18297.82</v>
      </c>
      <c r="V63" s="275">
        <v>0</v>
      </c>
      <c r="W63" s="275">
        <v>0</v>
      </c>
      <c r="X63" s="275">
        <v>0</v>
      </c>
      <c r="Y63" s="275">
        <v>13845</v>
      </c>
      <c r="Z63" s="275">
        <v>0</v>
      </c>
      <c r="AA63" s="275">
        <v>0</v>
      </c>
      <c r="AB63" s="281">
        <v>1579.2</v>
      </c>
      <c r="AC63" s="275">
        <v>519674.4</v>
      </c>
      <c r="AD63" s="275">
        <v>0</v>
      </c>
      <c r="AE63" s="275">
        <v>0</v>
      </c>
      <c r="AF63" s="275">
        <v>0</v>
      </c>
      <c r="AG63" s="275">
        <v>33701.31</v>
      </c>
      <c r="AH63" s="275">
        <v>0</v>
      </c>
      <c r="AI63" s="275">
        <v>0</v>
      </c>
      <c r="AJ63" s="275">
        <v>10633772.109999999</v>
      </c>
      <c r="AK63" s="275">
        <v>10450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46370.239999999998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74906.44</v>
      </c>
      <c r="CC63" s="280">
        <v>1204684.02</v>
      </c>
      <c r="CD63" s="24" t="s">
        <v>247</v>
      </c>
      <c r="CE63" s="25">
        <f t="shared" si="6"/>
        <v>14102903.789999999</v>
      </c>
    </row>
    <row r="64" spans="1:83" x14ac:dyDescent="0.25">
      <c r="A64" s="31" t="s">
        <v>264</v>
      </c>
      <c r="B64" s="16"/>
      <c r="C64" s="273">
        <v>2482716.5499999998</v>
      </c>
      <c r="D64" s="273">
        <v>0</v>
      </c>
      <c r="E64" s="273">
        <v>715901.46</v>
      </c>
      <c r="F64" s="273">
        <v>0</v>
      </c>
      <c r="G64" s="273">
        <v>0</v>
      </c>
      <c r="H64" s="273">
        <v>18216.96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23017.599999999999</v>
      </c>
      <c r="P64" s="275">
        <v>344273.97</v>
      </c>
      <c r="Q64" s="275">
        <v>0</v>
      </c>
      <c r="R64" s="275">
        <v>0</v>
      </c>
      <c r="S64" s="280">
        <v>0</v>
      </c>
      <c r="T64" s="280">
        <v>267927.24</v>
      </c>
      <c r="U64" s="276">
        <v>3132804.84</v>
      </c>
      <c r="V64" s="275">
        <v>0</v>
      </c>
      <c r="W64" s="275">
        <v>62.83</v>
      </c>
      <c r="X64" s="275">
        <v>0</v>
      </c>
      <c r="Y64" s="275">
        <v>4522.66</v>
      </c>
      <c r="Z64" s="275">
        <v>0</v>
      </c>
      <c r="AA64" s="275">
        <v>0</v>
      </c>
      <c r="AB64" s="281">
        <v>23274684.32</v>
      </c>
      <c r="AC64" s="275">
        <v>1026132.74</v>
      </c>
      <c r="AD64" s="275">
        <v>0</v>
      </c>
      <c r="AE64" s="275">
        <v>1008183.0599999999</v>
      </c>
      <c r="AF64" s="275">
        <v>0</v>
      </c>
      <c r="AG64" s="275">
        <v>1053769.83</v>
      </c>
      <c r="AH64" s="275">
        <v>0</v>
      </c>
      <c r="AI64" s="275">
        <v>0</v>
      </c>
      <c r="AJ64" s="275">
        <v>1453185.4100000001</v>
      </c>
      <c r="AK64" s="275">
        <v>34717.870000000003</v>
      </c>
      <c r="AL64" s="275">
        <v>290349.49</v>
      </c>
      <c r="AM64" s="275">
        <v>0</v>
      </c>
      <c r="AN64" s="275">
        <v>0</v>
      </c>
      <c r="AO64" s="275">
        <v>553.62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130436.25</v>
      </c>
      <c r="AW64" s="280">
        <v>84241.51</v>
      </c>
      <c r="AX64" s="280">
        <v>0</v>
      </c>
      <c r="AY64" s="275">
        <v>-98788.65</v>
      </c>
      <c r="AZ64" s="275">
        <v>57293.77</v>
      </c>
      <c r="BA64" s="280">
        <v>0</v>
      </c>
      <c r="BB64" s="280">
        <v>-8388.9599999999991</v>
      </c>
      <c r="BC64" s="280">
        <v>70561.72</v>
      </c>
      <c r="BD64" s="280">
        <v>0</v>
      </c>
      <c r="BE64" s="275">
        <v>1781.07</v>
      </c>
      <c r="BF64" s="280">
        <v>0</v>
      </c>
      <c r="BG64" s="280">
        <v>0</v>
      </c>
      <c r="BH64" s="280">
        <v>0</v>
      </c>
      <c r="BI64" s="280">
        <v>-537.66999999999996</v>
      </c>
      <c r="BJ64" s="280">
        <v>0</v>
      </c>
      <c r="BK64" s="280">
        <v>0</v>
      </c>
      <c r="BL64" s="280">
        <v>-784.58</v>
      </c>
      <c r="BM64" s="280">
        <v>0</v>
      </c>
      <c r="BN64" s="280">
        <v>0</v>
      </c>
      <c r="BO64" s="280">
        <v>0</v>
      </c>
      <c r="BP64" s="280">
        <v>27699.34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1394.19</v>
      </c>
      <c r="CC64" s="280">
        <v>328974.07</v>
      </c>
      <c r="CD64" s="24" t="s">
        <v>247</v>
      </c>
      <c r="CE64" s="25">
        <f t="shared" si="6"/>
        <v>35724902.509999998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18108444.32</v>
      </c>
      <c r="D66" s="273">
        <v>211494.33</v>
      </c>
      <c r="E66" s="273">
        <v>12343577.33</v>
      </c>
      <c r="F66" s="273">
        <v>0</v>
      </c>
      <c r="G66" s="273">
        <v>0</v>
      </c>
      <c r="H66" s="273">
        <v>685165.01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338188.92000000004</v>
      </c>
      <c r="P66" s="275">
        <v>41115549.390000001</v>
      </c>
      <c r="Q66" s="275">
        <v>0</v>
      </c>
      <c r="R66" s="275">
        <v>0</v>
      </c>
      <c r="S66" s="280">
        <v>0</v>
      </c>
      <c r="T66" s="280">
        <v>435580.22</v>
      </c>
      <c r="U66" s="276">
        <v>2824537.3600000003</v>
      </c>
      <c r="V66" s="275">
        <v>0</v>
      </c>
      <c r="W66" s="275">
        <v>1600985.36</v>
      </c>
      <c r="X66" s="275">
        <v>1045969.08</v>
      </c>
      <c r="Y66" s="275">
        <v>4978685.8899999997</v>
      </c>
      <c r="Z66" s="275">
        <v>0</v>
      </c>
      <c r="AA66" s="275">
        <v>189143.34</v>
      </c>
      <c r="AB66" s="281">
        <v>6974621.9100000001</v>
      </c>
      <c r="AC66" s="275">
        <v>2239374.9900000002</v>
      </c>
      <c r="AD66" s="275">
        <v>0</v>
      </c>
      <c r="AE66" s="275">
        <v>3990875.4800000009</v>
      </c>
      <c r="AF66" s="275">
        <v>0</v>
      </c>
      <c r="AG66" s="275">
        <v>13538810.880000001</v>
      </c>
      <c r="AH66" s="275">
        <v>0</v>
      </c>
      <c r="AI66" s="275">
        <v>0</v>
      </c>
      <c r="AJ66" s="275">
        <v>34177525.200000003</v>
      </c>
      <c r="AK66" s="275">
        <v>2191848.4900000002</v>
      </c>
      <c r="AL66" s="275">
        <v>3001907.3000000003</v>
      </c>
      <c r="AM66" s="275">
        <v>0</v>
      </c>
      <c r="AN66" s="275">
        <v>0</v>
      </c>
      <c r="AO66" s="275">
        <v>-1261443.8500000001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368677.33999999997</v>
      </c>
      <c r="AW66" s="280">
        <v>-4796485.2399999993</v>
      </c>
      <c r="AX66" s="280">
        <v>0</v>
      </c>
      <c r="AY66" s="275">
        <v>216426.64</v>
      </c>
      <c r="AZ66" s="275">
        <v>9354.8700000000008</v>
      </c>
      <c r="BA66" s="280">
        <v>0</v>
      </c>
      <c r="BB66" s="280">
        <v>-2254855.1299999994</v>
      </c>
      <c r="BC66" s="280">
        <v>-4039641.85</v>
      </c>
      <c r="BD66" s="280">
        <v>0</v>
      </c>
      <c r="BE66" s="275">
        <v>1781.07</v>
      </c>
      <c r="BF66" s="280">
        <v>1085.19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-1133502.1299999999</v>
      </c>
      <c r="BM66" s="280">
        <v>0</v>
      </c>
      <c r="BN66" s="280">
        <v>0</v>
      </c>
      <c r="BO66" s="280">
        <v>0</v>
      </c>
      <c r="BP66" s="280">
        <v>195277.19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0</v>
      </c>
      <c r="CA66" s="280">
        <v>-10768.83</v>
      </c>
      <c r="CB66" s="280">
        <v>-64735.39</v>
      </c>
      <c r="CC66" s="280">
        <v>-2108772.9100000006</v>
      </c>
      <c r="CD66" s="24" t="s">
        <v>247</v>
      </c>
      <c r="CE66" s="25">
        <f t="shared" si="6"/>
        <v>135114681.77000001</v>
      </c>
    </row>
    <row r="67" spans="1:83" x14ac:dyDescent="0.25">
      <c r="A67" s="31" t="s">
        <v>15</v>
      </c>
      <c r="B67" s="16"/>
      <c r="C67" s="25">
        <f t="shared" ref="C67:AH67" si="10">ROUND(C51+C52,0)</f>
        <v>641188</v>
      </c>
      <c r="D67" s="25">
        <f t="shared" si="10"/>
        <v>0</v>
      </c>
      <c r="E67" s="25">
        <f t="shared" si="10"/>
        <v>696365</v>
      </c>
      <c r="F67" s="25">
        <f t="shared" si="10"/>
        <v>0</v>
      </c>
      <c r="G67" s="25">
        <f t="shared" si="10"/>
        <v>0</v>
      </c>
      <c r="H67" s="25">
        <f t="shared" si="10"/>
        <v>1698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12279</v>
      </c>
      <c r="P67" s="25">
        <f t="shared" si="10"/>
        <v>391134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5572</v>
      </c>
      <c r="U67" s="25">
        <f t="shared" si="10"/>
        <v>95163</v>
      </c>
      <c r="V67" s="25">
        <f t="shared" si="10"/>
        <v>0</v>
      </c>
      <c r="W67" s="25">
        <f t="shared" si="10"/>
        <v>0</v>
      </c>
      <c r="X67" s="25">
        <f t="shared" si="10"/>
        <v>1390</v>
      </c>
      <c r="Y67" s="25">
        <f t="shared" si="10"/>
        <v>95226</v>
      </c>
      <c r="Z67" s="25">
        <f t="shared" si="10"/>
        <v>0</v>
      </c>
      <c r="AA67" s="25">
        <f t="shared" si="10"/>
        <v>0</v>
      </c>
      <c r="AB67" s="25">
        <f t="shared" si="10"/>
        <v>81269</v>
      </c>
      <c r="AC67" s="25">
        <f t="shared" si="10"/>
        <v>183158</v>
      </c>
      <c r="AD67" s="25">
        <f t="shared" si="10"/>
        <v>0</v>
      </c>
      <c r="AE67" s="25">
        <f t="shared" si="10"/>
        <v>457526</v>
      </c>
      <c r="AF67" s="25">
        <f t="shared" si="10"/>
        <v>0</v>
      </c>
      <c r="AG67" s="25">
        <f t="shared" si="10"/>
        <v>368147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3962601</v>
      </c>
      <c r="AK67" s="25">
        <f t="shared" si="11"/>
        <v>88184</v>
      </c>
      <c r="AL67" s="25">
        <f t="shared" si="11"/>
        <v>46477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79854</v>
      </c>
      <c r="AW67" s="25">
        <f t="shared" si="11"/>
        <v>23462</v>
      </c>
      <c r="AX67" s="25">
        <f t="shared" si="11"/>
        <v>0</v>
      </c>
      <c r="AY67" s="25">
        <f t="shared" si="11"/>
        <v>2312</v>
      </c>
      <c r="AZ67" s="25">
        <f t="shared" si="11"/>
        <v>2049</v>
      </c>
      <c r="BA67" s="25">
        <f t="shared" si="11"/>
        <v>0</v>
      </c>
      <c r="BB67" s="25">
        <f t="shared" si="11"/>
        <v>2762</v>
      </c>
      <c r="BC67" s="25">
        <f t="shared" si="11"/>
        <v>96618</v>
      </c>
      <c r="BD67" s="25">
        <f t="shared" si="11"/>
        <v>0</v>
      </c>
      <c r="BE67" s="25">
        <f t="shared" si="11"/>
        <v>0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10212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28447</v>
      </c>
      <c r="CC67" s="25">
        <f t="shared" si="12"/>
        <v>2004823</v>
      </c>
      <c r="CD67" s="24" t="s">
        <v>247</v>
      </c>
      <c r="CE67" s="25">
        <f t="shared" si="6"/>
        <v>9377916</v>
      </c>
    </row>
    <row r="68" spans="1:83" x14ac:dyDescent="0.25">
      <c r="A68" s="31" t="s">
        <v>267</v>
      </c>
      <c r="B68" s="25"/>
      <c r="C68" s="273">
        <v>251661.68</v>
      </c>
      <c r="D68" s="273">
        <v>0</v>
      </c>
      <c r="E68" s="273">
        <v>729285.39999999991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95492.32</v>
      </c>
      <c r="P68" s="275">
        <v>9480</v>
      </c>
      <c r="Q68" s="275">
        <v>0</v>
      </c>
      <c r="R68" s="275">
        <v>0</v>
      </c>
      <c r="S68" s="280">
        <v>0</v>
      </c>
      <c r="T68" s="280">
        <v>0</v>
      </c>
      <c r="U68" s="276">
        <v>511.28</v>
      </c>
      <c r="V68" s="275">
        <v>0</v>
      </c>
      <c r="W68" s="275">
        <v>0</v>
      </c>
      <c r="X68" s="275">
        <v>0</v>
      </c>
      <c r="Y68" s="275">
        <v>109368.04</v>
      </c>
      <c r="Z68" s="275">
        <v>0</v>
      </c>
      <c r="AA68" s="275">
        <v>0</v>
      </c>
      <c r="AB68" s="281">
        <v>24638.34</v>
      </c>
      <c r="AC68" s="275">
        <v>30315.46</v>
      </c>
      <c r="AD68" s="275">
        <v>0</v>
      </c>
      <c r="AE68" s="275">
        <v>1131597.58</v>
      </c>
      <c r="AF68" s="275">
        <v>0</v>
      </c>
      <c r="AG68" s="275">
        <v>9480</v>
      </c>
      <c r="AH68" s="275">
        <v>0</v>
      </c>
      <c r="AI68" s="275">
        <v>0</v>
      </c>
      <c r="AJ68" s="275">
        <v>5065342.92</v>
      </c>
      <c r="AK68" s="275">
        <v>64622.57</v>
      </c>
      <c r="AL68" s="275">
        <v>53337.74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-620.16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15557.5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463818.5</v>
      </c>
      <c r="CD68" s="24" t="s">
        <v>247</v>
      </c>
      <c r="CE68" s="25">
        <f t="shared" si="6"/>
        <v>8053889.1699999999</v>
      </c>
    </row>
    <row r="69" spans="1:83" x14ac:dyDescent="0.25">
      <c r="A69" s="31" t="s">
        <v>268</v>
      </c>
      <c r="B69" s="16"/>
      <c r="C69" s="25">
        <f t="shared" ref="C69:AH69" si="13">SUM(C70:C83)</f>
        <v>2180870.0799999996</v>
      </c>
      <c r="D69" s="25">
        <f t="shared" si="13"/>
        <v>109.42</v>
      </c>
      <c r="E69" s="25">
        <f t="shared" si="13"/>
        <v>1474974.4999999998</v>
      </c>
      <c r="F69" s="25">
        <f t="shared" si="13"/>
        <v>0</v>
      </c>
      <c r="G69" s="25">
        <f t="shared" si="13"/>
        <v>0</v>
      </c>
      <c r="H69" s="25">
        <f t="shared" si="13"/>
        <v>317587.63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131678.03999999998</v>
      </c>
      <c r="P69" s="25">
        <f t="shared" si="13"/>
        <v>921498.62999999989</v>
      </c>
      <c r="Q69" s="25">
        <f t="shared" si="13"/>
        <v>0</v>
      </c>
      <c r="R69" s="25">
        <f t="shared" si="13"/>
        <v>0</v>
      </c>
      <c r="S69" s="25">
        <f t="shared" si="13"/>
        <v>0</v>
      </c>
      <c r="T69" s="25">
        <f t="shared" si="13"/>
        <v>85432.74000000002</v>
      </c>
      <c r="U69" s="25">
        <f t="shared" si="13"/>
        <v>416266.9800000001</v>
      </c>
      <c r="V69" s="25">
        <f t="shared" si="13"/>
        <v>0</v>
      </c>
      <c r="W69" s="25">
        <f t="shared" si="13"/>
        <v>0</v>
      </c>
      <c r="X69" s="25">
        <f t="shared" si="13"/>
        <v>75.84</v>
      </c>
      <c r="Y69" s="25">
        <f t="shared" si="13"/>
        <v>52420.680000000008</v>
      </c>
      <c r="Z69" s="25">
        <f t="shared" si="13"/>
        <v>0</v>
      </c>
      <c r="AA69" s="25">
        <f t="shared" si="13"/>
        <v>0</v>
      </c>
      <c r="AB69" s="25">
        <f t="shared" si="13"/>
        <v>969190.1100000001</v>
      </c>
      <c r="AC69" s="25">
        <f t="shared" si="13"/>
        <v>493569.93999999994</v>
      </c>
      <c r="AD69" s="25">
        <f t="shared" si="13"/>
        <v>0</v>
      </c>
      <c r="AE69" s="25">
        <f t="shared" si="13"/>
        <v>1061196.6899999997</v>
      </c>
      <c r="AF69" s="25">
        <f t="shared" si="13"/>
        <v>0</v>
      </c>
      <c r="AG69" s="25">
        <f t="shared" si="13"/>
        <v>2852652.5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5890012.8500000006</v>
      </c>
      <c r="AK69" s="25">
        <f t="shared" si="14"/>
        <v>232066.89</v>
      </c>
      <c r="AL69" s="25">
        <f t="shared" si="14"/>
        <v>277753.18</v>
      </c>
      <c r="AM69" s="25">
        <f t="shared" si="14"/>
        <v>0</v>
      </c>
      <c r="AN69" s="25">
        <f t="shared" si="14"/>
        <v>0</v>
      </c>
      <c r="AO69" s="25">
        <f t="shared" si="14"/>
        <v>111165.94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54546.319999999992</v>
      </c>
      <c r="AW69" s="25">
        <f t="shared" si="14"/>
        <v>1123934.44</v>
      </c>
      <c r="AX69" s="25">
        <f t="shared" si="14"/>
        <v>0</v>
      </c>
      <c r="AY69" s="25">
        <f t="shared" si="14"/>
        <v>58338.890000000007</v>
      </c>
      <c r="AZ69" s="25">
        <f t="shared" si="14"/>
        <v>11141.619999999999</v>
      </c>
      <c r="BA69" s="25">
        <f t="shared" si="14"/>
        <v>0</v>
      </c>
      <c r="BB69" s="25">
        <f t="shared" si="14"/>
        <v>74808.710000000006</v>
      </c>
      <c r="BC69" s="25">
        <f t="shared" si="14"/>
        <v>83404.209999999992</v>
      </c>
      <c r="BD69" s="25">
        <f t="shared" si="14"/>
        <v>0</v>
      </c>
      <c r="BE69" s="25">
        <f t="shared" si="14"/>
        <v>0</v>
      </c>
      <c r="BF69" s="25">
        <f t="shared" si="14"/>
        <v>1162.54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34057.259999999995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0</v>
      </c>
      <c r="BP69" s="25">
        <f t="shared" si="15"/>
        <v>277580.03999999998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11274.09</v>
      </c>
      <c r="CB69" s="25">
        <f t="shared" si="15"/>
        <v>25511.85</v>
      </c>
      <c r="CC69" s="25">
        <f t="shared" si="15"/>
        <v>16186494.859999999</v>
      </c>
      <c r="CD69" s="25">
        <f t="shared" si="15"/>
        <v>0</v>
      </c>
      <c r="CE69" s="25">
        <f t="shared" si="15"/>
        <v>35410777.469999999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>
        <v>201673.98</v>
      </c>
      <c r="D71" s="282">
        <v>0</v>
      </c>
      <c r="E71" s="282">
        <v>19645.080000000002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168117.85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17298.46</v>
      </c>
      <c r="AD71" s="282">
        <v>0</v>
      </c>
      <c r="AE71" s="282">
        <v>0</v>
      </c>
      <c r="AF71" s="282">
        <v>0</v>
      </c>
      <c r="AG71" s="282">
        <v>1515357.7</v>
      </c>
      <c r="AH71" s="282">
        <v>0</v>
      </c>
      <c r="AI71" s="282">
        <v>0</v>
      </c>
      <c r="AJ71" s="282">
        <v>329811.8</v>
      </c>
      <c r="AK71" s="282">
        <v>0</v>
      </c>
      <c r="AL71" s="282">
        <v>0</v>
      </c>
      <c r="AM71" s="282">
        <v>0</v>
      </c>
      <c r="AN71" s="282">
        <v>0</v>
      </c>
      <c r="AO71" s="282">
        <v>68123.320000000007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774762.09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f t="shared" si="16"/>
        <v>3094790.28</v>
      </c>
    </row>
    <row r="72" spans="1:83" x14ac:dyDescent="0.25">
      <c r="A72" s="26" t="s">
        <v>271</v>
      </c>
      <c r="B72" s="27"/>
      <c r="C72" s="282">
        <v>939.08999999999992</v>
      </c>
      <c r="D72" s="282">
        <v>0</v>
      </c>
      <c r="E72" s="282">
        <v>958.09</v>
      </c>
      <c r="F72" s="282">
        <v>0</v>
      </c>
      <c r="G72" s="282">
        <v>0</v>
      </c>
      <c r="H72" s="282">
        <v>-138.36000000000001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315.84000000000003</v>
      </c>
      <c r="Q72" s="282">
        <v>0</v>
      </c>
      <c r="R72" s="282">
        <v>0</v>
      </c>
      <c r="S72" s="282">
        <v>0</v>
      </c>
      <c r="T72" s="282">
        <v>0</v>
      </c>
      <c r="U72" s="282">
        <v>37786.01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28326.239999999998</v>
      </c>
      <c r="AC72" s="282">
        <v>2795.65</v>
      </c>
      <c r="AD72" s="282">
        <v>0</v>
      </c>
      <c r="AE72" s="282">
        <v>1817.01</v>
      </c>
      <c r="AF72" s="282">
        <v>0</v>
      </c>
      <c r="AG72" s="282">
        <v>5554.6500000000005</v>
      </c>
      <c r="AH72" s="282">
        <v>0</v>
      </c>
      <c r="AI72" s="282">
        <v>0</v>
      </c>
      <c r="AJ72" s="282">
        <v>77916.679999999993</v>
      </c>
      <c r="AK72" s="282">
        <v>0</v>
      </c>
      <c r="AL72" s="282">
        <v>255.07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203.57</v>
      </c>
      <c r="AW72" s="282">
        <v>2970.83</v>
      </c>
      <c r="AX72" s="282">
        <v>0</v>
      </c>
      <c r="AY72" s="282">
        <v>0</v>
      </c>
      <c r="AZ72" s="282">
        <v>538.38</v>
      </c>
      <c r="BA72" s="282">
        <v>0</v>
      </c>
      <c r="BB72" s="282">
        <v>309.57</v>
      </c>
      <c r="BC72" s="282">
        <v>264.72000000000003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580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106</v>
      </c>
      <c r="CC72" s="282">
        <v>91273.68</v>
      </c>
      <c r="CD72" s="282">
        <v>0</v>
      </c>
      <c r="CE72" s="25">
        <f t="shared" si="16"/>
        <v>252772.71999999997</v>
      </c>
    </row>
    <row r="73" spans="1:83" x14ac:dyDescent="0.25">
      <c r="A73" s="26" t="s">
        <v>272</v>
      </c>
      <c r="B73" s="27"/>
      <c r="C73" s="282">
        <v>450648.04000000004</v>
      </c>
      <c r="D73" s="282">
        <v>0</v>
      </c>
      <c r="E73" s="282">
        <v>585398.89999999991</v>
      </c>
      <c r="F73" s="282">
        <v>0</v>
      </c>
      <c r="G73" s="282">
        <v>0</v>
      </c>
      <c r="H73" s="282">
        <v>183930.68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62683.29</v>
      </c>
      <c r="P73" s="282">
        <v>383368.30000000005</v>
      </c>
      <c r="Q73" s="282">
        <v>0</v>
      </c>
      <c r="R73" s="282">
        <v>0</v>
      </c>
      <c r="S73" s="282">
        <v>0</v>
      </c>
      <c r="T73" s="282">
        <v>46425.95</v>
      </c>
      <c r="U73" s="282">
        <v>162567.51</v>
      </c>
      <c r="V73" s="282">
        <v>0</v>
      </c>
      <c r="W73" s="282">
        <v>0</v>
      </c>
      <c r="X73" s="282">
        <v>45.44</v>
      </c>
      <c r="Y73" s="282">
        <v>12229.900000000001</v>
      </c>
      <c r="Z73" s="282">
        <v>0</v>
      </c>
      <c r="AA73" s="282">
        <v>0</v>
      </c>
      <c r="AB73" s="282">
        <v>316300.92</v>
      </c>
      <c r="AC73" s="282">
        <v>134065.74</v>
      </c>
      <c r="AD73" s="282">
        <v>0</v>
      </c>
      <c r="AE73" s="282">
        <v>426671.35</v>
      </c>
      <c r="AF73" s="282">
        <v>0</v>
      </c>
      <c r="AG73" s="282">
        <v>574836.64999999991</v>
      </c>
      <c r="AH73" s="282">
        <v>0</v>
      </c>
      <c r="AI73" s="282">
        <v>0</v>
      </c>
      <c r="AJ73" s="282">
        <v>2495409.7399999998</v>
      </c>
      <c r="AK73" s="282">
        <v>90536.11</v>
      </c>
      <c r="AL73" s="282">
        <v>108821.66</v>
      </c>
      <c r="AM73" s="282">
        <v>0</v>
      </c>
      <c r="AN73" s="282">
        <v>0</v>
      </c>
      <c r="AO73" s="282">
        <v>42636.15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22891.989999999998</v>
      </c>
      <c r="AW73" s="282">
        <v>129400.51999999999</v>
      </c>
      <c r="AX73" s="282">
        <v>0</v>
      </c>
      <c r="AY73" s="282">
        <v>33551.07</v>
      </c>
      <c r="AZ73" s="282">
        <v>6937.9</v>
      </c>
      <c r="BA73" s="282">
        <v>0</v>
      </c>
      <c r="BB73" s="282">
        <v>66263.25</v>
      </c>
      <c r="BC73" s="282">
        <v>65871.48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33909.199999999997</v>
      </c>
      <c r="BM73" s="282">
        <v>0</v>
      </c>
      <c r="BN73" s="282">
        <v>0</v>
      </c>
      <c r="BO73" s="282">
        <v>0</v>
      </c>
      <c r="BP73" s="282">
        <v>16044.470000000001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635.5</v>
      </c>
      <c r="CB73" s="282">
        <v>4838.08</v>
      </c>
      <c r="CC73" s="282">
        <v>1092987.3099999998</v>
      </c>
      <c r="CD73" s="282">
        <v>0</v>
      </c>
      <c r="CE73" s="25">
        <f t="shared" si="16"/>
        <v>7549907.1000000015</v>
      </c>
    </row>
    <row r="74" spans="1:83" x14ac:dyDescent="0.25">
      <c r="A74" s="26" t="s">
        <v>273</v>
      </c>
      <c r="B74" s="27"/>
      <c r="C74" s="282">
        <v>28874.82</v>
      </c>
      <c r="D74" s="282">
        <v>0</v>
      </c>
      <c r="E74" s="282">
        <v>157759.16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35778.149999999994</v>
      </c>
      <c r="Q74" s="282">
        <v>0</v>
      </c>
      <c r="R74" s="282">
        <v>0</v>
      </c>
      <c r="S74" s="282">
        <v>0</v>
      </c>
      <c r="T74" s="282">
        <v>0</v>
      </c>
      <c r="U74" s="282">
        <v>1337.76</v>
      </c>
      <c r="V74" s="282">
        <v>0</v>
      </c>
      <c r="W74" s="282">
        <v>0</v>
      </c>
      <c r="X74" s="282">
        <v>0</v>
      </c>
      <c r="Y74" s="282">
        <v>8413.619999999999</v>
      </c>
      <c r="Z74" s="282">
        <v>0</v>
      </c>
      <c r="AA74" s="282">
        <v>0</v>
      </c>
      <c r="AB74" s="282">
        <v>4143.09</v>
      </c>
      <c r="AC74" s="282">
        <v>102127.67999999999</v>
      </c>
      <c r="AD74" s="282">
        <v>0</v>
      </c>
      <c r="AE74" s="282">
        <v>5124.3900000000003</v>
      </c>
      <c r="AF74" s="282">
        <v>0</v>
      </c>
      <c r="AG74" s="282">
        <v>78267.59</v>
      </c>
      <c r="AH74" s="282">
        <v>0</v>
      </c>
      <c r="AI74" s="282">
        <v>0</v>
      </c>
      <c r="AJ74" s="282">
        <v>6816.49</v>
      </c>
      <c r="AK74" s="282">
        <v>1060.19</v>
      </c>
      <c r="AL74" s="282">
        <v>28.94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1289.1199999999999</v>
      </c>
      <c r="AW74" s="282">
        <v>0</v>
      </c>
      <c r="AX74" s="282">
        <v>0</v>
      </c>
      <c r="AY74" s="282">
        <v>339.14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1410.11</v>
      </c>
      <c r="CD74" s="282">
        <v>0</v>
      </c>
      <c r="CE74" s="25">
        <f t="shared" si="16"/>
        <v>432770.25</v>
      </c>
    </row>
    <row r="75" spans="1:83" x14ac:dyDescent="0.25">
      <c r="A75" s="26" t="s">
        <v>274</v>
      </c>
      <c r="B75" s="27"/>
      <c r="C75" s="282">
        <v>26739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2690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111590.87</v>
      </c>
      <c r="CD75" s="282">
        <v>0</v>
      </c>
      <c r="CE75" s="25">
        <f t="shared" si="16"/>
        <v>141019.87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35719.899999999994</v>
      </c>
      <c r="D77" s="282">
        <v>0</v>
      </c>
      <c r="E77" s="282">
        <v>2176.46</v>
      </c>
      <c r="F77" s="282">
        <v>0</v>
      </c>
      <c r="G77" s="282">
        <v>0</v>
      </c>
      <c r="H77" s="282">
        <v>486.24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176.16</v>
      </c>
      <c r="Q77" s="282">
        <v>0</v>
      </c>
      <c r="R77" s="282">
        <v>0</v>
      </c>
      <c r="S77" s="282">
        <v>0</v>
      </c>
      <c r="T77" s="282">
        <v>0</v>
      </c>
      <c r="U77" s="282">
        <v>752.13</v>
      </c>
      <c r="V77" s="282">
        <v>0</v>
      </c>
      <c r="W77" s="282">
        <v>0</v>
      </c>
      <c r="X77" s="282">
        <v>0</v>
      </c>
      <c r="Y77" s="282">
        <v>1880.62</v>
      </c>
      <c r="Z77" s="282">
        <v>0</v>
      </c>
      <c r="AA77" s="282">
        <v>0</v>
      </c>
      <c r="AB77" s="282">
        <v>651.87</v>
      </c>
      <c r="AC77" s="282">
        <v>27567.06</v>
      </c>
      <c r="AD77" s="282">
        <v>0</v>
      </c>
      <c r="AE77" s="282">
        <v>42845.07</v>
      </c>
      <c r="AF77" s="282">
        <v>0</v>
      </c>
      <c r="AG77" s="282">
        <v>11163.56</v>
      </c>
      <c r="AH77" s="282">
        <v>0</v>
      </c>
      <c r="AI77" s="282">
        <v>0</v>
      </c>
      <c r="AJ77" s="282">
        <v>24780.02</v>
      </c>
      <c r="AK77" s="282">
        <v>2590.25</v>
      </c>
      <c r="AL77" s="282">
        <v>10493.68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672.55</v>
      </c>
      <c r="AZ77" s="282">
        <v>3665.34</v>
      </c>
      <c r="BA77" s="282">
        <v>0</v>
      </c>
      <c r="BB77" s="282">
        <v>1371.03</v>
      </c>
      <c r="BC77" s="282">
        <v>2293.46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190586.49</v>
      </c>
      <c r="CD77" s="282">
        <v>0</v>
      </c>
      <c r="CE77" s="25">
        <f t="shared" si="16"/>
        <v>359871.88999999996</v>
      </c>
    </row>
    <row r="78" spans="1:83" x14ac:dyDescent="0.25">
      <c r="A78" s="26" t="s">
        <v>277</v>
      </c>
      <c r="B78" s="16"/>
      <c r="C78" s="282">
        <v>1120169.0799999998</v>
      </c>
      <c r="D78" s="282">
        <v>109.42</v>
      </c>
      <c r="E78" s="282">
        <v>508314.38</v>
      </c>
      <c r="F78" s="282">
        <v>0</v>
      </c>
      <c r="G78" s="282">
        <v>0</v>
      </c>
      <c r="H78" s="282">
        <v>51356.75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41937.730000000003</v>
      </c>
      <c r="P78" s="282">
        <v>235366.37</v>
      </c>
      <c r="Q78" s="282">
        <v>0</v>
      </c>
      <c r="R78" s="282">
        <v>0</v>
      </c>
      <c r="S78" s="282">
        <v>0</v>
      </c>
      <c r="T78" s="282">
        <v>37187.120000000003</v>
      </c>
      <c r="U78" s="282">
        <v>131664.83000000002</v>
      </c>
      <c r="V78" s="282">
        <v>0</v>
      </c>
      <c r="W78" s="282">
        <v>0</v>
      </c>
      <c r="X78" s="282">
        <v>30.4</v>
      </c>
      <c r="Y78" s="282">
        <v>25265.16</v>
      </c>
      <c r="Z78" s="282">
        <v>0</v>
      </c>
      <c r="AA78" s="282">
        <v>0</v>
      </c>
      <c r="AB78" s="282">
        <v>580677.06000000006</v>
      </c>
      <c r="AC78" s="282">
        <v>118870.87</v>
      </c>
      <c r="AD78" s="282">
        <v>0</v>
      </c>
      <c r="AE78" s="282">
        <v>347177.35</v>
      </c>
      <c r="AF78" s="282">
        <v>0</v>
      </c>
      <c r="AG78" s="282">
        <v>476233.70999999996</v>
      </c>
      <c r="AH78" s="282">
        <v>0</v>
      </c>
      <c r="AI78" s="282">
        <v>0</v>
      </c>
      <c r="AJ78" s="282">
        <v>2025677.42</v>
      </c>
      <c r="AK78" s="282">
        <v>98447.02</v>
      </c>
      <c r="AL78" s="282">
        <v>136586.35999999999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18824.36</v>
      </c>
      <c r="AW78" s="282">
        <v>89608.05</v>
      </c>
      <c r="AX78" s="282">
        <v>0</v>
      </c>
      <c r="AY78" s="282">
        <v>21092.560000000001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9852.1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2420579.0900000003</v>
      </c>
      <c r="CD78" s="282">
        <v>0</v>
      </c>
      <c r="CE78" s="25">
        <f t="shared" si="16"/>
        <v>8495027.1899999995</v>
      </c>
    </row>
    <row r="79" spans="1:83" x14ac:dyDescent="0.25">
      <c r="A79" s="26" t="s">
        <v>278</v>
      </c>
      <c r="B79" s="16"/>
      <c r="C79" s="282">
        <v>10296.200000000001</v>
      </c>
      <c r="D79" s="282">
        <v>0</v>
      </c>
      <c r="E79" s="282">
        <v>3987.82</v>
      </c>
      <c r="F79" s="282">
        <v>0</v>
      </c>
      <c r="G79" s="282">
        <v>0</v>
      </c>
      <c r="H79" s="282">
        <v>988.37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151.47</v>
      </c>
      <c r="AC79" s="282">
        <v>880.08</v>
      </c>
      <c r="AD79" s="282">
        <v>0</v>
      </c>
      <c r="AE79" s="282">
        <v>5656.82</v>
      </c>
      <c r="AF79" s="282">
        <v>0</v>
      </c>
      <c r="AG79" s="282">
        <v>1400.87</v>
      </c>
      <c r="AH79" s="282">
        <v>0</v>
      </c>
      <c r="AI79" s="282">
        <v>0</v>
      </c>
      <c r="AJ79" s="282">
        <v>23935.47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62115.85</v>
      </c>
      <c r="CD79" s="282">
        <v>0</v>
      </c>
      <c r="CE79" s="25">
        <f t="shared" si="16"/>
        <v>109412.95000000001</v>
      </c>
    </row>
    <row r="80" spans="1:83" x14ac:dyDescent="0.25">
      <c r="A80" s="26" t="s">
        <v>279</v>
      </c>
      <c r="B80" s="16"/>
      <c r="C80" s="282">
        <v>44527.67</v>
      </c>
      <c r="D80" s="282">
        <v>0</v>
      </c>
      <c r="E80" s="282">
        <v>13645.64</v>
      </c>
      <c r="F80" s="282">
        <v>0</v>
      </c>
      <c r="G80" s="282">
        <v>0</v>
      </c>
      <c r="H80" s="282">
        <v>6023.77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8344.84</v>
      </c>
      <c r="P80" s="282">
        <v>14787.830000000002</v>
      </c>
      <c r="Q80" s="282">
        <v>0</v>
      </c>
      <c r="R80" s="282">
        <v>0</v>
      </c>
      <c r="S80" s="282">
        <v>0</v>
      </c>
      <c r="T80" s="282">
        <v>604.29999999999995</v>
      </c>
      <c r="U80" s="282">
        <v>4984.57</v>
      </c>
      <c r="V80" s="282">
        <v>0</v>
      </c>
      <c r="W80" s="282">
        <v>0</v>
      </c>
      <c r="X80" s="282">
        <v>0</v>
      </c>
      <c r="Y80" s="282">
        <v>775.98</v>
      </c>
      <c r="Z80" s="282">
        <v>0</v>
      </c>
      <c r="AA80" s="282">
        <v>0</v>
      </c>
      <c r="AB80" s="282">
        <v>7985.92</v>
      </c>
      <c r="AC80" s="282">
        <v>8628.5400000000009</v>
      </c>
      <c r="AD80" s="282">
        <v>0</v>
      </c>
      <c r="AE80" s="282">
        <v>6424.71</v>
      </c>
      <c r="AF80" s="282">
        <v>0</v>
      </c>
      <c r="AG80" s="282">
        <v>9602.76</v>
      </c>
      <c r="AH80" s="282">
        <v>0</v>
      </c>
      <c r="AI80" s="282">
        <v>0</v>
      </c>
      <c r="AJ80" s="282">
        <v>18680.009999999998</v>
      </c>
      <c r="AK80" s="282">
        <v>6462.03</v>
      </c>
      <c r="AL80" s="282">
        <v>3078.5099999999998</v>
      </c>
      <c r="AM80" s="282">
        <v>0</v>
      </c>
      <c r="AN80" s="282">
        <v>0</v>
      </c>
      <c r="AO80" s="282">
        <v>260.47000000000003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398.68</v>
      </c>
      <c r="AW80" s="282">
        <v>20879.850000000002</v>
      </c>
      <c r="AX80" s="282">
        <v>0</v>
      </c>
      <c r="AY80" s="282">
        <v>400</v>
      </c>
      <c r="AZ80" s="282">
        <v>0</v>
      </c>
      <c r="BA80" s="282">
        <v>0</v>
      </c>
      <c r="BB80" s="282">
        <v>200</v>
      </c>
      <c r="BC80" s="282">
        <v>6341.7800000000007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469.54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2922.09</v>
      </c>
      <c r="CB80" s="282">
        <v>-99</v>
      </c>
      <c r="CC80" s="282">
        <v>-20379.440000000002</v>
      </c>
      <c r="CD80" s="282">
        <v>0</v>
      </c>
      <c r="CE80" s="25">
        <f t="shared" si="16"/>
        <v>165951.05000000002</v>
      </c>
    </row>
    <row r="81" spans="1:84" x14ac:dyDescent="0.25">
      <c r="A81" s="26" t="s">
        <v>280</v>
      </c>
      <c r="B81" s="16"/>
      <c r="C81" s="282">
        <v>963.85</v>
      </c>
      <c r="D81" s="282">
        <v>0</v>
      </c>
      <c r="E81" s="282">
        <v>1103.9099999999999</v>
      </c>
      <c r="F81" s="282">
        <v>0</v>
      </c>
      <c r="G81" s="282">
        <v>0</v>
      </c>
      <c r="H81" s="282">
        <v>22.9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107.05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14303.900000000001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8776.0300000000007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4930427.46</v>
      </c>
      <c r="CD81" s="282">
        <v>0</v>
      </c>
      <c r="CE81" s="25">
        <f t="shared" si="16"/>
        <v>4955705.0999999996</v>
      </c>
    </row>
    <row r="82" spans="1:84" x14ac:dyDescent="0.25">
      <c r="A82" s="26" t="s">
        <v>281</v>
      </c>
      <c r="B82" s="16"/>
      <c r="C82" s="282">
        <v>140460.10999999999</v>
      </c>
      <c r="D82" s="282">
        <v>0</v>
      </c>
      <c r="E82" s="282">
        <v>110547.56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1827.9</v>
      </c>
      <c r="P82" s="282">
        <v>30218.100000000002</v>
      </c>
      <c r="Q82" s="282">
        <v>0</v>
      </c>
      <c r="R82" s="282">
        <v>0</v>
      </c>
      <c r="S82" s="282">
        <v>0</v>
      </c>
      <c r="T82" s="282">
        <v>672.31</v>
      </c>
      <c r="U82" s="282">
        <v>12385.59</v>
      </c>
      <c r="V82" s="282">
        <v>0</v>
      </c>
      <c r="W82" s="282">
        <v>0</v>
      </c>
      <c r="X82" s="282">
        <v>0</v>
      </c>
      <c r="Y82" s="282">
        <v>3256.53</v>
      </c>
      <c r="Z82" s="282">
        <v>0</v>
      </c>
      <c r="AA82" s="282">
        <v>0</v>
      </c>
      <c r="AB82" s="282">
        <v>8793.630000000001</v>
      </c>
      <c r="AC82" s="282">
        <v>11592.039999999999</v>
      </c>
      <c r="AD82" s="282">
        <v>0</v>
      </c>
      <c r="AE82" s="282">
        <v>146690.29</v>
      </c>
      <c r="AF82" s="282">
        <v>0</v>
      </c>
      <c r="AG82" s="282">
        <v>52693.18</v>
      </c>
      <c r="AH82" s="282">
        <v>0</v>
      </c>
      <c r="AI82" s="282">
        <v>0</v>
      </c>
      <c r="AJ82" s="282">
        <v>296594.91000000003</v>
      </c>
      <c r="AK82" s="282">
        <v>26583.75</v>
      </c>
      <c r="AL82" s="282">
        <v>15332.83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7544.92</v>
      </c>
      <c r="AW82" s="282">
        <v>5551.39</v>
      </c>
      <c r="AX82" s="282">
        <v>0</v>
      </c>
      <c r="AY82" s="282">
        <v>0</v>
      </c>
      <c r="AZ82" s="282">
        <v>0</v>
      </c>
      <c r="BA82" s="282">
        <v>0</v>
      </c>
      <c r="BB82" s="282">
        <v>672.31</v>
      </c>
      <c r="BC82" s="282">
        <v>1667.79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4385.1499999999996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8784.9599999999991</v>
      </c>
      <c r="CC82" s="282">
        <v>238117.40999999997</v>
      </c>
      <c r="CD82" s="282">
        <v>0</v>
      </c>
      <c r="CE82" s="25">
        <f t="shared" si="16"/>
        <v>1124372.6600000001</v>
      </c>
    </row>
    <row r="83" spans="1:84" x14ac:dyDescent="0.25">
      <c r="A83" s="26" t="s">
        <v>282</v>
      </c>
      <c r="B83" s="16"/>
      <c r="C83" s="273">
        <v>119858.33999999994</v>
      </c>
      <c r="D83" s="273">
        <v>0</v>
      </c>
      <c r="E83" s="275">
        <v>71437.500000000029</v>
      </c>
      <c r="F83" s="275">
        <v>0</v>
      </c>
      <c r="G83" s="273">
        <v>0</v>
      </c>
      <c r="H83" s="273">
        <v>74917.280000000013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16884.279999999995</v>
      </c>
      <c r="P83" s="275">
        <v>53370.029999999955</v>
      </c>
      <c r="Q83" s="275">
        <v>0</v>
      </c>
      <c r="R83" s="276">
        <v>0</v>
      </c>
      <c r="S83" s="275">
        <v>0</v>
      </c>
      <c r="T83" s="273">
        <v>543.06000000000563</v>
      </c>
      <c r="U83" s="275">
        <v>64788.579999999987</v>
      </c>
      <c r="V83" s="275">
        <v>0</v>
      </c>
      <c r="W83" s="273">
        <v>0</v>
      </c>
      <c r="X83" s="275">
        <v>0</v>
      </c>
      <c r="Y83" s="275">
        <v>491.81999999999698</v>
      </c>
      <c r="Z83" s="275">
        <v>0</v>
      </c>
      <c r="AA83" s="275">
        <v>0</v>
      </c>
      <c r="AB83" s="275">
        <v>22159.909999999993</v>
      </c>
      <c r="AC83" s="275">
        <v>69743.820000000022</v>
      </c>
      <c r="AD83" s="275">
        <v>0</v>
      </c>
      <c r="AE83" s="275">
        <v>78789.699999999895</v>
      </c>
      <c r="AF83" s="275">
        <v>0</v>
      </c>
      <c r="AG83" s="275">
        <v>124851.83000000013</v>
      </c>
      <c r="AH83" s="275">
        <v>0</v>
      </c>
      <c r="AI83" s="275">
        <v>0</v>
      </c>
      <c r="AJ83" s="275">
        <v>576086.41000000015</v>
      </c>
      <c r="AK83" s="275">
        <v>6387.5399999999936</v>
      </c>
      <c r="AL83" s="275">
        <v>3156.1300000000028</v>
      </c>
      <c r="AM83" s="275">
        <v>0</v>
      </c>
      <c r="AN83" s="275">
        <v>0</v>
      </c>
      <c r="AO83" s="273">
        <v>146.00000000000114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3393.6799999999985</v>
      </c>
      <c r="AW83" s="275">
        <v>91985.680000000037</v>
      </c>
      <c r="AX83" s="275">
        <v>0</v>
      </c>
      <c r="AY83" s="275">
        <v>2283.5699999999997</v>
      </c>
      <c r="AZ83" s="275">
        <v>0</v>
      </c>
      <c r="BA83" s="275">
        <v>0</v>
      </c>
      <c r="BB83" s="275">
        <v>5992.5500000000011</v>
      </c>
      <c r="BC83" s="275">
        <v>6964.9800000000023</v>
      </c>
      <c r="BD83" s="275">
        <v>0</v>
      </c>
      <c r="BE83" s="275">
        <v>0</v>
      </c>
      <c r="BF83" s="275">
        <v>1162.54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148.05999999999767</v>
      </c>
      <c r="BM83" s="275">
        <v>0</v>
      </c>
      <c r="BN83" s="275">
        <v>0</v>
      </c>
      <c r="BO83" s="275">
        <v>0</v>
      </c>
      <c r="BP83" s="275">
        <v>246248.78</v>
      </c>
      <c r="BQ83" s="275">
        <v>0</v>
      </c>
      <c r="BR83" s="275">
        <v>0</v>
      </c>
      <c r="BS83" s="275">
        <v>0</v>
      </c>
      <c r="BT83" s="275">
        <v>0</v>
      </c>
      <c r="BU83" s="275">
        <v>0</v>
      </c>
      <c r="BV83" s="275">
        <v>0</v>
      </c>
      <c r="BW83" s="275">
        <v>0</v>
      </c>
      <c r="BX83" s="275">
        <v>0</v>
      </c>
      <c r="BY83" s="275">
        <v>0</v>
      </c>
      <c r="BZ83" s="275">
        <v>0</v>
      </c>
      <c r="CA83" s="275">
        <v>7716.5</v>
      </c>
      <c r="CB83" s="275">
        <v>11881.809999999998</v>
      </c>
      <c r="CC83" s="275">
        <v>7067786.0299999984</v>
      </c>
      <c r="CD83" s="282">
        <v>0</v>
      </c>
      <c r="CE83" s="25">
        <f t="shared" si="16"/>
        <v>8729176.4099999983</v>
      </c>
    </row>
    <row r="84" spans="1:84" x14ac:dyDescent="0.25">
      <c r="A84" s="31" t="s">
        <v>283</v>
      </c>
      <c r="B84" s="16"/>
      <c r="C84" s="273">
        <v>31854.400000000001</v>
      </c>
      <c r="D84" s="273">
        <v>0</v>
      </c>
      <c r="E84" s="273">
        <v>5581.62</v>
      </c>
      <c r="F84" s="273">
        <v>0</v>
      </c>
      <c r="G84" s="273">
        <v>0</v>
      </c>
      <c r="H84" s="273">
        <v>1389676.15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2979603.25</v>
      </c>
      <c r="P84" s="273">
        <v>5838.88</v>
      </c>
      <c r="Q84" s="273">
        <v>0</v>
      </c>
      <c r="R84" s="273">
        <v>0</v>
      </c>
      <c r="S84" s="273">
        <v>0</v>
      </c>
      <c r="T84" s="273">
        <v>13485</v>
      </c>
      <c r="U84" s="273">
        <v>687003.2100000002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3865.12</v>
      </c>
      <c r="AC84" s="273">
        <v>114457.76</v>
      </c>
      <c r="AD84" s="273">
        <v>0</v>
      </c>
      <c r="AE84" s="273">
        <v>678431.38</v>
      </c>
      <c r="AF84" s="273">
        <v>0</v>
      </c>
      <c r="AG84" s="273">
        <v>11737.8</v>
      </c>
      <c r="AH84" s="273">
        <v>0</v>
      </c>
      <c r="AI84" s="273">
        <v>0</v>
      </c>
      <c r="AJ84" s="273">
        <v>1437844.8499999999</v>
      </c>
      <c r="AK84" s="273">
        <v>212328</v>
      </c>
      <c r="AL84" s="273">
        <v>396575.57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11067.5</v>
      </c>
      <c r="AW84" s="273">
        <v>2416350.1</v>
      </c>
      <c r="AX84" s="273">
        <v>0</v>
      </c>
      <c r="AY84" s="273">
        <v>0</v>
      </c>
      <c r="AZ84" s="273">
        <v>133879.71</v>
      </c>
      <c r="BA84" s="273">
        <v>0</v>
      </c>
      <c r="BB84" s="273">
        <v>0</v>
      </c>
      <c r="BC84" s="273">
        <v>624633.71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573730.9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208970.64</v>
      </c>
      <c r="CC84" s="273">
        <v>2371633.1200000006</v>
      </c>
      <c r="CD84" s="282">
        <v>0</v>
      </c>
      <c r="CE84" s="25">
        <f t="shared" si="16"/>
        <v>14308548.670000004</v>
      </c>
    </row>
    <row r="85" spans="1:84" x14ac:dyDescent="0.25">
      <c r="A85" s="31" t="s">
        <v>284</v>
      </c>
      <c r="B85" s="25"/>
      <c r="C85" s="25">
        <f t="shared" ref="C85:AH85" si="17">SUM(C61:C69)-C84</f>
        <v>60211408.889999993</v>
      </c>
      <c r="D85" s="25">
        <f t="shared" si="17"/>
        <v>211603.75</v>
      </c>
      <c r="E85" s="25">
        <f t="shared" si="17"/>
        <v>36154103.609999999</v>
      </c>
      <c r="F85" s="25">
        <f t="shared" si="17"/>
        <v>0</v>
      </c>
      <c r="G85" s="25">
        <f t="shared" si="17"/>
        <v>0</v>
      </c>
      <c r="H85" s="25">
        <f t="shared" si="17"/>
        <v>2342011.56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-533843.12000000011</v>
      </c>
      <c r="P85" s="25">
        <f t="shared" si="17"/>
        <v>55667877.939999998</v>
      </c>
      <c r="Q85" s="25">
        <f t="shared" si="17"/>
        <v>0</v>
      </c>
      <c r="R85" s="25">
        <f t="shared" si="17"/>
        <v>0</v>
      </c>
      <c r="S85" s="25">
        <f t="shared" si="17"/>
        <v>3400</v>
      </c>
      <c r="T85" s="25">
        <f t="shared" si="17"/>
        <v>2321701.4300000002</v>
      </c>
      <c r="U85" s="25">
        <f t="shared" si="17"/>
        <v>8723789.9699999988</v>
      </c>
      <c r="V85" s="25">
        <f t="shared" si="17"/>
        <v>0</v>
      </c>
      <c r="W85" s="25">
        <f t="shared" si="17"/>
        <v>1608772.27</v>
      </c>
      <c r="X85" s="25">
        <f t="shared" si="17"/>
        <v>1047434.9199999999</v>
      </c>
      <c r="Y85" s="25">
        <f t="shared" si="17"/>
        <v>6533797.7399999993</v>
      </c>
      <c r="Z85" s="25">
        <f t="shared" si="17"/>
        <v>0</v>
      </c>
      <c r="AA85" s="25">
        <f t="shared" si="17"/>
        <v>189143.34</v>
      </c>
      <c r="AB85" s="25">
        <f t="shared" si="17"/>
        <v>38769220.010000013</v>
      </c>
      <c r="AC85" s="25">
        <f t="shared" si="17"/>
        <v>10559777.780000001</v>
      </c>
      <c r="AD85" s="25">
        <f t="shared" si="17"/>
        <v>0</v>
      </c>
      <c r="AE85" s="25">
        <f t="shared" si="17"/>
        <v>22944559.640000001</v>
      </c>
      <c r="AF85" s="25">
        <f t="shared" si="17"/>
        <v>0</v>
      </c>
      <c r="AG85" s="25">
        <f t="shared" si="17"/>
        <v>34957031.660000004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118358713.13999999</v>
      </c>
      <c r="AK85" s="25">
        <f t="shared" si="18"/>
        <v>6194862.3700000001</v>
      </c>
      <c r="AL85" s="25">
        <f t="shared" si="18"/>
        <v>8112048.1799999997</v>
      </c>
      <c r="AM85" s="25">
        <f t="shared" si="18"/>
        <v>0</v>
      </c>
      <c r="AN85" s="25">
        <f t="shared" si="18"/>
        <v>0</v>
      </c>
      <c r="AO85" s="25">
        <f t="shared" si="18"/>
        <v>358537.04999999987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1208252.6199999999</v>
      </c>
      <c r="AW85" s="25">
        <f t="shared" si="18"/>
        <v>4362106.57</v>
      </c>
      <c r="AX85" s="25">
        <f t="shared" si="18"/>
        <v>0</v>
      </c>
      <c r="AY85" s="25">
        <f t="shared" si="18"/>
        <v>1146814.67</v>
      </c>
      <c r="AZ85" s="25">
        <f t="shared" si="18"/>
        <v>22980.489999999991</v>
      </c>
      <c r="BA85" s="25">
        <f t="shared" si="18"/>
        <v>0</v>
      </c>
      <c r="BB85" s="25">
        <f t="shared" si="18"/>
        <v>338400.97000000073</v>
      </c>
      <c r="BC85" s="25">
        <f t="shared" si="18"/>
        <v>-435539.48999999976</v>
      </c>
      <c r="BD85" s="25">
        <f t="shared" si="18"/>
        <v>0</v>
      </c>
      <c r="BE85" s="25">
        <f t="shared" si="18"/>
        <v>3562.14</v>
      </c>
      <c r="BF85" s="25">
        <f t="shared" si="18"/>
        <v>2247.73</v>
      </c>
      <c r="BG85" s="25">
        <f t="shared" si="18"/>
        <v>0</v>
      </c>
      <c r="BH85" s="25">
        <f t="shared" si="18"/>
        <v>0</v>
      </c>
      <c r="BI85" s="25">
        <f t="shared" si="18"/>
        <v>19786.11</v>
      </c>
      <c r="BJ85" s="25">
        <f t="shared" si="18"/>
        <v>0</v>
      </c>
      <c r="BK85" s="25">
        <f t="shared" si="18"/>
        <v>0</v>
      </c>
      <c r="BL85" s="25">
        <f t="shared" si="18"/>
        <v>11606.67999999992</v>
      </c>
      <c r="BM85" s="25">
        <f t="shared" si="18"/>
        <v>0</v>
      </c>
      <c r="BN85" s="25">
        <f t="shared" si="18"/>
        <v>0</v>
      </c>
      <c r="BO85" s="25">
        <f t="shared" ref="BO85:CD85" si="19">SUM(BO61:BO69)-BO84</f>
        <v>0</v>
      </c>
      <c r="BP85" s="25">
        <f t="shared" si="19"/>
        <v>389597.41000000003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0</v>
      </c>
      <c r="CA85" s="25">
        <f t="shared" si="19"/>
        <v>67323.929999999993</v>
      </c>
      <c r="CB85" s="25">
        <f t="shared" si="19"/>
        <v>-25020.339999999997</v>
      </c>
      <c r="CC85" s="25">
        <f t="shared" si="19"/>
        <v>35979500.830000006</v>
      </c>
      <c r="CD85" s="25">
        <f t="shared" si="19"/>
        <v>0</v>
      </c>
      <c r="CE85" s="25">
        <f t="shared" si="16"/>
        <v>457827572.45000017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180537493.05000001</v>
      </c>
      <c r="D87" s="273">
        <v>-85520.4</v>
      </c>
      <c r="E87" s="273">
        <v>95394687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78610328.280000001</v>
      </c>
      <c r="Q87" s="273">
        <v>0</v>
      </c>
      <c r="R87" s="273">
        <v>0</v>
      </c>
      <c r="S87" s="273">
        <v>0</v>
      </c>
      <c r="T87" s="273">
        <v>5285049</v>
      </c>
      <c r="U87" s="273">
        <v>17370253</v>
      </c>
      <c r="V87" s="273">
        <v>0</v>
      </c>
      <c r="W87" s="273">
        <v>4693551.75</v>
      </c>
      <c r="X87" s="273">
        <v>4814996.2</v>
      </c>
      <c r="Y87" s="273">
        <v>18987768.25</v>
      </c>
      <c r="Z87" s="273">
        <v>0</v>
      </c>
      <c r="AA87" s="273">
        <v>179108</v>
      </c>
      <c r="AB87" s="273">
        <v>43043068.369999997</v>
      </c>
      <c r="AC87" s="273">
        <v>40015965</v>
      </c>
      <c r="AD87" s="273">
        <v>0</v>
      </c>
      <c r="AE87" s="273">
        <v>1213175</v>
      </c>
      <c r="AF87" s="273">
        <v>0</v>
      </c>
      <c r="AG87" s="273">
        <v>36011592</v>
      </c>
      <c r="AH87" s="273">
        <v>0</v>
      </c>
      <c r="AI87" s="273">
        <v>0</v>
      </c>
      <c r="AJ87" s="273">
        <v>300148</v>
      </c>
      <c r="AK87" s="273">
        <v>1355202</v>
      </c>
      <c r="AL87" s="273">
        <v>770060</v>
      </c>
      <c r="AM87" s="273">
        <v>0</v>
      </c>
      <c r="AN87" s="273">
        <v>0</v>
      </c>
      <c r="AO87" s="273">
        <v>12295.35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943594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529452813.84999996</v>
      </c>
    </row>
    <row r="88" spans="1:84" x14ac:dyDescent="0.25">
      <c r="A88" s="31" t="s">
        <v>287</v>
      </c>
      <c r="B88" s="16"/>
      <c r="C88" s="273">
        <v>13313183.65</v>
      </c>
      <c r="D88" s="273">
        <v>131979.20000000001</v>
      </c>
      <c r="E88" s="273">
        <v>31006180.02</v>
      </c>
      <c r="F88" s="273">
        <v>0</v>
      </c>
      <c r="G88" s="273">
        <v>0</v>
      </c>
      <c r="H88" s="273">
        <v>1989218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203622482.16</v>
      </c>
      <c r="Q88" s="273">
        <v>0</v>
      </c>
      <c r="R88" s="273">
        <v>0</v>
      </c>
      <c r="S88" s="273">
        <v>0</v>
      </c>
      <c r="T88" s="273">
        <v>715569</v>
      </c>
      <c r="U88" s="273">
        <v>32479268.02</v>
      </c>
      <c r="V88" s="273">
        <v>0</v>
      </c>
      <c r="W88" s="273">
        <v>12919522.1</v>
      </c>
      <c r="X88" s="273">
        <v>9592297.4000000004</v>
      </c>
      <c r="Y88" s="273">
        <v>42694665.25</v>
      </c>
      <c r="Z88" s="273">
        <v>0</v>
      </c>
      <c r="AA88" s="273">
        <v>1112241.8500000001</v>
      </c>
      <c r="AB88" s="273">
        <v>101802218.25999999</v>
      </c>
      <c r="AC88" s="273">
        <v>4982506.0599999996</v>
      </c>
      <c r="AD88" s="273">
        <v>0</v>
      </c>
      <c r="AE88" s="273">
        <v>36132284.009999998</v>
      </c>
      <c r="AF88" s="273">
        <v>0</v>
      </c>
      <c r="AG88" s="273">
        <v>190934614</v>
      </c>
      <c r="AH88" s="273">
        <v>0</v>
      </c>
      <c r="AI88" s="273">
        <v>0</v>
      </c>
      <c r="AJ88" s="273">
        <v>152804051.16</v>
      </c>
      <c r="AK88" s="273">
        <v>13091613</v>
      </c>
      <c r="AL88" s="273">
        <v>16073315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25882279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891279487.13999999</v>
      </c>
    </row>
    <row r="89" spans="1:84" x14ac:dyDescent="0.25">
      <c r="A89" s="21" t="s">
        <v>288</v>
      </c>
      <c r="B89" s="16"/>
      <c r="C89" s="25">
        <f t="shared" ref="C89:AV89" si="21">C87+C88</f>
        <v>193850676.70000002</v>
      </c>
      <c r="D89" s="25">
        <f t="shared" si="21"/>
        <v>46458.800000000017</v>
      </c>
      <c r="E89" s="25">
        <f t="shared" si="21"/>
        <v>126400867.02</v>
      </c>
      <c r="F89" s="25">
        <f t="shared" si="21"/>
        <v>0</v>
      </c>
      <c r="G89" s="25">
        <f t="shared" si="21"/>
        <v>0</v>
      </c>
      <c r="H89" s="25">
        <f t="shared" si="21"/>
        <v>1989218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282232810.44</v>
      </c>
      <c r="Q89" s="25">
        <f t="shared" si="21"/>
        <v>0</v>
      </c>
      <c r="R89" s="25">
        <f t="shared" si="21"/>
        <v>0</v>
      </c>
      <c r="S89" s="25">
        <f t="shared" si="21"/>
        <v>0</v>
      </c>
      <c r="T89" s="25">
        <f t="shared" si="21"/>
        <v>6000618</v>
      </c>
      <c r="U89" s="25">
        <f t="shared" si="21"/>
        <v>49849521.019999996</v>
      </c>
      <c r="V89" s="25">
        <f t="shared" si="21"/>
        <v>0</v>
      </c>
      <c r="W89" s="25">
        <f t="shared" si="21"/>
        <v>17613073.850000001</v>
      </c>
      <c r="X89" s="25">
        <f t="shared" si="21"/>
        <v>14407293.600000001</v>
      </c>
      <c r="Y89" s="25">
        <f t="shared" si="21"/>
        <v>61682433.5</v>
      </c>
      <c r="Z89" s="25">
        <f t="shared" si="21"/>
        <v>0</v>
      </c>
      <c r="AA89" s="25">
        <f t="shared" si="21"/>
        <v>1291349.8500000001</v>
      </c>
      <c r="AB89" s="25">
        <f t="shared" si="21"/>
        <v>144845286.63</v>
      </c>
      <c r="AC89" s="25">
        <f t="shared" si="21"/>
        <v>44998471.060000002</v>
      </c>
      <c r="AD89" s="25">
        <f t="shared" si="21"/>
        <v>0</v>
      </c>
      <c r="AE89" s="25">
        <f t="shared" si="21"/>
        <v>37345459.009999998</v>
      </c>
      <c r="AF89" s="25">
        <f t="shared" si="21"/>
        <v>0</v>
      </c>
      <c r="AG89" s="25">
        <f t="shared" si="21"/>
        <v>226946206</v>
      </c>
      <c r="AH89" s="25">
        <f t="shared" si="21"/>
        <v>0</v>
      </c>
      <c r="AI89" s="25">
        <f t="shared" si="21"/>
        <v>0</v>
      </c>
      <c r="AJ89" s="25">
        <f t="shared" si="21"/>
        <v>153104199.16</v>
      </c>
      <c r="AK89" s="25">
        <f t="shared" si="21"/>
        <v>14446815</v>
      </c>
      <c r="AL89" s="25">
        <f t="shared" si="21"/>
        <v>16843375</v>
      </c>
      <c r="AM89" s="25">
        <f t="shared" si="21"/>
        <v>0</v>
      </c>
      <c r="AN89" s="25">
        <f t="shared" si="21"/>
        <v>0</v>
      </c>
      <c r="AO89" s="25">
        <f t="shared" si="21"/>
        <v>12295.35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26825873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1420732300.99</v>
      </c>
    </row>
    <row r="90" spans="1:84" x14ac:dyDescent="0.25">
      <c r="A90" s="31" t="s">
        <v>289</v>
      </c>
      <c r="B90" s="25"/>
      <c r="C90" s="273">
        <v>49978.499999999971</v>
      </c>
      <c r="D90" s="273">
        <v>0</v>
      </c>
      <c r="E90" s="273">
        <v>36239.880000000005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6697.9449999999988</v>
      </c>
      <c r="Q90" s="273">
        <v>0</v>
      </c>
      <c r="R90" s="273">
        <v>0</v>
      </c>
      <c r="S90" s="273">
        <v>0</v>
      </c>
      <c r="T90" s="273">
        <v>1875.72</v>
      </c>
      <c r="U90" s="273">
        <v>0</v>
      </c>
      <c r="V90" s="273">
        <v>0</v>
      </c>
      <c r="W90" s="273">
        <v>0</v>
      </c>
      <c r="X90" s="273">
        <v>0</v>
      </c>
      <c r="Y90" s="273">
        <v>0</v>
      </c>
      <c r="Z90" s="273">
        <v>0</v>
      </c>
      <c r="AA90" s="273">
        <v>0</v>
      </c>
      <c r="AB90" s="273">
        <v>1856.4499999999998</v>
      </c>
      <c r="AC90" s="273">
        <v>531.75</v>
      </c>
      <c r="AD90" s="273">
        <v>0</v>
      </c>
      <c r="AE90" s="273">
        <v>0</v>
      </c>
      <c r="AF90" s="273">
        <v>0</v>
      </c>
      <c r="AG90" s="273">
        <v>17277.18</v>
      </c>
      <c r="AH90" s="273">
        <v>0</v>
      </c>
      <c r="AI90" s="273">
        <v>0</v>
      </c>
      <c r="AJ90" s="273">
        <v>5736.5749999999989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1200.97</v>
      </c>
      <c r="AW90" s="273">
        <v>0</v>
      </c>
      <c r="AX90" s="273">
        <v>0</v>
      </c>
      <c r="AY90" s="273">
        <v>0</v>
      </c>
      <c r="AZ90" s="273">
        <v>0</v>
      </c>
      <c r="BA90" s="273">
        <v>0</v>
      </c>
      <c r="BB90" s="273">
        <v>218.76</v>
      </c>
      <c r="BC90" s="273">
        <v>0</v>
      </c>
      <c r="BD90" s="273">
        <v>0</v>
      </c>
      <c r="BE90" s="273">
        <v>0</v>
      </c>
      <c r="BF90" s="273">
        <v>0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3932.09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81.5</v>
      </c>
      <c r="BY90" s="273">
        <v>212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f t="shared" si="20"/>
        <v>125839.31999999995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5717.3241799701136</v>
      </c>
      <c r="D91" s="273">
        <v>0</v>
      </c>
      <c r="E91" s="273">
        <v>39381.494385181024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15.380964358105608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4208.1586056902752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181.64186480048528</v>
      </c>
      <c r="AW91" s="273">
        <v>0</v>
      </c>
      <c r="AX91" s="264" t="s">
        <v>247</v>
      </c>
      <c r="AY91" s="264" t="s">
        <v>247</v>
      </c>
      <c r="AZ91" s="273">
        <f>AZ59</f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/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49504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1480.321319872126</v>
      </c>
      <c r="D92" s="273">
        <v>0</v>
      </c>
      <c r="E92" s="273">
        <v>15166.47515284948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4185.5620114836138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6489.7819742384281</v>
      </c>
      <c r="AH92" s="273">
        <v>0</v>
      </c>
      <c r="AI92" s="273">
        <v>0</v>
      </c>
      <c r="AJ92" s="273">
        <v>2837.8595415563514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f t="shared" si="20"/>
        <v>30159.999999999996</v>
      </c>
      <c r="CF92" s="16"/>
    </row>
    <row r="93" spans="1:84" x14ac:dyDescent="0.25">
      <c r="A93" s="21" t="s">
        <v>292</v>
      </c>
      <c r="B93" s="16"/>
      <c r="C93" s="273">
        <v>43091.939999999995</v>
      </c>
      <c r="D93" s="273">
        <v>0</v>
      </c>
      <c r="E93" s="273">
        <v>221893.34999999998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44199.87</v>
      </c>
      <c r="Q93" s="273">
        <v>0</v>
      </c>
      <c r="R93" s="273">
        <v>0</v>
      </c>
      <c r="S93" s="273">
        <v>0</v>
      </c>
      <c r="T93" s="273">
        <v>0</v>
      </c>
      <c r="U93" s="273">
        <v>2281.85</v>
      </c>
      <c r="V93" s="273">
        <v>0</v>
      </c>
      <c r="W93" s="273">
        <v>0</v>
      </c>
      <c r="X93" s="273">
        <v>0</v>
      </c>
      <c r="Y93" s="273">
        <v>7808.0599999999995</v>
      </c>
      <c r="Z93" s="273">
        <v>0</v>
      </c>
      <c r="AA93" s="273">
        <v>0</v>
      </c>
      <c r="AB93" s="273">
        <v>3733.8100000000004</v>
      </c>
      <c r="AC93" s="273">
        <v>96784.72</v>
      </c>
      <c r="AD93" s="273">
        <v>0</v>
      </c>
      <c r="AE93" s="273">
        <v>1765.35</v>
      </c>
      <c r="AF93" s="273">
        <v>0</v>
      </c>
      <c r="AG93" s="273">
        <v>0</v>
      </c>
      <c r="AH93" s="273">
        <v>0</v>
      </c>
      <c r="AI93" s="273">
        <v>0</v>
      </c>
      <c r="AJ93" s="273">
        <v>7144.5</v>
      </c>
      <c r="AK93" s="273">
        <v>1733</v>
      </c>
      <c r="AL93" s="273">
        <v>51.8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3884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434372.24999999994</v>
      </c>
      <c r="CF93" s="25">
        <f>BA59</f>
        <v>0</v>
      </c>
    </row>
    <row r="94" spans="1:84" x14ac:dyDescent="0.25">
      <c r="A94" s="21" t="s">
        <v>293</v>
      </c>
      <c r="B94" s="16"/>
      <c r="C94" s="277">
        <v>251</v>
      </c>
      <c r="D94" s="277">
        <v>0</v>
      </c>
      <c r="E94" s="277">
        <v>132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51</v>
      </c>
      <c r="Q94" s="274">
        <v>0</v>
      </c>
      <c r="R94" s="274">
        <v>0</v>
      </c>
      <c r="S94" s="278">
        <v>0</v>
      </c>
      <c r="T94" s="278">
        <v>9</v>
      </c>
      <c r="U94" s="279">
        <v>17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8</v>
      </c>
      <c r="AD94" s="274">
        <v>0</v>
      </c>
      <c r="AE94" s="274">
        <v>7</v>
      </c>
      <c r="AF94" s="274">
        <v>0</v>
      </c>
      <c r="AG94" s="274">
        <v>49</v>
      </c>
      <c r="AH94" s="274">
        <v>0</v>
      </c>
      <c r="AI94" s="274">
        <v>0</v>
      </c>
      <c r="AJ94" s="274">
        <v>50</v>
      </c>
      <c r="AK94" s="274">
        <v>0</v>
      </c>
      <c r="AL94" s="274">
        <v>0</v>
      </c>
      <c r="AM94" s="274">
        <v>0</v>
      </c>
      <c r="AN94" s="274">
        <v>0</v>
      </c>
      <c r="AO94" s="274">
        <v>10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89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673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98405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1375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5595</v>
      </c>
      <c r="D127" s="295">
        <v>32460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/>
      <c r="D130" s="295"/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81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70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151</v>
      </c>
    </row>
    <row r="144" spans="1:5" x14ac:dyDescent="0.25">
      <c r="A144" s="16" t="s">
        <v>348</v>
      </c>
      <c r="B144" s="35" t="s">
        <v>299</v>
      </c>
      <c r="C144" s="294">
        <v>152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11.957059080212954</v>
      </c>
      <c r="C154" s="295">
        <v>3059.1904386732303</v>
      </c>
      <c r="D154" s="295">
        <v>2523.8525022465565</v>
      </c>
      <c r="E154" s="25">
        <f>SUM(B154:D154)</f>
        <v>5595</v>
      </c>
    </row>
    <row r="155" spans="1:6" x14ac:dyDescent="0.25">
      <c r="A155" s="16" t="s">
        <v>241</v>
      </c>
      <c r="B155" s="295">
        <v>69.370176540431189</v>
      </c>
      <c r="C155" s="295">
        <v>17748.225494072038</v>
      </c>
      <c r="D155" s="295">
        <v>14641</v>
      </c>
      <c r="E155" s="25">
        <f>SUM(B155:D155)</f>
        <v>32458.595670612467</v>
      </c>
    </row>
    <row r="156" spans="1:6" x14ac:dyDescent="0.25">
      <c r="A156" s="16" t="s">
        <v>355</v>
      </c>
      <c r="B156" s="295">
        <v>71</v>
      </c>
      <c r="C156" s="295">
        <v>29976</v>
      </c>
      <c r="D156" s="295">
        <v>27878</v>
      </c>
      <c r="E156" s="25">
        <f>SUM(B156:D156)</f>
        <v>57925</v>
      </c>
    </row>
    <row r="157" spans="1:6" x14ac:dyDescent="0.25">
      <c r="A157" s="16" t="s">
        <v>286</v>
      </c>
      <c r="B157" s="295">
        <v>205736.15</v>
      </c>
      <c r="C157" s="295">
        <v>309958273</v>
      </c>
      <c r="D157" s="295">
        <v>219288804.69999999</v>
      </c>
      <c r="E157" s="25">
        <f>SUM(B157:D157)</f>
        <v>529452813.84999996</v>
      </c>
      <c r="F157" s="14"/>
    </row>
    <row r="158" spans="1:6" x14ac:dyDescent="0.25">
      <c r="A158" s="16" t="s">
        <v>287</v>
      </c>
      <c r="B158" s="295">
        <v>1256735.47</v>
      </c>
      <c r="C158" s="295">
        <v>472303186.19999999</v>
      </c>
      <c r="D158" s="295">
        <v>417719565.46999997</v>
      </c>
      <c r="E158" s="25">
        <f>SUM(B158:D158)</f>
        <v>891279487.13999999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12771893.060000001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-1026.5999999999999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17107490.489999998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8296734.9000000004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89088.68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38264180.530000001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7734707.0199999996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319182.15000000002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8053889.1699999999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7549907.0999999996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7549907.0999999996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275351.25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4804013.01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151692.09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5231056.3499999996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4249253.4000000004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4249253.4000000004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774202</v>
      </c>
      <c r="C211" s="292">
        <v>0</v>
      </c>
      <c r="D211" s="295">
        <v>0</v>
      </c>
      <c r="E211" s="25">
        <f t="shared" ref="E211:E219" si="22">SUM(B211:C211)-D211</f>
        <v>774202</v>
      </c>
    </row>
    <row r="212" spans="1:5" x14ac:dyDescent="0.25">
      <c r="A212" s="16" t="s">
        <v>390</v>
      </c>
      <c r="B212" s="292">
        <v>460407.19</v>
      </c>
      <c r="C212" s="292">
        <v>0</v>
      </c>
      <c r="D212" s="295">
        <v>0</v>
      </c>
      <c r="E212" s="25">
        <f t="shared" si="22"/>
        <v>460407.19</v>
      </c>
    </row>
    <row r="213" spans="1:5" x14ac:dyDescent="0.25">
      <c r="A213" s="16" t="s">
        <v>391</v>
      </c>
      <c r="B213" s="292">
        <v>143526037.97999999</v>
      </c>
      <c r="C213" s="292">
        <v>2243745.69</v>
      </c>
      <c r="D213" s="295">
        <v>326864.38</v>
      </c>
      <c r="E213" s="25">
        <f t="shared" si="22"/>
        <v>145442919.28999999</v>
      </c>
    </row>
    <row r="214" spans="1:5" x14ac:dyDescent="0.25">
      <c r="A214" s="16" t="s">
        <v>393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394</v>
      </c>
      <c r="B215" s="292">
        <v>2498436.61</v>
      </c>
      <c r="C215" s="292">
        <v>15814.62</v>
      </c>
      <c r="D215" s="295">
        <v>0</v>
      </c>
      <c r="E215" s="25">
        <f t="shared" si="22"/>
        <v>2514251.23</v>
      </c>
    </row>
    <row r="216" spans="1:5" x14ac:dyDescent="0.25">
      <c r="A216" s="16" t="s">
        <v>395</v>
      </c>
      <c r="B216" s="292">
        <v>41784281.719999999</v>
      </c>
      <c r="C216" s="292">
        <v>10599234.140000001</v>
      </c>
      <c r="D216" s="295">
        <v>295829.77</v>
      </c>
      <c r="E216" s="25">
        <f t="shared" si="22"/>
        <v>52087686.089999996</v>
      </c>
    </row>
    <row r="217" spans="1:5" x14ac:dyDescent="0.25">
      <c r="A217" s="16" t="s">
        <v>396</v>
      </c>
      <c r="B217" s="292">
        <v>0</v>
      </c>
      <c r="C217" s="292">
        <v>2.0183676952001406E-10</v>
      </c>
      <c r="D217" s="295"/>
      <c r="E217" s="25">
        <f t="shared" si="22"/>
        <v>2.0183676952001406E-10</v>
      </c>
    </row>
    <row r="218" spans="1:5" x14ac:dyDescent="0.25">
      <c r="A218" s="16" t="s">
        <v>397</v>
      </c>
      <c r="B218" s="292">
        <v>25227472.399999999</v>
      </c>
      <c r="C218" s="292">
        <v>307367.51</v>
      </c>
      <c r="D218" s="295">
        <v>2121510.06</v>
      </c>
      <c r="E218" s="25">
        <f t="shared" si="22"/>
        <v>23413329.850000001</v>
      </c>
    </row>
    <row r="219" spans="1:5" x14ac:dyDescent="0.25">
      <c r="A219" s="16" t="s">
        <v>398</v>
      </c>
      <c r="B219" s="292">
        <v>31836313.23</v>
      </c>
      <c r="C219" s="292">
        <v>120756293.75</v>
      </c>
      <c r="D219" s="295">
        <v>3015667.31</v>
      </c>
      <c r="E219" s="25">
        <f t="shared" si="22"/>
        <v>149576939.66999999</v>
      </c>
    </row>
    <row r="220" spans="1:5" x14ac:dyDescent="0.25">
      <c r="A220" s="16" t="s">
        <v>229</v>
      </c>
      <c r="B220" s="25">
        <f>SUM(B211:B219)</f>
        <v>246107151.13</v>
      </c>
      <c r="C220" s="225">
        <f>SUM(C211:C219)</f>
        <v>133922455.71000001</v>
      </c>
      <c r="D220" s="25">
        <f>SUM(D211:D219)</f>
        <v>5759871.5199999996</v>
      </c>
      <c r="E220" s="25">
        <f>SUM(E211:E219)</f>
        <v>374269735.31999993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423714.46</v>
      </c>
      <c r="C225" s="292">
        <v>9947.06</v>
      </c>
      <c r="D225" s="295">
        <v>0</v>
      </c>
      <c r="E225" s="25">
        <f t="shared" ref="E225:E232" si="23">SUM(B225:C225)-D225</f>
        <v>433661.52</v>
      </c>
    </row>
    <row r="226" spans="1:6" x14ac:dyDescent="0.25">
      <c r="A226" s="16" t="s">
        <v>391</v>
      </c>
      <c r="B226" s="292">
        <v>60975200.950000003</v>
      </c>
      <c r="C226" s="292">
        <v>3566106.19</v>
      </c>
      <c r="D226" s="295">
        <v>205283.23</v>
      </c>
      <c r="E226" s="25">
        <f t="shared" si="23"/>
        <v>64336023.910000004</v>
      </c>
    </row>
    <row r="227" spans="1:6" x14ac:dyDescent="0.25">
      <c r="A227" s="16" t="s">
        <v>393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394</v>
      </c>
      <c r="B228" s="292">
        <v>2375082.34</v>
      </c>
      <c r="C228" s="292">
        <v>23980.51</v>
      </c>
      <c r="D228" s="295">
        <v>0</v>
      </c>
      <c r="E228" s="25">
        <f t="shared" si="23"/>
        <v>2399062.8499999996</v>
      </c>
    </row>
    <row r="229" spans="1:6" x14ac:dyDescent="0.25">
      <c r="A229" s="16" t="s">
        <v>395</v>
      </c>
      <c r="B229" s="292">
        <v>30291750.370000001</v>
      </c>
      <c r="C229" s="292">
        <v>10023888.879999999</v>
      </c>
      <c r="D229" s="295">
        <v>178544.79</v>
      </c>
      <c r="E229" s="25">
        <f t="shared" si="23"/>
        <v>40137094.460000001</v>
      </c>
    </row>
    <row r="230" spans="1:6" x14ac:dyDescent="0.25">
      <c r="A230" s="16" t="s">
        <v>396</v>
      </c>
      <c r="B230" s="292">
        <v>0</v>
      </c>
      <c r="C230" s="292">
        <v>2.4374458007514477E-10</v>
      </c>
      <c r="D230" s="295">
        <v>0</v>
      </c>
      <c r="E230" s="25">
        <f t="shared" si="23"/>
        <v>2.4374458007514477E-10</v>
      </c>
    </row>
    <row r="231" spans="1:6" x14ac:dyDescent="0.25">
      <c r="A231" s="16" t="s">
        <v>397</v>
      </c>
      <c r="B231" s="292">
        <v>8367484.7800000003</v>
      </c>
      <c r="C231" s="292">
        <v>2746064.45</v>
      </c>
      <c r="D231" s="295">
        <v>5754.23</v>
      </c>
      <c r="E231" s="25">
        <f t="shared" si="23"/>
        <v>11107795</v>
      </c>
    </row>
    <row r="232" spans="1:6" x14ac:dyDescent="0.25">
      <c r="A232" s="16" t="s">
        <v>398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102433232.90000001</v>
      </c>
      <c r="C233" s="225">
        <f>SUM(C224:C232)</f>
        <v>16369987.09</v>
      </c>
      <c r="D233" s="25">
        <f>SUM(D224:D232)</f>
        <v>389582.25</v>
      </c>
      <c r="E233" s="25">
        <f>SUM(E224:E232)</f>
        <v>118413637.74000001</v>
      </c>
    </row>
    <row r="234" spans="1:6" x14ac:dyDescent="0.25">
      <c r="A234" s="16"/>
      <c r="B234" s="16"/>
      <c r="C234" s="22"/>
      <c r="D234" s="16"/>
      <c r="E234" s="16"/>
      <c r="F234" s="11">
        <f>E220-E233</f>
        <v>255856097.57999992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5" t="s">
        <v>401</v>
      </c>
      <c r="C236" s="345"/>
      <c r="D236" s="30"/>
      <c r="E236" s="30"/>
    </row>
    <row r="237" spans="1:6" x14ac:dyDescent="0.25">
      <c r="A237" s="43" t="s">
        <v>401</v>
      </c>
      <c r="B237" s="30"/>
      <c r="C237" s="292">
        <v>10993328.84</v>
      </c>
      <c r="D237" s="32">
        <f>C237</f>
        <v>10993328.84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1881897.7518891671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481479899.90841913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32843.4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50725744.932793543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/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338729982.11689818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872850368.11000001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3153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1771321.35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5335645.91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7106967.2599999998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7735556.169999999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-69552.460000000006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7666003.709999999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898616667.92000008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238554165.88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17963800.599999994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/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4036366.08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3153448.45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-883716.37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226896463.44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774202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460407.19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145442919.28999999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/>
      <c r="D286" s="16"/>
      <c r="E286" s="16"/>
    </row>
    <row r="287" spans="1:5" x14ac:dyDescent="0.25">
      <c r="A287" s="16" t="s">
        <v>437</v>
      </c>
      <c r="B287" s="35" t="s">
        <v>299</v>
      </c>
      <c r="C287" s="292"/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56051550.420000002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23413329.850000001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148127326.56999999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374269735.31999993</v>
      </c>
      <c r="E291" s="16"/>
    </row>
    <row r="292" spans="1:5" x14ac:dyDescent="0.25">
      <c r="A292" s="16" t="s">
        <v>440</v>
      </c>
      <c r="B292" s="35" t="s">
        <v>299</v>
      </c>
      <c r="C292" s="292">
        <v>118413637.73999999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255856097.57999992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934897.8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934897.8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483687458.81999993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483687458.81999993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11792748.779999999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149142431.62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/>
      <c r="D317" s="16"/>
      <c r="E317" s="16"/>
    </row>
    <row r="318" spans="1:6" x14ac:dyDescent="0.25">
      <c r="A318" s="16" t="s">
        <v>460</v>
      </c>
      <c r="B318" s="35" t="s">
        <v>299</v>
      </c>
      <c r="C318" s="292"/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2540380.04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163475560.44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/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 t="s">
        <v>392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0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320211898.38000011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/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483687458.82000011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483687458.81999993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529452813.84999996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891279487.13999999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1420732300.99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10993328.84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f>D245</f>
        <v>872850368.11000001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7106967.2599999998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7666003.709999999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898616667.92000008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522115633.06999993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6679503.1699999999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584225.21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134531.03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6910289.2599999998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14308548.67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14308548.67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536424181.73999995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196086869.40999997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38264180.530000001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14102903.789999999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35724902.509999998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/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135114681.77000001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9377917.0300000012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8053889.1699999999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/>
      <c r="D397" s="16"/>
      <c r="E397" s="16"/>
    </row>
    <row r="398" spans="1:5" x14ac:dyDescent="0.25">
      <c r="A398" s="16" t="s">
        <v>525</v>
      </c>
      <c r="B398" s="35" t="s">
        <v>299</v>
      </c>
      <c r="C398" s="294"/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4249253.4000000004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3094790.28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252772.71999999997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7549907.1000000015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432770.25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141019.87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359871.88999999996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8495027.1899999995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109412.95000000001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165951.05000000002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4955705.0999999996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1124372.6600000001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8729176.4099999983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35410777.469999999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476385375.07999992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60038806.660000026</v>
      </c>
      <c r="E417" s="25"/>
    </row>
    <row r="418" spans="1:13" x14ac:dyDescent="0.25">
      <c r="A418" s="25" t="s">
        <v>532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0</v>
      </c>
      <c r="E420" s="25"/>
      <c r="F420" s="11">
        <f>D420-C399</f>
        <v>-4249253.4000000004</v>
      </c>
    </row>
    <row r="421" spans="1:13" x14ac:dyDescent="0.25">
      <c r="A421" s="25" t="s">
        <v>535</v>
      </c>
      <c r="B421" s="16"/>
      <c r="C421" s="22"/>
      <c r="D421" s="25">
        <f>D417+D420</f>
        <v>60038806.660000026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60038806.660000026</v>
      </c>
      <c r="E424" s="16"/>
    </row>
    <row r="426" spans="1:13" ht="29.1" customHeight="1" x14ac:dyDescent="0.25">
      <c r="A426" s="346" t="s">
        <v>539</v>
      </c>
      <c r="B426" s="346"/>
      <c r="C426" s="346"/>
      <c r="D426" s="346"/>
      <c r="E426" s="346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125839.31999999995</v>
      </c>
      <c r="E612" s="219">
        <f>SUM(C624:D647)+SUM(C668:D713)</f>
        <v>421483383.24412942</v>
      </c>
      <c r="F612" s="219">
        <f>CE64-(AX64+BD64+BE64+BG64+BJ64+BN64+BP64+BQ64+CB64+CC64+CD64)</f>
        <v>35365053.839999996</v>
      </c>
      <c r="G612" s="217">
        <f>CE91-(AX91+AY91+BD91+BE91+BG91+BJ91+BN91+BP91+BQ91+CB91+CC91+CD91)</f>
        <v>49504</v>
      </c>
      <c r="H612" s="222">
        <f>CE60-(AX60+AY60+AZ60+BD60+BE60+BG60+BJ60+BN60+BO60+BP60+BQ60+BR60+CB60+CC60+CD60)</f>
        <v>1700</v>
      </c>
      <c r="I612" s="217">
        <f>CE92-(AX92+AY92+AZ92+BD92+BE92+BF92+BG92+BJ92+BN92+BO92+BP92+BQ92+BR92+CB92+CC92+CD92)</f>
        <v>30159.999999999996</v>
      </c>
      <c r="J612" s="217">
        <f>CE93-(AX93+AY93+AZ93+BA93+BD93+BE93+BF93+BG93+BJ93+BN93+BO93+BP93+BQ93+BR93+CB93+CC93+CD93)</f>
        <v>434372.24999999994</v>
      </c>
      <c r="K612" s="217">
        <f>CE89-(AW89+AX89+AY89+AZ89+BA89+BB89+BC89+BD89+BE89+BF89+BG89+BH89+BI89+BJ89+BK89+BL89+BM89+BN89+BO89+BP89+BQ89+BR89+BS89+BT89+BU89+BV89+BW89+BX89+CB89+CC89+CD89)</f>
        <v>1420732300.99</v>
      </c>
      <c r="L612" s="223">
        <f>CE94-(AW94+AX94+AY94+AZ94+BA94+BB94+BC94+BD94+BE94+BF94+BG94+BH94+BI94+BJ94+BK94+BL94+BM94+BN94+BO94+BP94+BQ94+BR94+BS94+BT94+BU94+BV94+BW94+BX94+BY94+BZ94+CA94+CB94+CC94+CD94)</f>
        <v>673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3562.14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3562.14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0</v>
      </c>
      <c r="D619" s="217">
        <f>(D615/D612)*BN90</f>
        <v>111.3058706340753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35979500.830000006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389597.41000000003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-25020.339999999997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36344189.205870636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1146814.67</v>
      </c>
      <c r="D625" s="217">
        <f>(D615/D612)*AY90</f>
        <v>0</v>
      </c>
      <c r="E625" s="219">
        <f>(E623/E612)*SUM(C625:D625)</f>
        <v>98888.950329997693</v>
      </c>
      <c r="F625" s="219">
        <f>(F624/F612)*AY64</f>
        <v>0</v>
      </c>
      <c r="G625" s="217">
        <f>SUM(C625:F625)</f>
        <v>1245703.6203299975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22980.489999999991</v>
      </c>
      <c r="D628" s="217">
        <f>(D615/D612)*AZ90</f>
        <v>0</v>
      </c>
      <c r="E628" s="219">
        <f>(E623/E612)*SUM(C628:D628)</f>
        <v>1981.5900455554931</v>
      </c>
      <c r="F628" s="219">
        <f>(F624/F612)*AZ64</f>
        <v>0</v>
      </c>
      <c r="G628" s="217">
        <f>(G625/G612)*AZ91</f>
        <v>0</v>
      </c>
      <c r="H628" s="219">
        <f>SUM(C626:G628)</f>
        <v>24962.080045555485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2247.73</v>
      </c>
      <c r="D629" s="217">
        <f>(D615/D612)*BF90</f>
        <v>0</v>
      </c>
      <c r="E629" s="219">
        <f>(E623/E612)*SUM(C629:D629)</f>
        <v>193.8200357388572</v>
      </c>
      <c r="F629" s="219">
        <f>(F624/F612)*BF64</f>
        <v>0</v>
      </c>
      <c r="G629" s="217">
        <f>(G625/G612)*BF91</f>
        <v>0</v>
      </c>
      <c r="H629" s="219">
        <f>(H628/H612)*BF60</f>
        <v>0</v>
      </c>
      <c r="I629" s="217">
        <f>SUM(C629:H629)</f>
        <v>2441.5500357388573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0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4362106.57</v>
      </c>
      <c r="D631" s="217">
        <f>(D615/D612)*AW90</f>
        <v>0</v>
      </c>
      <c r="E631" s="219">
        <f>(E623/E612)*SUM(C631:D631)</f>
        <v>376141.10738127079</v>
      </c>
      <c r="F631" s="219">
        <f>(F624/F612)*AW64</f>
        <v>0</v>
      </c>
      <c r="G631" s="217">
        <f>(G625/G612)*AW91</f>
        <v>0</v>
      </c>
      <c r="H631" s="219">
        <f>(H628/H612)*AW60</f>
        <v>1717.9784501941128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338400.97000000073</v>
      </c>
      <c r="D632" s="217">
        <f>(D615/D612)*BB90</f>
        <v>6.192450391499257</v>
      </c>
      <c r="E632" s="219">
        <f>(E623/E612)*SUM(C632:D632)</f>
        <v>29180.59033799445</v>
      </c>
      <c r="F632" s="219">
        <f>(F624/F612)*BB64</f>
        <v>0</v>
      </c>
      <c r="G632" s="217">
        <f>(G625/G612)*BB91</f>
        <v>0</v>
      </c>
      <c r="H632" s="219">
        <f>(H628/H612)*BB60</f>
        <v>425.82371842418183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-435539.48999999976</v>
      </c>
      <c r="D633" s="217">
        <f>(D615/D612)*BC90</f>
        <v>0</v>
      </c>
      <c r="E633" s="219">
        <f>(E623/E612)*SUM(C633:D633)</f>
        <v>-37556.236521950406</v>
      </c>
      <c r="F633" s="219">
        <f>(F624/F612)*BC64</f>
        <v>0</v>
      </c>
      <c r="G633" s="217">
        <f>(G625/G612)*BC91</f>
        <v>0</v>
      </c>
      <c r="H633" s="219">
        <f>(H628/H612)*BC60</f>
        <v>264.30437695294046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19786.11</v>
      </c>
      <c r="D634" s="217">
        <f>(D615/D612)*BI90</f>
        <v>0</v>
      </c>
      <c r="E634" s="219">
        <f>(E623/E612)*SUM(C634:D634)</f>
        <v>1706.1411056189843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11606.67999999992</v>
      </c>
      <c r="D637" s="217">
        <f>(D615/D612)*BL90</f>
        <v>0</v>
      </c>
      <c r="E637" s="219">
        <f>(E623/E612)*SUM(C637:D637)</f>
        <v>1000.8351236178115</v>
      </c>
      <c r="F637" s="219">
        <f>(F624/F612)*BL64</f>
        <v>0</v>
      </c>
      <c r="G637" s="217">
        <f>(G625/G612)*BL91</f>
        <v>0</v>
      </c>
      <c r="H637" s="219">
        <f>(H628/H612)*BL60</f>
        <v>249.62080045555487</v>
      </c>
      <c r="I637" s="217">
        <f>(I629/I612)*BL92</f>
        <v>0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2.3070246247357353</v>
      </c>
      <c r="E644" s="219">
        <f>(E623/E612)*SUM(C644:D644)</f>
        <v>0.19893296579958616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0</v>
      </c>
      <c r="J644" s="217">
        <f>(J630/J612)*BX93</f>
        <v>0</v>
      </c>
      <c r="K644" s="219">
        <f>SUM(C631:J644)</f>
        <v>4669499.7031805627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0</v>
      </c>
      <c r="D645" s="217">
        <f>(D615/D612)*BY90</f>
        <v>6.0010947293739374</v>
      </c>
      <c r="E645" s="219">
        <f>(E623/E612)*SUM(C645:D645)</f>
        <v>0.51746980060751246</v>
      </c>
      <c r="F645" s="219">
        <f>(F624/F612)*BY64</f>
        <v>0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67323.929999999993</v>
      </c>
      <c r="D647" s="217">
        <f>(D615/D612)*CA90</f>
        <v>0</v>
      </c>
      <c r="E647" s="219">
        <f>(E623/E612)*SUM(C647:D647)</f>
        <v>5805.2909017899474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73135.739466319923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41883367.699999996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60211408.889999993</v>
      </c>
      <c r="D668" s="217">
        <f>(D615/D612)*C90</f>
        <v>1414.7439289245997</v>
      </c>
      <c r="E668" s="219">
        <f>(E623/E612)*SUM(C668:D668)</f>
        <v>5192105.6482164711</v>
      </c>
      <c r="F668" s="219">
        <f>(F624/F612)*C64</f>
        <v>0</v>
      </c>
      <c r="G668" s="217">
        <f>(G625/G612)*C91</f>
        <v>143869.00916267381</v>
      </c>
      <c r="H668" s="219">
        <f>(H628/H612)*C60</f>
        <v>4507.8579846973735</v>
      </c>
      <c r="I668" s="217">
        <f>(I629/I612)*C92</f>
        <v>119.83682266043708</v>
      </c>
      <c r="J668" s="217">
        <f>(J630/J612)*C93</f>
        <v>0</v>
      </c>
      <c r="K668" s="217">
        <f>(K644/K612)*C89</f>
        <v>637126.13324920286</v>
      </c>
      <c r="L668" s="217">
        <f>(L647/L612)*C94</f>
        <v>27276.479355195097</v>
      </c>
      <c r="M668" s="202">
        <f t="shared" ref="M668:M713" si="24">ROUND(SUM(D668:L668),0)</f>
        <v>6006420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211603.75</v>
      </c>
      <c r="D669" s="217">
        <f>(D615/D612)*D90</f>
        <v>0</v>
      </c>
      <c r="E669" s="219">
        <f>(E623/E612)*SUM(C669:D669)</f>
        <v>18246.429236374566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152.6954463264872</v>
      </c>
      <c r="L669" s="217">
        <f>(L647/L612)*D94</f>
        <v>0</v>
      </c>
      <c r="M669" s="202">
        <f t="shared" si="24"/>
        <v>18399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36154103.609999999</v>
      </c>
      <c r="D670" s="217">
        <f>(D615/D612)*E90</f>
        <v>1025.844117269547</v>
      </c>
      <c r="E670" s="219">
        <f>(E623/E612)*SUM(C670:D670)</f>
        <v>3117629.1115658986</v>
      </c>
      <c r="F670" s="219">
        <f>(F624/F612)*E64</f>
        <v>0</v>
      </c>
      <c r="G670" s="217">
        <f>(G625/G612)*E91</f>
        <v>990983.96351053391</v>
      </c>
      <c r="H670" s="219">
        <f>(H628/H612)*E60</f>
        <v>2672.4109225241755</v>
      </c>
      <c r="I670" s="217">
        <f>(I629/I612)*E92</f>
        <v>1227.7754625819678</v>
      </c>
      <c r="J670" s="217">
        <f>(J630/J612)*E93</f>
        <v>0</v>
      </c>
      <c r="K670" s="217">
        <f>(K644/K612)*E89</f>
        <v>415439.847901234</v>
      </c>
      <c r="L670" s="217">
        <f>(L647/L612)*E94</f>
        <v>14344.60268878786</v>
      </c>
      <c r="M670" s="202">
        <f t="shared" si="24"/>
        <v>4543324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2342011.56</v>
      </c>
      <c r="D673" s="217">
        <f>(D615/D612)*H90</f>
        <v>0</v>
      </c>
      <c r="E673" s="219">
        <f>(E623/E612)*SUM(C673:D673)</f>
        <v>201949.8624212057</v>
      </c>
      <c r="F673" s="219">
        <f>(F624/F612)*H64</f>
        <v>0</v>
      </c>
      <c r="G673" s="217">
        <f>(G625/G612)*H91</f>
        <v>0</v>
      </c>
      <c r="H673" s="219">
        <f>(H628/H612)*H60</f>
        <v>278.98795345032602</v>
      </c>
      <c r="I673" s="217">
        <f>(I629/I612)*H92</f>
        <v>0</v>
      </c>
      <c r="J673" s="217">
        <f>(J630/J612)*H93</f>
        <v>0</v>
      </c>
      <c r="K673" s="217">
        <f>(K644/K612)*H89</f>
        <v>6537.9331870535207</v>
      </c>
      <c r="L673" s="217">
        <f>(L647/L612)*H94</f>
        <v>0</v>
      </c>
      <c r="M673" s="202">
        <f t="shared" si="24"/>
        <v>208767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-533843.12000000011</v>
      </c>
      <c r="D680" s="217">
        <f>(D615/D612)*O90</f>
        <v>0</v>
      </c>
      <c r="E680" s="219">
        <f>(E623/E612)*SUM(C680:D680)</f>
        <v>-46032.883218777635</v>
      </c>
      <c r="F680" s="219">
        <f>(F624/F612)*O64</f>
        <v>0</v>
      </c>
      <c r="G680" s="217">
        <f>(G625/G612)*O91</f>
        <v>0</v>
      </c>
      <c r="H680" s="219">
        <f>(H628/H612)*O60</f>
        <v>337.72225943986837</v>
      </c>
      <c r="I680" s="217">
        <f>(I629/I612)*O92</f>
        <v>0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-45695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55667877.939999998</v>
      </c>
      <c r="D681" s="217">
        <f>(D615/D612)*P90</f>
        <v>189.5990680997005</v>
      </c>
      <c r="E681" s="219">
        <f>(E623/E612)*SUM(C681:D681)</f>
        <v>4800214.812248488</v>
      </c>
      <c r="F681" s="219">
        <f>(F624/F612)*P64</f>
        <v>0</v>
      </c>
      <c r="G681" s="217">
        <f>(G625/G612)*P91</f>
        <v>0</v>
      </c>
      <c r="H681" s="219">
        <f>(H628/H612)*P60</f>
        <v>1086.5846608065328</v>
      </c>
      <c r="I681" s="217">
        <f>(I629/I612)*P92</f>
        <v>338.83485009035223</v>
      </c>
      <c r="J681" s="217">
        <f>(J630/J612)*P93</f>
        <v>0</v>
      </c>
      <c r="K681" s="217">
        <f>(K644/K612)*P89</f>
        <v>927610.37646505388</v>
      </c>
      <c r="L681" s="217">
        <f>(L647/L612)*P94</f>
        <v>5542.2328570316731</v>
      </c>
      <c r="M681" s="202">
        <f t="shared" si="24"/>
        <v>5734982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24"/>
        <v>0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387.04191550296565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0</v>
      </c>
      <c r="L683" s="217">
        <f>(L647/L612)*R94</f>
        <v>0</v>
      </c>
      <c r="M683" s="202">
        <f t="shared" si="24"/>
        <v>387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3400</v>
      </c>
      <c r="D684" s="217">
        <f>(D615/D612)*S90</f>
        <v>0</v>
      </c>
      <c r="E684" s="219">
        <f>(E623/E612)*SUM(C684:D684)</f>
        <v>293.17939499500136</v>
      </c>
      <c r="F684" s="219">
        <f>(F624/F612)*S64</f>
        <v>0</v>
      </c>
      <c r="G684" s="217">
        <f>(G625/G612)*S91</f>
        <v>0</v>
      </c>
      <c r="H684" s="219">
        <f>(H628/H612)*S60</f>
        <v>0</v>
      </c>
      <c r="I684" s="217">
        <f>(I629/I612)*S92</f>
        <v>0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24"/>
        <v>293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2321701.4300000002</v>
      </c>
      <c r="D685" s="217">
        <f>(D615/D612)*T90</f>
        <v>53.09610097066642</v>
      </c>
      <c r="E685" s="219">
        <f>(E623/E612)*SUM(C685:D685)</f>
        <v>200203.11390858493</v>
      </c>
      <c r="F685" s="219">
        <f>(F624/F612)*T64</f>
        <v>0</v>
      </c>
      <c r="G685" s="217">
        <f>(G625/G612)*T91</f>
        <v>0</v>
      </c>
      <c r="H685" s="219">
        <f>(H628/H612)*T60</f>
        <v>146.83576497385582</v>
      </c>
      <c r="I685" s="217">
        <f>(I629/I612)*T92</f>
        <v>0</v>
      </c>
      <c r="J685" s="217">
        <f>(J630/J612)*T93</f>
        <v>0</v>
      </c>
      <c r="K685" s="217">
        <f>(K644/K612)*T89</f>
        <v>19722.141849224532</v>
      </c>
      <c r="L685" s="217">
        <f>(L647/L612)*T94</f>
        <v>978.04109241735409</v>
      </c>
      <c r="M685" s="202">
        <f t="shared" si="24"/>
        <v>221103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8723789.9699999988</v>
      </c>
      <c r="D686" s="217">
        <f>(D615/D612)*U90</f>
        <v>0</v>
      </c>
      <c r="E686" s="219">
        <f>(E623/E612)*SUM(C686:D686)</f>
        <v>752245.72513766494</v>
      </c>
      <c r="F686" s="219">
        <f>(F624/F612)*U64</f>
        <v>0</v>
      </c>
      <c r="G686" s="217">
        <f>(G625/G612)*U91</f>
        <v>0</v>
      </c>
      <c r="H686" s="219">
        <f>(H628/H612)*U60</f>
        <v>425.82371842418183</v>
      </c>
      <c r="I686" s="217">
        <f>(I629/I612)*U92</f>
        <v>0</v>
      </c>
      <c r="J686" s="217">
        <f>(J630/J612)*U93</f>
        <v>0</v>
      </c>
      <c r="K686" s="217">
        <f>(K644/K612)*U89</f>
        <v>163839.67862515827</v>
      </c>
      <c r="L686" s="217">
        <f>(L647/L612)*U94</f>
        <v>1847.410952343891</v>
      </c>
      <c r="M686" s="202">
        <f t="shared" si="24"/>
        <v>918359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1608772.27</v>
      </c>
      <c r="D688" s="217">
        <f>(D615/D612)*W90</f>
        <v>0</v>
      </c>
      <c r="E688" s="219">
        <f>(E623/E612)*SUM(C688:D688)</f>
        <v>138723.20023627501</v>
      </c>
      <c r="F688" s="219">
        <f>(F624/F612)*W64</f>
        <v>0</v>
      </c>
      <c r="G688" s="217">
        <f>(G625/G612)*W91</f>
        <v>0</v>
      </c>
      <c r="H688" s="219">
        <f>(H628/H612)*W60</f>
        <v>14.68357649738558</v>
      </c>
      <c r="I688" s="217">
        <f>(I629/I612)*W92</f>
        <v>0</v>
      </c>
      <c r="J688" s="217">
        <f>(J630/J612)*W93</f>
        <v>0</v>
      </c>
      <c r="K688" s="217">
        <f>(K644/K612)*W89</f>
        <v>57888.627616450052</v>
      </c>
      <c r="L688" s="217">
        <f>(L647/L612)*W94</f>
        <v>0</v>
      </c>
      <c r="M688" s="202">
        <f t="shared" si="24"/>
        <v>196627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1047434.9199999999</v>
      </c>
      <c r="D689" s="217">
        <f>(D615/D612)*X90</f>
        <v>0</v>
      </c>
      <c r="E689" s="219">
        <f>(E623/E612)*SUM(C689:D689)</f>
        <v>90319.510630069897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47352.237393319287</v>
      </c>
      <c r="L689" s="217">
        <f>(L647/L612)*X94</f>
        <v>0</v>
      </c>
      <c r="M689" s="202">
        <f t="shared" si="24"/>
        <v>137672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6533797.7399999993</v>
      </c>
      <c r="D690" s="217">
        <f>(D615/D612)*Y90</f>
        <v>0</v>
      </c>
      <c r="E690" s="219">
        <f>(E623/E612)*SUM(C690:D690)</f>
        <v>563404.37306850206</v>
      </c>
      <c r="F690" s="219">
        <f>(F624/F612)*Y64</f>
        <v>0</v>
      </c>
      <c r="G690" s="217">
        <f>(G625/G612)*Y91</f>
        <v>0</v>
      </c>
      <c r="H690" s="219">
        <f>(H628/H612)*Y60</f>
        <v>249.62080045555487</v>
      </c>
      <c r="I690" s="217">
        <f>(I629/I612)*Y92</f>
        <v>0</v>
      </c>
      <c r="J690" s="217">
        <f>(J630/J612)*Y93</f>
        <v>0</v>
      </c>
      <c r="K690" s="217">
        <f>(K644/K612)*Y89</f>
        <v>202730.73591626048</v>
      </c>
      <c r="L690" s="217">
        <f>(L647/L612)*Y94</f>
        <v>0</v>
      </c>
      <c r="M690" s="202">
        <f t="shared" si="24"/>
        <v>766385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189143.34</v>
      </c>
      <c r="D692" s="217">
        <f>(D615/D612)*AA90</f>
        <v>0</v>
      </c>
      <c r="E692" s="219">
        <f>(E623/E612)*SUM(C692:D692)</f>
        <v>16309.685290745248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4244.2603276320579</v>
      </c>
      <c r="L692" s="217">
        <f>(L647/L612)*AA94</f>
        <v>0</v>
      </c>
      <c r="M692" s="202">
        <f t="shared" si="24"/>
        <v>20554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38769220.010000013</v>
      </c>
      <c r="D693" s="217">
        <f>(D615/D612)*AB90</f>
        <v>52.550624105406811</v>
      </c>
      <c r="E693" s="219">
        <f>(E623/E612)*SUM(C693:D693)</f>
        <v>3343044.6687412015</v>
      </c>
      <c r="F693" s="219">
        <f>(F624/F612)*AB64</f>
        <v>0</v>
      </c>
      <c r="G693" s="217">
        <f>(G625/G612)*AB91</f>
        <v>0</v>
      </c>
      <c r="H693" s="219">
        <f>(H628/H612)*AB60</f>
        <v>851.64743684836367</v>
      </c>
      <c r="I693" s="217">
        <f>(I629/I612)*AB92</f>
        <v>0</v>
      </c>
      <c r="J693" s="217">
        <f>(J630/J612)*AB93</f>
        <v>0</v>
      </c>
      <c r="K693" s="217">
        <f>(K644/K612)*AB89</f>
        <v>476060.84725080745</v>
      </c>
      <c r="L693" s="217">
        <f>(L647/L612)*AB94</f>
        <v>0</v>
      </c>
      <c r="M693" s="202">
        <f t="shared" si="24"/>
        <v>3820010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10559777.780000001</v>
      </c>
      <c r="D694" s="217">
        <f>(D615/D612)*AC90</f>
        <v>15.052274162002789</v>
      </c>
      <c r="E694" s="219">
        <f>(E623/E612)*SUM(C694:D694)</f>
        <v>910562.84524667391</v>
      </c>
      <c r="F694" s="219">
        <f>(F624/F612)*AC64</f>
        <v>0</v>
      </c>
      <c r="G694" s="217">
        <f>(G625/G612)*AC91</f>
        <v>0</v>
      </c>
      <c r="H694" s="219">
        <f>(H628/H612)*AC60</f>
        <v>939.74889583267714</v>
      </c>
      <c r="I694" s="217">
        <f>(I629/I612)*AC92</f>
        <v>0</v>
      </c>
      <c r="J694" s="217">
        <f>(J630/J612)*AC93</f>
        <v>0</v>
      </c>
      <c r="K694" s="217">
        <f>(K644/K612)*AC89</f>
        <v>147895.80493934875</v>
      </c>
      <c r="L694" s="217">
        <f>(L647/L612)*AC94</f>
        <v>869.36985992653695</v>
      </c>
      <c r="M694" s="202">
        <f t="shared" si="24"/>
        <v>1060283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22944559.640000001</v>
      </c>
      <c r="D696" s="217">
        <f>(D615/D612)*AE90</f>
        <v>0</v>
      </c>
      <c r="E696" s="219">
        <f>(E623/E612)*SUM(C696:D696)</f>
        <v>1978491.7981417431</v>
      </c>
      <c r="F696" s="219">
        <f>(F624/F612)*AE64</f>
        <v>0</v>
      </c>
      <c r="G696" s="217">
        <f>(G625/G612)*AE91</f>
        <v>0</v>
      </c>
      <c r="H696" s="219">
        <f>(H628/H612)*AE60</f>
        <v>1615.1934147124139</v>
      </c>
      <c r="I696" s="217">
        <f>(I629/I612)*AE92</f>
        <v>0</v>
      </c>
      <c r="J696" s="217">
        <f>(J630/J612)*AE93</f>
        <v>0</v>
      </c>
      <c r="K696" s="217">
        <f>(K644/K612)*AE89</f>
        <v>122742.76416522771</v>
      </c>
      <c r="L696" s="217">
        <f>(L647/L612)*AE94</f>
        <v>760.6986274357198</v>
      </c>
      <c r="M696" s="202">
        <f t="shared" si="24"/>
        <v>2103610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34957031.660000004</v>
      </c>
      <c r="D698" s="217">
        <f>(D615/D612)*AG90</f>
        <v>489.0660086624755</v>
      </c>
      <c r="E698" s="219">
        <f>(E623/E612)*SUM(C698:D698)</f>
        <v>3014360.2285224833</v>
      </c>
      <c r="F698" s="219">
        <f>(F624/F612)*AG64</f>
        <v>0</v>
      </c>
      <c r="G698" s="217">
        <f>(G625/G612)*AG91</f>
        <v>105892.82502487092</v>
      </c>
      <c r="H698" s="219">
        <f>(H628/H612)*AG60</f>
        <v>1585.8262617176426</v>
      </c>
      <c r="I698" s="217">
        <f>(I629/I612)*AG92</f>
        <v>525.36894599267998</v>
      </c>
      <c r="J698" s="217">
        <f>(J630/J612)*AG93</f>
        <v>0</v>
      </c>
      <c r="K698" s="217">
        <f>(K644/K612)*AG89</f>
        <v>745900.71670540131</v>
      </c>
      <c r="L698" s="217">
        <f>(L647/L612)*AG94</f>
        <v>5324.8903920500388</v>
      </c>
      <c r="M698" s="202">
        <f t="shared" si="24"/>
        <v>3874079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118358713.13999999</v>
      </c>
      <c r="D701" s="217">
        <f>(D615/D612)*AJ90</f>
        <v>162.38551885452023</v>
      </c>
      <c r="E701" s="219">
        <f>(E623/E612)*SUM(C701:D701)</f>
        <v>10205995.152605968</v>
      </c>
      <c r="F701" s="219">
        <f>(F624/F612)*AJ64</f>
        <v>0</v>
      </c>
      <c r="G701" s="217">
        <f>(G625/G612)*AJ91</f>
        <v>0</v>
      </c>
      <c r="H701" s="219">
        <f>(H628/H612)*AJ60</f>
        <v>6005.5827874307024</v>
      </c>
      <c r="I701" s="217">
        <f>(I629/I612)*AJ92</f>
        <v>229.73395441342069</v>
      </c>
      <c r="J701" s="217">
        <f>(J630/J612)*AJ93</f>
        <v>0</v>
      </c>
      <c r="K701" s="217">
        <f>(K644/K612)*AJ89</f>
        <v>503205.29211248632</v>
      </c>
      <c r="L701" s="217">
        <f>(L647/L612)*AJ94</f>
        <v>5433.5616245408555</v>
      </c>
      <c r="M701" s="202">
        <f t="shared" si="24"/>
        <v>10721032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6194862.3700000001</v>
      </c>
      <c r="D702" s="217">
        <f>(D615/D612)*AK90</f>
        <v>0</v>
      </c>
      <c r="E702" s="219">
        <f>(E623/E612)*SUM(C702:D702)</f>
        <v>534178.23579820595</v>
      </c>
      <c r="F702" s="219">
        <f>(F624/F612)*AK64</f>
        <v>0</v>
      </c>
      <c r="G702" s="217">
        <f>(G625/G612)*AK91</f>
        <v>0</v>
      </c>
      <c r="H702" s="219">
        <f>(H628/H612)*AK60</f>
        <v>616.71021289019438</v>
      </c>
      <c r="I702" s="217">
        <f>(I629/I612)*AK92</f>
        <v>0</v>
      </c>
      <c r="J702" s="217">
        <f>(J630/J612)*AK93</f>
        <v>0</v>
      </c>
      <c r="K702" s="217">
        <f>(K644/K612)*AK89</f>
        <v>47482.131790343046</v>
      </c>
      <c r="L702" s="217">
        <f>(L647/L612)*AK94</f>
        <v>0</v>
      </c>
      <c r="M702" s="202">
        <f t="shared" si="24"/>
        <v>582277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8112048.1799999997</v>
      </c>
      <c r="D703" s="217">
        <f>(D615/D612)*AL90</f>
        <v>0</v>
      </c>
      <c r="E703" s="219">
        <f>(E623/E612)*SUM(C703:D703)</f>
        <v>699495.69928902993</v>
      </c>
      <c r="F703" s="219">
        <f>(F624/F612)*AL64</f>
        <v>0</v>
      </c>
      <c r="G703" s="217">
        <f>(G625/G612)*AL91</f>
        <v>0</v>
      </c>
      <c r="H703" s="219">
        <f>(H628/H612)*AL60</f>
        <v>719.49524837189347</v>
      </c>
      <c r="I703" s="217">
        <f>(I629/I612)*AL92</f>
        <v>0</v>
      </c>
      <c r="J703" s="217">
        <f>(J630/J612)*AL93</f>
        <v>0</v>
      </c>
      <c r="K703" s="217">
        <f>(K644/K612)*AL89</f>
        <v>55358.869864684311</v>
      </c>
      <c r="L703" s="217">
        <f>(L647/L612)*AL94</f>
        <v>0</v>
      </c>
      <c r="M703" s="202">
        <f t="shared" si="24"/>
        <v>755574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358537.04999999987</v>
      </c>
      <c r="D706" s="217">
        <f>(D615/D612)*AO90</f>
        <v>0</v>
      </c>
      <c r="E706" s="219">
        <f>(E623/E612)*SUM(C706:D706)</f>
        <v>30916.375118321328</v>
      </c>
      <c r="F706" s="219">
        <f>(F624/F612)*AO64</f>
        <v>0</v>
      </c>
      <c r="G706" s="217">
        <f>(G625/G612)*AO91</f>
        <v>0</v>
      </c>
      <c r="H706" s="219">
        <f>(H628/H612)*AO60</f>
        <v>146.83576497385582</v>
      </c>
      <c r="I706" s="217">
        <f>(I629/I612)*AO92</f>
        <v>0</v>
      </c>
      <c r="J706" s="217">
        <f>(J630/J612)*AO93</f>
        <v>0</v>
      </c>
      <c r="K706" s="217">
        <f>(K644/K612)*AO89</f>
        <v>40.410943803765356</v>
      </c>
      <c r="L706" s="217">
        <f>(L647/L612)*AO94</f>
        <v>1086.7123249081712</v>
      </c>
      <c r="M706" s="202">
        <f t="shared" si="24"/>
        <v>32190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1208252.6199999999</v>
      </c>
      <c r="D713" s="217">
        <f>(D615/D612)*AV90</f>
        <v>33.995918571397254</v>
      </c>
      <c r="E713" s="219">
        <f>(E623/E612)*SUM(C713:D713)</f>
        <v>104189.62912810716</v>
      </c>
      <c r="F713" s="219">
        <f>(F624/F612)*AV64</f>
        <v>0</v>
      </c>
      <c r="G713" s="217">
        <f>(G625/G612)*AV91</f>
        <v>4570.7807164159758</v>
      </c>
      <c r="H713" s="219">
        <f>(H628/H612)*AV60</f>
        <v>102.78503548169905</v>
      </c>
      <c r="I713" s="217">
        <f>(I629/I612)*AV92</f>
        <v>0</v>
      </c>
      <c r="J713" s="217">
        <f>(J630/J612)*AV93</f>
        <v>0</v>
      </c>
      <c r="K713" s="217">
        <f>(K644/K612)*AV89</f>
        <v>88168.197431544962</v>
      </c>
      <c r="L713" s="217">
        <f>(L647/L612)*AV94</f>
        <v>9671.7396916827238</v>
      </c>
      <c r="M713" s="202">
        <f t="shared" si="24"/>
        <v>206737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457827572.45000005</v>
      </c>
      <c r="D715" s="202">
        <f>SUM(D616:D647)+SUM(D668:D713)</f>
        <v>3562.1400000000017</v>
      </c>
      <c r="E715" s="202">
        <f>SUM(E624:E647)+SUM(E668:E713)</f>
        <v>36344189.205870628</v>
      </c>
      <c r="F715" s="202">
        <f>SUM(F625:F648)+SUM(F668:F713)</f>
        <v>0</v>
      </c>
      <c r="G715" s="202">
        <f>SUM(G626:G647)+SUM(G668:G713)</f>
        <v>1245703.6203299975</v>
      </c>
      <c r="H715" s="202">
        <f>SUM(H629:H647)+SUM(H668:H713)</f>
        <v>24962.080045555489</v>
      </c>
      <c r="I715" s="202">
        <f>SUM(I630:I647)+SUM(I668:I713)</f>
        <v>2441.5500357388578</v>
      </c>
      <c r="J715" s="202">
        <f>SUM(J631:J647)+SUM(J668:J713)</f>
        <v>0</v>
      </c>
      <c r="K715" s="202">
        <f>SUM(K668:K713)</f>
        <v>4669499.7031805627</v>
      </c>
      <c r="L715" s="202">
        <f>SUM(L668:L713)</f>
        <v>73135.739466319908</v>
      </c>
      <c r="M715" s="202">
        <f>SUM(M668:M713)</f>
        <v>41883369</v>
      </c>
      <c r="N715" s="211" t="s">
        <v>694</v>
      </c>
    </row>
    <row r="716" spans="1:14" s="202" customFormat="1" ht="12.6" customHeight="1" x14ac:dyDescent="0.2">
      <c r="C716" s="214">
        <f>CE85</f>
        <v>457827572.45000017</v>
      </c>
      <c r="D716" s="202">
        <f>D615</f>
        <v>3562.14</v>
      </c>
      <c r="E716" s="202">
        <f>E623</f>
        <v>36344189.205870636</v>
      </c>
      <c r="F716" s="202">
        <f>F624</f>
        <v>0</v>
      </c>
      <c r="G716" s="202">
        <f>G625</f>
        <v>1245703.6203299975</v>
      </c>
      <c r="H716" s="202">
        <f>H628</f>
        <v>24962.080045555485</v>
      </c>
      <c r="I716" s="202">
        <f>I629</f>
        <v>2441.5500357388573</v>
      </c>
      <c r="J716" s="202">
        <f>J630</f>
        <v>0</v>
      </c>
      <c r="K716" s="202">
        <f>K644</f>
        <v>4669499.7031805627</v>
      </c>
      <c r="L716" s="202">
        <f>L647</f>
        <v>73135.739466319923</v>
      </c>
      <c r="M716" s="202">
        <f>C648</f>
        <v>41883367.699999996</v>
      </c>
      <c r="N716" s="211" t="s">
        <v>695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902</v>
      </c>
      <c r="B1" s="169"/>
      <c r="C1" s="169"/>
    </row>
    <row r="2" spans="1:3" ht="20.100000000000001" customHeight="1" x14ac:dyDescent="0.25">
      <c r="A2" s="168"/>
      <c r="B2" s="169"/>
      <c r="C2" s="94" t="s">
        <v>903</v>
      </c>
    </row>
    <row r="3" spans="1:3" ht="20.100000000000001" customHeight="1" x14ac:dyDescent="0.25">
      <c r="A3" s="120" t="str">
        <f>"Hospital: "&amp;data!C98</f>
        <v>Hospital: Mary Bridge Children's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904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0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238554165.88</v>
      </c>
    </row>
    <row r="9" spans="1:3" ht="20.100000000000001" customHeight="1" x14ac:dyDescent="0.25">
      <c r="A9" s="174">
        <v>5</v>
      </c>
      <c r="B9" s="176" t="s">
        <v>905</v>
      </c>
      <c r="C9" s="176">
        <f>data!C269</f>
        <v>17963800.599999994</v>
      </c>
    </row>
    <row r="10" spans="1:3" ht="20.100000000000001" customHeight="1" x14ac:dyDescent="0.25">
      <c r="A10" s="174">
        <v>6</v>
      </c>
      <c r="B10" s="176" t="s">
        <v>906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907</v>
      </c>
      <c r="C11" s="176">
        <f>data!C271</f>
        <v>4036366.08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3153448.45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-883716.37</v>
      </c>
    </row>
    <row r="15" spans="1:3" ht="20.100000000000001" customHeight="1" x14ac:dyDescent="0.25">
      <c r="A15" s="174">
        <v>11</v>
      </c>
      <c r="B15" s="176" t="s">
        <v>908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909</v>
      </c>
      <c r="C16" s="176">
        <f>data!D276</f>
        <v>226896463.44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910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911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912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774202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460407.19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145442919.28999999</v>
      </c>
    </row>
    <row r="28" spans="1:3" ht="20.100000000000001" customHeight="1" x14ac:dyDescent="0.25">
      <c r="A28" s="174">
        <v>24</v>
      </c>
      <c r="B28" s="176" t="s">
        <v>913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56051550.420000002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23413329.850000001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148127326.56999999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914</v>
      </c>
      <c r="C34" s="176">
        <f>data!C292</f>
        <v>118413637.73999999</v>
      </c>
    </row>
    <row r="35" spans="1:3" ht="20.100000000000001" customHeight="1" x14ac:dyDescent="0.25">
      <c r="A35" s="174">
        <v>31</v>
      </c>
      <c r="B35" s="176" t="s">
        <v>915</v>
      </c>
      <c r="C35" s="176">
        <f>data!D293</f>
        <v>255856097.57999992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916</v>
      </c>
      <c r="C37" s="175"/>
    </row>
    <row r="38" spans="1:3" ht="20.100000000000001" customHeight="1" x14ac:dyDescent="0.25">
      <c r="A38" s="174">
        <v>34</v>
      </c>
      <c r="B38" s="176" t="s">
        <v>917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918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934897.8</v>
      </c>
    </row>
    <row r="42" spans="1:3" ht="20.100000000000001" customHeight="1" x14ac:dyDescent="0.25">
      <c r="A42" s="174">
        <v>38</v>
      </c>
      <c r="B42" s="176" t="s">
        <v>919</v>
      </c>
      <c r="C42" s="176">
        <f>data!D299</f>
        <v>934897.8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920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921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922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923</v>
      </c>
      <c r="C50" s="176">
        <f>data!D308</f>
        <v>483687458.81999993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924</v>
      </c>
      <c r="B53" s="169"/>
      <c r="C53" s="169"/>
    </row>
    <row r="54" spans="1:3" ht="20.100000000000001" customHeight="1" x14ac:dyDescent="0.25">
      <c r="A54" s="168"/>
      <c r="B54" s="169"/>
      <c r="C54" s="94" t="s">
        <v>925</v>
      </c>
    </row>
    <row r="55" spans="1:3" ht="20.100000000000001" customHeight="1" x14ac:dyDescent="0.25">
      <c r="A55" s="120" t="str">
        <f>"Hospital: "&amp;data!C98</f>
        <v>Hospital: Mary Bridge Children's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926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927</v>
      </c>
      <c r="C59" s="176">
        <f>data!C315</f>
        <v>11792748.779999999</v>
      </c>
    </row>
    <row r="60" spans="1:3" ht="20.100000000000001" customHeight="1" x14ac:dyDescent="0.25">
      <c r="A60" s="174">
        <v>4</v>
      </c>
      <c r="B60" s="176" t="s">
        <v>928</v>
      </c>
      <c r="C60" s="176">
        <f>data!C316</f>
        <v>149142431.62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929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930</v>
      </c>
      <c r="C63" s="176">
        <f>data!C319</f>
        <v>2540380.04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931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932</v>
      </c>
      <c r="C68" s="176">
        <f>data!D324</f>
        <v>163475560.44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933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934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935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936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937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477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938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0</v>
      </c>
    </row>
    <row r="86" spans="1:3" ht="20.100000000000001" customHeight="1" x14ac:dyDescent="0.25">
      <c r="A86" s="174">
        <v>30</v>
      </c>
      <c r="B86" s="176" t="s">
        <v>939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940</v>
      </c>
      <c r="C87" s="176">
        <f>data!D341</f>
        <v>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941</v>
      </c>
      <c r="C89" s="176">
        <f>data!C343</f>
        <v>320211898.38000011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942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943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944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945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946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947</v>
      </c>
      <c r="C102" s="176">
        <f>data!C343+data!C345+data!C346+data!C347+data!C348-data!C349</f>
        <v>320211898.38000011</v>
      </c>
    </row>
    <row r="103" spans="1:3" ht="20.100000000000001" customHeight="1" x14ac:dyDescent="0.25">
      <c r="A103" s="174">
        <v>47</v>
      </c>
      <c r="B103" s="176" t="s">
        <v>948</v>
      </c>
      <c r="C103" s="176">
        <f>data!D352</f>
        <v>483687458.81999993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949</v>
      </c>
      <c r="B106" s="169"/>
      <c r="C106" s="169"/>
    </row>
    <row r="107" spans="1:3" ht="20.100000000000001" customHeight="1" x14ac:dyDescent="0.25">
      <c r="A107" s="170"/>
      <c r="C107" s="94" t="s">
        <v>950</v>
      </c>
    </row>
    <row r="108" spans="1:3" ht="20.100000000000001" customHeight="1" x14ac:dyDescent="0.25">
      <c r="A108" s="120" t="str">
        <f>"Hospital: "&amp;data!C98</f>
        <v>Hospital: Mary Bridge Children's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951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529452813.84999996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891279487.13999999</v>
      </c>
    </row>
    <row r="113" spans="1:3" ht="20.100000000000001" customHeight="1" x14ac:dyDescent="0.25">
      <c r="A113" s="174">
        <v>4</v>
      </c>
      <c r="B113" s="176" t="s">
        <v>952</v>
      </c>
      <c r="C113" s="176">
        <f>data!D360</f>
        <v>1420732300.99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953</v>
      </c>
      <c r="C115" s="175"/>
    </row>
    <row r="116" spans="1:3" ht="20.100000000000001" customHeight="1" x14ac:dyDescent="0.25">
      <c r="A116" s="174">
        <v>7</v>
      </c>
      <c r="B116" s="188" t="s">
        <v>954</v>
      </c>
      <c r="C116" s="189">
        <f>data!C362</f>
        <v>10993328.84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872850368.11000001</v>
      </c>
    </row>
    <row r="118" spans="1:3" ht="20.100000000000001" customHeight="1" x14ac:dyDescent="0.25">
      <c r="A118" s="174">
        <v>9</v>
      </c>
      <c r="B118" s="176" t="s">
        <v>955</v>
      </c>
      <c r="C118" s="189">
        <f>data!C364</f>
        <v>7106967.2599999998</v>
      </c>
    </row>
    <row r="119" spans="1:3" ht="20.100000000000001" customHeight="1" x14ac:dyDescent="0.25">
      <c r="A119" s="174">
        <v>10</v>
      </c>
      <c r="B119" s="176" t="s">
        <v>956</v>
      </c>
      <c r="C119" s="189">
        <f>data!C365</f>
        <v>7666003.709999999</v>
      </c>
    </row>
    <row r="120" spans="1:3" ht="20.100000000000001" customHeight="1" x14ac:dyDescent="0.25">
      <c r="A120" s="174">
        <v>11</v>
      </c>
      <c r="B120" s="176" t="s">
        <v>900</v>
      </c>
      <c r="C120" s="189">
        <f>data!D366</f>
        <v>898616667.92000008</v>
      </c>
    </row>
    <row r="121" spans="1:3" ht="20.100000000000001" customHeight="1" x14ac:dyDescent="0.25">
      <c r="A121" s="174">
        <v>12</v>
      </c>
      <c r="B121" s="176" t="s">
        <v>957</v>
      </c>
      <c r="C121" s="189">
        <f>data!D367</f>
        <v>522115633.06999993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958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959</v>
      </c>
      <c r="B126" s="192" t="s">
        <v>504</v>
      </c>
      <c r="C126" s="191">
        <f>data!C371</f>
        <v>6679503.1699999999</v>
      </c>
    </row>
    <row r="127" spans="1:3" ht="20.100000000000001" customHeight="1" x14ac:dyDescent="0.25">
      <c r="A127" s="195" t="s">
        <v>960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961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962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963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964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965</v>
      </c>
      <c r="B132" s="192" t="s">
        <v>510</v>
      </c>
      <c r="C132" s="191">
        <f>data!C377</f>
        <v>584225.21</v>
      </c>
    </row>
    <row r="133" spans="1:3" ht="20.100000000000001" customHeight="1" x14ac:dyDescent="0.25">
      <c r="A133" s="195" t="s">
        <v>966</v>
      </c>
      <c r="B133" s="192" t="s">
        <v>511</v>
      </c>
      <c r="C133" s="191">
        <f>data!C378</f>
        <v>134531.03</v>
      </c>
    </row>
    <row r="134" spans="1:3" ht="20.100000000000001" customHeight="1" x14ac:dyDescent="0.25">
      <c r="A134" s="195" t="s">
        <v>967</v>
      </c>
      <c r="B134" s="192" t="s">
        <v>512</v>
      </c>
      <c r="C134" s="191">
        <f>data!C379</f>
        <v>0</v>
      </c>
    </row>
    <row r="135" spans="1:3" ht="20.100000000000001" customHeight="1" x14ac:dyDescent="0.25">
      <c r="A135" s="195" t="s">
        <v>968</v>
      </c>
      <c r="B135" s="192" t="s">
        <v>513</v>
      </c>
      <c r="C135" s="191">
        <f>data!C380</f>
        <v>6910289.2599999998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969</v>
      </c>
      <c r="C137" s="189">
        <f>data!D383</f>
        <v>14308548.67</v>
      </c>
    </row>
    <row r="138" spans="1:3" ht="20.100000000000001" customHeight="1" x14ac:dyDescent="0.25">
      <c r="A138" s="174">
        <v>18</v>
      </c>
      <c r="B138" s="176" t="s">
        <v>970</v>
      </c>
      <c r="C138" s="189">
        <f>data!D384</f>
        <v>536424181.73999995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971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196086869.40999997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38264180.530000001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14102903.789999999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35724902.509999998</v>
      </c>
    </row>
    <row r="145" spans="1:3" ht="20.100000000000001" customHeight="1" x14ac:dyDescent="0.25">
      <c r="A145" s="174">
        <v>25</v>
      </c>
      <c r="B145" s="176" t="s">
        <v>972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973</v>
      </c>
      <c r="C146" s="189">
        <f>data!C394</f>
        <v>135114681.77000001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9377917.0300000012</v>
      </c>
    </row>
    <row r="148" spans="1:3" ht="20.100000000000001" customHeight="1" x14ac:dyDescent="0.25">
      <c r="A148" s="174">
        <v>28</v>
      </c>
      <c r="B148" s="176" t="s">
        <v>974</v>
      </c>
      <c r="C148" s="189">
        <f>data!C396</f>
        <v>8053889.1699999999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975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4249253.4000000004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976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977</v>
      </c>
      <c r="B154" s="193" t="s">
        <v>270</v>
      </c>
      <c r="C154" s="189">
        <f>data!C402</f>
        <v>3094790.28</v>
      </c>
    </row>
    <row r="155" spans="1:3" ht="20.100000000000001" customHeight="1" x14ac:dyDescent="0.25">
      <c r="A155" s="195" t="s">
        <v>978</v>
      </c>
      <c r="B155" s="193" t="s">
        <v>979</v>
      </c>
      <c r="C155" s="189">
        <f>data!C403</f>
        <v>252772.71999999997</v>
      </c>
    </row>
    <row r="156" spans="1:3" ht="20.100000000000001" customHeight="1" x14ac:dyDescent="0.25">
      <c r="A156" s="195" t="s">
        <v>980</v>
      </c>
      <c r="B156" s="193" t="s">
        <v>272</v>
      </c>
      <c r="C156" s="189">
        <f>data!C404</f>
        <v>7549907.1000000015</v>
      </c>
    </row>
    <row r="157" spans="1:3" ht="20.100000000000001" customHeight="1" x14ac:dyDescent="0.25">
      <c r="A157" s="195" t="s">
        <v>981</v>
      </c>
      <c r="B157" s="193" t="s">
        <v>273</v>
      </c>
      <c r="C157" s="189">
        <f>data!C405</f>
        <v>432770.25</v>
      </c>
    </row>
    <row r="158" spans="1:3" ht="20.100000000000001" customHeight="1" x14ac:dyDescent="0.25">
      <c r="A158" s="195" t="s">
        <v>982</v>
      </c>
      <c r="B158" s="193" t="s">
        <v>274</v>
      </c>
      <c r="C158" s="189">
        <f>data!C406</f>
        <v>141019.87</v>
      </c>
    </row>
    <row r="159" spans="1:3" ht="20.100000000000001" customHeight="1" x14ac:dyDescent="0.25">
      <c r="A159" s="195" t="s">
        <v>983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984</v>
      </c>
      <c r="B160" s="193" t="s">
        <v>276</v>
      </c>
      <c r="C160" s="189">
        <f>data!C408</f>
        <v>359871.88999999996</v>
      </c>
    </row>
    <row r="161" spans="1:3" ht="20.100000000000001" customHeight="1" x14ac:dyDescent="0.25">
      <c r="A161" s="195" t="s">
        <v>985</v>
      </c>
      <c r="B161" s="193" t="s">
        <v>277</v>
      </c>
      <c r="C161" s="189">
        <f>data!C409</f>
        <v>8495027.1899999995</v>
      </c>
    </row>
    <row r="162" spans="1:3" ht="20.100000000000001" customHeight="1" x14ac:dyDescent="0.25">
      <c r="A162" s="195" t="s">
        <v>986</v>
      </c>
      <c r="B162" s="193" t="s">
        <v>278</v>
      </c>
      <c r="C162" s="189">
        <f>data!C410</f>
        <v>109412.95000000001</v>
      </c>
    </row>
    <row r="163" spans="1:3" ht="20.100000000000001" customHeight="1" x14ac:dyDescent="0.25">
      <c r="A163" s="195" t="s">
        <v>987</v>
      </c>
      <c r="B163" s="193" t="s">
        <v>279</v>
      </c>
      <c r="C163" s="189">
        <f>data!C411</f>
        <v>165951.05000000002</v>
      </c>
    </row>
    <row r="164" spans="1:3" ht="20.100000000000001" customHeight="1" x14ac:dyDescent="0.25">
      <c r="A164" s="195" t="s">
        <v>988</v>
      </c>
      <c r="B164" s="193" t="s">
        <v>280</v>
      </c>
      <c r="C164" s="189">
        <f>data!C412</f>
        <v>4955705.0999999996</v>
      </c>
    </row>
    <row r="165" spans="1:3" ht="20.100000000000001" customHeight="1" x14ac:dyDescent="0.25">
      <c r="A165" s="195" t="s">
        <v>989</v>
      </c>
      <c r="B165" s="193" t="s">
        <v>281</v>
      </c>
      <c r="C165" s="189">
        <f>data!C413</f>
        <v>1124372.6600000001</v>
      </c>
    </row>
    <row r="166" spans="1:3" ht="20.100000000000001" customHeight="1" x14ac:dyDescent="0.25">
      <c r="A166" s="195" t="s">
        <v>990</v>
      </c>
      <c r="B166" s="193" t="s">
        <v>991</v>
      </c>
      <c r="C166" s="189">
        <f>data!C414</f>
        <v>8729176.4099999983</v>
      </c>
    </row>
    <row r="167" spans="1:3" ht="20.100000000000001" customHeight="1" x14ac:dyDescent="0.25">
      <c r="A167" s="174">
        <v>34</v>
      </c>
      <c r="B167" s="176" t="s">
        <v>992</v>
      </c>
      <c r="C167" s="189">
        <f>data!D416</f>
        <v>476385375.07999992</v>
      </c>
    </row>
    <row r="168" spans="1:3" ht="20.100000000000001" customHeight="1" x14ac:dyDescent="0.25">
      <c r="A168" s="174">
        <v>35</v>
      </c>
      <c r="B168" s="176" t="s">
        <v>993</v>
      </c>
      <c r="C168" s="189">
        <f>data!D417</f>
        <v>60038806.660000026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994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995</v>
      </c>
      <c r="C172" s="176">
        <f>data!D421</f>
        <v>60038806.660000026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996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997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998</v>
      </c>
      <c r="C177" s="189">
        <f>data!D424</f>
        <v>60038806.660000026</v>
      </c>
    </row>
    <row r="178" spans="1:3" ht="20.100000000000001" customHeight="1" x14ac:dyDescent="0.25">
      <c r="A178" s="179">
        <v>45</v>
      </c>
      <c r="B178" s="178" t="s">
        <v>999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1000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1001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Mary Bridge Children's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1002</v>
      </c>
      <c r="C6" s="243" t="s">
        <v>117</v>
      </c>
      <c r="D6" s="244" t="s">
        <v>1003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1004</v>
      </c>
      <c r="E7" s="244" t="s">
        <v>189</v>
      </c>
      <c r="F7" s="244" t="s">
        <v>1005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1006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18999</v>
      </c>
      <c r="D9" s="238">
        <f>data!D59</f>
        <v>0</v>
      </c>
      <c r="E9" s="238">
        <f>data!E59</f>
        <v>13459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307</v>
      </c>
      <c r="D10" s="245">
        <f>data!D60</f>
        <v>0</v>
      </c>
      <c r="E10" s="245">
        <f>data!E60</f>
        <v>182</v>
      </c>
      <c r="F10" s="245">
        <f>data!F60</f>
        <v>0</v>
      </c>
      <c r="G10" s="245">
        <f>data!G60</f>
        <v>0</v>
      </c>
      <c r="H10" s="245">
        <f>data!H60</f>
        <v>19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28835257.41</v>
      </c>
      <c r="D11" s="238">
        <f>data!D61</f>
        <v>0</v>
      </c>
      <c r="E11" s="238">
        <f>data!E61</f>
        <v>16491487.540000001</v>
      </c>
      <c r="F11" s="238">
        <f>data!F61</f>
        <v>0</v>
      </c>
      <c r="G11" s="238">
        <f>data!G61</f>
        <v>0</v>
      </c>
      <c r="H11" s="238">
        <f>data!H61</f>
        <v>2235846.1100000003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6203962</v>
      </c>
      <c r="D12" s="238">
        <f>data!D62</f>
        <v>0</v>
      </c>
      <c r="E12" s="238">
        <f>data!E62</f>
        <v>3708094</v>
      </c>
      <c r="F12" s="238">
        <f>data!F62</f>
        <v>0</v>
      </c>
      <c r="G12" s="238">
        <f>data!G62</f>
        <v>0</v>
      </c>
      <c r="H12" s="238">
        <f>data!H62</f>
        <v>470114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1539163.25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3060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2482716.5499999998</v>
      </c>
      <c r="D14" s="238">
        <f>data!D64</f>
        <v>0</v>
      </c>
      <c r="E14" s="238">
        <f>data!E64</f>
        <v>715901.46</v>
      </c>
      <c r="F14" s="238">
        <f>data!F64</f>
        <v>0</v>
      </c>
      <c r="G14" s="238">
        <f>data!G64</f>
        <v>0</v>
      </c>
      <c r="H14" s="238">
        <f>data!H64</f>
        <v>18216.96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18108444.32</v>
      </c>
      <c r="D16" s="238">
        <f>data!D66</f>
        <v>211494.33</v>
      </c>
      <c r="E16" s="238">
        <f>data!E66</f>
        <v>12343577.33</v>
      </c>
      <c r="F16" s="238">
        <f>data!F66</f>
        <v>0</v>
      </c>
      <c r="G16" s="238">
        <f>data!G66</f>
        <v>0</v>
      </c>
      <c r="H16" s="238">
        <f>data!H66</f>
        <v>685165.01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641188</v>
      </c>
      <c r="D17" s="238">
        <f>data!D67</f>
        <v>0</v>
      </c>
      <c r="E17" s="238">
        <f>data!E67</f>
        <v>696365</v>
      </c>
      <c r="F17" s="238">
        <f>data!F67</f>
        <v>0</v>
      </c>
      <c r="G17" s="238">
        <f>data!G67</f>
        <v>0</v>
      </c>
      <c r="H17" s="238">
        <f>data!H67</f>
        <v>1698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1007</v>
      </c>
      <c r="C18" s="238">
        <f>data!C68</f>
        <v>251661.68</v>
      </c>
      <c r="D18" s="238">
        <f>data!D68</f>
        <v>0</v>
      </c>
      <c r="E18" s="238">
        <f>data!E68</f>
        <v>729285.39999999991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1008</v>
      </c>
      <c r="C19" s="238">
        <f>data!C69</f>
        <v>2180870.0799999996</v>
      </c>
      <c r="D19" s="238">
        <f>data!D69</f>
        <v>109.42</v>
      </c>
      <c r="E19" s="238">
        <f>data!E69</f>
        <v>1474974.4999999998</v>
      </c>
      <c r="F19" s="238">
        <f>data!F69</f>
        <v>0</v>
      </c>
      <c r="G19" s="238">
        <f>data!G69</f>
        <v>0</v>
      </c>
      <c r="H19" s="238">
        <f>data!H69</f>
        <v>317587.63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-31854.400000000001</v>
      </c>
      <c r="D20" s="238">
        <f>-data!D84</f>
        <v>0</v>
      </c>
      <c r="E20" s="238">
        <f>-data!E84</f>
        <v>-5581.62</v>
      </c>
      <c r="F20" s="238">
        <f>-data!F84</f>
        <v>0</v>
      </c>
      <c r="G20" s="238">
        <f>-data!G84</f>
        <v>0</v>
      </c>
      <c r="H20" s="238">
        <f>-data!H84</f>
        <v>-1389676.15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1009</v>
      </c>
      <c r="C21" s="238">
        <f>data!C85</f>
        <v>60211408.889999993</v>
      </c>
      <c r="D21" s="238">
        <f>data!D85</f>
        <v>211603.75</v>
      </c>
      <c r="E21" s="238">
        <f>data!E85</f>
        <v>36154103.609999999</v>
      </c>
      <c r="F21" s="238">
        <f>data!F85</f>
        <v>0</v>
      </c>
      <c r="G21" s="238">
        <f>data!G85</f>
        <v>0</v>
      </c>
      <c r="H21" s="238">
        <f>data!H85</f>
        <v>2342011.56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1010</v>
      </c>
      <c r="C23" s="246">
        <f>+data!M668</f>
        <v>6006420</v>
      </c>
      <c r="D23" s="246">
        <f>+data!M669</f>
        <v>18399</v>
      </c>
      <c r="E23" s="246">
        <f>+data!M670</f>
        <v>4543324</v>
      </c>
      <c r="F23" s="246">
        <f>+data!M671</f>
        <v>0</v>
      </c>
      <c r="G23" s="246">
        <f>+data!M672</f>
        <v>0</v>
      </c>
      <c r="H23" s="246">
        <f>+data!M673</f>
        <v>208767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1011</v>
      </c>
      <c r="C24" s="238">
        <f>data!C87</f>
        <v>180537493.05000001</v>
      </c>
      <c r="D24" s="238">
        <f>data!D87</f>
        <v>-85520.4</v>
      </c>
      <c r="E24" s="238">
        <f>data!E87</f>
        <v>95394687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1012</v>
      </c>
      <c r="C25" s="238">
        <f>data!C88</f>
        <v>13313183.65</v>
      </c>
      <c r="D25" s="238">
        <f>data!D88</f>
        <v>131979.20000000001</v>
      </c>
      <c r="E25" s="238">
        <f>data!E88</f>
        <v>31006180.02</v>
      </c>
      <c r="F25" s="238">
        <f>data!F88</f>
        <v>0</v>
      </c>
      <c r="G25" s="238">
        <f>data!G88</f>
        <v>0</v>
      </c>
      <c r="H25" s="238">
        <f>data!H88</f>
        <v>1989218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1013</v>
      </c>
      <c r="C26" s="238">
        <f>data!C89</f>
        <v>193850676.70000002</v>
      </c>
      <c r="D26" s="238">
        <f>data!D89</f>
        <v>46458.800000000017</v>
      </c>
      <c r="E26" s="238">
        <f>data!E89</f>
        <v>126400867.02</v>
      </c>
      <c r="F26" s="238">
        <f>data!F89</f>
        <v>0</v>
      </c>
      <c r="G26" s="238">
        <f>data!G89</f>
        <v>0</v>
      </c>
      <c r="H26" s="238">
        <f>data!H89</f>
        <v>1989218</v>
      </c>
      <c r="I26" s="238">
        <f>data!I89</f>
        <v>0</v>
      </c>
    </row>
    <row r="27" spans="1:9" ht="20.100000000000001" customHeight="1" x14ac:dyDescent="0.2">
      <c r="A27" s="230" t="s">
        <v>1014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1015</v>
      </c>
      <c r="C28" s="238">
        <f>data!C90</f>
        <v>49978.499999999971</v>
      </c>
      <c r="D28" s="238">
        <f>data!D90</f>
        <v>0</v>
      </c>
      <c r="E28" s="238">
        <f>data!E90</f>
        <v>36239.880000000005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1016</v>
      </c>
      <c r="C29" s="238">
        <f>data!C91</f>
        <v>5717.3241799701136</v>
      </c>
      <c r="D29" s="238">
        <f>data!D91</f>
        <v>0</v>
      </c>
      <c r="E29" s="238">
        <f>data!E91</f>
        <v>39381.494385181024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1017</v>
      </c>
      <c r="C30" s="238">
        <f>data!C92</f>
        <v>1480.321319872126</v>
      </c>
      <c r="D30" s="238">
        <f>data!D92</f>
        <v>0</v>
      </c>
      <c r="E30" s="238">
        <f>data!E92</f>
        <v>15166.47515284948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1018</v>
      </c>
      <c r="C31" s="238">
        <f>data!C93</f>
        <v>43091.939999999995</v>
      </c>
      <c r="D31" s="238">
        <f>data!D93</f>
        <v>0</v>
      </c>
      <c r="E31" s="238">
        <f>data!E93</f>
        <v>221893.34999999998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251</v>
      </c>
      <c r="D32" s="245">
        <f>data!D94</f>
        <v>0</v>
      </c>
      <c r="E32" s="245">
        <f>data!E94</f>
        <v>132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1000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1019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Mary Bridge Children's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1002</v>
      </c>
      <c r="C38" s="244"/>
      <c r="D38" s="244" t="s">
        <v>125</v>
      </c>
      <c r="E38" s="244" t="s">
        <v>126</v>
      </c>
      <c r="F38" s="244" t="s">
        <v>1020</v>
      </c>
      <c r="G38" s="244" t="s">
        <v>128</v>
      </c>
      <c r="H38" s="244" t="s">
        <v>1021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1006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1</v>
      </c>
      <c r="H41" s="238">
        <f>data!O59</f>
        <v>0</v>
      </c>
      <c r="I41" s="238">
        <f>data!P59</f>
        <v>1393860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23</v>
      </c>
      <c r="I42" s="245">
        <f>data!P60</f>
        <v>74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1384286.25</v>
      </c>
      <c r="I43" s="238">
        <f>data!P61</f>
        <v>11292875.83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460818</v>
      </c>
      <c r="I44" s="238">
        <f>data!P62</f>
        <v>1598905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23017.599999999999</v>
      </c>
      <c r="I46" s="238">
        <f>data!P64</f>
        <v>344273.97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338188.92000000004</v>
      </c>
      <c r="I48" s="238">
        <f>data!P66</f>
        <v>41115549.390000001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12279</v>
      </c>
      <c r="I49" s="238">
        <f>data!P67</f>
        <v>391134</v>
      </c>
    </row>
    <row r="50" spans="1:11" ht="20.100000000000001" customHeight="1" x14ac:dyDescent="0.2">
      <c r="A50" s="230">
        <v>13</v>
      </c>
      <c r="B50" s="238" t="s">
        <v>1007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95492.32</v>
      </c>
      <c r="I50" s="238">
        <f>data!P68</f>
        <v>9480</v>
      </c>
    </row>
    <row r="51" spans="1:11" ht="20.100000000000001" customHeight="1" x14ac:dyDescent="0.2">
      <c r="A51" s="230">
        <v>14</v>
      </c>
      <c r="B51" s="238" t="s">
        <v>1008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131678.03999999998</v>
      </c>
      <c r="I51" s="238">
        <f>data!P69</f>
        <v>921498.62999999989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-2979603.25</v>
      </c>
      <c r="I52" s="238">
        <f>-data!P84</f>
        <v>-5838.88</v>
      </c>
    </row>
    <row r="53" spans="1:11" ht="20.100000000000001" customHeight="1" x14ac:dyDescent="0.2">
      <c r="A53" s="230">
        <v>16</v>
      </c>
      <c r="B53" s="246" t="s">
        <v>1009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-533843.12000000011</v>
      </c>
      <c r="I53" s="238">
        <f>data!P85</f>
        <v>55667877.939999998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1010</v>
      </c>
      <c r="C55" s="246">
        <f>+data!M675</f>
        <v>0</v>
      </c>
      <c r="D55" s="246">
        <f>+data!M676</f>
        <v>0</v>
      </c>
      <c r="E55" s="246">
        <f>+data!M691</f>
        <v>0</v>
      </c>
      <c r="F55" s="246">
        <f>+data!M692</f>
        <v>20554</v>
      </c>
      <c r="G55" s="246">
        <f>+data!M693</f>
        <v>3820010</v>
      </c>
      <c r="H55" s="246">
        <f>+data!M680</f>
        <v>-45695</v>
      </c>
      <c r="I55" s="246">
        <f>+data!M681</f>
        <v>5734982</v>
      </c>
    </row>
    <row r="56" spans="1:11" ht="20.100000000000001" customHeight="1" x14ac:dyDescent="0.2">
      <c r="A56" s="230">
        <v>19</v>
      </c>
      <c r="B56" s="246" t="s">
        <v>1011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78610328.280000001</v>
      </c>
    </row>
    <row r="57" spans="1:11" ht="20.100000000000001" customHeight="1" x14ac:dyDescent="0.2">
      <c r="A57" s="230">
        <v>20</v>
      </c>
      <c r="B57" s="246" t="s">
        <v>1012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203622482.16</v>
      </c>
    </row>
    <row r="58" spans="1:11" ht="20.100000000000001" customHeight="1" x14ac:dyDescent="0.2">
      <c r="A58" s="230">
        <v>21</v>
      </c>
      <c r="B58" s="246" t="s">
        <v>1013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282232810.44</v>
      </c>
    </row>
    <row r="59" spans="1:11" ht="20.100000000000001" customHeight="1" x14ac:dyDescent="0.2">
      <c r="A59" s="230" t="s">
        <v>1014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1015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6697.9449999999988</v>
      </c>
      <c r="K60" s="249"/>
    </row>
    <row r="61" spans="1:11" ht="20.100000000000001" customHeight="1" x14ac:dyDescent="0.2">
      <c r="A61" s="230">
        <v>23</v>
      </c>
      <c r="B61" s="238" t="s">
        <v>1016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1017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4185.5620114836138</v>
      </c>
    </row>
    <row r="63" spans="1:11" ht="20.100000000000001" customHeight="1" x14ac:dyDescent="0.2">
      <c r="A63" s="230">
        <v>25</v>
      </c>
      <c r="B63" s="238" t="s">
        <v>1018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44199.87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51</v>
      </c>
    </row>
    <row r="65" spans="1:9" ht="20.100000000000001" customHeight="1" x14ac:dyDescent="0.2">
      <c r="A65" s="231" t="s">
        <v>1000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1022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Mary Bridge Children's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1002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1023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1006</v>
      </c>
      <c r="C72" s="240" t="s">
        <v>1024</v>
      </c>
      <c r="D72" s="239" t="s">
        <v>1025</v>
      </c>
      <c r="E72" s="250"/>
      <c r="F72" s="250"/>
      <c r="G72" s="239" t="s">
        <v>1026</v>
      </c>
      <c r="H72" s="239" t="s">
        <v>1026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1</v>
      </c>
      <c r="H73" s="238">
        <f>data!V59</f>
        <v>0</v>
      </c>
      <c r="I73" s="238">
        <f>data!W59</f>
        <v>2919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0</v>
      </c>
      <c r="E74" s="245">
        <f>data!S60</f>
        <v>0</v>
      </c>
      <c r="F74" s="245">
        <f>data!T60</f>
        <v>10</v>
      </c>
      <c r="G74" s="245">
        <f>data!U60</f>
        <v>29</v>
      </c>
      <c r="H74" s="245">
        <f>data!V60</f>
        <v>0</v>
      </c>
      <c r="I74" s="245">
        <f>data!W60</f>
        <v>1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0</v>
      </c>
      <c r="E75" s="238">
        <f>data!S61</f>
        <v>0</v>
      </c>
      <c r="F75" s="238">
        <f>data!T61</f>
        <v>1278175.23</v>
      </c>
      <c r="G75" s="238">
        <f>data!U61</f>
        <v>2338355.9</v>
      </c>
      <c r="H75" s="238">
        <f>data!V61</f>
        <v>0</v>
      </c>
      <c r="I75" s="238">
        <f>data!W61</f>
        <v>5392.08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0</v>
      </c>
      <c r="E76" s="238">
        <f>data!S62</f>
        <v>0</v>
      </c>
      <c r="F76" s="238">
        <f>data!T62</f>
        <v>262499</v>
      </c>
      <c r="G76" s="238">
        <f>data!U62</f>
        <v>584856</v>
      </c>
      <c r="H76" s="238">
        <f>data!V62</f>
        <v>0</v>
      </c>
      <c r="I76" s="238">
        <f>data!W62</f>
        <v>2332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3400</v>
      </c>
      <c r="F77" s="238">
        <f>data!T63</f>
        <v>0</v>
      </c>
      <c r="G77" s="238">
        <f>data!U63</f>
        <v>18297.82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0</v>
      </c>
      <c r="E78" s="238">
        <f>data!S64</f>
        <v>0</v>
      </c>
      <c r="F78" s="238">
        <f>data!T64</f>
        <v>267927.24</v>
      </c>
      <c r="G78" s="238">
        <f>data!U64</f>
        <v>3132804.84</v>
      </c>
      <c r="H78" s="238">
        <f>data!V64</f>
        <v>0</v>
      </c>
      <c r="I78" s="238">
        <f>data!W64</f>
        <v>62.83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435580.22</v>
      </c>
      <c r="G80" s="238">
        <f>data!U66</f>
        <v>2824537.3600000003</v>
      </c>
      <c r="H80" s="238">
        <f>data!V66</f>
        <v>0</v>
      </c>
      <c r="I80" s="238">
        <f>data!W66</f>
        <v>1600985.36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5572</v>
      </c>
      <c r="G81" s="238">
        <f>data!U67</f>
        <v>95163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1007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511.28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1008</v>
      </c>
      <c r="C83" s="238">
        <f>data!Q69</f>
        <v>0</v>
      </c>
      <c r="D83" s="238">
        <f>data!R69</f>
        <v>0</v>
      </c>
      <c r="E83" s="238">
        <f>data!S69</f>
        <v>0</v>
      </c>
      <c r="F83" s="238">
        <f>data!T69</f>
        <v>85432.74000000002</v>
      </c>
      <c r="G83" s="238">
        <f>data!U69</f>
        <v>416266.9800000001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-13485</v>
      </c>
      <c r="G84" s="238">
        <f>-data!U84</f>
        <v>-687003.2100000002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1009</v>
      </c>
      <c r="C85" s="238">
        <f>data!Q85</f>
        <v>0</v>
      </c>
      <c r="D85" s="238">
        <f>data!R85</f>
        <v>0</v>
      </c>
      <c r="E85" s="238">
        <f>data!S85</f>
        <v>3400</v>
      </c>
      <c r="F85" s="238">
        <f>data!T85</f>
        <v>2321701.4300000002</v>
      </c>
      <c r="G85" s="238">
        <f>data!U85</f>
        <v>8723789.9699999988</v>
      </c>
      <c r="H85" s="238">
        <f>data!V85</f>
        <v>0</v>
      </c>
      <c r="I85" s="238">
        <f>data!W85</f>
        <v>1608772.27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1010</v>
      </c>
      <c r="C87" s="246">
        <f>+data!M682</f>
        <v>0</v>
      </c>
      <c r="D87" s="246">
        <f>+data!M683</f>
        <v>387</v>
      </c>
      <c r="E87" s="246">
        <f>+data!M684</f>
        <v>293</v>
      </c>
      <c r="F87" s="246">
        <f>+data!M685</f>
        <v>221103</v>
      </c>
      <c r="G87" s="246">
        <f>+data!M686</f>
        <v>918359</v>
      </c>
      <c r="H87" s="246">
        <f>+data!M687</f>
        <v>0</v>
      </c>
      <c r="I87" s="246">
        <f>+data!M688</f>
        <v>196627</v>
      </c>
    </row>
    <row r="88" spans="1:9" ht="20.100000000000001" customHeight="1" x14ac:dyDescent="0.2">
      <c r="A88" s="230">
        <v>19</v>
      </c>
      <c r="B88" s="246" t="s">
        <v>1011</v>
      </c>
      <c r="C88" s="238">
        <f>data!Q87</f>
        <v>0</v>
      </c>
      <c r="D88" s="238">
        <f>data!R87</f>
        <v>0</v>
      </c>
      <c r="E88" s="238">
        <f>data!S87</f>
        <v>0</v>
      </c>
      <c r="F88" s="238">
        <f>data!T87</f>
        <v>5285049</v>
      </c>
      <c r="G88" s="238">
        <f>data!U87</f>
        <v>17370253</v>
      </c>
      <c r="H88" s="238">
        <f>data!V87</f>
        <v>0</v>
      </c>
      <c r="I88" s="238">
        <f>data!W87</f>
        <v>4693551.75</v>
      </c>
    </row>
    <row r="89" spans="1:9" ht="20.100000000000001" customHeight="1" x14ac:dyDescent="0.2">
      <c r="A89" s="230">
        <v>20</v>
      </c>
      <c r="B89" s="246" t="s">
        <v>1012</v>
      </c>
      <c r="C89" s="238">
        <f>data!Q88</f>
        <v>0</v>
      </c>
      <c r="D89" s="238">
        <f>data!R88</f>
        <v>0</v>
      </c>
      <c r="E89" s="238">
        <f>data!S88</f>
        <v>0</v>
      </c>
      <c r="F89" s="238">
        <f>data!T88</f>
        <v>715569</v>
      </c>
      <c r="G89" s="238">
        <f>data!U88</f>
        <v>32479268.02</v>
      </c>
      <c r="H89" s="238">
        <f>data!V88</f>
        <v>0</v>
      </c>
      <c r="I89" s="238">
        <f>data!W88</f>
        <v>12919522.1</v>
      </c>
    </row>
    <row r="90" spans="1:9" ht="20.100000000000001" customHeight="1" x14ac:dyDescent="0.2">
      <c r="A90" s="230">
        <v>21</v>
      </c>
      <c r="B90" s="246" t="s">
        <v>1013</v>
      </c>
      <c r="C90" s="238">
        <f>data!Q89</f>
        <v>0</v>
      </c>
      <c r="D90" s="238">
        <f>data!R89</f>
        <v>0</v>
      </c>
      <c r="E90" s="238">
        <f>data!S89</f>
        <v>0</v>
      </c>
      <c r="F90" s="238">
        <f>data!T89</f>
        <v>6000618</v>
      </c>
      <c r="G90" s="238">
        <f>data!U89</f>
        <v>49849521.019999996</v>
      </c>
      <c r="H90" s="238">
        <f>data!V89</f>
        <v>0</v>
      </c>
      <c r="I90" s="238">
        <f>data!W89</f>
        <v>17613073.850000001</v>
      </c>
    </row>
    <row r="91" spans="1:9" ht="20.100000000000001" customHeight="1" x14ac:dyDescent="0.2">
      <c r="A91" s="230" t="s">
        <v>1014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1015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1875.72</v>
      </c>
      <c r="G92" s="238">
        <f>data!U90</f>
        <v>0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1016</v>
      </c>
      <c r="C93" s="238">
        <f>data!Q91</f>
        <v>0</v>
      </c>
      <c r="D93" s="238">
        <f>data!R91</f>
        <v>15.380964358105608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1017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1018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2281.85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9</v>
      </c>
      <c r="G96" s="245">
        <f>data!U94</f>
        <v>17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1000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1027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Mary Bridge Children's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1002</v>
      </c>
      <c r="C102" s="244" t="s">
        <v>1028</v>
      </c>
      <c r="D102" s="244" t="s">
        <v>1029</v>
      </c>
      <c r="E102" s="244" t="s">
        <v>1029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1006</v>
      </c>
      <c r="C104" s="239" t="s">
        <v>250</v>
      </c>
      <c r="D104" s="240" t="s">
        <v>1030</v>
      </c>
      <c r="E104" s="240" t="s">
        <v>1030</v>
      </c>
      <c r="F104" s="240" t="s">
        <v>1030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3564</v>
      </c>
      <c r="D105" s="238">
        <f>data!Y59</f>
        <v>46707</v>
      </c>
      <c r="E105" s="238">
        <f>data!Z59</f>
        <v>0</v>
      </c>
      <c r="F105" s="238">
        <f>data!AA59</f>
        <v>161</v>
      </c>
      <c r="G105" s="250"/>
      <c r="H105" s="238">
        <f>data!AC59</f>
        <v>130479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17</v>
      </c>
      <c r="E106" s="245">
        <f>data!Z60</f>
        <v>0</v>
      </c>
      <c r="F106" s="245">
        <f>data!AA60</f>
        <v>0</v>
      </c>
      <c r="G106" s="245">
        <f>data!AB60</f>
        <v>58</v>
      </c>
      <c r="H106" s="245">
        <f>data!AC60</f>
        <v>64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1008949.47</v>
      </c>
      <c r="E107" s="238">
        <f>data!Z61</f>
        <v>0</v>
      </c>
      <c r="F107" s="238">
        <f>data!AA61</f>
        <v>0</v>
      </c>
      <c r="G107" s="238">
        <f>data!AB61</f>
        <v>6098061.2500000009</v>
      </c>
      <c r="H107" s="238">
        <f>data!AC61</f>
        <v>5055677.01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270780</v>
      </c>
      <c r="E108" s="238">
        <f>data!Z62</f>
        <v>0</v>
      </c>
      <c r="F108" s="238">
        <f>data!AA62</f>
        <v>0</v>
      </c>
      <c r="G108" s="238">
        <f>data!AB62</f>
        <v>1349041</v>
      </c>
      <c r="H108" s="238">
        <f>data!AC62</f>
        <v>1126333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13845</v>
      </c>
      <c r="E109" s="238">
        <f>data!Z63</f>
        <v>0</v>
      </c>
      <c r="F109" s="238">
        <f>data!AA63</f>
        <v>0</v>
      </c>
      <c r="G109" s="238">
        <f>data!AB63</f>
        <v>1579.2</v>
      </c>
      <c r="H109" s="238">
        <f>data!AC63</f>
        <v>519674.4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4522.66</v>
      </c>
      <c r="E110" s="238">
        <f>data!Z64</f>
        <v>0</v>
      </c>
      <c r="F110" s="238">
        <f>data!AA64</f>
        <v>0</v>
      </c>
      <c r="G110" s="238">
        <f>data!AB64</f>
        <v>23274684.32</v>
      </c>
      <c r="H110" s="238">
        <f>data!AC64</f>
        <v>1026132.74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1045969.08</v>
      </c>
      <c r="D112" s="238">
        <f>data!Y66</f>
        <v>4978685.8899999997</v>
      </c>
      <c r="E112" s="238">
        <f>data!Z66</f>
        <v>0</v>
      </c>
      <c r="F112" s="238">
        <f>data!AA66</f>
        <v>189143.34</v>
      </c>
      <c r="G112" s="238">
        <f>data!AB66</f>
        <v>6974621.9100000001</v>
      </c>
      <c r="H112" s="238">
        <f>data!AC66</f>
        <v>2239374.9900000002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1390</v>
      </c>
      <c r="D113" s="238">
        <f>data!Y67</f>
        <v>95226</v>
      </c>
      <c r="E113" s="238">
        <f>data!Z67</f>
        <v>0</v>
      </c>
      <c r="F113" s="238">
        <f>data!AA67</f>
        <v>0</v>
      </c>
      <c r="G113" s="238">
        <f>data!AB67</f>
        <v>81269</v>
      </c>
      <c r="H113" s="238">
        <f>data!AC67</f>
        <v>183158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1007</v>
      </c>
      <c r="C114" s="238">
        <f>data!X68</f>
        <v>0</v>
      </c>
      <c r="D114" s="238">
        <f>data!Y68</f>
        <v>109368.04</v>
      </c>
      <c r="E114" s="238">
        <f>data!Z68</f>
        <v>0</v>
      </c>
      <c r="F114" s="238">
        <f>data!AA68</f>
        <v>0</v>
      </c>
      <c r="G114" s="238">
        <f>data!AB68</f>
        <v>24638.34</v>
      </c>
      <c r="H114" s="238">
        <f>data!AC68</f>
        <v>30315.46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1008</v>
      </c>
      <c r="C115" s="238">
        <f>data!X69</f>
        <v>75.84</v>
      </c>
      <c r="D115" s="238">
        <f>data!Y69</f>
        <v>52420.680000000008</v>
      </c>
      <c r="E115" s="238">
        <f>data!Z69</f>
        <v>0</v>
      </c>
      <c r="F115" s="238">
        <f>data!AA69</f>
        <v>0</v>
      </c>
      <c r="G115" s="238">
        <f>data!AB69</f>
        <v>969190.1100000001</v>
      </c>
      <c r="H115" s="238">
        <f>data!AC69</f>
        <v>493569.93999999994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-3865.12</v>
      </c>
      <c r="H116" s="238">
        <f>-data!AC84</f>
        <v>-114457.76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1009</v>
      </c>
      <c r="C117" s="238">
        <f>data!X85</f>
        <v>1047434.9199999999</v>
      </c>
      <c r="D117" s="238">
        <f>data!Y85</f>
        <v>6533797.7399999993</v>
      </c>
      <c r="E117" s="238">
        <f>data!Z85</f>
        <v>0</v>
      </c>
      <c r="F117" s="238">
        <f>data!AA85</f>
        <v>189143.34</v>
      </c>
      <c r="G117" s="238">
        <f>data!AB85</f>
        <v>38769220.010000013</v>
      </c>
      <c r="H117" s="238">
        <f>data!AC85</f>
        <v>10559777.780000001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1010</v>
      </c>
      <c r="C119" s="246">
        <f>+data!M689</f>
        <v>137672</v>
      </c>
      <c r="D119" s="246">
        <f>+data!M690</f>
        <v>766385</v>
      </c>
      <c r="E119" s="246">
        <f>+data!M691</f>
        <v>0</v>
      </c>
      <c r="F119" s="246">
        <f>+data!M692</f>
        <v>20554</v>
      </c>
      <c r="G119" s="246">
        <f>+data!M693</f>
        <v>3820010</v>
      </c>
      <c r="H119" s="246">
        <f>+data!M694</f>
        <v>1060283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1011</v>
      </c>
      <c r="C120" s="238">
        <f>data!X87</f>
        <v>4814996.2</v>
      </c>
      <c r="D120" s="238">
        <f>data!Y87</f>
        <v>18987768.25</v>
      </c>
      <c r="E120" s="238">
        <f>data!Z87</f>
        <v>0</v>
      </c>
      <c r="F120" s="238">
        <f>data!AA87</f>
        <v>179108</v>
      </c>
      <c r="G120" s="238">
        <f>data!AB87</f>
        <v>43043068.369999997</v>
      </c>
      <c r="H120" s="238">
        <f>data!AC87</f>
        <v>40015965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1012</v>
      </c>
      <c r="C121" s="238">
        <f>data!X88</f>
        <v>9592297.4000000004</v>
      </c>
      <c r="D121" s="238">
        <f>data!Y88</f>
        <v>42694665.25</v>
      </c>
      <c r="E121" s="238">
        <f>data!Z88</f>
        <v>0</v>
      </c>
      <c r="F121" s="238">
        <f>data!AA88</f>
        <v>1112241.8500000001</v>
      </c>
      <c r="G121" s="238">
        <f>data!AB88</f>
        <v>101802218.25999999</v>
      </c>
      <c r="H121" s="238">
        <f>data!AC88</f>
        <v>4982506.0599999996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1013</v>
      </c>
      <c r="C122" s="238">
        <f>data!X89</f>
        <v>14407293.600000001</v>
      </c>
      <c r="D122" s="238">
        <f>data!Y89</f>
        <v>61682433.5</v>
      </c>
      <c r="E122" s="238">
        <f>data!Z89</f>
        <v>0</v>
      </c>
      <c r="F122" s="238">
        <f>data!AA89</f>
        <v>1291349.8500000001</v>
      </c>
      <c r="G122" s="238">
        <f>data!AB89</f>
        <v>144845286.63</v>
      </c>
      <c r="H122" s="238">
        <f>data!AC89</f>
        <v>44998471.060000002</v>
      </c>
      <c r="I122" s="238">
        <f>data!AD89</f>
        <v>0</v>
      </c>
    </row>
    <row r="123" spans="1:9" ht="20.100000000000001" customHeight="1" x14ac:dyDescent="0.2">
      <c r="A123" s="230" t="s">
        <v>1014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1015</v>
      </c>
      <c r="C124" s="238">
        <f>data!X90</f>
        <v>0</v>
      </c>
      <c r="D124" s="238">
        <f>data!Y90</f>
        <v>0</v>
      </c>
      <c r="E124" s="238">
        <f>data!Z90</f>
        <v>0</v>
      </c>
      <c r="F124" s="238">
        <f>data!AA90</f>
        <v>0</v>
      </c>
      <c r="G124" s="238">
        <f>data!AB90</f>
        <v>1856.4499999999998</v>
      </c>
      <c r="H124" s="238">
        <f>data!AC90</f>
        <v>531.75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1016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1017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1018</v>
      </c>
      <c r="C127" s="238">
        <f>data!X93</f>
        <v>0</v>
      </c>
      <c r="D127" s="238">
        <f>data!Y93</f>
        <v>7808.0599999999995</v>
      </c>
      <c r="E127" s="238">
        <f>data!Z93</f>
        <v>0</v>
      </c>
      <c r="F127" s="238">
        <f>data!AA93</f>
        <v>0</v>
      </c>
      <c r="G127" s="238">
        <f>data!AB93</f>
        <v>3733.8100000000004</v>
      </c>
      <c r="H127" s="238">
        <f>data!AC93</f>
        <v>96784.72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8</v>
      </c>
      <c r="I128" s="245">
        <f>data!AD94</f>
        <v>0</v>
      </c>
    </row>
    <row r="129" spans="1:14" ht="20.100000000000001" customHeight="1" x14ac:dyDescent="0.2">
      <c r="A129" s="231" t="s">
        <v>1000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1031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Mary Bridge Children's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1002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1032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1006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1033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55543</v>
      </c>
      <c r="D137" s="238">
        <f>data!AF59</f>
        <v>0</v>
      </c>
      <c r="E137" s="238">
        <f>data!AG59</f>
        <v>49346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77633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110</v>
      </c>
      <c r="D138" s="245">
        <f>data!AF60</f>
        <v>0</v>
      </c>
      <c r="E138" s="245">
        <f>data!AG60</f>
        <v>108</v>
      </c>
      <c r="F138" s="245">
        <f>data!AH60</f>
        <v>0</v>
      </c>
      <c r="G138" s="245">
        <f>data!AI60</f>
        <v>0</v>
      </c>
      <c r="H138" s="245">
        <f>data!AJ60</f>
        <v>409</v>
      </c>
      <c r="I138" s="245">
        <f>data!AK60</f>
        <v>42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13431950.209999999</v>
      </c>
      <c r="D139" s="238">
        <f>data!AF61</f>
        <v>0</v>
      </c>
      <c r="E139" s="238">
        <f>data!AG61</f>
        <v>14553929.940000001</v>
      </c>
      <c r="F139" s="238">
        <f>data!AH61</f>
        <v>0</v>
      </c>
      <c r="G139" s="238">
        <f>data!AI61</f>
        <v>0</v>
      </c>
      <c r="H139" s="238">
        <f>data!AJ61</f>
        <v>50232276.499999993</v>
      </c>
      <c r="I139" s="238">
        <f>data!AK61</f>
        <v>2982825.55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2541662</v>
      </c>
      <c r="D140" s="238">
        <f>data!AF62</f>
        <v>0</v>
      </c>
      <c r="E140" s="238">
        <f>data!AG62</f>
        <v>2558278</v>
      </c>
      <c r="F140" s="238">
        <f>data!AH62</f>
        <v>0</v>
      </c>
      <c r="G140" s="238">
        <f>data!AI62</f>
        <v>0</v>
      </c>
      <c r="H140" s="238">
        <f>data!AJ62</f>
        <v>8381842</v>
      </c>
      <c r="I140" s="238">
        <f>data!AK62</f>
        <v>802475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33701.31</v>
      </c>
      <c r="F141" s="238">
        <f>data!AH63</f>
        <v>0</v>
      </c>
      <c r="G141" s="238">
        <f>data!AI63</f>
        <v>0</v>
      </c>
      <c r="H141" s="238">
        <f>data!AJ63</f>
        <v>10633772.109999999</v>
      </c>
      <c r="I141" s="238">
        <f>data!AK63</f>
        <v>10450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1008183.0599999999</v>
      </c>
      <c r="D142" s="238">
        <f>data!AF64</f>
        <v>0</v>
      </c>
      <c r="E142" s="238">
        <f>data!AG64</f>
        <v>1053769.83</v>
      </c>
      <c r="F142" s="238">
        <f>data!AH64</f>
        <v>0</v>
      </c>
      <c r="G142" s="238">
        <f>data!AI64</f>
        <v>0</v>
      </c>
      <c r="H142" s="238">
        <f>data!AJ64</f>
        <v>1453185.4100000001</v>
      </c>
      <c r="I142" s="238">
        <f>data!AK64</f>
        <v>34717.870000000003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3990875.4800000009</v>
      </c>
      <c r="D144" s="238">
        <f>data!AF66</f>
        <v>0</v>
      </c>
      <c r="E144" s="238">
        <f>data!AG66</f>
        <v>13538810.880000001</v>
      </c>
      <c r="F144" s="238">
        <f>data!AH66</f>
        <v>0</v>
      </c>
      <c r="G144" s="238">
        <f>data!AI66</f>
        <v>0</v>
      </c>
      <c r="H144" s="238">
        <f>data!AJ66</f>
        <v>34177525.200000003</v>
      </c>
      <c r="I144" s="238">
        <f>data!AK66</f>
        <v>2191848.4900000002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457526</v>
      </c>
      <c r="D145" s="238">
        <f>data!AF67</f>
        <v>0</v>
      </c>
      <c r="E145" s="238">
        <f>data!AG67</f>
        <v>368147</v>
      </c>
      <c r="F145" s="238">
        <f>data!AH67</f>
        <v>0</v>
      </c>
      <c r="G145" s="238">
        <f>data!AI67</f>
        <v>0</v>
      </c>
      <c r="H145" s="238">
        <f>data!AJ67</f>
        <v>3962601</v>
      </c>
      <c r="I145" s="238">
        <f>data!AK67</f>
        <v>88184</v>
      </c>
    </row>
    <row r="146" spans="1:9" ht="20.100000000000001" customHeight="1" x14ac:dyDescent="0.2">
      <c r="A146" s="230">
        <v>13</v>
      </c>
      <c r="B146" s="238" t="s">
        <v>1007</v>
      </c>
      <c r="C146" s="238">
        <f>data!AE68</f>
        <v>1131597.58</v>
      </c>
      <c r="D146" s="238">
        <f>data!AF68</f>
        <v>0</v>
      </c>
      <c r="E146" s="238">
        <f>data!AG68</f>
        <v>9480</v>
      </c>
      <c r="F146" s="238">
        <f>data!AH68</f>
        <v>0</v>
      </c>
      <c r="G146" s="238">
        <f>data!AI68</f>
        <v>0</v>
      </c>
      <c r="H146" s="238">
        <f>data!AJ68</f>
        <v>5065342.92</v>
      </c>
      <c r="I146" s="238">
        <f>data!AK68</f>
        <v>64622.57</v>
      </c>
    </row>
    <row r="147" spans="1:9" ht="20.100000000000001" customHeight="1" x14ac:dyDescent="0.2">
      <c r="A147" s="230">
        <v>14</v>
      </c>
      <c r="B147" s="238" t="s">
        <v>1008</v>
      </c>
      <c r="C147" s="238">
        <f>data!AE69</f>
        <v>1061196.6899999997</v>
      </c>
      <c r="D147" s="238">
        <f>data!AF69</f>
        <v>0</v>
      </c>
      <c r="E147" s="238">
        <f>data!AG69</f>
        <v>2852652.5</v>
      </c>
      <c r="F147" s="238">
        <f>data!AH69</f>
        <v>0</v>
      </c>
      <c r="G147" s="238">
        <f>data!AI69</f>
        <v>0</v>
      </c>
      <c r="H147" s="238">
        <f>data!AJ69</f>
        <v>5890012.8500000006</v>
      </c>
      <c r="I147" s="238">
        <f>data!AK69</f>
        <v>232066.89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-678431.38</v>
      </c>
      <c r="D148" s="238">
        <f>-data!AF84</f>
        <v>0</v>
      </c>
      <c r="E148" s="238">
        <f>-data!AG84</f>
        <v>-11737.8</v>
      </c>
      <c r="F148" s="238">
        <f>-data!AH84</f>
        <v>0</v>
      </c>
      <c r="G148" s="238">
        <f>-data!AI84</f>
        <v>0</v>
      </c>
      <c r="H148" s="238">
        <f>-data!AJ84</f>
        <v>-1437844.8499999999</v>
      </c>
      <c r="I148" s="238">
        <f>-data!AK84</f>
        <v>-212328</v>
      </c>
    </row>
    <row r="149" spans="1:9" ht="20.100000000000001" customHeight="1" x14ac:dyDescent="0.2">
      <c r="A149" s="230">
        <v>16</v>
      </c>
      <c r="B149" s="246" t="s">
        <v>1009</v>
      </c>
      <c r="C149" s="238">
        <f>data!AE85</f>
        <v>22944559.640000001</v>
      </c>
      <c r="D149" s="238">
        <f>data!AF85</f>
        <v>0</v>
      </c>
      <c r="E149" s="238">
        <f>data!AG85</f>
        <v>34957031.660000004</v>
      </c>
      <c r="F149" s="238">
        <f>data!AH85</f>
        <v>0</v>
      </c>
      <c r="G149" s="238">
        <f>data!AI85</f>
        <v>0</v>
      </c>
      <c r="H149" s="238">
        <f>data!AJ85</f>
        <v>118358713.13999999</v>
      </c>
      <c r="I149" s="238">
        <f>data!AK85</f>
        <v>6194862.3700000001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1010</v>
      </c>
      <c r="C151" s="246">
        <f>+data!M696</f>
        <v>2103610</v>
      </c>
      <c r="D151" s="246">
        <f>+data!M697</f>
        <v>0</v>
      </c>
      <c r="E151" s="246">
        <f>+data!M698</f>
        <v>3874079</v>
      </c>
      <c r="F151" s="246">
        <f>+data!M699</f>
        <v>0</v>
      </c>
      <c r="G151" s="246">
        <f>+data!M700</f>
        <v>0</v>
      </c>
      <c r="H151" s="246">
        <f>+data!M701</f>
        <v>10721032</v>
      </c>
      <c r="I151" s="246">
        <f>+data!M702</f>
        <v>582277</v>
      </c>
    </row>
    <row r="152" spans="1:9" ht="20.100000000000001" customHeight="1" x14ac:dyDescent="0.2">
      <c r="A152" s="230">
        <v>19</v>
      </c>
      <c r="B152" s="246" t="s">
        <v>1011</v>
      </c>
      <c r="C152" s="238">
        <f>data!AE87</f>
        <v>1213175</v>
      </c>
      <c r="D152" s="238">
        <f>data!AF87</f>
        <v>0</v>
      </c>
      <c r="E152" s="238">
        <f>data!AG87</f>
        <v>36011592</v>
      </c>
      <c r="F152" s="238">
        <f>data!AH87</f>
        <v>0</v>
      </c>
      <c r="G152" s="238">
        <f>data!AI87</f>
        <v>0</v>
      </c>
      <c r="H152" s="238">
        <f>data!AJ87</f>
        <v>300148</v>
      </c>
      <c r="I152" s="238">
        <f>data!AK87</f>
        <v>1355202</v>
      </c>
    </row>
    <row r="153" spans="1:9" ht="20.100000000000001" customHeight="1" x14ac:dyDescent="0.2">
      <c r="A153" s="230">
        <v>20</v>
      </c>
      <c r="B153" s="246" t="s">
        <v>1012</v>
      </c>
      <c r="C153" s="238">
        <f>data!AE88</f>
        <v>36132284.009999998</v>
      </c>
      <c r="D153" s="238">
        <f>data!AF88</f>
        <v>0</v>
      </c>
      <c r="E153" s="238">
        <f>data!AG88</f>
        <v>190934614</v>
      </c>
      <c r="F153" s="238">
        <f>data!AH88</f>
        <v>0</v>
      </c>
      <c r="G153" s="238">
        <f>data!AI88</f>
        <v>0</v>
      </c>
      <c r="H153" s="238">
        <f>data!AJ88</f>
        <v>152804051.16</v>
      </c>
      <c r="I153" s="238">
        <f>data!AK88</f>
        <v>13091613</v>
      </c>
    </row>
    <row r="154" spans="1:9" ht="20.100000000000001" customHeight="1" x14ac:dyDescent="0.2">
      <c r="A154" s="230">
        <v>21</v>
      </c>
      <c r="B154" s="246" t="s">
        <v>1013</v>
      </c>
      <c r="C154" s="238">
        <f>data!AE89</f>
        <v>37345459.009999998</v>
      </c>
      <c r="D154" s="238">
        <f>data!AF89</f>
        <v>0</v>
      </c>
      <c r="E154" s="238">
        <f>data!AG89</f>
        <v>226946206</v>
      </c>
      <c r="F154" s="238">
        <f>data!AH89</f>
        <v>0</v>
      </c>
      <c r="G154" s="238">
        <f>data!AI89</f>
        <v>0</v>
      </c>
      <c r="H154" s="238">
        <f>data!AJ89</f>
        <v>153104199.16</v>
      </c>
      <c r="I154" s="238">
        <f>data!AK89</f>
        <v>14446815</v>
      </c>
    </row>
    <row r="155" spans="1:9" ht="20.100000000000001" customHeight="1" x14ac:dyDescent="0.2">
      <c r="A155" s="230" t="s">
        <v>1014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1015</v>
      </c>
      <c r="C156" s="238">
        <f>data!AE90</f>
        <v>0</v>
      </c>
      <c r="D156" s="238">
        <f>data!AF90</f>
        <v>0</v>
      </c>
      <c r="E156" s="238">
        <f>data!AG90</f>
        <v>17277.18</v>
      </c>
      <c r="F156" s="238">
        <f>data!AH90</f>
        <v>0</v>
      </c>
      <c r="G156" s="238">
        <f>data!AI90</f>
        <v>0</v>
      </c>
      <c r="H156" s="238">
        <f>data!AJ90</f>
        <v>5736.5749999999989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1016</v>
      </c>
      <c r="C157" s="238">
        <f>data!AE91</f>
        <v>0</v>
      </c>
      <c r="D157" s="238">
        <f>data!AF91</f>
        <v>0</v>
      </c>
      <c r="E157" s="238">
        <f>data!AG91</f>
        <v>4208.1586056902752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1017</v>
      </c>
      <c r="C158" s="238">
        <f>data!AE92</f>
        <v>0</v>
      </c>
      <c r="D158" s="238">
        <f>data!AF92</f>
        <v>0</v>
      </c>
      <c r="E158" s="238">
        <f>data!AG92</f>
        <v>6489.7819742384281</v>
      </c>
      <c r="F158" s="238">
        <f>data!AH92</f>
        <v>0</v>
      </c>
      <c r="G158" s="238">
        <f>data!AI92</f>
        <v>0</v>
      </c>
      <c r="H158" s="238">
        <f>data!AJ92</f>
        <v>2837.8595415563514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1018</v>
      </c>
      <c r="C159" s="238">
        <f>data!AE93</f>
        <v>1765.35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7144.5</v>
      </c>
      <c r="I159" s="238">
        <f>data!AK93</f>
        <v>1733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7</v>
      </c>
      <c r="D160" s="245">
        <f>data!AF94</f>
        <v>0</v>
      </c>
      <c r="E160" s="245">
        <f>data!AG94</f>
        <v>49</v>
      </c>
      <c r="F160" s="245">
        <f>data!AH94</f>
        <v>0</v>
      </c>
      <c r="G160" s="245">
        <f>data!AI94</f>
        <v>0</v>
      </c>
      <c r="H160" s="245">
        <f>data!AJ94</f>
        <v>50</v>
      </c>
      <c r="I160" s="245">
        <f>data!AK94</f>
        <v>0</v>
      </c>
    </row>
    <row r="161" spans="1:9" ht="20.100000000000001" customHeight="1" x14ac:dyDescent="0.2">
      <c r="A161" s="231" t="s">
        <v>1000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1034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Mary Bridge Children's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1002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1035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1036</v>
      </c>
      <c r="F167" s="244" t="s">
        <v>208</v>
      </c>
      <c r="G167" s="244" t="s">
        <v>147</v>
      </c>
      <c r="H167" s="243" t="s">
        <v>1037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1006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35452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49</v>
      </c>
      <c r="D170" s="245">
        <f>data!AM60</f>
        <v>0</v>
      </c>
      <c r="E170" s="245">
        <f>data!AN60</f>
        <v>0</v>
      </c>
      <c r="F170" s="245">
        <f>data!AO60</f>
        <v>10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3843964.04</v>
      </c>
      <c r="D171" s="238">
        <f>data!AM61</f>
        <v>0</v>
      </c>
      <c r="E171" s="238">
        <f>data!AN61</f>
        <v>0</v>
      </c>
      <c r="F171" s="238">
        <f>data!AO61</f>
        <v>1388429.3399999999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994835</v>
      </c>
      <c r="D172" s="238">
        <f>data!AM62</f>
        <v>0</v>
      </c>
      <c r="E172" s="238">
        <f>data!AN62</f>
        <v>0</v>
      </c>
      <c r="F172" s="238">
        <f>data!AO62</f>
        <v>119832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290349.49</v>
      </c>
      <c r="D174" s="238">
        <f>data!AM64</f>
        <v>0</v>
      </c>
      <c r="E174" s="238">
        <f>data!AN64</f>
        <v>0</v>
      </c>
      <c r="F174" s="238">
        <f>data!AO64</f>
        <v>553.62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3001907.3000000003</v>
      </c>
      <c r="D176" s="238">
        <f>data!AM66</f>
        <v>0</v>
      </c>
      <c r="E176" s="238">
        <f>data!AN66</f>
        <v>0</v>
      </c>
      <c r="F176" s="238">
        <f>data!AO66</f>
        <v>-1261443.8500000001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46477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1007</v>
      </c>
      <c r="C178" s="238">
        <f>data!AL68</f>
        <v>53337.74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1008</v>
      </c>
      <c r="C179" s="238">
        <f>data!AL69</f>
        <v>277753.18</v>
      </c>
      <c r="D179" s="238">
        <f>data!AM69</f>
        <v>0</v>
      </c>
      <c r="E179" s="238">
        <f>data!AN69</f>
        <v>0</v>
      </c>
      <c r="F179" s="238">
        <f>data!AO69</f>
        <v>111165.94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-396575.57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1009</v>
      </c>
      <c r="C181" s="238">
        <f>data!AL85</f>
        <v>8112048.1799999997</v>
      </c>
      <c r="D181" s="238">
        <f>data!AM85</f>
        <v>0</v>
      </c>
      <c r="E181" s="238">
        <f>data!AN85</f>
        <v>0</v>
      </c>
      <c r="F181" s="238">
        <f>data!AO85</f>
        <v>358537.04999999987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1010</v>
      </c>
      <c r="C183" s="246">
        <f>+data!M703</f>
        <v>755574</v>
      </c>
      <c r="D183" s="246">
        <f>+data!M704</f>
        <v>0</v>
      </c>
      <c r="E183" s="246">
        <f>+data!M705</f>
        <v>0</v>
      </c>
      <c r="F183" s="246">
        <f>+data!M706</f>
        <v>32190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1011</v>
      </c>
      <c r="C184" s="238">
        <f>data!AL87</f>
        <v>770060</v>
      </c>
      <c r="D184" s="238">
        <f>data!AM87</f>
        <v>0</v>
      </c>
      <c r="E184" s="238">
        <f>data!AN87</f>
        <v>0</v>
      </c>
      <c r="F184" s="238">
        <f>data!AO87</f>
        <v>12295.35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1012</v>
      </c>
      <c r="C185" s="238">
        <f>data!AL88</f>
        <v>16073315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1013</v>
      </c>
      <c r="C186" s="238">
        <f>data!AL89</f>
        <v>16843375</v>
      </c>
      <c r="D186" s="238">
        <f>data!AM89</f>
        <v>0</v>
      </c>
      <c r="E186" s="238">
        <f>data!AN89</f>
        <v>0</v>
      </c>
      <c r="F186" s="238">
        <f>data!AO89</f>
        <v>12295.35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1014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1015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1016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1017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1018</v>
      </c>
      <c r="C191" s="238">
        <f>data!AL93</f>
        <v>51.8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10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1000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1038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Mary Bridge Children's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1002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1039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1040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1006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49504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7</v>
      </c>
      <c r="G202" s="245">
        <f>data!AW60</f>
        <v>117</v>
      </c>
      <c r="H202" s="245">
        <f>data!AX60</f>
        <v>0</v>
      </c>
      <c r="I202" s="245">
        <f>data!AY60</f>
        <v>9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464147.21</v>
      </c>
      <c r="G203" s="238">
        <f>data!AW61</f>
        <v>8277532.879999999</v>
      </c>
      <c r="H203" s="238">
        <f>data!AX61</f>
        <v>0</v>
      </c>
      <c r="I203" s="238">
        <f>data!AY61</f>
        <v>779558.79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121659</v>
      </c>
      <c r="G204" s="238">
        <f>data!AW62</f>
        <v>2020021</v>
      </c>
      <c r="H204" s="238">
        <f>data!AX62</f>
        <v>0</v>
      </c>
      <c r="I204" s="238">
        <f>data!AY62</f>
        <v>188967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46370.239999999998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130436.25</v>
      </c>
      <c r="G206" s="238">
        <f>data!AW64</f>
        <v>84241.51</v>
      </c>
      <c r="H206" s="238">
        <f>data!AX64</f>
        <v>0</v>
      </c>
      <c r="I206" s="238">
        <f>data!AY64</f>
        <v>-98788.65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368677.33999999997</v>
      </c>
      <c r="G208" s="238">
        <f>data!AW66</f>
        <v>-4796485.2399999993</v>
      </c>
      <c r="H208" s="238">
        <f>data!AX66</f>
        <v>0</v>
      </c>
      <c r="I208" s="238">
        <f>data!AY66</f>
        <v>216426.64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79854</v>
      </c>
      <c r="G209" s="238">
        <f>data!AW67</f>
        <v>23462</v>
      </c>
      <c r="H209" s="238">
        <f>data!AX67</f>
        <v>0</v>
      </c>
      <c r="I209" s="238">
        <f>data!AY67</f>
        <v>2312</v>
      </c>
    </row>
    <row r="210" spans="1:9" ht="20.100000000000001" customHeight="1" x14ac:dyDescent="0.2">
      <c r="A210" s="230">
        <v>13</v>
      </c>
      <c r="B210" s="238" t="s">
        <v>1007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-620.16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1008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54546.319999999992</v>
      </c>
      <c r="G211" s="238">
        <f>data!AW69</f>
        <v>1123934.44</v>
      </c>
      <c r="H211" s="238">
        <f>data!AX69</f>
        <v>0</v>
      </c>
      <c r="I211" s="238">
        <f>data!AY69</f>
        <v>58338.890000000007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-11067.5</v>
      </c>
      <c r="G212" s="238">
        <f>-data!AW84</f>
        <v>-2416350.1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1009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1208252.6199999999</v>
      </c>
      <c r="G213" s="238">
        <f>data!AW85</f>
        <v>4362106.57</v>
      </c>
      <c r="H213" s="238">
        <f>data!AX85</f>
        <v>0</v>
      </c>
      <c r="I213" s="238">
        <f>data!AY85</f>
        <v>1146814.67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1010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206737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1011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943594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1012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25882279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1013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26825873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1014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1015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1200.97</v>
      </c>
      <c r="G220" s="238">
        <f>data!AW90</f>
        <v>0</v>
      </c>
      <c r="H220" s="238">
        <f>data!AX90</f>
        <v>0</v>
      </c>
      <c r="I220" s="238">
        <f>data!AY90</f>
        <v>0</v>
      </c>
    </row>
    <row r="221" spans="1:9" ht="20.100000000000001" customHeight="1" x14ac:dyDescent="0.2">
      <c r="A221" s="230">
        <v>23</v>
      </c>
      <c r="B221" s="238" t="s">
        <v>1016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181.64186480048528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1017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1018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3884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89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1000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1041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Mary Bridge Children's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1002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1042</v>
      </c>
      <c r="F231" s="244" t="s">
        <v>1043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1006</v>
      </c>
      <c r="C232" s="240" t="s">
        <v>1044</v>
      </c>
      <c r="D232" s="240" t="s">
        <v>1045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125839.31999999995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29</v>
      </c>
      <c r="F234" s="245">
        <f>data!BC60</f>
        <v>18</v>
      </c>
      <c r="G234" s="245">
        <f>data!BD60</f>
        <v>0</v>
      </c>
      <c r="H234" s="245">
        <f>data!BE60</f>
        <v>0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54136.94</v>
      </c>
      <c r="D235" s="238">
        <f>data!BA61</f>
        <v>0</v>
      </c>
      <c r="E235" s="238">
        <f>data!BB61</f>
        <v>2026518.35</v>
      </c>
      <c r="F235" s="238">
        <f>data!BC61</f>
        <v>3373007.14</v>
      </c>
      <c r="G235" s="238">
        <f>data!BD61</f>
        <v>0</v>
      </c>
      <c r="H235" s="238">
        <f>data!BE61</f>
        <v>0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22884</v>
      </c>
      <c r="D236" s="238">
        <f>data!BA62</f>
        <v>0</v>
      </c>
      <c r="E236" s="238">
        <f>data!BB62</f>
        <v>497556</v>
      </c>
      <c r="F236" s="238">
        <f>data!BC62</f>
        <v>605145</v>
      </c>
      <c r="G236" s="238">
        <f>data!BD62</f>
        <v>0</v>
      </c>
      <c r="H236" s="238">
        <f>data!BE62</f>
        <v>0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57293.77</v>
      </c>
      <c r="D238" s="238">
        <f>data!BA64</f>
        <v>0</v>
      </c>
      <c r="E238" s="238">
        <f>data!BB64</f>
        <v>-8388.9599999999991</v>
      </c>
      <c r="F238" s="238">
        <f>data!BC64</f>
        <v>70561.72</v>
      </c>
      <c r="G238" s="238">
        <f>data!BD64</f>
        <v>0</v>
      </c>
      <c r="H238" s="238">
        <f>data!BE64</f>
        <v>1781.07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9354.8700000000008</v>
      </c>
      <c r="D240" s="238">
        <f>data!BA66</f>
        <v>0</v>
      </c>
      <c r="E240" s="238">
        <f>data!BB66</f>
        <v>-2254855.1299999994</v>
      </c>
      <c r="F240" s="238">
        <f>data!BC66</f>
        <v>-4039641.85</v>
      </c>
      <c r="G240" s="238">
        <f>data!BD66</f>
        <v>0</v>
      </c>
      <c r="H240" s="238">
        <f>data!BE66</f>
        <v>1781.07</v>
      </c>
      <c r="I240" s="238">
        <f>data!BF66</f>
        <v>1085.19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2049</v>
      </c>
      <c r="D241" s="238">
        <f>data!BA67</f>
        <v>0</v>
      </c>
      <c r="E241" s="238">
        <f>data!BB67</f>
        <v>2762</v>
      </c>
      <c r="F241" s="238">
        <f>data!BC67</f>
        <v>96618</v>
      </c>
      <c r="G241" s="238">
        <f>data!BD67</f>
        <v>0</v>
      </c>
      <c r="H241" s="238">
        <f>data!BE67</f>
        <v>0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1007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1008</v>
      </c>
      <c r="C243" s="238">
        <f>data!AZ69</f>
        <v>11141.619999999999</v>
      </c>
      <c r="D243" s="238">
        <f>data!BA69</f>
        <v>0</v>
      </c>
      <c r="E243" s="238">
        <f>data!BB69</f>
        <v>74808.710000000006</v>
      </c>
      <c r="F243" s="238">
        <f>data!BC69</f>
        <v>83404.209999999992</v>
      </c>
      <c r="G243" s="238">
        <f>data!BD69</f>
        <v>0</v>
      </c>
      <c r="H243" s="238">
        <f>data!BE69</f>
        <v>0</v>
      </c>
      <c r="I243" s="238">
        <f>data!BF69</f>
        <v>1162.54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-133879.71</v>
      </c>
      <c r="D244" s="238">
        <f>-data!BA84</f>
        <v>0</v>
      </c>
      <c r="E244" s="238">
        <f>-data!BB84</f>
        <v>0</v>
      </c>
      <c r="F244" s="238">
        <f>-data!BC84</f>
        <v>-624633.71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1009</v>
      </c>
      <c r="C245" s="238">
        <f>data!AZ85</f>
        <v>22980.489999999991</v>
      </c>
      <c r="D245" s="238">
        <f>data!BA85</f>
        <v>0</v>
      </c>
      <c r="E245" s="238">
        <f>data!BB85</f>
        <v>338400.97000000073</v>
      </c>
      <c r="F245" s="238">
        <f>data!BC85</f>
        <v>-435539.48999999976</v>
      </c>
      <c r="G245" s="238">
        <f>data!BD85</f>
        <v>0</v>
      </c>
      <c r="H245" s="238">
        <f>data!BE85</f>
        <v>3562.14</v>
      </c>
      <c r="I245" s="238">
        <f>data!BF85</f>
        <v>2247.73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1010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1011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1012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1013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1014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1015</v>
      </c>
      <c r="C252" s="254">
        <f>data!AZ90</f>
        <v>0</v>
      </c>
      <c r="D252" s="254">
        <f>data!BA90</f>
        <v>0</v>
      </c>
      <c r="E252" s="254">
        <f>data!BB90</f>
        <v>218.76</v>
      </c>
      <c r="F252" s="254">
        <f>data!BC90</f>
        <v>0</v>
      </c>
      <c r="G252" s="254">
        <f>data!BD90</f>
        <v>0</v>
      </c>
      <c r="H252" s="254">
        <f>data!BE90</f>
        <v>0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1016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1017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1018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1000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1046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Mary Bridge Children's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1002</v>
      </c>
      <c r="C262" s="244" t="s">
        <v>1047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1048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1049</v>
      </c>
    </row>
    <row r="264" spans="1:9" ht="20.100000000000001" customHeight="1" x14ac:dyDescent="0.2">
      <c r="A264" s="230">
        <v>3</v>
      </c>
      <c r="B264" s="238" t="s">
        <v>1006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17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14905.78</v>
      </c>
      <c r="F267" s="238">
        <f>data!BJ61</f>
        <v>0</v>
      </c>
      <c r="G267" s="238">
        <f>data!BK61</f>
        <v>0</v>
      </c>
      <c r="H267" s="238">
        <f>data!BL61</f>
        <v>802202.13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5418</v>
      </c>
      <c r="F268" s="238">
        <f>data!BJ62</f>
        <v>0</v>
      </c>
      <c r="G268" s="238">
        <f>data!BK62</f>
        <v>0</v>
      </c>
      <c r="H268" s="238">
        <f>data!BL62</f>
        <v>309634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-537.66999999999996</v>
      </c>
      <c r="F270" s="238">
        <f>data!BJ64</f>
        <v>0</v>
      </c>
      <c r="G270" s="238">
        <f>data!BK64</f>
        <v>0</v>
      </c>
      <c r="H270" s="238">
        <f>data!BL64</f>
        <v>-784.58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-1133502.1299999999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1007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1008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34057.259999999995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1009</v>
      </c>
      <c r="C277" s="238">
        <f>data!BG85</f>
        <v>0</v>
      </c>
      <c r="D277" s="238">
        <f>data!BH85</f>
        <v>0</v>
      </c>
      <c r="E277" s="238">
        <f>data!BI85</f>
        <v>19786.11</v>
      </c>
      <c r="F277" s="238">
        <f>data!BJ85</f>
        <v>0</v>
      </c>
      <c r="G277" s="238">
        <f>data!BK85</f>
        <v>0</v>
      </c>
      <c r="H277" s="238">
        <f>data!BL85</f>
        <v>11606.67999999992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1010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1011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1012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1013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1014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1015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1016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1017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1018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1000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1050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Mary Bridge Children's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1002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1051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1006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</v>
      </c>
      <c r="D298" s="245">
        <f>data!BO60</f>
        <v>0</v>
      </c>
      <c r="E298" s="245">
        <f>data!BP60</f>
        <v>4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0</v>
      </c>
      <c r="D299" s="238">
        <f>data!BO61</f>
        <v>0</v>
      </c>
      <c r="E299" s="238">
        <f>data!BP61</f>
        <v>351112.24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0</v>
      </c>
      <c r="D300" s="238">
        <f>data!BO62</f>
        <v>0</v>
      </c>
      <c r="E300" s="238">
        <f>data!BP62</f>
        <v>85890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27699.34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0</v>
      </c>
      <c r="D304" s="238">
        <f>data!BO66</f>
        <v>0</v>
      </c>
      <c r="E304" s="238">
        <f>data!BP66</f>
        <v>195277.19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10212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1007</v>
      </c>
      <c r="C306" s="238">
        <f>data!BN68</f>
        <v>0</v>
      </c>
      <c r="D306" s="238">
        <f>data!BO68</f>
        <v>0</v>
      </c>
      <c r="E306" s="238">
        <f>data!BP68</f>
        <v>15557.5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1008</v>
      </c>
      <c r="C307" s="238">
        <f>data!BN69</f>
        <v>0</v>
      </c>
      <c r="D307" s="238">
        <f>data!BO69</f>
        <v>0</v>
      </c>
      <c r="E307" s="238">
        <f>data!BP69</f>
        <v>277580.03999999998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-573730.9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1009</v>
      </c>
      <c r="C309" s="238">
        <f>data!BN85</f>
        <v>0</v>
      </c>
      <c r="D309" s="238">
        <f>data!BO85</f>
        <v>0</v>
      </c>
      <c r="E309" s="238">
        <f>data!BP85</f>
        <v>389597.41000000003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1010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1011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1012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1013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1014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1015</v>
      </c>
      <c r="C316" s="254">
        <f>data!BN90</f>
        <v>3932.09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1016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1017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1018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1000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1052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Mary Bridge Children's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1002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1051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1006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0</v>
      </c>
      <c r="I331" s="257">
        <f>data!CA61</f>
        <v>50625.67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0</v>
      </c>
      <c r="I332" s="257">
        <f>data!CA62</f>
        <v>16193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0</v>
      </c>
      <c r="I336" s="257">
        <f>data!CA66</f>
        <v>-10768.83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1007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1008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0</v>
      </c>
      <c r="I339" s="257">
        <f>data!CA69</f>
        <v>11274.09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1009</v>
      </c>
      <c r="C341" s="238">
        <f>data!BU85</f>
        <v>0</v>
      </c>
      <c r="D341" s="238">
        <f>data!BV85</f>
        <v>0</v>
      </c>
      <c r="E341" s="238">
        <f>data!BW85</f>
        <v>0</v>
      </c>
      <c r="F341" s="238">
        <f>data!BX85</f>
        <v>0</v>
      </c>
      <c r="G341" s="238">
        <f>data!BY85</f>
        <v>0</v>
      </c>
      <c r="H341" s="238">
        <f>data!BZ85</f>
        <v>0</v>
      </c>
      <c r="I341" s="238">
        <f>data!CA85</f>
        <v>67323.929999999993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1010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1011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1012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1013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1014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1015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81.5</v>
      </c>
      <c r="G348" s="254">
        <f>data!BY90</f>
        <v>212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1016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1017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1018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1000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1053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Mary Bridge Children's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1002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1054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1006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2</v>
      </c>
      <c r="D362" s="245">
        <f>data!CC60</f>
        <v>111</v>
      </c>
      <c r="E362" s="260"/>
      <c r="F362" s="248"/>
      <c r="G362" s="248"/>
      <c r="H362" s="248"/>
      <c r="I362" s="261">
        <f>data!CE60</f>
        <v>1826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86459.21</v>
      </c>
      <c r="D363" s="257">
        <f>data!CC61</f>
        <v>17348923.41</v>
      </c>
      <c r="E363" s="262"/>
      <c r="F363" s="262"/>
      <c r="G363" s="262"/>
      <c r="H363" s="262"/>
      <c r="I363" s="257">
        <f>data!CE61</f>
        <v>196086869.40999997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31967</v>
      </c>
      <c r="D364" s="257">
        <f>data!CC62</f>
        <v>2922189</v>
      </c>
      <c r="E364" s="262"/>
      <c r="F364" s="262"/>
      <c r="G364" s="262"/>
      <c r="H364" s="262"/>
      <c r="I364" s="257">
        <f>data!CE62</f>
        <v>38264181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74906.44</v>
      </c>
      <c r="D365" s="257">
        <f>data!CC63</f>
        <v>1204684.02</v>
      </c>
      <c r="E365" s="262"/>
      <c r="F365" s="262"/>
      <c r="G365" s="262"/>
      <c r="H365" s="262"/>
      <c r="I365" s="257">
        <f>data!CE63</f>
        <v>14102903.789999999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1394.19</v>
      </c>
      <c r="D366" s="257">
        <f>data!CC64</f>
        <v>328974.07</v>
      </c>
      <c r="E366" s="262"/>
      <c r="F366" s="262"/>
      <c r="G366" s="262"/>
      <c r="H366" s="262"/>
      <c r="I366" s="257">
        <f>data!CE64</f>
        <v>35724902.509999998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-64735.39</v>
      </c>
      <c r="D368" s="257">
        <f>data!CC66</f>
        <v>-2108772.9100000006</v>
      </c>
      <c r="E368" s="262"/>
      <c r="F368" s="262"/>
      <c r="G368" s="262"/>
      <c r="H368" s="262"/>
      <c r="I368" s="257">
        <f>data!CE66</f>
        <v>135114681.77000001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28447</v>
      </c>
      <c r="D369" s="257">
        <f>data!CC67</f>
        <v>2004823</v>
      </c>
      <c r="E369" s="262"/>
      <c r="F369" s="262"/>
      <c r="G369" s="262"/>
      <c r="H369" s="262"/>
      <c r="I369" s="257">
        <f>data!CE67</f>
        <v>9377916</v>
      </c>
    </row>
    <row r="370" spans="1:9" ht="20.100000000000001" customHeight="1" x14ac:dyDescent="0.2">
      <c r="A370" s="230">
        <v>13</v>
      </c>
      <c r="B370" s="238" t="s">
        <v>1007</v>
      </c>
      <c r="C370" s="257">
        <f>data!CB68</f>
        <v>0</v>
      </c>
      <c r="D370" s="257">
        <f>data!CC68</f>
        <v>463818.5</v>
      </c>
      <c r="E370" s="262"/>
      <c r="F370" s="262"/>
      <c r="G370" s="262"/>
      <c r="H370" s="262"/>
      <c r="I370" s="257">
        <f>data!CE68</f>
        <v>8053889.1699999999</v>
      </c>
    </row>
    <row r="371" spans="1:9" ht="20.100000000000001" customHeight="1" x14ac:dyDescent="0.2">
      <c r="A371" s="230">
        <v>14</v>
      </c>
      <c r="B371" s="238" t="s">
        <v>1008</v>
      </c>
      <c r="C371" s="257">
        <f>data!CB69</f>
        <v>25511.85</v>
      </c>
      <c r="D371" s="257">
        <f>data!CC69</f>
        <v>16186494.859999999</v>
      </c>
      <c r="E371" s="257">
        <f>data!CD69</f>
        <v>0</v>
      </c>
      <c r="F371" s="262"/>
      <c r="G371" s="262"/>
      <c r="H371" s="262"/>
      <c r="I371" s="257">
        <f>data!CE69</f>
        <v>35410777.469999999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-208970.64</v>
      </c>
      <c r="D372" s="238">
        <f>-data!CC84</f>
        <v>-2371633.1200000006</v>
      </c>
      <c r="E372" s="238">
        <f>-data!CD84</f>
        <v>0</v>
      </c>
      <c r="F372" s="248"/>
      <c r="G372" s="248"/>
      <c r="H372" s="248"/>
      <c r="I372" s="238">
        <f>-data!CE84</f>
        <v>-14308548.670000004</v>
      </c>
    </row>
    <row r="373" spans="1:9" ht="20.100000000000001" customHeight="1" x14ac:dyDescent="0.2">
      <c r="A373" s="230">
        <v>16</v>
      </c>
      <c r="B373" s="246" t="s">
        <v>1009</v>
      </c>
      <c r="C373" s="257">
        <f>data!CB85</f>
        <v>-25020.339999999997</v>
      </c>
      <c r="D373" s="257">
        <f>data!CC85</f>
        <v>35979500.830000006</v>
      </c>
      <c r="E373" s="257">
        <f>data!CD85</f>
        <v>0</v>
      </c>
      <c r="F373" s="262"/>
      <c r="G373" s="262"/>
      <c r="H373" s="262"/>
      <c r="I373" s="238">
        <f>data!CE85</f>
        <v>457827572.45000017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1010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1011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529452813.84999996</v>
      </c>
    </row>
    <row r="377" spans="1:9" ht="20.100000000000001" customHeight="1" x14ac:dyDescent="0.2">
      <c r="A377" s="230">
        <v>20</v>
      </c>
      <c r="B377" s="246" t="s">
        <v>1012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891279487.13999999</v>
      </c>
    </row>
    <row r="378" spans="1:9" ht="20.100000000000001" customHeight="1" x14ac:dyDescent="0.2">
      <c r="A378" s="230">
        <v>21</v>
      </c>
      <c r="B378" s="246" t="s">
        <v>1013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1420732300.99</v>
      </c>
    </row>
    <row r="379" spans="1:9" ht="20.100000000000001" customHeight="1" x14ac:dyDescent="0.2">
      <c r="A379" s="230" t="s">
        <v>1014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1015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125839.31999999995</v>
      </c>
    </row>
    <row r="381" spans="1:9" ht="20.100000000000001" customHeight="1" x14ac:dyDescent="0.2">
      <c r="A381" s="230">
        <v>23</v>
      </c>
      <c r="B381" s="238" t="s">
        <v>1016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49504</v>
      </c>
    </row>
    <row r="382" spans="1:9" ht="20.100000000000001" customHeight="1" x14ac:dyDescent="0.2">
      <c r="A382" s="230">
        <v>24</v>
      </c>
      <c r="B382" s="238" t="s">
        <v>1017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30159.999999999996</v>
      </c>
    </row>
    <row r="383" spans="1:9" ht="20.100000000000001" customHeight="1" x14ac:dyDescent="0.2">
      <c r="A383" s="230">
        <v>25</v>
      </c>
      <c r="B383" s="238" t="s">
        <v>1018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434372.24999999994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673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85" transitionEvaluation="1" transitionEntry="1" codeName="Sheet1">
    <tabColor rgb="FF92D050"/>
    <pageSetUpPr autoPageBreaks="0" fitToPage="1"/>
  </sheetPr>
  <dimension ref="A1:CF716"/>
  <sheetViews>
    <sheetView topLeftCell="A85" zoomScaleNormal="100" workbookViewId="0">
      <selection activeCell="C109" sqref="C109:C1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1055</v>
      </c>
    </row>
    <row r="6" spans="1:5" x14ac:dyDescent="0.25">
      <c r="A6" s="11" t="s">
        <v>1056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3" x14ac:dyDescent="0.25">
      <c r="A37" s="318" t="s">
        <v>1057</v>
      </c>
      <c r="B37" s="319"/>
      <c r="C37" s="320"/>
      <c r="D37" s="321"/>
      <c r="E37" s="321"/>
      <c r="F37" s="321"/>
      <c r="G37" s="322"/>
    </row>
    <row r="38" spans="1:83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3" x14ac:dyDescent="0.25">
      <c r="A39" s="324" t="s">
        <v>1058</v>
      </c>
      <c r="B39" s="321"/>
      <c r="C39" s="320"/>
      <c r="D39" s="321"/>
      <c r="E39" s="321"/>
      <c r="F39" s="321"/>
      <c r="G39" s="322"/>
    </row>
    <row r="40" spans="1:83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3" x14ac:dyDescent="0.25">
      <c r="C41" s="13"/>
    </row>
    <row r="42" spans="1:83" x14ac:dyDescent="0.25">
      <c r="A42" s="11" t="s">
        <v>32</v>
      </c>
      <c r="C42" s="13"/>
      <c r="F42" s="313" t="s">
        <v>33</v>
      </c>
    </row>
    <row r="43" spans="1:83" x14ac:dyDescent="0.25">
      <c r="A43" s="313" t="s">
        <v>34</v>
      </c>
      <c r="C43" s="13"/>
    </row>
    <row r="44" spans="1:83" x14ac:dyDescent="0.25">
      <c r="A44" s="16"/>
      <c r="B44" s="16"/>
      <c r="C44" s="329">
        <v>6010</v>
      </c>
      <c r="D44" s="329">
        <v>6030</v>
      </c>
      <c r="E44" s="329">
        <v>6070</v>
      </c>
      <c r="F44" s="329">
        <v>6100</v>
      </c>
      <c r="G44" s="329">
        <v>6120</v>
      </c>
      <c r="H44" s="329">
        <v>6140</v>
      </c>
      <c r="I44" s="329">
        <v>6150</v>
      </c>
      <c r="J44" s="329">
        <v>6170</v>
      </c>
      <c r="K44" s="329">
        <v>6200</v>
      </c>
      <c r="L44" s="329">
        <v>6210</v>
      </c>
      <c r="M44" s="329">
        <v>6330</v>
      </c>
      <c r="N44" s="329">
        <v>6400</v>
      </c>
      <c r="O44" s="329">
        <v>7010</v>
      </c>
      <c r="P44" s="329">
        <v>7020</v>
      </c>
      <c r="Q44" s="329">
        <v>7030</v>
      </c>
      <c r="R44" s="329">
        <v>7040</v>
      </c>
      <c r="S44" s="329">
        <v>7050</v>
      </c>
      <c r="T44" s="329">
        <v>7060</v>
      </c>
      <c r="U44" s="329">
        <v>7070</v>
      </c>
      <c r="V44" s="329">
        <v>7110</v>
      </c>
      <c r="W44" s="329">
        <v>7120</v>
      </c>
      <c r="X44" s="329">
        <v>7130</v>
      </c>
      <c r="Y44" s="329">
        <v>7140</v>
      </c>
      <c r="Z44" s="329">
        <v>7150</v>
      </c>
      <c r="AA44" s="329">
        <v>7160</v>
      </c>
      <c r="AB44" s="329">
        <v>7170</v>
      </c>
      <c r="AC44" s="329">
        <v>7180</v>
      </c>
      <c r="AD44" s="329">
        <v>7190</v>
      </c>
      <c r="AE44" s="329">
        <v>7200</v>
      </c>
      <c r="AF44" s="329">
        <v>7220</v>
      </c>
      <c r="AG44" s="329">
        <v>7230</v>
      </c>
      <c r="AH44" s="329">
        <v>7240</v>
      </c>
      <c r="AI44" s="329">
        <v>7250</v>
      </c>
      <c r="AJ44" s="329">
        <v>7260</v>
      </c>
      <c r="AK44" s="329">
        <v>7310</v>
      </c>
      <c r="AL44" s="329">
        <v>7320</v>
      </c>
      <c r="AM44" s="329">
        <v>7330</v>
      </c>
      <c r="AN44" s="329">
        <v>7340</v>
      </c>
      <c r="AO44" s="329">
        <v>7350</v>
      </c>
      <c r="AP44" s="329">
        <v>7380</v>
      </c>
      <c r="AQ44" s="329">
        <v>7390</v>
      </c>
      <c r="AR44" s="329">
        <v>7400</v>
      </c>
      <c r="AS44" s="329">
        <v>7410</v>
      </c>
      <c r="AT44" s="329">
        <v>7420</v>
      </c>
      <c r="AU44" s="329">
        <v>7430</v>
      </c>
      <c r="AV44" s="329">
        <v>7490</v>
      </c>
      <c r="AW44" s="329">
        <v>8200</v>
      </c>
      <c r="AX44" s="329">
        <v>8310</v>
      </c>
      <c r="AY44" s="329">
        <v>8320</v>
      </c>
      <c r="AZ44" s="329">
        <v>8330</v>
      </c>
      <c r="BA44" s="329">
        <v>8350</v>
      </c>
      <c r="BB44" s="329">
        <v>8360</v>
      </c>
      <c r="BC44" s="329">
        <v>8370</v>
      </c>
      <c r="BD44" s="329">
        <v>8420</v>
      </c>
      <c r="BE44" s="329">
        <v>8430</v>
      </c>
      <c r="BF44" s="329">
        <v>8460</v>
      </c>
      <c r="BG44" s="329">
        <v>8470</v>
      </c>
      <c r="BH44" s="329">
        <v>8480</v>
      </c>
      <c r="BI44" s="329">
        <v>8490</v>
      </c>
      <c r="BJ44" s="329">
        <v>8510</v>
      </c>
      <c r="BK44" s="329">
        <v>8530</v>
      </c>
      <c r="BL44" s="329">
        <v>8560</v>
      </c>
      <c r="BM44" s="329">
        <v>8590</v>
      </c>
      <c r="BN44" s="329">
        <v>8610</v>
      </c>
      <c r="BO44" s="329">
        <v>8620</v>
      </c>
      <c r="BP44" s="329">
        <v>8630</v>
      </c>
      <c r="BQ44" s="329">
        <v>8640</v>
      </c>
      <c r="BR44" s="329">
        <v>8650</v>
      </c>
      <c r="BS44" s="329">
        <v>8660</v>
      </c>
      <c r="BT44" s="329">
        <v>8670</v>
      </c>
      <c r="BU44" s="329">
        <v>8680</v>
      </c>
      <c r="BV44" s="329">
        <v>8690</v>
      </c>
      <c r="BW44" s="329">
        <v>8700</v>
      </c>
      <c r="BX44" s="329">
        <v>8710</v>
      </c>
      <c r="BY44" s="329">
        <v>8720</v>
      </c>
      <c r="BZ44" s="329">
        <v>8730</v>
      </c>
      <c r="CA44" s="329">
        <v>8740</v>
      </c>
      <c r="CB44" s="329">
        <v>8770</v>
      </c>
      <c r="CC44" s="329">
        <v>8790</v>
      </c>
      <c r="CD44" s="18" t="s">
        <v>114</v>
      </c>
      <c r="CE44" s="329">
        <v>9999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1640034.3399999999</v>
      </c>
      <c r="D47" s="273">
        <v>0</v>
      </c>
      <c r="E47" s="273">
        <v>2512516.1999999997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1412560.95</v>
      </c>
      <c r="Q47" s="273">
        <v>0</v>
      </c>
      <c r="R47" s="273">
        <v>0</v>
      </c>
      <c r="S47" s="273">
        <v>0</v>
      </c>
      <c r="T47" s="273">
        <v>726275.05999999994</v>
      </c>
      <c r="U47" s="273">
        <v>0</v>
      </c>
      <c r="V47" s="273">
        <v>0</v>
      </c>
      <c r="W47" s="273">
        <v>170113.50000000003</v>
      </c>
      <c r="X47" s="273">
        <v>0</v>
      </c>
      <c r="Y47" s="273">
        <v>0</v>
      </c>
      <c r="Z47" s="273">
        <v>55240.390000000007</v>
      </c>
      <c r="AA47" s="273">
        <v>0</v>
      </c>
      <c r="AB47" s="273">
        <v>1069406.7100000002</v>
      </c>
      <c r="AC47" s="273">
        <v>455766.38999999996</v>
      </c>
      <c r="AD47" s="273">
        <v>0</v>
      </c>
      <c r="AE47" s="273">
        <v>599917.56999999995</v>
      </c>
      <c r="AF47" s="273">
        <v>0</v>
      </c>
      <c r="AG47" s="273">
        <v>2363809.2200000007</v>
      </c>
      <c r="AH47" s="273">
        <v>0</v>
      </c>
      <c r="AI47" s="273">
        <v>0</v>
      </c>
      <c r="AJ47" s="273">
        <v>5788695.0499999989</v>
      </c>
      <c r="AK47" s="273">
        <v>1072123.96</v>
      </c>
      <c r="AL47" s="273">
        <v>681875.83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6057292.9899999993</v>
      </c>
      <c r="AW47" s="273">
        <v>482655.43</v>
      </c>
      <c r="AX47" s="273">
        <v>0</v>
      </c>
      <c r="AY47" s="273">
        <v>209182.03</v>
      </c>
      <c r="AZ47" s="273">
        <v>0</v>
      </c>
      <c r="BA47" s="273">
        <v>0</v>
      </c>
      <c r="BB47" s="273">
        <v>446182.6</v>
      </c>
      <c r="BC47" s="273">
        <v>34249.670000000006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386243.68</v>
      </c>
      <c r="BM47" s="273">
        <v>0</v>
      </c>
      <c r="BN47" s="273">
        <v>492040.03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166997.34999999998</v>
      </c>
      <c r="BY47" s="273">
        <v>263807.49</v>
      </c>
      <c r="BZ47" s="273">
        <v>576737.05000000005</v>
      </c>
      <c r="CA47" s="273">
        <v>0</v>
      </c>
      <c r="CB47" s="273">
        <v>51080.729999999996</v>
      </c>
      <c r="CC47" s="273">
        <v>2004553.4400000002</v>
      </c>
      <c r="CD47" s="16"/>
      <c r="CE47" s="25">
        <v>29719357.66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4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4" x14ac:dyDescent="0.25">
      <c r="A51" s="21" t="s">
        <v>233</v>
      </c>
      <c r="B51" s="273">
        <v>0</v>
      </c>
      <c r="C51" s="273">
        <v>464269.83</v>
      </c>
      <c r="D51" s="273">
        <v>0</v>
      </c>
      <c r="E51" s="273">
        <v>587295.72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787720.89</v>
      </c>
      <c r="Q51" s="273">
        <v>0</v>
      </c>
      <c r="R51" s="273">
        <v>0</v>
      </c>
      <c r="S51" s="273">
        <v>0</v>
      </c>
      <c r="T51" s="273">
        <v>105454.46</v>
      </c>
      <c r="U51" s="273">
        <v>0</v>
      </c>
      <c r="V51" s="273">
        <v>0</v>
      </c>
      <c r="W51" s="273">
        <v>5892.78</v>
      </c>
      <c r="X51" s="273">
        <v>1390.07</v>
      </c>
      <c r="Y51" s="273">
        <v>0</v>
      </c>
      <c r="Z51" s="273">
        <v>60297.329999999994</v>
      </c>
      <c r="AA51" s="273">
        <v>0</v>
      </c>
      <c r="AB51" s="273">
        <v>51020.36</v>
      </c>
      <c r="AC51" s="273">
        <v>46075.08</v>
      </c>
      <c r="AD51" s="273">
        <v>0</v>
      </c>
      <c r="AE51" s="273">
        <v>250282.05000000002</v>
      </c>
      <c r="AF51" s="273">
        <v>0</v>
      </c>
      <c r="AG51" s="273">
        <v>401608.1</v>
      </c>
      <c r="AH51" s="273">
        <v>0</v>
      </c>
      <c r="AI51" s="273">
        <v>0</v>
      </c>
      <c r="AJ51" s="273">
        <v>4284578.95</v>
      </c>
      <c r="AK51" s="273">
        <v>299664.10000000003</v>
      </c>
      <c r="AL51" s="273">
        <v>47212.32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624784.51000000013</v>
      </c>
      <c r="AW51" s="273">
        <v>0</v>
      </c>
      <c r="AX51" s="273">
        <v>0</v>
      </c>
      <c r="AY51" s="273">
        <v>13240.93</v>
      </c>
      <c r="AZ51" s="273">
        <v>0</v>
      </c>
      <c r="BA51" s="273">
        <v>0</v>
      </c>
      <c r="BB51" s="273">
        <v>2891.6600000000003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659784.74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1076.27</v>
      </c>
      <c r="BY51" s="273">
        <v>3071.79</v>
      </c>
      <c r="BZ51" s="273">
        <v>0</v>
      </c>
      <c r="CA51" s="273">
        <v>0</v>
      </c>
      <c r="CB51" s="273">
        <v>13713.880000000001</v>
      </c>
      <c r="CC51" s="273">
        <v>463129.52</v>
      </c>
      <c r="CD51" s="16"/>
      <c r="CE51" s="25">
        <v>9174455.339999998</v>
      </c>
    </row>
    <row r="52" spans="1:84" x14ac:dyDescent="0.25">
      <c r="A52" s="31" t="s">
        <v>234</v>
      </c>
      <c r="B52" s="330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4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4" x14ac:dyDescent="0.25">
      <c r="A55" s="21" t="s">
        <v>235</v>
      </c>
      <c r="B55" s="16"/>
      <c r="C55" s="329">
        <v>6010</v>
      </c>
      <c r="D55" s="329">
        <v>6030</v>
      </c>
      <c r="E55" s="329">
        <v>6070</v>
      </c>
      <c r="F55" s="329">
        <v>6100</v>
      </c>
      <c r="G55" s="329">
        <v>6120</v>
      </c>
      <c r="H55" s="329">
        <v>6140</v>
      </c>
      <c r="I55" s="329">
        <v>6150</v>
      </c>
      <c r="J55" s="329">
        <v>6170</v>
      </c>
      <c r="K55" s="329">
        <v>6200</v>
      </c>
      <c r="L55" s="329">
        <v>6210</v>
      </c>
      <c r="M55" s="329">
        <v>6330</v>
      </c>
      <c r="N55" s="329">
        <v>6400</v>
      </c>
      <c r="O55" s="329">
        <v>7010</v>
      </c>
      <c r="P55" s="329">
        <v>7020</v>
      </c>
      <c r="Q55" s="329">
        <v>7030</v>
      </c>
      <c r="R55" s="329">
        <v>7040</v>
      </c>
      <c r="S55" s="329">
        <v>7050</v>
      </c>
      <c r="T55" s="329">
        <v>7060</v>
      </c>
      <c r="U55" s="329">
        <v>7070</v>
      </c>
      <c r="V55" s="329">
        <v>7110</v>
      </c>
      <c r="W55" s="329">
        <v>7120</v>
      </c>
      <c r="X55" s="329">
        <v>7130</v>
      </c>
      <c r="Y55" s="329">
        <v>7140</v>
      </c>
      <c r="Z55" s="329">
        <v>7150</v>
      </c>
      <c r="AA55" s="329">
        <v>7160</v>
      </c>
      <c r="AB55" s="329">
        <v>7170</v>
      </c>
      <c r="AC55" s="329">
        <v>7180</v>
      </c>
      <c r="AD55" s="329">
        <v>7190</v>
      </c>
      <c r="AE55" s="329">
        <v>7200</v>
      </c>
      <c r="AF55" s="329">
        <v>7220</v>
      </c>
      <c r="AG55" s="329">
        <v>7230</v>
      </c>
      <c r="AH55" s="329">
        <v>7240</v>
      </c>
      <c r="AI55" s="329">
        <v>7250</v>
      </c>
      <c r="AJ55" s="329">
        <v>7260</v>
      </c>
      <c r="AK55" s="329">
        <v>7310</v>
      </c>
      <c r="AL55" s="329">
        <v>7320</v>
      </c>
      <c r="AM55" s="329">
        <v>7330</v>
      </c>
      <c r="AN55" s="329">
        <v>7340</v>
      </c>
      <c r="AO55" s="329">
        <v>7350</v>
      </c>
      <c r="AP55" s="329">
        <v>7380</v>
      </c>
      <c r="AQ55" s="329">
        <v>7390</v>
      </c>
      <c r="AR55" s="329">
        <v>7400</v>
      </c>
      <c r="AS55" s="329">
        <v>7410</v>
      </c>
      <c r="AT55" s="329">
        <v>7420</v>
      </c>
      <c r="AU55" s="329">
        <v>7430</v>
      </c>
      <c r="AV55" s="329">
        <v>7490</v>
      </c>
      <c r="AW55" s="329">
        <v>8200</v>
      </c>
      <c r="AX55" s="329">
        <v>8310</v>
      </c>
      <c r="AY55" s="329">
        <v>8320</v>
      </c>
      <c r="AZ55" s="329">
        <v>8330</v>
      </c>
      <c r="BA55" s="329">
        <v>8350</v>
      </c>
      <c r="BB55" s="329">
        <v>8360</v>
      </c>
      <c r="BC55" s="329">
        <v>8370</v>
      </c>
      <c r="BD55" s="329">
        <v>8420</v>
      </c>
      <c r="BE55" s="329">
        <v>8430</v>
      </c>
      <c r="BF55" s="329">
        <v>8460</v>
      </c>
      <c r="BG55" s="329">
        <v>8470</v>
      </c>
      <c r="BH55" s="329">
        <v>8480</v>
      </c>
      <c r="BI55" s="329">
        <v>8490</v>
      </c>
      <c r="BJ55" s="329">
        <v>8510</v>
      </c>
      <c r="BK55" s="329">
        <v>8530</v>
      </c>
      <c r="BL55" s="329">
        <v>8560</v>
      </c>
      <c r="BM55" s="329">
        <v>8590</v>
      </c>
      <c r="BN55" s="329">
        <v>8610</v>
      </c>
      <c r="BO55" s="329">
        <v>8620</v>
      </c>
      <c r="BP55" s="329">
        <v>8630</v>
      </c>
      <c r="BQ55" s="329">
        <v>8640</v>
      </c>
      <c r="BR55" s="329">
        <v>8650</v>
      </c>
      <c r="BS55" s="329">
        <v>8660</v>
      </c>
      <c r="BT55" s="329">
        <v>8670</v>
      </c>
      <c r="BU55" s="329">
        <v>8680</v>
      </c>
      <c r="BV55" s="329">
        <v>8690</v>
      </c>
      <c r="BW55" s="329">
        <v>8700</v>
      </c>
      <c r="BX55" s="329">
        <v>8710</v>
      </c>
      <c r="BY55" s="329">
        <v>8720</v>
      </c>
      <c r="BZ55" s="329">
        <v>8730</v>
      </c>
      <c r="CA55" s="329">
        <v>8740</v>
      </c>
      <c r="CB55" s="329">
        <v>8770</v>
      </c>
      <c r="CC55" s="329">
        <v>8790</v>
      </c>
      <c r="CD55" s="18" t="s">
        <v>114</v>
      </c>
      <c r="CE55" s="329">
        <v>9999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4" x14ac:dyDescent="0.25">
      <c r="A59" s="31" t="s">
        <v>260</v>
      </c>
      <c r="B59" s="25"/>
      <c r="C59" s="273">
        <v>2997</v>
      </c>
      <c r="D59" s="273">
        <v>0</v>
      </c>
      <c r="E59" s="273">
        <v>14234</v>
      </c>
      <c r="F59" s="273">
        <v>0</v>
      </c>
      <c r="G59" s="273">
        <v>0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273">
        <v>0</v>
      </c>
      <c r="Q59" s="273">
        <v>0</v>
      </c>
      <c r="R59" s="273">
        <v>0</v>
      </c>
      <c r="S59" s="331">
        <v>0</v>
      </c>
      <c r="T59" s="331">
        <v>0</v>
      </c>
      <c r="U59" s="273">
        <v>0</v>
      </c>
      <c r="V59" s="273">
        <v>0</v>
      </c>
      <c r="W59" s="273">
        <v>0</v>
      </c>
      <c r="X59" s="273">
        <v>0</v>
      </c>
      <c r="Y59" s="273">
        <v>0</v>
      </c>
      <c r="Z59" s="273">
        <v>0</v>
      </c>
      <c r="AA59" s="273">
        <v>0</v>
      </c>
      <c r="AB59" s="331">
        <v>0</v>
      </c>
      <c r="AC59" s="273">
        <v>0</v>
      </c>
      <c r="AD59" s="273">
        <v>0</v>
      </c>
      <c r="AE59" s="273">
        <v>0</v>
      </c>
      <c r="AF59" s="273">
        <v>0</v>
      </c>
      <c r="AG59" s="273">
        <v>0</v>
      </c>
      <c r="AH59" s="273">
        <v>0</v>
      </c>
      <c r="AI59" s="273">
        <v>0</v>
      </c>
      <c r="AJ59" s="273">
        <v>0</v>
      </c>
      <c r="AK59" s="273">
        <v>0</v>
      </c>
      <c r="AL59" s="273">
        <v>0</v>
      </c>
      <c r="AM59" s="273">
        <v>0</v>
      </c>
      <c r="AN59" s="273">
        <v>0</v>
      </c>
      <c r="AO59" s="273">
        <v>0</v>
      </c>
      <c r="AP59" s="273">
        <v>0</v>
      </c>
      <c r="AQ59" s="273">
        <v>0</v>
      </c>
      <c r="AR59" s="273">
        <v>0</v>
      </c>
      <c r="AS59" s="273">
        <v>0</v>
      </c>
      <c r="AT59" s="273">
        <v>0</v>
      </c>
      <c r="AU59" s="273">
        <v>0</v>
      </c>
      <c r="AV59" s="273">
        <v>0</v>
      </c>
      <c r="AW59" s="331">
        <v>0</v>
      </c>
      <c r="AX59" s="331">
        <v>0</v>
      </c>
      <c r="AY59" s="332">
        <v>42656</v>
      </c>
      <c r="AZ59" s="332">
        <v>0</v>
      </c>
      <c r="BA59" s="331">
        <v>0</v>
      </c>
      <c r="BB59" s="331">
        <v>0</v>
      </c>
      <c r="BC59" s="331">
        <v>0</v>
      </c>
      <c r="BD59" s="331">
        <v>0</v>
      </c>
      <c r="BE59" s="332">
        <v>125839.31999999995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11">
        <v>185726.31999999995</v>
      </c>
    </row>
    <row r="60" spans="1:84" s="201" customFormat="1" ht="15.75" customHeight="1" x14ac:dyDescent="0.25">
      <c r="A60" s="207" t="s">
        <v>261</v>
      </c>
      <c r="B60" s="208"/>
      <c r="C60" s="273">
        <v>0</v>
      </c>
      <c r="D60" s="273">
        <v>0</v>
      </c>
      <c r="E60" s="273">
        <v>0</v>
      </c>
      <c r="F60" s="273">
        <v>0</v>
      </c>
      <c r="G60" s="273">
        <v>0</v>
      </c>
      <c r="H60" s="273">
        <v>0</v>
      </c>
      <c r="I60" s="273">
        <v>0</v>
      </c>
      <c r="J60" s="273">
        <v>0</v>
      </c>
      <c r="K60" s="273">
        <v>0</v>
      </c>
      <c r="L60" s="273">
        <v>0</v>
      </c>
      <c r="M60" s="273">
        <v>0</v>
      </c>
      <c r="N60" s="273">
        <v>0</v>
      </c>
      <c r="O60" s="273">
        <v>0</v>
      </c>
      <c r="P60" s="273">
        <v>0</v>
      </c>
      <c r="Q60" s="273">
        <v>0</v>
      </c>
      <c r="R60" s="273">
        <v>0</v>
      </c>
      <c r="S60" s="273">
        <v>0</v>
      </c>
      <c r="T60" s="273">
        <v>0</v>
      </c>
      <c r="U60" s="273">
        <v>0</v>
      </c>
      <c r="V60" s="273">
        <v>0</v>
      </c>
      <c r="W60" s="273">
        <v>0</v>
      </c>
      <c r="X60" s="273">
        <v>0</v>
      </c>
      <c r="Y60" s="273">
        <v>0</v>
      </c>
      <c r="Z60" s="273">
        <v>0</v>
      </c>
      <c r="AA60" s="273">
        <v>0</v>
      </c>
      <c r="AB60" s="273">
        <v>0</v>
      </c>
      <c r="AC60" s="273">
        <v>0</v>
      </c>
      <c r="AD60" s="273">
        <v>0</v>
      </c>
      <c r="AE60" s="273">
        <v>0</v>
      </c>
      <c r="AF60" s="273">
        <v>0</v>
      </c>
      <c r="AG60" s="273">
        <v>0</v>
      </c>
      <c r="AH60" s="273">
        <v>0</v>
      </c>
      <c r="AI60" s="273">
        <v>0</v>
      </c>
      <c r="AJ60" s="273">
        <v>0</v>
      </c>
      <c r="AK60" s="273">
        <v>0</v>
      </c>
      <c r="AL60" s="273">
        <v>0</v>
      </c>
      <c r="AM60" s="273">
        <v>0</v>
      </c>
      <c r="AN60" s="273">
        <v>0</v>
      </c>
      <c r="AO60" s="273">
        <v>0</v>
      </c>
      <c r="AP60" s="273">
        <v>0</v>
      </c>
      <c r="AQ60" s="273">
        <v>0</v>
      </c>
      <c r="AR60" s="273">
        <v>0</v>
      </c>
      <c r="AS60" s="273">
        <v>0</v>
      </c>
      <c r="AT60" s="273">
        <v>0</v>
      </c>
      <c r="AU60" s="273">
        <v>0</v>
      </c>
      <c r="AV60" s="273">
        <v>0</v>
      </c>
      <c r="AW60" s="273">
        <v>0</v>
      </c>
      <c r="AX60" s="273">
        <v>0</v>
      </c>
      <c r="AY60" s="273">
        <v>0</v>
      </c>
      <c r="AZ60" s="273">
        <v>0</v>
      </c>
      <c r="BA60" s="273">
        <v>0</v>
      </c>
      <c r="BB60" s="273">
        <v>0</v>
      </c>
      <c r="BC60" s="273">
        <v>0</v>
      </c>
      <c r="BD60" s="273">
        <v>0</v>
      </c>
      <c r="BE60" s="273">
        <v>0</v>
      </c>
      <c r="BF60" s="273">
        <v>0</v>
      </c>
      <c r="BG60" s="273">
        <v>0</v>
      </c>
      <c r="BH60" s="273">
        <v>0</v>
      </c>
      <c r="BI60" s="273">
        <v>0</v>
      </c>
      <c r="BJ60" s="273">
        <v>0</v>
      </c>
      <c r="BK60" s="273">
        <v>0</v>
      </c>
      <c r="BL60" s="273">
        <v>0</v>
      </c>
      <c r="BM60" s="273">
        <v>0</v>
      </c>
      <c r="BN60" s="273">
        <v>0</v>
      </c>
      <c r="BO60" s="273">
        <v>0</v>
      </c>
      <c r="BP60" s="273">
        <v>0</v>
      </c>
      <c r="BQ60" s="273">
        <v>0</v>
      </c>
      <c r="BR60" s="273">
        <v>0</v>
      </c>
      <c r="BS60" s="273">
        <v>0</v>
      </c>
      <c r="BT60" s="273">
        <v>0</v>
      </c>
      <c r="BU60" s="273">
        <v>0</v>
      </c>
      <c r="BV60" s="273">
        <v>0</v>
      </c>
      <c r="BW60" s="273">
        <v>0</v>
      </c>
      <c r="BX60" s="273">
        <v>0</v>
      </c>
      <c r="BY60" s="273">
        <v>0</v>
      </c>
      <c r="BZ60" s="273">
        <v>0</v>
      </c>
      <c r="CA60" s="273">
        <v>0</v>
      </c>
      <c r="CB60" s="273">
        <v>0</v>
      </c>
      <c r="CC60" s="273">
        <v>0</v>
      </c>
      <c r="CD60" s="209" t="s">
        <v>247</v>
      </c>
      <c r="CE60" s="227">
        <v>0</v>
      </c>
    </row>
    <row r="61" spans="1:84" x14ac:dyDescent="0.25">
      <c r="A61" s="31" t="s">
        <v>262</v>
      </c>
      <c r="B61" s="16"/>
      <c r="C61" s="273">
        <v>7648756.3199999975</v>
      </c>
      <c r="D61" s="273">
        <v>0</v>
      </c>
      <c r="E61" s="273">
        <v>11648389.389999999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3">
        <v>10284532.309999995</v>
      </c>
      <c r="Q61" s="273">
        <v>0</v>
      </c>
      <c r="R61" s="273">
        <v>1710.3400000000001</v>
      </c>
      <c r="S61" s="273">
        <v>0</v>
      </c>
      <c r="T61" s="273">
        <v>3374146.6300000004</v>
      </c>
      <c r="U61" s="273">
        <v>0</v>
      </c>
      <c r="V61" s="273">
        <v>0</v>
      </c>
      <c r="W61" s="273">
        <v>636907.36</v>
      </c>
      <c r="X61" s="273">
        <v>0</v>
      </c>
      <c r="Y61" s="273">
        <v>0</v>
      </c>
      <c r="Z61" s="273">
        <v>238247.25000000003</v>
      </c>
      <c r="AA61" s="273">
        <v>0</v>
      </c>
      <c r="AB61" s="273">
        <v>4922361.0600000005</v>
      </c>
      <c r="AC61" s="273">
        <v>2113157.2500000005</v>
      </c>
      <c r="AD61" s="273">
        <v>0</v>
      </c>
      <c r="AE61" s="273">
        <v>2402100.2500000005</v>
      </c>
      <c r="AF61" s="273">
        <v>0</v>
      </c>
      <c r="AG61" s="273">
        <v>15494386.280000001</v>
      </c>
      <c r="AH61" s="273">
        <v>0</v>
      </c>
      <c r="AI61" s="273">
        <v>0</v>
      </c>
      <c r="AJ61" s="273">
        <v>35134312.150000013</v>
      </c>
      <c r="AK61" s="273">
        <v>4719629.74</v>
      </c>
      <c r="AL61" s="273">
        <v>2779000.8099999996</v>
      </c>
      <c r="AM61" s="273">
        <v>0</v>
      </c>
      <c r="AN61" s="273">
        <v>0</v>
      </c>
      <c r="AO61" s="273">
        <v>0</v>
      </c>
      <c r="AP61" s="273">
        <v>0</v>
      </c>
      <c r="AQ61" s="273">
        <v>0</v>
      </c>
      <c r="AR61" s="273">
        <v>0</v>
      </c>
      <c r="AS61" s="273">
        <v>0</v>
      </c>
      <c r="AT61" s="273">
        <v>0</v>
      </c>
      <c r="AU61" s="273">
        <v>0</v>
      </c>
      <c r="AV61" s="273">
        <v>36431376.240000002</v>
      </c>
      <c r="AW61" s="273">
        <v>1855567.5</v>
      </c>
      <c r="AX61" s="273">
        <v>0</v>
      </c>
      <c r="AY61" s="273">
        <v>802926.28</v>
      </c>
      <c r="AZ61" s="273">
        <v>0</v>
      </c>
      <c r="BA61" s="273">
        <v>0</v>
      </c>
      <c r="BB61" s="273">
        <v>1860301.23</v>
      </c>
      <c r="BC61" s="273">
        <v>151531.34999999998</v>
      </c>
      <c r="BD61" s="273">
        <v>0</v>
      </c>
      <c r="BE61" s="273">
        <v>0</v>
      </c>
      <c r="BF61" s="273">
        <v>0</v>
      </c>
      <c r="BG61" s="273">
        <v>0</v>
      </c>
      <c r="BH61" s="273">
        <v>0</v>
      </c>
      <c r="BI61" s="273">
        <v>0</v>
      </c>
      <c r="BJ61" s="273">
        <v>0</v>
      </c>
      <c r="BK61" s="273">
        <v>0</v>
      </c>
      <c r="BL61" s="273">
        <v>1023041.8000000002</v>
      </c>
      <c r="BM61" s="273">
        <v>0</v>
      </c>
      <c r="BN61" s="273">
        <v>4043766.78</v>
      </c>
      <c r="BO61" s="273">
        <v>0</v>
      </c>
      <c r="BP61" s="273">
        <v>0</v>
      </c>
      <c r="BQ61" s="273">
        <v>0</v>
      </c>
      <c r="BR61" s="273">
        <v>0</v>
      </c>
      <c r="BS61" s="273">
        <v>0</v>
      </c>
      <c r="BT61" s="273">
        <v>0</v>
      </c>
      <c r="BU61" s="273">
        <v>0</v>
      </c>
      <c r="BV61" s="273">
        <v>0</v>
      </c>
      <c r="BW61" s="273">
        <v>0</v>
      </c>
      <c r="BX61" s="273">
        <v>813347.48</v>
      </c>
      <c r="BY61" s="273">
        <v>1313304.72</v>
      </c>
      <c r="BZ61" s="273">
        <v>2468370.96</v>
      </c>
      <c r="CA61" s="273">
        <v>0</v>
      </c>
      <c r="CB61" s="273">
        <v>183641.51</v>
      </c>
      <c r="CC61" s="273">
        <v>8572189.9800000004</v>
      </c>
      <c r="CD61" s="24" t="s">
        <v>247</v>
      </c>
      <c r="CE61" s="25">
        <v>160917002.96999997</v>
      </c>
    </row>
    <row r="62" spans="1:84" x14ac:dyDescent="0.25">
      <c r="A62" s="31" t="s">
        <v>10</v>
      </c>
      <c r="B62" s="16"/>
      <c r="C62" s="25">
        <v>1640034</v>
      </c>
      <c r="D62" s="25">
        <v>0</v>
      </c>
      <c r="E62" s="25">
        <v>2512516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1412561</v>
      </c>
      <c r="Q62" s="25">
        <v>0</v>
      </c>
      <c r="R62" s="25">
        <v>0</v>
      </c>
      <c r="S62" s="25">
        <v>0</v>
      </c>
      <c r="T62" s="25">
        <v>726275</v>
      </c>
      <c r="U62" s="25">
        <v>0</v>
      </c>
      <c r="V62" s="25">
        <v>0</v>
      </c>
      <c r="W62" s="25">
        <v>170114</v>
      </c>
      <c r="X62" s="25">
        <v>0</v>
      </c>
      <c r="Y62" s="25">
        <v>0</v>
      </c>
      <c r="Z62" s="25">
        <v>55240</v>
      </c>
      <c r="AA62" s="25">
        <v>0</v>
      </c>
      <c r="AB62" s="25">
        <v>1069407</v>
      </c>
      <c r="AC62" s="25">
        <v>455766</v>
      </c>
      <c r="AD62" s="25">
        <v>0</v>
      </c>
      <c r="AE62" s="25">
        <v>599918</v>
      </c>
      <c r="AF62" s="25">
        <v>0</v>
      </c>
      <c r="AG62" s="25">
        <v>2363809</v>
      </c>
      <c r="AH62" s="25">
        <v>0</v>
      </c>
      <c r="AI62" s="25">
        <v>0</v>
      </c>
      <c r="AJ62" s="25">
        <v>5788695</v>
      </c>
      <c r="AK62" s="25">
        <v>1072124</v>
      </c>
      <c r="AL62" s="25">
        <v>681876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6057293</v>
      </c>
      <c r="AW62" s="25">
        <v>482655</v>
      </c>
      <c r="AX62" s="25">
        <v>0</v>
      </c>
      <c r="AY62" s="25">
        <v>209182</v>
      </c>
      <c r="AZ62" s="25">
        <v>0</v>
      </c>
      <c r="BA62" s="25">
        <v>0</v>
      </c>
      <c r="BB62" s="25">
        <v>446183</v>
      </c>
      <c r="BC62" s="25">
        <v>34250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386244</v>
      </c>
      <c r="BM62" s="25">
        <v>0</v>
      </c>
      <c r="BN62" s="25">
        <v>492040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166997</v>
      </c>
      <c r="BY62" s="25">
        <v>263807</v>
      </c>
      <c r="BZ62" s="25">
        <v>576737</v>
      </c>
      <c r="CA62" s="25">
        <v>0</v>
      </c>
      <c r="CB62" s="25">
        <v>51081</v>
      </c>
      <c r="CC62" s="25">
        <v>2004553</v>
      </c>
      <c r="CD62" s="24" t="s">
        <v>247</v>
      </c>
      <c r="CE62" s="25">
        <v>29719357</v>
      </c>
    </row>
    <row r="63" spans="1:84" x14ac:dyDescent="0.25">
      <c r="A63" s="31" t="s">
        <v>263</v>
      </c>
      <c r="B63" s="16"/>
      <c r="C63" s="273">
        <v>1424783.19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3">
        <v>628454</v>
      </c>
      <c r="Q63" s="273">
        <v>0</v>
      </c>
      <c r="R63" s="273">
        <v>0</v>
      </c>
      <c r="S63" s="273">
        <v>0</v>
      </c>
      <c r="T63" s="273">
        <v>0</v>
      </c>
      <c r="U63" s="273">
        <v>0</v>
      </c>
      <c r="V63" s="273">
        <v>6325.2</v>
      </c>
      <c r="W63" s="273">
        <v>0</v>
      </c>
      <c r="X63" s="273">
        <v>0</v>
      </c>
      <c r="Y63" s="273">
        <v>0</v>
      </c>
      <c r="Z63" s="273">
        <v>0</v>
      </c>
      <c r="AA63" s="273">
        <v>0</v>
      </c>
      <c r="AB63" s="273">
        <v>0</v>
      </c>
      <c r="AC63" s="273">
        <v>0</v>
      </c>
      <c r="AD63" s="273">
        <v>0</v>
      </c>
      <c r="AE63" s="273">
        <v>0</v>
      </c>
      <c r="AF63" s="273">
        <v>0</v>
      </c>
      <c r="AG63" s="273">
        <v>48645.41</v>
      </c>
      <c r="AH63" s="273">
        <v>0</v>
      </c>
      <c r="AI63" s="273">
        <v>0</v>
      </c>
      <c r="AJ63" s="273">
        <v>12340676.93</v>
      </c>
      <c r="AK63" s="273">
        <v>0</v>
      </c>
      <c r="AL63" s="273">
        <v>0</v>
      </c>
      <c r="AM63" s="273">
        <v>0</v>
      </c>
      <c r="AN63" s="273">
        <v>0</v>
      </c>
      <c r="AO63" s="273">
        <v>0</v>
      </c>
      <c r="AP63" s="273">
        <v>0</v>
      </c>
      <c r="AQ63" s="273">
        <v>0</v>
      </c>
      <c r="AR63" s="273">
        <v>0</v>
      </c>
      <c r="AS63" s="273">
        <v>0</v>
      </c>
      <c r="AT63" s="273">
        <v>0</v>
      </c>
      <c r="AU63" s="273">
        <v>0</v>
      </c>
      <c r="AV63" s="273">
        <v>129867.56</v>
      </c>
      <c r="AW63" s="273">
        <v>0</v>
      </c>
      <c r="AX63" s="273">
        <v>0</v>
      </c>
      <c r="AY63" s="273">
        <v>0</v>
      </c>
      <c r="AZ63" s="273">
        <v>0</v>
      </c>
      <c r="BA63" s="273">
        <v>0</v>
      </c>
      <c r="BB63" s="273">
        <v>0</v>
      </c>
      <c r="BC63" s="273">
        <v>0</v>
      </c>
      <c r="BD63" s="273">
        <v>0</v>
      </c>
      <c r="BE63" s="273">
        <v>0</v>
      </c>
      <c r="BF63" s="273">
        <v>0</v>
      </c>
      <c r="BG63" s="273">
        <v>0</v>
      </c>
      <c r="BH63" s="273">
        <v>0</v>
      </c>
      <c r="BI63" s="273">
        <v>0</v>
      </c>
      <c r="BJ63" s="273">
        <v>0</v>
      </c>
      <c r="BK63" s="273">
        <v>0</v>
      </c>
      <c r="BL63" s="273">
        <v>0</v>
      </c>
      <c r="BM63" s="273">
        <v>0</v>
      </c>
      <c r="BN63" s="273">
        <v>286484.65000000002</v>
      </c>
      <c r="BO63" s="273">
        <v>0</v>
      </c>
      <c r="BP63" s="273">
        <v>0</v>
      </c>
      <c r="BQ63" s="273">
        <v>0</v>
      </c>
      <c r="BR63" s="273">
        <v>0</v>
      </c>
      <c r="BS63" s="273">
        <v>0</v>
      </c>
      <c r="BT63" s="273">
        <v>0</v>
      </c>
      <c r="BU63" s="273">
        <v>0</v>
      </c>
      <c r="BV63" s="273">
        <v>0</v>
      </c>
      <c r="BW63" s="273">
        <v>0</v>
      </c>
      <c r="BX63" s="273">
        <v>0</v>
      </c>
      <c r="BY63" s="273">
        <v>0</v>
      </c>
      <c r="BZ63" s="273">
        <v>0</v>
      </c>
      <c r="CA63" s="273">
        <v>0</v>
      </c>
      <c r="CB63" s="273">
        <v>0</v>
      </c>
      <c r="CC63" s="273">
        <v>19796.12</v>
      </c>
      <c r="CD63" s="24" t="s">
        <v>247</v>
      </c>
      <c r="CE63" s="25">
        <v>14885033.060000001</v>
      </c>
    </row>
    <row r="64" spans="1:84" x14ac:dyDescent="0.25">
      <c r="A64" s="31" t="s">
        <v>264</v>
      </c>
      <c r="B64" s="16"/>
      <c r="C64" s="273">
        <v>429896.53000000009</v>
      </c>
      <c r="D64" s="273">
        <v>0</v>
      </c>
      <c r="E64" s="273">
        <v>702940.70000000007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273">
        <v>458574.2</v>
      </c>
      <c r="Q64" s="273">
        <v>0</v>
      </c>
      <c r="R64" s="273">
        <v>0</v>
      </c>
      <c r="S64" s="273">
        <v>0</v>
      </c>
      <c r="T64" s="273">
        <v>3141865.09</v>
      </c>
      <c r="U64" s="273">
        <v>50.67</v>
      </c>
      <c r="V64" s="273">
        <v>0</v>
      </c>
      <c r="W64" s="273">
        <v>1092.53</v>
      </c>
      <c r="X64" s="273">
        <v>0</v>
      </c>
      <c r="Y64" s="273">
        <v>1279</v>
      </c>
      <c r="Z64" s="273">
        <v>-5790.0800000000008</v>
      </c>
      <c r="AA64" s="273">
        <v>0</v>
      </c>
      <c r="AB64" s="273">
        <v>17687173.099999998</v>
      </c>
      <c r="AC64" s="273">
        <v>389303.71</v>
      </c>
      <c r="AD64" s="273">
        <v>0</v>
      </c>
      <c r="AE64" s="273">
        <v>40077.030000000006</v>
      </c>
      <c r="AF64" s="273">
        <v>0</v>
      </c>
      <c r="AG64" s="273">
        <v>964541.76</v>
      </c>
      <c r="AH64" s="273">
        <v>0</v>
      </c>
      <c r="AI64" s="273">
        <v>0</v>
      </c>
      <c r="AJ64" s="273">
        <v>1225860.4799999997</v>
      </c>
      <c r="AK64" s="273">
        <v>67554.179999999993</v>
      </c>
      <c r="AL64" s="273">
        <v>42680.700000000004</v>
      </c>
      <c r="AM64" s="273">
        <v>0</v>
      </c>
      <c r="AN64" s="273">
        <v>0</v>
      </c>
      <c r="AO64" s="273">
        <v>0</v>
      </c>
      <c r="AP64" s="273">
        <v>0</v>
      </c>
      <c r="AQ64" s="273">
        <v>0</v>
      </c>
      <c r="AR64" s="273">
        <v>0</v>
      </c>
      <c r="AS64" s="273">
        <v>0</v>
      </c>
      <c r="AT64" s="273">
        <v>0</v>
      </c>
      <c r="AU64" s="273">
        <v>0</v>
      </c>
      <c r="AV64" s="273">
        <v>1622585.8799999994</v>
      </c>
      <c r="AW64" s="273">
        <v>0</v>
      </c>
      <c r="AX64" s="273">
        <v>0</v>
      </c>
      <c r="AY64" s="273">
        <v>82334.87</v>
      </c>
      <c r="AZ64" s="273">
        <v>0</v>
      </c>
      <c r="BA64" s="273">
        <v>0</v>
      </c>
      <c r="BB64" s="273">
        <v>32441.23</v>
      </c>
      <c r="BC64" s="273">
        <v>299.86</v>
      </c>
      <c r="BD64" s="273">
        <v>0</v>
      </c>
      <c r="BE64" s="273">
        <v>0</v>
      </c>
      <c r="BF64" s="273">
        <v>0</v>
      </c>
      <c r="BG64" s="273">
        <v>0</v>
      </c>
      <c r="BH64" s="273">
        <v>0</v>
      </c>
      <c r="BI64" s="273">
        <v>0</v>
      </c>
      <c r="BJ64" s="273">
        <v>0</v>
      </c>
      <c r="BK64" s="273">
        <v>0</v>
      </c>
      <c r="BL64" s="273">
        <v>6233.92</v>
      </c>
      <c r="BM64" s="273">
        <v>0</v>
      </c>
      <c r="BN64" s="273">
        <v>15321.759999999998</v>
      </c>
      <c r="BO64" s="273">
        <v>0</v>
      </c>
      <c r="BP64" s="273">
        <v>0</v>
      </c>
      <c r="BQ64" s="273">
        <v>0</v>
      </c>
      <c r="BR64" s="273">
        <v>0</v>
      </c>
      <c r="BS64" s="273">
        <v>0</v>
      </c>
      <c r="BT64" s="273">
        <v>0</v>
      </c>
      <c r="BU64" s="273">
        <v>0</v>
      </c>
      <c r="BV64" s="273">
        <v>0</v>
      </c>
      <c r="BW64" s="273">
        <v>0</v>
      </c>
      <c r="BX64" s="273">
        <v>0</v>
      </c>
      <c r="BY64" s="273">
        <v>73.86</v>
      </c>
      <c r="BZ64" s="273">
        <v>0</v>
      </c>
      <c r="CA64" s="273">
        <v>0</v>
      </c>
      <c r="CB64" s="273">
        <v>5794.34</v>
      </c>
      <c r="CC64" s="273">
        <v>26715.809999999961</v>
      </c>
      <c r="CD64" s="24" t="s">
        <v>247</v>
      </c>
      <c r="CE64" s="25">
        <v>26938901.130000003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3">
        <v>0</v>
      </c>
      <c r="Q65" s="273">
        <v>0</v>
      </c>
      <c r="R65" s="273">
        <v>0</v>
      </c>
      <c r="S65" s="273">
        <v>0</v>
      </c>
      <c r="T65" s="273">
        <v>0</v>
      </c>
      <c r="U65" s="273">
        <v>0</v>
      </c>
      <c r="V65" s="273">
        <v>0</v>
      </c>
      <c r="W65" s="273">
        <v>0</v>
      </c>
      <c r="X65" s="273">
        <v>0</v>
      </c>
      <c r="Y65" s="273">
        <v>0</v>
      </c>
      <c r="Z65" s="273">
        <v>0</v>
      </c>
      <c r="AA65" s="273">
        <v>0</v>
      </c>
      <c r="AB65" s="273">
        <v>0</v>
      </c>
      <c r="AC65" s="273">
        <v>0</v>
      </c>
      <c r="AD65" s="273">
        <v>0</v>
      </c>
      <c r="AE65" s="273">
        <v>0</v>
      </c>
      <c r="AF65" s="273">
        <v>0</v>
      </c>
      <c r="AG65" s="273">
        <v>0</v>
      </c>
      <c r="AH65" s="273">
        <v>0</v>
      </c>
      <c r="AI65" s="273">
        <v>0</v>
      </c>
      <c r="AJ65" s="273">
        <v>0</v>
      </c>
      <c r="AK65" s="273">
        <v>0</v>
      </c>
      <c r="AL65" s="273">
        <v>0</v>
      </c>
      <c r="AM65" s="273">
        <v>0</v>
      </c>
      <c r="AN65" s="273">
        <v>0</v>
      </c>
      <c r="AO65" s="273">
        <v>0</v>
      </c>
      <c r="AP65" s="273">
        <v>0</v>
      </c>
      <c r="AQ65" s="273">
        <v>0</v>
      </c>
      <c r="AR65" s="273">
        <v>0</v>
      </c>
      <c r="AS65" s="273">
        <v>0</v>
      </c>
      <c r="AT65" s="273">
        <v>0</v>
      </c>
      <c r="AU65" s="273">
        <v>0</v>
      </c>
      <c r="AV65" s="273">
        <v>0</v>
      </c>
      <c r="AW65" s="273">
        <v>0</v>
      </c>
      <c r="AX65" s="273">
        <v>0</v>
      </c>
      <c r="AY65" s="273">
        <v>0</v>
      </c>
      <c r="AZ65" s="273">
        <v>0</v>
      </c>
      <c r="BA65" s="273">
        <v>0</v>
      </c>
      <c r="BB65" s="273">
        <v>0</v>
      </c>
      <c r="BC65" s="273">
        <v>0</v>
      </c>
      <c r="BD65" s="273">
        <v>0</v>
      </c>
      <c r="BE65" s="273">
        <v>0</v>
      </c>
      <c r="BF65" s="273">
        <v>0</v>
      </c>
      <c r="BG65" s="273">
        <v>0</v>
      </c>
      <c r="BH65" s="273">
        <v>0</v>
      </c>
      <c r="BI65" s="273">
        <v>0</v>
      </c>
      <c r="BJ65" s="273">
        <v>0</v>
      </c>
      <c r="BK65" s="273">
        <v>0</v>
      </c>
      <c r="BL65" s="273">
        <v>0</v>
      </c>
      <c r="BM65" s="273">
        <v>0</v>
      </c>
      <c r="BN65" s="273">
        <v>0</v>
      </c>
      <c r="BO65" s="273">
        <v>0</v>
      </c>
      <c r="BP65" s="273">
        <v>0</v>
      </c>
      <c r="BQ65" s="273">
        <v>0</v>
      </c>
      <c r="BR65" s="273">
        <v>0</v>
      </c>
      <c r="BS65" s="273">
        <v>0</v>
      </c>
      <c r="BT65" s="273">
        <v>0</v>
      </c>
      <c r="BU65" s="273">
        <v>0</v>
      </c>
      <c r="BV65" s="273">
        <v>0</v>
      </c>
      <c r="BW65" s="273">
        <v>0</v>
      </c>
      <c r="BX65" s="273">
        <v>0</v>
      </c>
      <c r="BY65" s="273">
        <v>0</v>
      </c>
      <c r="BZ65" s="273">
        <v>0</v>
      </c>
      <c r="CA65" s="273">
        <v>0</v>
      </c>
      <c r="CB65" s="273">
        <v>0</v>
      </c>
      <c r="CC65" s="273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69458.2</v>
      </c>
      <c r="D66" s="273">
        <v>0</v>
      </c>
      <c r="E66" s="273">
        <v>201606.24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273">
        <v>23613511.380000003</v>
      </c>
      <c r="Q66" s="273">
        <v>0</v>
      </c>
      <c r="R66" s="273">
        <v>0</v>
      </c>
      <c r="S66" s="273">
        <v>0</v>
      </c>
      <c r="T66" s="273">
        <v>149211.71</v>
      </c>
      <c r="U66" s="273">
        <v>2623284.2399999998</v>
      </c>
      <c r="V66" s="273">
        <v>0</v>
      </c>
      <c r="W66" s="273">
        <v>2056865.2099999997</v>
      </c>
      <c r="X66" s="273">
        <v>476224.51</v>
      </c>
      <c r="Y66" s="273">
        <v>1651524.2</v>
      </c>
      <c r="Z66" s="273">
        <v>133119.79999999999</v>
      </c>
      <c r="AA66" s="273">
        <v>139020.60999999999</v>
      </c>
      <c r="AB66" s="273">
        <v>251532.03</v>
      </c>
      <c r="AC66" s="273">
        <v>13916.48</v>
      </c>
      <c r="AD66" s="273">
        <v>0</v>
      </c>
      <c r="AE66" s="273">
        <v>-89868.96</v>
      </c>
      <c r="AF66" s="273">
        <v>0</v>
      </c>
      <c r="AG66" s="273">
        <v>560619.69999999995</v>
      </c>
      <c r="AH66" s="273">
        <v>0</v>
      </c>
      <c r="AI66" s="273">
        <v>0</v>
      </c>
      <c r="AJ66" s="273">
        <v>12601281.920000002</v>
      </c>
      <c r="AK66" s="273">
        <v>-208953.71</v>
      </c>
      <c r="AL66" s="273">
        <v>-247558.95</v>
      </c>
      <c r="AM66" s="273">
        <v>0</v>
      </c>
      <c r="AN66" s="273">
        <v>0</v>
      </c>
      <c r="AO66" s="273">
        <v>0</v>
      </c>
      <c r="AP66" s="273">
        <v>0</v>
      </c>
      <c r="AQ66" s="273">
        <v>0</v>
      </c>
      <c r="AR66" s="273">
        <v>0</v>
      </c>
      <c r="AS66" s="273">
        <v>0</v>
      </c>
      <c r="AT66" s="273">
        <v>0</v>
      </c>
      <c r="AU66" s="273">
        <v>0</v>
      </c>
      <c r="AV66" s="273">
        <v>13512877.580000002</v>
      </c>
      <c r="AW66" s="273">
        <v>1752.2199999999998</v>
      </c>
      <c r="AX66" s="273">
        <v>0</v>
      </c>
      <c r="AY66" s="273">
        <v>5468.9500000000007</v>
      </c>
      <c r="AZ66" s="273">
        <v>0</v>
      </c>
      <c r="BA66" s="273">
        <v>0</v>
      </c>
      <c r="BB66" s="273">
        <v>6631.68</v>
      </c>
      <c r="BC66" s="273">
        <v>0</v>
      </c>
      <c r="BD66" s="273">
        <v>0</v>
      </c>
      <c r="BE66" s="273">
        <v>0</v>
      </c>
      <c r="BF66" s="273">
        <v>0</v>
      </c>
      <c r="BG66" s="273">
        <v>0</v>
      </c>
      <c r="BH66" s="273">
        <v>0</v>
      </c>
      <c r="BI66" s="273">
        <v>0</v>
      </c>
      <c r="BJ66" s="273">
        <v>0</v>
      </c>
      <c r="BK66" s="273">
        <v>0</v>
      </c>
      <c r="BL66" s="273">
        <v>0</v>
      </c>
      <c r="BM66" s="273">
        <v>0</v>
      </c>
      <c r="BN66" s="273">
        <v>585245.42999999993</v>
      </c>
      <c r="BO66" s="273">
        <v>0</v>
      </c>
      <c r="BP66" s="273">
        <v>0</v>
      </c>
      <c r="BQ66" s="273">
        <v>0</v>
      </c>
      <c r="BR66" s="273">
        <v>0</v>
      </c>
      <c r="BS66" s="273">
        <v>0</v>
      </c>
      <c r="BT66" s="273">
        <v>0</v>
      </c>
      <c r="BU66" s="273">
        <v>0</v>
      </c>
      <c r="BV66" s="273">
        <v>0</v>
      </c>
      <c r="BW66" s="273">
        <v>0</v>
      </c>
      <c r="BX66" s="273">
        <v>0</v>
      </c>
      <c r="BY66" s="273">
        <v>90</v>
      </c>
      <c r="BZ66" s="273">
        <v>0</v>
      </c>
      <c r="CA66" s="273">
        <v>0</v>
      </c>
      <c r="CB66" s="273">
        <v>300.76</v>
      </c>
      <c r="CC66" s="273">
        <v>67407443.140000001</v>
      </c>
      <c r="CD66" s="24" t="s">
        <v>247</v>
      </c>
      <c r="CE66" s="25">
        <v>125514604.37</v>
      </c>
    </row>
    <row r="67" spans="1:83" x14ac:dyDescent="0.25">
      <c r="A67" s="31" t="s">
        <v>15</v>
      </c>
      <c r="B67" s="16"/>
      <c r="C67" s="25">
        <v>464270</v>
      </c>
      <c r="D67" s="25">
        <v>0</v>
      </c>
      <c r="E67" s="25">
        <v>587296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787721</v>
      </c>
      <c r="Q67" s="25">
        <v>0</v>
      </c>
      <c r="R67" s="25">
        <v>0</v>
      </c>
      <c r="S67" s="25">
        <v>0</v>
      </c>
      <c r="T67" s="25">
        <v>105454</v>
      </c>
      <c r="U67" s="25">
        <v>0</v>
      </c>
      <c r="V67" s="25">
        <v>0</v>
      </c>
      <c r="W67" s="25">
        <v>5893</v>
      </c>
      <c r="X67" s="25">
        <v>1390</v>
      </c>
      <c r="Y67" s="25">
        <v>0</v>
      </c>
      <c r="Z67" s="25">
        <v>60297</v>
      </c>
      <c r="AA67" s="25">
        <v>0</v>
      </c>
      <c r="AB67" s="25">
        <v>51020</v>
      </c>
      <c r="AC67" s="25">
        <v>46075</v>
      </c>
      <c r="AD67" s="25">
        <v>0</v>
      </c>
      <c r="AE67" s="25">
        <v>250282</v>
      </c>
      <c r="AF67" s="25">
        <v>0</v>
      </c>
      <c r="AG67" s="25">
        <v>401608</v>
      </c>
      <c r="AH67" s="25">
        <v>0</v>
      </c>
      <c r="AI67" s="25">
        <v>0</v>
      </c>
      <c r="AJ67" s="25">
        <v>4284579</v>
      </c>
      <c r="AK67" s="25">
        <v>299664</v>
      </c>
      <c r="AL67" s="25">
        <v>47212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624785</v>
      </c>
      <c r="AW67" s="25">
        <v>0</v>
      </c>
      <c r="AX67" s="25">
        <v>0</v>
      </c>
      <c r="AY67" s="25">
        <v>13241</v>
      </c>
      <c r="AZ67" s="25">
        <v>0</v>
      </c>
      <c r="BA67" s="25">
        <v>0</v>
      </c>
      <c r="BB67" s="25">
        <v>2892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659785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1076</v>
      </c>
      <c r="BY67" s="25">
        <v>3072</v>
      </c>
      <c r="BZ67" s="25">
        <v>0</v>
      </c>
      <c r="CA67" s="25">
        <v>0</v>
      </c>
      <c r="CB67" s="25">
        <v>13714</v>
      </c>
      <c r="CC67" s="25">
        <v>463130</v>
      </c>
      <c r="CD67" s="24" t="s">
        <v>247</v>
      </c>
      <c r="CE67" s="25">
        <v>9174456</v>
      </c>
    </row>
    <row r="68" spans="1:83" x14ac:dyDescent="0.25">
      <c r="A68" s="31" t="s">
        <v>267</v>
      </c>
      <c r="B68" s="25"/>
      <c r="C68" s="273">
        <v>22377.87</v>
      </c>
      <c r="D68" s="273">
        <v>0</v>
      </c>
      <c r="E68" s="273">
        <v>21904.58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3">
        <v>9480</v>
      </c>
      <c r="Q68" s="273">
        <v>0</v>
      </c>
      <c r="R68" s="273">
        <v>0</v>
      </c>
      <c r="S68" s="273">
        <v>0</v>
      </c>
      <c r="T68" s="273">
        <v>1881.2</v>
      </c>
      <c r="U68" s="273">
        <v>0</v>
      </c>
      <c r="V68" s="273">
        <v>0</v>
      </c>
      <c r="W68" s="273">
        <v>39095.85</v>
      </c>
      <c r="X68" s="273">
        <v>0</v>
      </c>
      <c r="Y68" s="273">
        <v>0</v>
      </c>
      <c r="Z68" s="273">
        <v>0</v>
      </c>
      <c r="AA68" s="273">
        <v>0</v>
      </c>
      <c r="AB68" s="273">
        <v>1210</v>
      </c>
      <c r="AC68" s="273">
        <v>240.29999999999998</v>
      </c>
      <c r="AD68" s="273">
        <v>0</v>
      </c>
      <c r="AE68" s="273">
        <v>55976.93</v>
      </c>
      <c r="AF68" s="273">
        <v>0</v>
      </c>
      <c r="AG68" s="273">
        <v>9480</v>
      </c>
      <c r="AH68" s="273">
        <v>0</v>
      </c>
      <c r="AI68" s="273">
        <v>0</v>
      </c>
      <c r="AJ68" s="273">
        <v>2861593.0500000003</v>
      </c>
      <c r="AK68" s="273">
        <v>55977.07</v>
      </c>
      <c r="AL68" s="273">
        <v>48484.72</v>
      </c>
      <c r="AM68" s="273">
        <v>0</v>
      </c>
      <c r="AN68" s="273">
        <v>0</v>
      </c>
      <c r="AO68" s="273">
        <v>0</v>
      </c>
      <c r="AP68" s="273">
        <v>0</v>
      </c>
      <c r="AQ68" s="273">
        <v>0</v>
      </c>
      <c r="AR68" s="273">
        <v>0</v>
      </c>
      <c r="AS68" s="273">
        <v>0</v>
      </c>
      <c r="AT68" s="273">
        <v>0</v>
      </c>
      <c r="AU68" s="273">
        <v>0</v>
      </c>
      <c r="AV68" s="273">
        <v>2356290.7800000003</v>
      </c>
      <c r="AW68" s="273">
        <v>0</v>
      </c>
      <c r="AX68" s="273">
        <v>0</v>
      </c>
      <c r="AY68" s="273">
        <v>0</v>
      </c>
      <c r="AZ68" s="273">
        <v>0</v>
      </c>
      <c r="BA68" s="273">
        <v>0</v>
      </c>
      <c r="BB68" s="273">
        <v>0</v>
      </c>
      <c r="BC68" s="273">
        <v>0</v>
      </c>
      <c r="BD68" s="273">
        <v>0</v>
      </c>
      <c r="BE68" s="273">
        <v>0</v>
      </c>
      <c r="BF68" s="273">
        <v>0</v>
      </c>
      <c r="BG68" s="273">
        <v>0</v>
      </c>
      <c r="BH68" s="273">
        <v>0</v>
      </c>
      <c r="BI68" s="273">
        <v>0</v>
      </c>
      <c r="BJ68" s="273">
        <v>0</v>
      </c>
      <c r="BK68" s="273">
        <v>0</v>
      </c>
      <c r="BL68" s="273">
        <v>0</v>
      </c>
      <c r="BM68" s="273">
        <v>0</v>
      </c>
      <c r="BN68" s="273">
        <v>68602.2</v>
      </c>
      <c r="BO68" s="273">
        <v>0</v>
      </c>
      <c r="BP68" s="273">
        <v>0</v>
      </c>
      <c r="BQ68" s="273">
        <v>0</v>
      </c>
      <c r="BR68" s="273">
        <v>0</v>
      </c>
      <c r="BS68" s="273">
        <v>0</v>
      </c>
      <c r="BT68" s="273">
        <v>0</v>
      </c>
      <c r="BU68" s="273">
        <v>0</v>
      </c>
      <c r="BV68" s="273">
        <v>0</v>
      </c>
      <c r="BW68" s="273">
        <v>0</v>
      </c>
      <c r="BX68" s="273">
        <v>0</v>
      </c>
      <c r="BY68" s="273">
        <v>528</v>
      </c>
      <c r="BZ68" s="273">
        <v>0</v>
      </c>
      <c r="CA68" s="273">
        <v>0</v>
      </c>
      <c r="CB68" s="273">
        <v>0</v>
      </c>
      <c r="CC68" s="273">
        <v>788782.38</v>
      </c>
      <c r="CD68" s="24" t="s">
        <v>247</v>
      </c>
      <c r="CE68" s="25">
        <v>6341904.9300000006</v>
      </c>
    </row>
    <row r="69" spans="1:83" x14ac:dyDescent="0.25">
      <c r="A69" s="31" t="s">
        <v>268</v>
      </c>
      <c r="B69" s="16"/>
      <c r="C69" s="25">
        <v>397547.82999999996</v>
      </c>
      <c r="D69" s="25">
        <v>0</v>
      </c>
      <c r="E69" s="25">
        <v>567458.66999999993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508311.82999999996</v>
      </c>
      <c r="Q69" s="25">
        <v>0</v>
      </c>
      <c r="R69" s="25">
        <v>0</v>
      </c>
      <c r="S69" s="25">
        <v>0</v>
      </c>
      <c r="T69" s="25">
        <v>219126.72</v>
      </c>
      <c r="U69" s="25">
        <v>63.48</v>
      </c>
      <c r="V69" s="25">
        <v>348.48</v>
      </c>
      <c r="W69" s="25">
        <v>18280.510000000002</v>
      </c>
      <c r="X69" s="25">
        <v>36.24</v>
      </c>
      <c r="Y69" s="25">
        <v>0</v>
      </c>
      <c r="Z69" s="25">
        <v>277340.85999999993</v>
      </c>
      <c r="AA69" s="25">
        <v>0</v>
      </c>
      <c r="AB69" s="25">
        <v>425800.30999999994</v>
      </c>
      <c r="AC69" s="25">
        <v>113393.11000000002</v>
      </c>
      <c r="AD69" s="25">
        <v>0</v>
      </c>
      <c r="AE69" s="25">
        <v>117813.06000000001</v>
      </c>
      <c r="AF69" s="25">
        <v>0</v>
      </c>
      <c r="AG69" s="25">
        <v>746527.16</v>
      </c>
      <c r="AH69" s="25">
        <v>0</v>
      </c>
      <c r="AI69" s="25">
        <v>0</v>
      </c>
      <c r="AJ69" s="25">
        <v>2209104.5099999998</v>
      </c>
      <c r="AK69" s="25">
        <v>206621.62000000002</v>
      </c>
      <c r="AL69" s="25">
        <v>96934.98000000001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2052786.3899999997</v>
      </c>
      <c r="AW69" s="25">
        <v>40220.600000000006</v>
      </c>
      <c r="AX69" s="25">
        <v>0</v>
      </c>
      <c r="AY69" s="25">
        <v>30470.010000000002</v>
      </c>
      <c r="AZ69" s="25">
        <v>0</v>
      </c>
      <c r="BA69" s="25">
        <v>0</v>
      </c>
      <c r="BB69" s="25">
        <v>63402</v>
      </c>
      <c r="BC69" s="25">
        <v>156.09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79921.08</v>
      </c>
      <c r="BM69" s="25">
        <v>0</v>
      </c>
      <c r="BN69" s="25">
        <v>1027177.4500000002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23865.54</v>
      </c>
      <c r="BY69" s="25">
        <v>34793.58</v>
      </c>
      <c r="BZ69" s="25">
        <v>89490.28</v>
      </c>
      <c r="CA69" s="25">
        <v>0</v>
      </c>
      <c r="CB69" s="25">
        <v>10018.5</v>
      </c>
      <c r="CC69" s="25">
        <v>13294718.84</v>
      </c>
      <c r="CD69" s="25">
        <v>0</v>
      </c>
      <c r="CE69" s="25">
        <v>22651729.729999997</v>
      </c>
    </row>
    <row r="70" spans="1:83" x14ac:dyDescent="0.25">
      <c r="A70" s="26" t="s">
        <v>269</v>
      </c>
      <c r="B70" s="333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3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3" x14ac:dyDescent="0.25">
      <c r="A72" s="26" t="s">
        <v>271</v>
      </c>
      <c r="B72" s="333"/>
      <c r="C72" s="282">
        <v>4903.3500000000004</v>
      </c>
      <c r="D72" s="282">
        <v>0</v>
      </c>
      <c r="E72" s="282">
        <v>105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3512</v>
      </c>
      <c r="Q72" s="282">
        <v>0</v>
      </c>
      <c r="R72" s="282">
        <v>0</v>
      </c>
      <c r="S72" s="282">
        <v>0</v>
      </c>
      <c r="T72" s="282">
        <v>1480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7068</v>
      </c>
      <c r="AC72" s="282">
        <v>108</v>
      </c>
      <c r="AD72" s="282">
        <v>0</v>
      </c>
      <c r="AE72" s="282">
        <v>202.5</v>
      </c>
      <c r="AF72" s="282">
        <v>0</v>
      </c>
      <c r="AG72" s="282">
        <v>21331.85</v>
      </c>
      <c r="AH72" s="282">
        <v>0</v>
      </c>
      <c r="AI72" s="282">
        <v>0</v>
      </c>
      <c r="AJ72" s="282">
        <v>51526.62</v>
      </c>
      <c r="AK72" s="282">
        <v>3095</v>
      </c>
      <c r="AL72" s="282">
        <v>61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80353.490000000005</v>
      </c>
      <c r="AW72" s="282">
        <v>0</v>
      </c>
      <c r="AX72" s="282">
        <v>0</v>
      </c>
      <c r="AY72" s="282">
        <v>169</v>
      </c>
      <c r="AZ72" s="282">
        <v>0</v>
      </c>
      <c r="BA72" s="282">
        <v>0</v>
      </c>
      <c r="BB72" s="282">
        <v>299.33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14764.14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138</v>
      </c>
      <c r="BY72" s="282">
        <v>240</v>
      </c>
      <c r="BZ72" s="282">
        <v>0</v>
      </c>
      <c r="CA72" s="282">
        <v>0</v>
      </c>
      <c r="CB72" s="282">
        <v>0</v>
      </c>
      <c r="CC72" s="282">
        <v>4927.3</v>
      </c>
      <c r="CD72" s="282">
        <v>0</v>
      </c>
      <c r="CE72" s="25">
        <v>194284.57999999996</v>
      </c>
    </row>
    <row r="73" spans="1:83" x14ac:dyDescent="0.25">
      <c r="A73" s="26" t="s">
        <v>272</v>
      </c>
      <c r="B73" s="333"/>
      <c r="C73" s="282">
        <v>297159.90000000002</v>
      </c>
      <c r="D73" s="282">
        <v>0</v>
      </c>
      <c r="E73" s="282">
        <v>410406.48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380657.64</v>
      </c>
      <c r="Q73" s="282">
        <v>0</v>
      </c>
      <c r="R73" s="282">
        <v>0</v>
      </c>
      <c r="S73" s="282">
        <v>0</v>
      </c>
      <c r="T73" s="282">
        <v>161499.12</v>
      </c>
      <c r="U73" s="282">
        <v>63.48</v>
      </c>
      <c r="V73" s="282">
        <v>348.48</v>
      </c>
      <c r="W73" s="282">
        <v>18123.61</v>
      </c>
      <c r="X73" s="282">
        <v>36.24</v>
      </c>
      <c r="Y73" s="282">
        <v>0</v>
      </c>
      <c r="Z73" s="282">
        <v>272117.15999999997</v>
      </c>
      <c r="AA73" s="282">
        <v>0</v>
      </c>
      <c r="AB73" s="282">
        <v>389868.24</v>
      </c>
      <c r="AC73" s="282">
        <v>62583.12</v>
      </c>
      <c r="AD73" s="282">
        <v>0</v>
      </c>
      <c r="AE73" s="282">
        <v>76965.240000000005</v>
      </c>
      <c r="AF73" s="282">
        <v>0</v>
      </c>
      <c r="AG73" s="282">
        <v>561224.4</v>
      </c>
      <c r="AH73" s="282">
        <v>0</v>
      </c>
      <c r="AI73" s="282">
        <v>0</v>
      </c>
      <c r="AJ73" s="282">
        <v>1591900.7999999998</v>
      </c>
      <c r="AK73" s="282">
        <v>140461.92000000001</v>
      </c>
      <c r="AL73" s="282">
        <v>73354.44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1390359.55</v>
      </c>
      <c r="AW73" s="282">
        <v>38065.800000000003</v>
      </c>
      <c r="AX73" s="282">
        <v>0</v>
      </c>
      <c r="AY73" s="282">
        <v>29197.920000000002</v>
      </c>
      <c r="AZ73" s="282">
        <v>0</v>
      </c>
      <c r="BA73" s="282">
        <v>0</v>
      </c>
      <c r="BB73" s="282">
        <v>55389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79921.08</v>
      </c>
      <c r="BM73" s="282">
        <v>0</v>
      </c>
      <c r="BN73" s="282">
        <v>155554.68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21931.56</v>
      </c>
      <c r="BY73" s="282">
        <v>24577.08</v>
      </c>
      <c r="BZ73" s="282">
        <v>86306.52</v>
      </c>
      <c r="CA73" s="282">
        <v>0</v>
      </c>
      <c r="CB73" s="282">
        <v>8317.2000000000007</v>
      </c>
      <c r="CC73" s="282">
        <v>483129.71999999991</v>
      </c>
      <c r="CD73" s="282">
        <v>0</v>
      </c>
      <c r="CE73" s="25">
        <v>6809520.379999999</v>
      </c>
    </row>
    <row r="74" spans="1:83" x14ac:dyDescent="0.25">
      <c r="A74" s="26" t="s">
        <v>273</v>
      </c>
      <c r="B74" s="333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3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2111.5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30399.16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23003.73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55514.39</v>
      </c>
    </row>
    <row r="76" spans="1:83" x14ac:dyDescent="0.25">
      <c r="A76" s="26" t="s">
        <v>275</v>
      </c>
      <c r="B76" s="334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3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-416.67</v>
      </c>
      <c r="X79" s="282">
        <v>0</v>
      </c>
      <c r="Y79" s="282">
        <v>0</v>
      </c>
      <c r="Z79" s="282">
        <v>0</v>
      </c>
      <c r="AA79" s="282">
        <v>0</v>
      </c>
      <c r="AB79" s="282">
        <v>207.48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16774.560000000001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4608.93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10410.200000000001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-5546.53</v>
      </c>
      <c r="CD79" s="282">
        <v>0</v>
      </c>
      <c r="CE79" s="25">
        <v>26037.970000000005</v>
      </c>
    </row>
    <row r="80" spans="1:83" x14ac:dyDescent="0.25">
      <c r="A80" s="26" t="s">
        <v>279</v>
      </c>
      <c r="B80" s="16"/>
      <c r="C80" s="282">
        <v>10535.119999999999</v>
      </c>
      <c r="D80" s="282">
        <v>0</v>
      </c>
      <c r="E80" s="282">
        <v>6942.18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24458.32</v>
      </c>
      <c r="Q80" s="282">
        <v>0</v>
      </c>
      <c r="R80" s="282">
        <v>0</v>
      </c>
      <c r="S80" s="282">
        <v>0</v>
      </c>
      <c r="T80" s="282">
        <v>1132.76</v>
      </c>
      <c r="U80" s="282">
        <v>0</v>
      </c>
      <c r="V80" s="282">
        <v>0</v>
      </c>
      <c r="W80" s="282">
        <v>304.31</v>
      </c>
      <c r="X80" s="282">
        <v>0</v>
      </c>
      <c r="Y80" s="282">
        <v>0</v>
      </c>
      <c r="Z80" s="282">
        <v>113.41</v>
      </c>
      <c r="AA80" s="282">
        <v>0</v>
      </c>
      <c r="AB80" s="282">
        <v>4823.82</v>
      </c>
      <c r="AC80" s="282">
        <v>1991.12</v>
      </c>
      <c r="AD80" s="282">
        <v>0</v>
      </c>
      <c r="AE80" s="282">
        <v>974.69</v>
      </c>
      <c r="AF80" s="282">
        <v>0</v>
      </c>
      <c r="AG80" s="282">
        <v>8467.89</v>
      </c>
      <c r="AH80" s="282">
        <v>0</v>
      </c>
      <c r="AI80" s="282">
        <v>0</v>
      </c>
      <c r="AJ80" s="282">
        <v>19889.41</v>
      </c>
      <c r="AK80" s="282">
        <v>1422.8999999999999</v>
      </c>
      <c r="AL80" s="282">
        <v>983.35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16255.46</v>
      </c>
      <c r="AW80" s="282">
        <v>910.65</v>
      </c>
      <c r="AX80" s="282">
        <v>0</v>
      </c>
      <c r="AY80" s="282">
        <v>0</v>
      </c>
      <c r="AZ80" s="282">
        <v>0</v>
      </c>
      <c r="BA80" s="282">
        <v>0</v>
      </c>
      <c r="BB80" s="282">
        <v>450</v>
      </c>
      <c r="BC80" s="282">
        <v>156.09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183684.95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28.12</v>
      </c>
      <c r="BY80" s="282">
        <v>538.97</v>
      </c>
      <c r="BZ80" s="282">
        <v>3183.76</v>
      </c>
      <c r="CA80" s="282">
        <v>0</v>
      </c>
      <c r="CB80" s="282">
        <v>0</v>
      </c>
      <c r="CC80" s="282">
        <v>17892.18</v>
      </c>
      <c r="CD80" s="282">
        <v>0</v>
      </c>
      <c r="CE80" s="25">
        <v>305139.45999999996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247.77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3595.2599999999998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9371.380000000001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3867307.16</v>
      </c>
      <c r="CD81" s="282">
        <v>0</v>
      </c>
      <c r="CE81" s="25">
        <v>3880521.5700000003</v>
      </c>
    </row>
    <row r="82" spans="1:84" x14ac:dyDescent="0.25">
      <c r="A82" s="26" t="s">
        <v>281</v>
      </c>
      <c r="B82" s="16"/>
      <c r="C82" s="282">
        <v>63206.68</v>
      </c>
      <c r="D82" s="282">
        <v>0</v>
      </c>
      <c r="E82" s="282">
        <v>105232.43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48028.649999999994</v>
      </c>
      <c r="Q82" s="282">
        <v>0</v>
      </c>
      <c r="R82" s="282">
        <v>0</v>
      </c>
      <c r="S82" s="282">
        <v>0</v>
      </c>
      <c r="T82" s="282">
        <v>13884.31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3938.5600000000004</v>
      </c>
      <c r="AA82" s="282">
        <v>0</v>
      </c>
      <c r="AB82" s="282">
        <v>8812.16</v>
      </c>
      <c r="AC82" s="282">
        <v>1539.1999999999998</v>
      </c>
      <c r="AD82" s="282">
        <v>0</v>
      </c>
      <c r="AE82" s="282">
        <v>34899.03</v>
      </c>
      <c r="AF82" s="282">
        <v>0</v>
      </c>
      <c r="AG82" s="282">
        <v>51474.64</v>
      </c>
      <c r="AH82" s="282">
        <v>0</v>
      </c>
      <c r="AI82" s="282">
        <v>0</v>
      </c>
      <c r="AJ82" s="282">
        <v>237841.53000000003</v>
      </c>
      <c r="AK82" s="282">
        <v>37987.599999999999</v>
      </c>
      <c r="AL82" s="282">
        <v>20631.690000000002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160086.13999999998</v>
      </c>
      <c r="AW82" s="282">
        <v>0</v>
      </c>
      <c r="AX82" s="282">
        <v>0</v>
      </c>
      <c r="AY82" s="282">
        <v>675.66</v>
      </c>
      <c r="AZ82" s="282">
        <v>0</v>
      </c>
      <c r="BA82" s="282">
        <v>0</v>
      </c>
      <c r="BB82" s="282">
        <v>638.97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20911.7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231.75</v>
      </c>
      <c r="BY82" s="282">
        <v>541.22</v>
      </c>
      <c r="BZ82" s="282">
        <v>0</v>
      </c>
      <c r="CA82" s="282">
        <v>0</v>
      </c>
      <c r="CB82" s="282">
        <v>727</v>
      </c>
      <c r="CC82" s="282">
        <v>165287.93000000002</v>
      </c>
      <c r="CD82" s="282">
        <v>0</v>
      </c>
      <c r="CE82" s="25">
        <v>976576.85</v>
      </c>
    </row>
    <row r="83" spans="1:84" x14ac:dyDescent="0.25">
      <c r="A83" s="26" t="s">
        <v>282</v>
      </c>
      <c r="B83" s="16"/>
      <c r="C83" s="273">
        <v>21742.78</v>
      </c>
      <c r="D83" s="273">
        <v>0</v>
      </c>
      <c r="E83" s="273">
        <v>44772.58</v>
      </c>
      <c r="F83" s="273">
        <v>0</v>
      </c>
      <c r="G83" s="273">
        <v>0</v>
      </c>
      <c r="H83" s="273">
        <v>0</v>
      </c>
      <c r="I83" s="273">
        <v>0</v>
      </c>
      <c r="J83" s="273">
        <v>0</v>
      </c>
      <c r="K83" s="273">
        <v>0</v>
      </c>
      <c r="L83" s="273">
        <v>0</v>
      </c>
      <c r="M83" s="273">
        <v>0</v>
      </c>
      <c r="N83" s="273">
        <v>0</v>
      </c>
      <c r="O83" s="273">
        <v>0</v>
      </c>
      <c r="P83" s="273">
        <v>49543.719999999994</v>
      </c>
      <c r="Q83" s="273">
        <v>0</v>
      </c>
      <c r="R83" s="273">
        <v>0</v>
      </c>
      <c r="S83" s="273">
        <v>0</v>
      </c>
      <c r="T83" s="273">
        <v>41130.53</v>
      </c>
      <c r="U83" s="273">
        <v>0</v>
      </c>
      <c r="V83" s="273">
        <v>0</v>
      </c>
      <c r="W83" s="273">
        <v>269.26</v>
      </c>
      <c r="X83" s="273">
        <v>0</v>
      </c>
      <c r="Y83" s="273">
        <v>0</v>
      </c>
      <c r="Z83" s="273">
        <v>1171.73</v>
      </c>
      <c r="AA83" s="273">
        <v>0</v>
      </c>
      <c r="AB83" s="273">
        <v>15020.609999999999</v>
      </c>
      <c r="AC83" s="273">
        <v>46923.9</v>
      </c>
      <c r="AD83" s="273">
        <v>0</v>
      </c>
      <c r="AE83" s="273">
        <v>4771.6000000000004</v>
      </c>
      <c r="AF83" s="273">
        <v>0</v>
      </c>
      <c r="AG83" s="273">
        <v>104028.38</v>
      </c>
      <c r="AH83" s="273">
        <v>0</v>
      </c>
      <c r="AI83" s="273">
        <v>0</v>
      </c>
      <c r="AJ83" s="273">
        <v>257177.17000000007</v>
      </c>
      <c r="AK83" s="273">
        <v>23654.2</v>
      </c>
      <c r="AL83" s="273">
        <v>1904.5</v>
      </c>
      <c r="AM83" s="273">
        <v>0</v>
      </c>
      <c r="AN83" s="273">
        <v>0</v>
      </c>
      <c r="AO83" s="273">
        <v>0</v>
      </c>
      <c r="AP83" s="273">
        <v>0</v>
      </c>
      <c r="AQ83" s="273">
        <v>0</v>
      </c>
      <c r="AR83" s="273">
        <v>0</v>
      </c>
      <c r="AS83" s="273">
        <v>0</v>
      </c>
      <c r="AT83" s="273">
        <v>0</v>
      </c>
      <c r="AU83" s="273">
        <v>0</v>
      </c>
      <c r="AV83" s="273">
        <v>391751.43999999994</v>
      </c>
      <c r="AW83" s="273">
        <v>1244.1500000000001</v>
      </c>
      <c r="AX83" s="273">
        <v>0</v>
      </c>
      <c r="AY83" s="273">
        <v>427.43</v>
      </c>
      <c r="AZ83" s="273">
        <v>0</v>
      </c>
      <c r="BA83" s="273">
        <v>0</v>
      </c>
      <c r="BB83" s="273">
        <v>6624.7</v>
      </c>
      <c r="BC83" s="273">
        <v>0</v>
      </c>
      <c r="BD83" s="273">
        <v>0</v>
      </c>
      <c r="BE83" s="273">
        <v>0</v>
      </c>
      <c r="BF83" s="273">
        <v>0</v>
      </c>
      <c r="BG83" s="273">
        <v>0</v>
      </c>
      <c r="BH83" s="273">
        <v>0</v>
      </c>
      <c r="BI83" s="273">
        <v>0</v>
      </c>
      <c r="BJ83" s="273">
        <v>0</v>
      </c>
      <c r="BK83" s="273">
        <v>0</v>
      </c>
      <c r="BL83" s="273">
        <v>0</v>
      </c>
      <c r="BM83" s="273">
        <v>0</v>
      </c>
      <c r="BN83" s="273">
        <v>618848.05000000005</v>
      </c>
      <c r="BO83" s="273">
        <v>0</v>
      </c>
      <c r="BP83" s="273">
        <v>0</v>
      </c>
      <c r="BQ83" s="273">
        <v>0</v>
      </c>
      <c r="BR83" s="273">
        <v>0</v>
      </c>
      <c r="BS83" s="273">
        <v>0</v>
      </c>
      <c r="BT83" s="273">
        <v>0</v>
      </c>
      <c r="BU83" s="273">
        <v>0</v>
      </c>
      <c r="BV83" s="273">
        <v>0</v>
      </c>
      <c r="BW83" s="273">
        <v>0</v>
      </c>
      <c r="BX83" s="273">
        <v>1536.11</v>
      </c>
      <c r="BY83" s="273">
        <v>8896.31</v>
      </c>
      <c r="BZ83" s="273">
        <v>0</v>
      </c>
      <c r="CA83" s="273">
        <v>0</v>
      </c>
      <c r="CB83" s="273">
        <v>974.3</v>
      </c>
      <c r="CC83" s="273">
        <v>8761721.0800000001</v>
      </c>
      <c r="CD83" s="273">
        <v>0</v>
      </c>
      <c r="CE83" s="25">
        <v>10404134.530000001</v>
      </c>
    </row>
    <row r="84" spans="1:84" x14ac:dyDescent="0.25">
      <c r="A84" s="31" t="s">
        <v>283</v>
      </c>
      <c r="B84" s="16"/>
      <c r="C84" s="273">
        <v>6091.69</v>
      </c>
      <c r="D84" s="273">
        <v>0</v>
      </c>
      <c r="E84" s="273">
        <v>2500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150</v>
      </c>
      <c r="Q84" s="273">
        <v>0</v>
      </c>
      <c r="R84" s="273">
        <v>0</v>
      </c>
      <c r="S84" s="273">
        <v>0</v>
      </c>
      <c r="T84" s="273">
        <v>67380.039999999994</v>
      </c>
      <c r="U84" s="273">
        <v>1013125.5699999998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59496.35</v>
      </c>
      <c r="AC84" s="273">
        <v>0</v>
      </c>
      <c r="AD84" s="273">
        <v>0</v>
      </c>
      <c r="AE84" s="273">
        <v>1177.58</v>
      </c>
      <c r="AF84" s="273">
        <v>0</v>
      </c>
      <c r="AG84" s="273">
        <v>17355</v>
      </c>
      <c r="AH84" s="273">
        <v>0</v>
      </c>
      <c r="AI84" s="273">
        <v>0</v>
      </c>
      <c r="AJ84" s="273">
        <v>980580.64</v>
      </c>
      <c r="AK84" s="273">
        <v>138053.35999999999</v>
      </c>
      <c r="AL84" s="273">
        <v>13576.04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4137659.6800000006</v>
      </c>
      <c r="AW84" s="273">
        <v>0</v>
      </c>
      <c r="AX84" s="273">
        <v>0</v>
      </c>
      <c r="AY84" s="273">
        <v>228309.88</v>
      </c>
      <c r="AZ84" s="273">
        <v>0</v>
      </c>
      <c r="BA84" s="273">
        <v>0</v>
      </c>
      <c r="BB84" s="273">
        <v>90927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81867.8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1060893.2</v>
      </c>
      <c r="BZ84" s="273">
        <v>0</v>
      </c>
      <c r="CA84" s="273">
        <v>0</v>
      </c>
      <c r="CB84" s="273">
        <v>262968.87</v>
      </c>
      <c r="CC84" s="273">
        <v>7027417.2299999995</v>
      </c>
      <c r="CD84" s="273">
        <v>0</v>
      </c>
      <c r="CE84" s="25">
        <v>15189529.93</v>
      </c>
    </row>
    <row r="85" spans="1:84" x14ac:dyDescent="0.25">
      <c r="A85" s="31" t="s">
        <v>284</v>
      </c>
      <c r="B85" s="25"/>
      <c r="C85" s="25">
        <v>12091032.249999994</v>
      </c>
      <c r="D85" s="25">
        <v>0</v>
      </c>
      <c r="E85" s="25">
        <v>16239611.579999998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37702995.719999999</v>
      </c>
      <c r="Q85" s="25">
        <v>0</v>
      </c>
      <c r="R85" s="25">
        <v>1710.3400000000001</v>
      </c>
      <c r="S85" s="25">
        <v>0</v>
      </c>
      <c r="T85" s="25">
        <v>7650580.3100000005</v>
      </c>
      <c r="U85" s="25">
        <v>1610272.8199999998</v>
      </c>
      <c r="V85" s="25">
        <v>6673.68</v>
      </c>
      <c r="W85" s="25">
        <v>2928248.4599999995</v>
      </c>
      <c r="X85" s="25">
        <v>477650.75</v>
      </c>
      <c r="Y85" s="25">
        <v>1652803.2</v>
      </c>
      <c r="Z85" s="25">
        <v>758454.82999999984</v>
      </c>
      <c r="AA85" s="25">
        <v>139020.60999999999</v>
      </c>
      <c r="AB85" s="25">
        <v>24349007.149999995</v>
      </c>
      <c r="AC85" s="25">
        <v>3131851.85</v>
      </c>
      <c r="AD85" s="25">
        <v>0</v>
      </c>
      <c r="AE85" s="25">
        <v>3375120.7300000004</v>
      </c>
      <c r="AF85" s="25">
        <v>0</v>
      </c>
      <c r="AG85" s="25">
        <v>20572262.310000002</v>
      </c>
      <c r="AH85" s="25">
        <v>0</v>
      </c>
      <c r="AI85" s="25">
        <v>0</v>
      </c>
      <c r="AJ85" s="25">
        <v>75465522.400000021</v>
      </c>
      <c r="AK85" s="25">
        <v>6074563.54</v>
      </c>
      <c r="AL85" s="25">
        <v>3435054.2199999997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58650202.750000007</v>
      </c>
      <c r="AW85" s="25">
        <v>2380195.3200000003</v>
      </c>
      <c r="AX85" s="25">
        <v>0</v>
      </c>
      <c r="AY85" s="25">
        <v>915313.22999999986</v>
      </c>
      <c r="AZ85" s="25">
        <v>0</v>
      </c>
      <c r="BA85" s="25">
        <v>0</v>
      </c>
      <c r="BB85" s="25">
        <v>2320924.14</v>
      </c>
      <c r="BC85" s="25">
        <v>186237.29999999996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1495440.8000000003</v>
      </c>
      <c r="BM85" s="25">
        <v>0</v>
      </c>
      <c r="BN85" s="25">
        <v>7096555.4699999997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1005286.02</v>
      </c>
      <c r="BY85" s="25">
        <v>554775.9600000002</v>
      </c>
      <c r="BZ85" s="25">
        <v>3134598.2399999998</v>
      </c>
      <c r="CA85" s="25">
        <v>0</v>
      </c>
      <c r="CB85" s="25">
        <v>1581.2399999999907</v>
      </c>
      <c r="CC85" s="25">
        <v>85549912.039999992</v>
      </c>
      <c r="CD85" s="25">
        <v>0</v>
      </c>
      <c r="CE85" s="25">
        <v>380953459.25999999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5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48600199.730000004</v>
      </c>
      <c r="D87" s="273">
        <v>0</v>
      </c>
      <c r="E87" s="273">
        <v>76146234.439999998</v>
      </c>
      <c r="F87" s="273">
        <v>0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63902281.329999998</v>
      </c>
      <c r="Q87" s="273">
        <v>0</v>
      </c>
      <c r="R87" s="273">
        <v>0</v>
      </c>
      <c r="S87" s="273">
        <v>0</v>
      </c>
      <c r="T87" s="273">
        <v>4401153</v>
      </c>
      <c r="U87" s="273">
        <v>14454894</v>
      </c>
      <c r="V87" s="273">
        <v>252861</v>
      </c>
      <c r="W87" s="273">
        <v>8410736.1499999985</v>
      </c>
      <c r="X87" s="273">
        <v>5172195.7</v>
      </c>
      <c r="Y87" s="273">
        <v>2742117.2</v>
      </c>
      <c r="Z87" s="273">
        <v>545754.1</v>
      </c>
      <c r="AA87" s="273">
        <v>97934</v>
      </c>
      <c r="AB87" s="273">
        <v>34657835.990000002</v>
      </c>
      <c r="AC87" s="273">
        <v>17994244</v>
      </c>
      <c r="AD87" s="273">
        <v>0</v>
      </c>
      <c r="AE87" s="273">
        <v>617155</v>
      </c>
      <c r="AF87" s="273">
        <v>0</v>
      </c>
      <c r="AG87" s="273">
        <v>33899128.200000003</v>
      </c>
      <c r="AH87" s="273">
        <v>0</v>
      </c>
      <c r="AI87" s="273">
        <v>0</v>
      </c>
      <c r="AJ87" s="273">
        <v>4289341</v>
      </c>
      <c r="AK87" s="273">
        <v>735037</v>
      </c>
      <c r="AL87" s="273">
        <v>246765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3973206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321139072.83999997</v>
      </c>
      <c r="CF87" s="11">
        <v>321139072.83999997</v>
      </c>
    </row>
    <row r="88" spans="1:84" x14ac:dyDescent="0.25">
      <c r="A88" s="21" t="s">
        <v>287</v>
      </c>
      <c r="B88" s="16"/>
      <c r="C88" s="273">
        <v>309541</v>
      </c>
      <c r="D88" s="273">
        <v>0</v>
      </c>
      <c r="E88" s="273">
        <v>9495461.7200000007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82">
        <v>177535226.73000002</v>
      </c>
      <c r="Q88" s="273">
        <v>0</v>
      </c>
      <c r="R88" s="273">
        <v>0</v>
      </c>
      <c r="S88" s="273">
        <v>0</v>
      </c>
      <c r="T88" s="273">
        <v>9713932.7400000002</v>
      </c>
      <c r="U88" s="273">
        <v>18529653</v>
      </c>
      <c r="V88" s="273">
        <v>568616</v>
      </c>
      <c r="W88" s="273">
        <v>31409709.550000001</v>
      </c>
      <c r="X88" s="273">
        <v>9568495.8000000007</v>
      </c>
      <c r="Y88" s="273">
        <v>15739524.9</v>
      </c>
      <c r="Z88" s="273">
        <v>55343810.509999998</v>
      </c>
      <c r="AA88" s="273">
        <v>1189863</v>
      </c>
      <c r="AB88" s="273">
        <v>49383420.369999997</v>
      </c>
      <c r="AC88" s="273">
        <v>108154</v>
      </c>
      <c r="AD88" s="273">
        <v>0</v>
      </c>
      <c r="AE88" s="273">
        <v>6524989</v>
      </c>
      <c r="AF88" s="273">
        <v>0</v>
      </c>
      <c r="AG88" s="273">
        <v>176906616.84</v>
      </c>
      <c r="AH88" s="273">
        <v>0</v>
      </c>
      <c r="AI88" s="273">
        <v>0</v>
      </c>
      <c r="AJ88" s="273">
        <v>111559516.47</v>
      </c>
      <c r="AK88" s="273">
        <v>14654086.01</v>
      </c>
      <c r="AL88" s="273">
        <v>7871544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91911921.609999999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73">
        <v>0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788324083.25000012</v>
      </c>
      <c r="CF88" s="11">
        <v>788324083.25</v>
      </c>
    </row>
    <row r="89" spans="1:84" x14ac:dyDescent="0.25">
      <c r="A89" s="21" t="s">
        <v>288</v>
      </c>
      <c r="B89" s="16"/>
      <c r="C89" s="25">
        <v>48909740.730000004</v>
      </c>
      <c r="D89" s="25">
        <v>0</v>
      </c>
      <c r="E89" s="25">
        <v>85641696.159999996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241437508.06</v>
      </c>
      <c r="Q89" s="25">
        <v>0</v>
      </c>
      <c r="R89" s="25">
        <v>0</v>
      </c>
      <c r="S89" s="25">
        <v>0</v>
      </c>
      <c r="T89" s="25">
        <v>14115085.74</v>
      </c>
      <c r="U89" s="25">
        <v>32984547</v>
      </c>
      <c r="V89" s="25">
        <v>821477</v>
      </c>
      <c r="W89" s="25">
        <v>39820445.700000003</v>
      </c>
      <c r="X89" s="25">
        <v>14740691.5</v>
      </c>
      <c r="Y89" s="25">
        <v>18481642.100000001</v>
      </c>
      <c r="Z89" s="25">
        <v>55889564.609999999</v>
      </c>
      <c r="AA89" s="25">
        <v>1287797</v>
      </c>
      <c r="AB89" s="25">
        <v>84041256.359999999</v>
      </c>
      <c r="AC89" s="25">
        <v>18102398</v>
      </c>
      <c r="AD89" s="25">
        <v>0</v>
      </c>
      <c r="AE89" s="25">
        <v>7142144</v>
      </c>
      <c r="AF89" s="25">
        <v>0</v>
      </c>
      <c r="AG89" s="25">
        <v>210805745.04000002</v>
      </c>
      <c r="AH89" s="25">
        <v>0</v>
      </c>
      <c r="AI89" s="25">
        <v>0</v>
      </c>
      <c r="AJ89" s="25">
        <v>115848857.47</v>
      </c>
      <c r="AK89" s="25">
        <v>15389123.01</v>
      </c>
      <c r="AL89" s="25">
        <v>8118309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95885127.609999999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5" t="s">
        <v>1059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 t="s">
        <v>1059</v>
      </c>
    </row>
    <row r="90" spans="1:84" x14ac:dyDescent="0.25">
      <c r="A90" s="31" t="s">
        <v>289</v>
      </c>
      <c r="B90" s="25"/>
      <c r="C90" s="273">
        <v>49978.499999999971</v>
      </c>
      <c r="D90" s="273">
        <v>0</v>
      </c>
      <c r="E90" s="273">
        <v>36239.880000000005</v>
      </c>
      <c r="F90" s="273">
        <v>0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6697.9449999999988</v>
      </c>
      <c r="Q90" s="273">
        <v>0</v>
      </c>
      <c r="R90" s="273">
        <v>0</v>
      </c>
      <c r="S90" s="273">
        <v>0</v>
      </c>
      <c r="T90" s="273">
        <v>1875.72</v>
      </c>
      <c r="U90" s="273">
        <v>0</v>
      </c>
      <c r="V90" s="273">
        <v>0</v>
      </c>
      <c r="W90" s="273">
        <v>0</v>
      </c>
      <c r="X90" s="273">
        <v>0</v>
      </c>
      <c r="Y90" s="273">
        <v>0</v>
      </c>
      <c r="Z90" s="273">
        <v>0</v>
      </c>
      <c r="AA90" s="273">
        <v>0</v>
      </c>
      <c r="AB90" s="273">
        <v>1856.4499999999998</v>
      </c>
      <c r="AC90" s="273">
        <v>531.75</v>
      </c>
      <c r="AD90" s="273">
        <v>0</v>
      </c>
      <c r="AE90" s="273">
        <v>0</v>
      </c>
      <c r="AF90" s="273">
        <v>0</v>
      </c>
      <c r="AG90" s="273">
        <v>17277.18</v>
      </c>
      <c r="AH90" s="273">
        <v>0</v>
      </c>
      <c r="AI90" s="273">
        <v>0</v>
      </c>
      <c r="AJ90" s="273">
        <v>5736.5749999999989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1200.97</v>
      </c>
      <c r="AW90" s="273">
        <v>0</v>
      </c>
      <c r="AX90" s="273">
        <v>0</v>
      </c>
      <c r="AY90" s="273">
        <v>0</v>
      </c>
      <c r="AZ90" s="273">
        <v>0</v>
      </c>
      <c r="BA90" s="273">
        <v>0</v>
      </c>
      <c r="BB90" s="273">
        <v>218.76</v>
      </c>
      <c r="BC90" s="273">
        <v>0</v>
      </c>
      <c r="BD90" s="273">
        <v>0</v>
      </c>
      <c r="BE90" s="273">
        <v>0</v>
      </c>
      <c r="BF90" s="273">
        <v>0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3932.09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81.5</v>
      </c>
      <c r="BY90" s="273">
        <v>212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125839.31999999995</v>
      </c>
      <c r="CF90" s="25">
        <v>0</v>
      </c>
    </row>
    <row r="91" spans="1:84" x14ac:dyDescent="0.25">
      <c r="A91" s="21" t="s">
        <v>290</v>
      </c>
      <c r="B91" s="16"/>
      <c r="C91" s="273">
        <v>2853</v>
      </c>
      <c r="D91" s="273">
        <v>0</v>
      </c>
      <c r="E91" s="273">
        <v>35853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3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3515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432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42656</v>
      </c>
      <c r="CF91" s="25">
        <v>0</v>
      </c>
    </row>
    <row r="92" spans="1:84" x14ac:dyDescent="0.25">
      <c r="A92" s="21" t="s">
        <v>291</v>
      </c>
      <c r="B92" s="16"/>
      <c r="C92" s="273">
        <v>1735.5491336431821</v>
      </c>
      <c r="D92" s="273">
        <v>0</v>
      </c>
      <c r="E92" s="273">
        <v>17781.38466196146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4907.2106341532026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7608.7099008312598</v>
      </c>
      <c r="AH92" s="273">
        <v>0</v>
      </c>
      <c r="AI92" s="273">
        <v>0</v>
      </c>
      <c r="AJ92" s="273">
        <v>3327.1456694108947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35359.999999999993</v>
      </c>
      <c r="CF92" s="16"/>
    </row>
    <row r="93" spans="1:84" x14ac:dyDescent="0.25">
      <c r="A93" s="21" t="s">
        <v>292</v>
      </c>
      <c r="B93" s="16"/>
      <c r="C93" s="273">
        <v>36674.69</v>
      </c>
      <c r="D93" s="273">
        <v>0</v>
      </c>
      <c r="E93" s="273">
        <v>193847.96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45834.84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341.9</v>
      </c>
      <c r="X93" s="273">
        <v>0</v>
      </c>
      <c r="Y93" s="273">
        <v>0</v>
      </c>
      <c r="Z93" s="273">
        <v>0</v>
      </c>
      <c r="AA93" s="273">
        <v>0</v>
      </c>
      <c r="AB93" s="273">
        <v>3297.79</v>
      </c>
      <c r="AC93" s="273">
        <v>0</v>
      </c>
      <c r="AD93" s="273">
        <v>0</v>
      </c>
      <c r="AE93" s="273">
        <v>2593.8999999999996</v>
      </c>
      <c r="AF93" s="273">
        <v>0</v>
      </c>
      <c r="AG93" s="273">
        <v>0</v>
      </c>
      <c r="AH93" s="273">
        <v>0</v>
      </c>
      <c r="AI93" s="273">
        <v>0</v>
      </c>
      <c r="AJ93" s="273">
        <v>111913.57999999999</v>
      </c>
      <c r="AK93" s="273">
        <v>1036.5999999999999</v>
      </c>
      <c r="AL93" s="273">
        <v>108.6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2866.4100000000003</v>
      </c>
      <c r="AW93" s="273">
        <v>0</v>
      </c>
      <c r="AX93" s="264" t="s">
        <v>247</v>
      </c>
      <c r="AY93" s="273">
        <v>123.5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73">
        <v>6460.4</v>
      </c>
      <c r="CD93" s="24" t="s">
        <v>247</v>
      </c>
      <c r="CE93" s="25">
        <v>405100.17</v>
      </c>
      <c r="CF93" s="25">
        <v>0</v>
      </c>
    </row>
    <row r="94" spans="1:84" x14ac:dyDescent="0.25">
      <c r="A94" s="21" t="s">
        <v>293</v>
      </c>
      <c r="B94" s="16"/>
      <c r="C94" s="273">
        <v>48.17857259849314</v>
      </c>
      <c r="D94" s="273">
        <v>0</v>
      </c>
      <c r="E94" s="273">
        <v>79.915128582260238</v>
      </c>
      <c r="F94" s="273">
        <v>0</v>
      </c>
      <c r="G94" s="273">
        <v>0</v>
      </c>
      <c r="H94" s="273">
        <v>0</v>
      </c>
      <c r="I94" s="273">
        <v>0</v>
      </c>
      <c r="J94" s="273">
        <v>0</v>
      </c>
      <c r="K94" s="273">
        <v>0</v>
      </c>
      <c r="L94" s="273">
        <v>0</v>
      </c>
      <c r="M94" s="273">
        <v>0</v>
      </c>
      <c r="N94" s="273">
        <v>0</v>
      </c>
      <c r="O94" s="273">
        <v>0</v>
      </c>
      <c r="P94" s="273">
        <v>27.561460015273973</v>
      </c>
      <c r="Q94" s="273">
        <v>0</v>
      </c>
      <c r="R94" s="273">
        <v>0</v>
      </c>
      <c r="S94" s="273">
        <v>0</v>
      </c>
      <c r="T94" s="273">
        <v>15.267186917260279</v>
      </c>
      <c r="U94" s="273">
        <v>0</v>
      </c>
      <c r="V94" s="273">
        <v>0</v>
      </c>
      <c r="W94" s="273">
        <v>0</v>
      </c>
      <c r="X94" s="273">
        <v>0</v>
      </c>
      <c r="Y94" s="273">
        <v>0</v>
      </c>
      <c r="Z94" s="273">
        <v>0</v>
      </c>
      <c r="AA94" s="273">
        <v>0</v>
      </c>
      <c r="AB94" s="273">
        <v>0</v>
      </c>
      <c r="AC94" s="273">
        <v>4.7945205479452097E-6</v>
      </c>
      <c r="AD94" s="273">
        <v>0</v>
      </c>
      <c r="AE94" s="273">
        <v>0</v>
      </c>
      <c r="AF94" s="273">
        <v>0</v>
      </c>
      <c r="AG94" s="273">
        <v>37.760791926027387</v>
      </c>
      <c r="AH94" s="273">
        <v>0</v>
      </c>
      <c r="AI94" s="273">
        <v>0</v>
      </c>
      <c r="AJ94" s="273">
        <v>41.383152319657505</v>
      </c>
      <c r="AK94" s="273">
        <v>2.2545617471232875</v>
      </c>
      <c r="AL94" s="273">
        <v>0</v>
      </c>
      <c r="AM94" s="273">
        <v>0</v>
      </c>
      <c r="AN94" s="273">
        <v>0</v>
      </c>
      <c r="AO94" s="273">
        <v>0</v>
      </c>
      <c r="AP94" s="273">
        <v>0</v>
      </c>
      <c r="AQ94" s="273">
        <v>0</v>
      </c>
      <c r="AR94" s="273">
        <v>0</v>
      </c>
      <c r="AS94" s="273">
        <v>0</v>
      </c>
      <c r="AT94" s="273">
        <v>0</v>
      </c>
      <c r="AU94" s="273">
        <v>0</v>
      </c>
      <c r="AV94" s="273">
        <v>18.14407073068492</v>
      </c>
      <c r="AW94" s="273">
        <v>10.548299311986304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73">
        <v>5.0390410958904112E-3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4" t="s">
        <v>247</v>
      </c>
      <c r="BV94" s="24" t="s">
        <v>247</v>
      </c>
      <c r="BW94" s="24" t="s">
        <v>247</v>
      </c>
      <c r="BX94" s="273">
        <v>2.7825958904109589</v>
      </c>
      <c r="BY94" s="273">
        <v>2.6730315068493149</v>
      </c>
      <c r="BZ94" s="282">
        <v>5.9616815386301374</v>
      </c>
      <c r="CA94" s="24" t="s">
        <v>247</v>
      </c>
      <c r="CB94" s="24" t="s">
        <v>247</v>
      </c>
      <c r="CC94" s="24" t="s">
        <v>247</v>
      </c>
      <c r="CD94" s="24" t="s">
        <v>247</v>
      </c>
      <c r="CE94" s="226">
        <v>292.43557692027395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1060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33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33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33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33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33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338">
        <v>98405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338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339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39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33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340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340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341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28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4617</v>
      </c>
      <c r="D127" s="295">
        <v>17231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22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60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82</v>
      </c>
    </row>
    <row r="144" spans="1:5" x14ac:dyDescent="0.25">
      <c r="A144" s="16" t="s">
        <v>348</v>
      </c>
      <c r="B144" s="35" t="s">
        <v>299</v>
      </c>
      <c r="C144" s="292">
        <v>82</v>
      </c>
      <c r="D144" s="16"/>
      <c r="E144" s="16"/>
    </row>
    <row r="145" spans="1:13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13" x14ac:dyDescent="0.25">
      <c r="A146" s="16"/>
      <c r="B146" s="16"/>
      <c r="C146" s="22"/>
      <c r="D146" s="16"/>
      <c r="E146" s="16"/>
    </row>
    <row r="147" spans="1:13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13" x14ac:dyDescent="0.25">
      <c r="A148" s="16"/>
      <c r="B148" s="16"/>
      <c r="C148" s="22"/>
      <c r="D148" s="16"/>
      <c r="E148" s="16"/>
    </row>
    <row r="149" spans="1:13" x14ac:dyDescent="0.25">
      <c r="A149" s="16"/>
      <c r="B149" s="16"/>
      <c r="C149" s="22"/>
      <c r="D149" s="16"/>
      <c r="E149" s="16"/>
    </row>
    <row r="150" spans="1:13" x14ac:dyDescent="0.25">
      <c r="A150" s="16"/>
      <c r="B150" s="16"/>
      <c r="C150" s="22"/>
      <c r="D150" s="16"/>
      <c r="E150" s="16"/>
    </row>
    <row r="151" spans="1:13" x14ac:dyDescent="0.25">
      <c r="A151" s="16"/>
      <c r="B151" s="16"/>
      <c r="C151" s="22"/>
      <c r="D151" s="16"/>
      <c r="E151" s="16"/>
    </row>
    <row r="152" spans="1:13" x14ac:dyDescent="0.25">
      <c r="A152" s="30" t="s">
        <v>351</v>
      </c>
      <c r="B152" s="37"/>
      <c r="C152" s="37"/>
      <c r="D152" s="37"/>
      <c r="E152" s="37"/>
    </row>
    <row r="153" spans="1:13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13" x14ac:dyDescent="0.25">
      <c r="A154" s="16" t="s">
        <v>332</v>
      </c>
      <c r="B154" s="295">
        <v>0</v>
      </c>
      <c r="C154" s="295">
        <v>2545.9256360078275</v>
      </c>
      <c r="D154" s="295">
        <v>2071.074363992172</v>
      </c>
      <c r="E154" s="25">
        <v>4617</v>
      </c>
    </row>
    <row r="155" spans="1:13" x14ac:dyDescent="0.25">
      <c r="A155" s="16" t="s">
        <v>241</v>
      </c>
      <c r="B155" s="295">
        <v>0</v>
      </c>
      <c r="C155" s="295">
        <v>10429.136746379252</v>
      </c>
      <c r="D155" s="295">
        <v>6801.8632536207479</v>
      </c>
      <c r="E155" s="25">
        <v>17231</v>
      </c>
    </row>
    <row r="156" spans="1:13" x14ac:dyDescent="0.25">
      <c r="A156" s="16" t="s">
        <v>355</v>
      </c>
      <c r="B156" s="295">
        <v>111</v>
      </c>
      <c r="C156" s="295">
        <v>71485</v>
      </c>
      <c r="D156" s="295">
        <v>56796</v>
      </c>
      <c r="E156" s="25">
        <v>128392</v>
      </c>
      <c r="G156" s="16" t="s">
        <v>355</v>
      </c>
      <c r="H156" s="342">
        <v>9.9100710195271979</v>
      </c>
      <c r="I156" s="342">
        <v>40683.990524254783</v>
      </c>
      <c r="J156" s="342">
        <v>30398.099404725701</v>
      </c>
      <c r="K156" s="25">
        <v>71092.000000000015</v>
      </c>
      <c r="L156" s="11">
        <v>57299.999999999985</v>
      </c>
      <c r="M156" s="11" t="s">
        <v>1063</v>
      </c>
    </row>
    <row r="157" spans="1:13" x14ac:dyDescent="0.25">
      <c r="A157" s="16" t="s">
        <v>286</v>
      </c>
      <c r="B157" s="295">
        <v>20678.357943114257</v>
      </c>
      <c r="C157" s="295">
        <v>186507383.09098238</v>
      </c>
      <c r="D157" s="295">
        <v>134611011.39107448</v>
      </c>
      <c r="E157" s="25">
        <v>321139072.83999997</v>
      </c>
      <c r="F157" s="14">
        <v>321139072.83999997</v>
      </c>
      <c r="G157" s="11">
        <v>0</v>
      </c>
    </row>
    <row r="158" spans="1:13" x14ac:dyDescent="0.25">
      <c r="A158" s="16" t="s">
        <v>287</v>
      </c>
      <c r="B158" s="295">
        <v>50760.710692910965</v>
      </c>
      <c r="C158" s="295">
        <v>457833612.37954569</v>
      </c>
      <c r="D158" s="295">
        <v>330439710.15976143</v>
      </c>
      <c r="E158" s="25">
        <v>788324083.25</v>
      </c>
      <c r="F158" s="14">
        <v>788324083.25</v>
      </c>
      <c r="G158" s="11">
        <v>0</v>
      </c>
    </row>
    <row r="159" spans="1:13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13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6" x14ac:dyDescent="0.25">
      <c r="A177" s="20"/>
      <c r="B177" s="20"/>
      <c r="C177" s="41"/>
      <c r="D177" s="42"/>
      <c r="E177" s="16"/>
    </row>
    <row r="178" spans="1:6" x14ac:dyDescent="0.25">
      <c r="A178" s="20"/>
      <c r="B178" s="20"/>
      <c r="C178" s="41"/>
      <c r="D178" s="42"/>
      <c r="E178" s="16"/>
    </row>
    <row r="179" spans="1:6" x14ac:dyDescent="0.25">
      <c r="A179" s="37" t="s">
        <v>362</v>
      </c>
      <c r="B179" s="30"/>
      <c r="C179" s="30"/>
      <c r="D179" s="30"/>
      <c r="E179" s="30"/>
    </row>
    <row r="180" spans="1:6" x14ac:dyDescent="0.25">
      <c r="A180" s="34" t="s">
        <v>363</v>
      </c>
      <c r="B180" s="34"/>
      <c r="C180" s="34"/>
      <c r="D180" s="34"/>
      <c r="E180" s="34"/>
    </row>
    <row r="181" spans="1:6" x14ac:dyDescent="0.25">
      <c r="A181" s="16" t="s">
        <v>364</v>
      </c>
      <c r="B181" s="35" t="s">
        <v>299</v>
      </c>
      <c r="C181" s="292">
        <v>9784466.75</v>
      </c>
      <c r="D181" s="16"/>
      <c r="E181" s="16"/>
    </row>
    <row r="182" spans="1:6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6" x14ac:dyDescent="0.25">
      <c r="A183" s="20" t="s">
        <v>366</v>
      </c>
      <c r="B183" s="35" t="s">
        <v>299</v>
      </c>
      <c r="C183" s="292">
        <v>0</v>
      </c>
      <c r="D183" s="16"/>
      <c r="E183" s="16"/>
    </row>
    <row r="184" spans="1:6" x14ac:dyDescent="0.25">
      <c r="A184" s="16" t="s">
        <v>367</v>
      </c>
      <c r="B184" s="35" t="s">
        <v>299</v>
      </c>
      <c r="C184" s="292">
        <v>14007964.120000001</v>
      </c>
      <c r="D184" s="16"/>
      <c r="E184" s="16"/>
    </row>
    <row r="185" spans="1:6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6" x14ac:dyDescent="0.25">
      <c r="A186" s="16" t="s">
        <v>369</v>
      </c>
      <c r="B186" s="35" t="s">
        <v>299</v>
      </c>
      <c r="C186" s="292">
        <v>0</v>
      </c>
      <c r="D186" s="16"/>
      <c r="E186" s="16"/>
    </row>
    <row r="187" spans="1:6" x14ac:dyDescent="0.25">
      <c r="A187" s="16" t="s">
        <v>370</v>
      </c>
      <c r="B187" s="35" t="s">
        <v>299</v>
      </c>
      <c r="C187" s="292">
        <v>5860423.2599999998</v>
      </c>
      <c r="D187" s="16"/>
      <c r="E187" s="16"/>
    </row>
    <row r="188" spans="1:6" x14ac:dyDescent="0.25">
      <c r="A188" s="16" t="s">
        <v>370</v>
      </c>
      <c r="B188" s="35" t="s">
        <v>299</v>
      </c>
      <c r="C188" s="292">
        <v>66503.53</v>
      </c>
      <c r="D188" s="16"/>
      <c r="E188" s="16"/>
      <c r="F188" s="11" t="s">
        <v>1064</v>
      </c>
    </row>
    <row r="189" spans="1:6" x14ac:dyDescent="0.25">
      <c r="A189" s="16" t="s">
        <v>229</v>
      </c>
      <c r="B189" s="16"/>
      <c r="C189" s="22"/>
      <c r="D189" s="25">
        <v>29719357.660000004</v>
      </c>
      <c r="E189" s="16"/>
      <c r="F189" s="11">
        <v>0</v>
      </c>
    </row>
    <row r="190" spans="1:6" x14ac:dyDescent="0.25">
      <c r="A190" s="34" t="s">
        <v>371</v>
      </c>
      <c r="B190" s="34"/>
      <c r="C190" s="34"/>
      <c r="D190" s="34"/>
      <c r="E190" s="34"/>
    </row>
    <row r="191" spans="1:6" x14ac:dyDescent="0.25">
      <c r="A191" s="16" t="s">
        <v>372</v>
      </c>
      <c r="B191" s="35" t="s">
        <v>299</v>
      </c>
      <c r="C191" s="292">
        <v>6279415.6600000001</v>
      </c>
      <c r="D191" s="16"/>
      <c r="E191" s="16"/>
    </row>
    <row r="192" spans="1:6" x14ac:dyDescent="0.25">
      <c r="A192" s="16" t="s">
        <v>373</v>
      </c>
      <c r="B192" s="35" t="s">
        <v>299</v>
      </c>
      <c r="C192" s="292">
        <v>62489.270000000004</v>
      </c>
      <c r="D192" s="16"/>
      <c r="E192" s="16"/>
    </row>
    <row r="193" spans="1:6" x14ac:dyDescent="0.25">
      <c r="A193" s="16" t="s">
        <v>229</v>
      </c>
      <c r="B193" s="16"/>
      <c r="C193" s="22"/>
      <c r="D193" s="25">
        <v>6341904.9299999997</v>
      </c>
      <c r="E193" s="16"/>
      <c r="F193" s="11">
        <v>0</v>
      </c>
    </row>
    <row r="194" spans="1:6" x14ac:dyDescent="0.25">
      <c r="A194" s="34" t="s">
        <v>374</v>
      </c>
      <c r="B194" s="34"/>
      <c r="C194" s="34"/>
      <c r="D194" s="34"/>
      <c r="E194" s="34"/>
    </row>
    <row r="195" spans="1:6" x14ac:dyDescent="0.25">
      <c r="A195" s="16" t="s">
        <v>375</v>
      </c>
      <c r="B195" s="35" t="s">
        <v>299</v>
      </c>
      <c r="C195" s="292">
        <v>6809520.3799999999</v>
      </c>
      <c r="D195" s="16"/>
      <c r="E195" s="16"/>
    </row>
    <row r="196" spans="1:6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6" x14ac:dyDescent="0.25">
      <c r="A197" s="16" t="s">
        <v>229</v>
      </c>
      <c r="B197" s="16"/>
      <c r="C197" s="22"/>
      <c r="D197" s="25">
        <v>6809520.3799999999</v>
      </c>
      <c r="E197" s="16"/>
      <c r="F197" s="11">
        <v>0</v>
      </c>
    </row>
    <row r="198" spans="1:6" x14ac:dyDescent="0.25">
      <c r="A198" s="34" t="s">
        <v>377</v>
      </c>
      <c r="B198" s="34"/>
      <c r="C198" s="34"/>
      <c r="D198" s="34"/>
      <c r="E198" s="34"/>
    </row>
    <row r="199" spans="1:6" x14ac:dyDescent="0.25">
      <c r="A199" s="16" t="s">
        <v>378</v>
      </c>
      <c r="B199" s="35" t="s">
        <v>299</v>
      </c>
      <c r="C199" s="292">
        <v>194284.58</v>
      </c>
      <c r="D199" s="16"/>
      <c r="E199" s="16"/>
    </row>
    <row r="200" spans="1:6" x14ac:dyDescent="0.25">
      <c r="A200" s="16" t="s">
        <v>379</v>
      </c>
      <c r="B200" s="35" t="s">
        <v>299</v>
      </c>
      <c r="C200" s="292">
        <v>3880521.57</v>
      </c>
      <c r="D200" s="16"/>
      <c r="E200" s="16"/>
    </row>
    <row r="201" spans="1:6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6" x14ac:dyDescent="0.25">
      <c r="A202" s="16" t="s">
        <v>229</v>
      </c>
      <c r="B202" s="16"/>
      <c r="C202" s="22"/>
      <c r="D202" s="25">
        <v>4074806.15</v>
      </c>
      <c r="E202" s="16"/>
      <c r="F202" s="11">
        <v>0</v>
      </c>
    </row>
    <row r="203" spans="1:6" x14ac:dyDescent="0.25">
      <c r="A203" s="34" t="s">
        <v>380</v>
      </c>
      <c r="B203" s="34"/>
      <c r="C203" s="34"/>
      <c r="D203" s="34"/>
      <c r="E203" s="34"/>
    </row>
    <row r="204" spans="1:6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6" x14ac:dyDescent="0.25">
      <c r="A205" s="16" t="s">
        <v>382</v>
      </c>
      <c r="B205" s="35" t="s">
        <v>299</v>
      </c>
      <c r="C205" s="292">
        <v>4258067.99</v>
      </c>
      <c r="D205" s="16"/>
      <c r="E205" s="16"/>
    </row>
    <row r="206" spans="1:6" x14ac:dyDescent="0.25">
      <c r="A206" s="16" t="s">
        <v>229</v>
      </c>
      <c r="B206" s="16"/>
      <c r="C206" s="22"/>
      <c r="D206" s="25">
        <v>4258067.99</v>
      </c>
      <c r="E206" s="16"/>
      <c r="F206" s="11">
        <v>0</v>
      </c>
    </row>
    <row r="207" spans="1:6" x14ac:dyDescent="0.25">
      <c r="A207" s="16"/>
      <c r="B207" s="16"/>
      <c r="C207" s="22"/>
      <c r="D207" s="16"/>
      <c r="E207" s="16"/>
    </row>
    <row r="208" spans="1:6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774202</v>
      </c>
      <c r="C211" s="292">
        <v>111045.68</v>
      </c>
      <c r="D211" s="295">
        <v>111045.68</v>
      </c>
      <c r="E211" s="25">
        <v>774202</v>
      </c>
    </row>
    <row r="212" spans="1:5" x14ac:dyDescent="0.25">
      <c r="A212" s="16" t="s">
        <v>390</v>
      </c>
      <c r="B212" s="295">
        <v>472407.19</v>
      </c>
      <c r="C212" s="292">
        <v>0</v>
      </c>
      <c r="D212" s="295">
        <v>12000</v>
      </c>
      <c r="E212" s="25">
        <v>460407.19</v>
      </c>
    </row>
    <row r="213" spans="1:5" x14ac:dyDescent="0.25">
      <c r="A213" s="16" t="s">
        <v>391</v>
      </c>
      <c r="B213" s="295">
        <v>141549709.83000001</v>
      </c>
      <c r="C213" s="292">
        <v>2594471.02</v>
      </c>
      <c r="D213" s="295">
        <v>618142.91999999993</v>
      </c>
      <c r="E213" s="25">
        <v>143526037.93000004</v>
      </c>
    </row>
    <row r="214" spans="1:5" x14ac:dyDescent="0.25">
      <c r="A214" s="16" t="s">
        <v>393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394</v>
      </c>
      <c r="B215" s="295">
        <v>2493871.3899999997</v>
      </c>
      <c r="C215" s="292">
        <v>11263.630000000003</v>
      </c>
      <c r="D215" s="295">
        <v>6698.41</v>
      </c>
      <c r="E215" s="25">
        <v>2498436.6099999994</v>
      </c>
    </row>
    <row r="216" spans="1:5" x14ac:dyDescent="0.25">
      <c r="A216" s="16" t="s">
        <v>395</v>
      </c>
      <c r="B216" s="295">
        <v>37581148.800000004</v>
      </c>
      <c r="C216" s="292">
        <v>9472731.6800000016</v>
      </c>
      <c r="D216" s="295">
        <v>4910455.5200000005</v>
      </c>
      <c r="E216" s="25">
        <v>42143424.960000001</v>
      </c>
    </row>
    <row r="217" spans="1:5" x14ac:dyDescent="0.25">
      <c r="A217" s="16" t="s">
        <v>396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397</v>
      </c>
      <c r="B218" s="295">
        <v>15752053.040000001</v>
      </c>
      <c r="C218" s="292">
        <v>10265351.329999998</v>
      </c>
      <c r="D218" s="295">
        <v>789931.97</v>
      </c>
      <c r="E218" s="25">
        <v>25227472.399999999</v>
      </c>
    </row>
    <row r="219" spans="1:5" x14ac:dyDescent="0.25">
      <c r="A219" s="16" t="s">
        <v>398</v>
      </c>
      <c r="B219" s="295">
        <v>0</v>
      </c>
      <c r="C219" s="292">
        <v>36755408.499999985</v>
      </c>
      <c r="D219" s="295">
        <v>5278238.5100000091</v>
      </c>
      <c r="E219" s="25">
        <v>31477169.989999976</v>
      </c>
    </row>
    <row r="220" spans="1:5" x14ac:dyDescent="0.25">
      <c r="A220" s="16" t="s">
        <v>229</v>
      </c>
      <c r="B220" s="25">
        <v>198623392.25</v>
      </c>
      <c r="C220" s="225">
        <v>59210271.839999989</v>
      </c>
      <c r="D220" s="25">
        <v>11726513.010000009</v>
      </c>
      <c r="E220" s="25">
        <v>246107151.08000001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5">
        <v>425767.41</v>
      </c>
      <c r="C225" s="292">
        <v>9947.0500000000011</v>
      </c>
      <c r="D225" s="295">
        <v>12000</v>
      </c>
      <c r="E225" s="25">
        <v>423714.45999999996</v>
      </c>
    </row>
    <row r="226" spans="1:6" x14ac:dyDescent="0.25">
      <c r="A226" s="16" t="s">
        <v>391</v>
      </c>
      <c r="B226" s="295">
        <v>58161143.519999996</v>
      </c>
      <c r="C226" s="292">
        <v>3206804.62</v>
      </c>
      <c r="D226" s="295">
        <v>392747.19</v>
      </c>
      <c r="E226" s="25">
        <v>60975200.949999996</v>
      </c>
    </row>
    <row r="227" spans="1:6" x14ac:dyDescent="0.25">
      <c r="A227" s="16" t="s">
        <v>393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394</v>
      </c>
      <c r="B228" s="295">
        <v>2339091.0499999998</v>
      </c>
      <c r="C228" s="292">
        <v>37476.69</v>
      </c>
      <c r="D228" s="295">
        <v>1485.4</v>
      </c>
      <c r="E228" s="25">
        <v>2375082.34</v>
      </c>
    </row>
    <row r="229" spans="1:6" x14ac:dyDescent="0.25">
      <c r="A229" s="16" t="s">
        <v>395</v>
      </c>
      <c r="B229" s="295">
        <v>27863047.339999996</v>
      </c>
      <c r="C229" s="292">
        <v>2520546.29</v>
      </c>
      <c r="D229" s="295">
        <v>91843.26</v>
      </c>
      <c r="E229" s="25">
        <v>30291750.369999994</v>
      </c>
    </row>
    <row r="230" spans="1:6" x14ac:dyDescent="0.25">
      <c r="A230" s="16" t="s">
        <v>396</v>
      </c>
      <c r="B230" s="295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397</v>
      </c>
      <c r="B231" s="295">
        <v>6143288.0299999993</v>
      </c>
      <c r="C231" s="292">
        <v>2658750.8600000008</v>
      </c>
      <c r="D231" s="295">
        <v>434554.11</v>
      </c>
      <c r="E231" s="25">
        <v>8367484.7800000003</v>
      </c>
    </row>
    <row r="232" spans="1:6" x14ac:dyDescent="0.25">
      <c r="A232" s="16" t="s">
        <v>398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94932337.349999994</v>
      </c>
      <c r="C233" s="225">
        <v>8433525.5100000016</v>
      </c>
      <c r="D233" s="25">
        <v>932629.96</v>
      </c>
      <c r="E233" s="25">
        <v>102433232.89999999</v>
      </c>
    </row>
    <row r="234" spans="1:6" x14ac:dyDescent="0.25">
      <c r="A234" s="16"/>
      <c r="B234" s="16"/>
      <c r="C234" s="22"/>
      <c r="D234" s="16"/>
      <c r="E234" s="16"/>
      <c r="F234" s="11">
        <v>143673918.18000001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5" t="s">
        <v>401</v>
      </c>
      <c r="C236" s="345"/>
      <c r="D236" s="30"/>
      <c r="E236" s="30"/>
    </row>
    <row r="237" spans="1:6" x14ac:dyDescent="0.25">
      <c r="A237" s="43" t="s">
        <v>401</v>
      </c>
      <c r="B237" s="30"/>
      <c r="C237" s="292">
        <v>8926412.6600000001</v>
      </c>
      <c r="D237" s="32">
        <v>8926412.6600000001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39122.934308955904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352867288.44122416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295029.2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108130578.53878811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146255047.77567872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607587066.88999999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2">
        <v>2774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1639910.45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6005673.5200000005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7645583.9700000007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102665262.26000001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102665262.26000001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726824325.77999997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236838755.53000012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130951002.63000003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2027755.5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4992906.6000000006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112908415.00000009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774202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460407.19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143526037.97999999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44641861.57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25227472.400000002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31477169.990000002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246107151.13</v>
      </c>
      <c r="E291" s="16"/>
    </row>
    <row r="292" spans="1:5" x14ac:dyDescent="0.25">
      <c r="A292" s="16" t="s">
        <v>440</v>
      </c>
      <c r="B292" s="35" t="s">
        <v>299</v>
      </c>
      <c r="C292" s="292">
        <v>102433232.89999998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143673918.23000002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3286546.600000001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3286546.600000001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v>259868879.8300001</v>
      </c>
      <c r="E308" s="16"/>
    </row>
    <row r="309" spans="1:6" x14ac:dyDescent="0.25">
      <c r="A309" s="16"/>
      <c r="B309" s="16"/>
      <c r="C309" s="22"/>
      <c r="D309" s="16"/>
      <c r="E309" s="16"/>
      <c r="F309" s="11">
        <v>259868879.8300001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5622719.6400000006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400000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v>4171609.600000001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50467347.190000027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60661676.43000003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-610784039.02999997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-610784039.02999997</v>
      </c>
      <c r="E339" s="16"/>
    </row>
    <row r="340" spans="1:5" x14ac:dyDescent="0.25">
      <c r="A340" s="16" t="s">
        <v>481</v>
      </c>
      <c r="B340" s="16"/>
      <c r="C340" s="22"/>
      <c r="D340" s="25">
        <v>0</v>
      </c>
      <c r="E340" s="16"/>
    </row>
    <row r="341" spans="1:5" x14ac:dyDescent="0.25">
      <c r="A341" s="16" t="s">
        <v>482</v>
      </c>
      <c r="B341" s="16"/>
      <c r="C341" s="22"/>
      <c r="D341" s="25">
        <v>-610784039.02999997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809991242.43000007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259868879.83000016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259868879.8300001</v>
      </c>
      <c r="E352" s="16"/>
    </row>
    <row r="353" spans="1:7" x14ac:dyDescent="0.25">
      <c r="A353" s="16"/>
      <c r="B353" s="16"/>
      <c r="C353" s="22"/>
      <c r="D353" s="16"/>
      <c r="E353" s="16"/>
    </row>
    <row r="354" spans="1:7" x14ac:dyDescent="0.25">
      <c r="A354" s="16"/>
      <c r="B354" s="16"/>
      <c r="C354" s="22"/>
      <c r="D354" s="16"/>
      <c r="E354" s="16"/>
    </row>
    <row r="355" spans="1:7" x14ac:dyDescent="0.25">
      <c r="A355" s="16"/>
      <c r="B355" s="16"/>
      <c r="C355" s="22"/>
      <c r="D355" s="16"/>
      <c r="E355" s="16"/>
    </row>
    <row r="356" spans="1:7" x14ac:dyDescent="0.25">
      <c r="A356" s="30" t="s">
        <v>491</v>
      </c>
      <c r="B356" s="30"/>
      <c r="C356" s="30"/>
      <c r="D356" s="30"/>
      <c r="E356" s="30"/>
    </row>
    <row r="357" spans="1:7" x14ac:dyDescent="0.25">
      <c r="A357" s="34" t="s">
        <v>492</v>
      </c>
      <c r="B357" s="34"/>
      <c r="C357" s="34"/>
      <c r="D357" s="34"/>
      <c r="E357" s="34"/>
    </row>
    <row r="358" spans="1:7" x14ac:dyDescent="0.25">
      <c r="A358" s="16" t="s">
        <v>493</v>
      </c>
      <c r="B358" s="35" t="s">
        <v>299</v>
      </c>
      <c r="C358" s="293">
        <v>321139072.83999997</v>
      </c>
      <c r="D358" s="16"/>
      <c r="E358" s="16"/>
      <c r="F358" s="11">
        <v>321139072.83999997</v>
      </c>
      <c r="G358" s="11">
        <v>0</v>
      </c>
    </row>
    <row r="359" spans="1:7" x14ac:dyDescent="0.25">
      <c r="A359" s="16" t="s">
        <v>494</v>
      </c>
      <c r="B359" s="35" t="s">
        <v>299</v>
      </c>
      <c r="C359" s="293">
        <v>788324083.25</v>
      </c>
      <c r="D359" s="16"/>
      <c r="E359" s="16"/>
      <c r="F359" s="11">
        <v>788324083.25</v>
      </c>
      <c r="G359" s="11">
        <v>1.1920928955078125E-7</v>
      </c>
    </row>
    <row r="360" spans="1:7" x14ac:dyDescent="0.25">
      <c r="A360" s="16" t="s">
        <v>495</v>
      </c>
      <c r="B360" s="16"/>
      <c r="C360" s="22"/>
      <c r="D360" s="25">
        <v>1109463156.0899999</v>
      </c>
      <c r="E360" s="16"/>
    </row>
    <row r="361" spans="1:7" x14ac:dyDescent="0.25">
      <c r="A361" s="34" t="s">
        <v>496</v>
      </c>
      <c r="B361" s="34"/>
      <c r="C361" s="34"/>
      <c r="D361" s="34"/>
      <c r="E361" s="34"/>
    </row>
    <row r="362" spans="1:7" x14ac:dyDescent="0.25">
      <c r="A362" s="16" t="s">
        <v>401</v>
      </c>
      <c r="B362" s="34"/>
      <c r="C362" s="292">
        <v>8926412.6600000001</v>
      </c>
      <c r="D362" s="16"/>
      <c r="E362" s="34"/>
    </row>
    <row r="363" spans="1:7" x14ac:dyDescent="0.25">
      <c r="A363" s="16" t="s">
        <v>497</v>
      </c>
      <c r="B363" s="35" t="s">
        <v>299</v>
      </c>
      <c r="C363" s="292">
        <v>710252329.14999998</v>
      </c>
      <c r="D363" s="16"/>
      <c r="E363" s="16"/>
    </row>
    <row r="364" spans="1:7" x14ac:dyDescent="0.25">
      <c r="A364" s="16" t="s">
        <v>498</v>
      </c>
      <c r="B364" s="35" t="s">
        <v>299</v>
      </c>
      <c r="C364" s="292">
        <v>7645583.9700000007</v>
      </c>
      <c r="D364" s="16"/>
      <c r="E364" s="16"/>
    </row>
    <row r="365" spans="1:7" x14ac:dyDescent="0.25">
      <c r="A365" s="16" t="s">
        <v>499</v>
      </c>
      <c r="B365" s="35" t="s">
        <v>299</v>
      </c>
      <c r="C365" s="292">
        <v>0</v>
      </c>
      <c r="D365" s="16"/>
      <c r="E365" s="16"/>
    </row>
    <row r="366" spans="1:7" x14ac:dyDescent="0.25">
      <c r="A366" s="16" t="s">
        <v>418</v>
      </c>
      <c r="B366" s="16"/>
      <c r="C366" s="22"/>
      <c r="D366" s="25">
        <v>726824325.77999997</v>
      </c>
      <c r="E366" s="16"/>
    </row>
    <row r="367" spans="1:7" x14ac:dyDescent="0.25">
      <c r="A367" s="16" t="s">
        <v>500</v>
      </c>
      <c r="B367" s="16"/>
      <c r="C367" s="22"/>
      <c r="D367" s="25">
        <v>382638830.30999994</v>
      </c>
      <c r="E367" s="16"/>
    </row>
    <row r="368" spans="1:7" x14ac:dyDescent="0.25">
      <c r="A368" s="45" t="s">
        <v>501</v>
      </c>
      <c r="B368" s="34"/>
      <c r="C368" s="34"/>
      <c r="D368" s="34"/>
      <c r="E368" s="34"/>
    </row>
    <row r="369" spans="1:7" x14ac:dyDescent="0.25">
      <c r="A369" s="25" t="s">
        <v>502</v>
      </c>
      <c r="B369" s="16"/>
      <c r="C369" s="16"/>
      <c r="D369" s="16"/>
      <c r="E369" s="16"/>
    </row>
    <row r="370" spans="1:7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7" x14ac:dyDescent="0.25">
      <c r="A371" s="46" t="s">
        <v>504</v>
      </c>
      <c r="B371" s="32" t="s">
        <v>299</v>
      </c>
      <c r="C371" s="292">
        <v>0</v>
      </c>
      <c r="D371" s="25">
        <v>0</v>
      </c>
      <c r="E371" s="25"/>
    </row>
    <row r="372" spans="1:7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7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7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7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7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7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7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7" x14ac:dyDescent="0.25">
      <c r="A379" s="46" t="s">
        <v>512</v>
      </c>
      <c r="B379" s="32" t="s">
        <v>299</v>
      </c>
      <c r="C379" s="292">
        <v>0</v>
      </c>
      <c r="D379" s="25">
        <v>0</v>
      </c>
      <c r="E379" s="25"/>
    </row>
    <row r="380" spans="1:7" x14ac:dyDescent="0.25">
      <c r="A380" s="46" t="s">
        <v>513</v>
      </c>
      <c r="B380" s="32" t="s">
        <v>299</v>
      </c>
      <c r="C380" s="294">
        <v>15189529.93</v>
      </c>
      <c r="D380" s="25">
        <v>0</v>
      </c>
      <c r="E380" s="204" t="s">
        <v>1065</v>
      </c>
      <c r="F380" s="343">
        <v>15189529.93</v>
      </c>
      <c r="G380" s="11">
        <v>0</v>
      </c>
    </row>
    <row r="381" spans="1:7" x14ac:dyDescent="0.25">
      <c r="A381" s="48" t="s">
        <v>514</v>
      </c>
      <c r="B381" s="35"/>
      <c r="C381" s="35"/>
      <c r="D381" s="25">
        <v>15189529.93</v>
      </c>
      <c r="E381" s="25"/>
      <c r="F381" s="47"/>
    </row>
    <row r="382" spans="1:7" x14ac:dyDescent="0.25">
      <c r="A382" s="43" t="s">
        <v>515</v>
      </c>
      <c r="B382" s="35" t="s">
        <v>299</v>
      </c>
      <c r="C382" s="292">
        <v>0</v>
      </c>
      <c r="D382" s="25">
        <v>0</v>
      </c>
      <c r="E382" s="16"/>
    </row>
    <row r="383" spans="1:7" x14ac:dyDescent="0.25">
      <c r="A383" s="16" t="s">
        <v>516</v>
      </c>
      <c r="B383" s="16"/>
      <c r="C383" s="22"/>
      <c r="D383" s="25">
        <v>15189529.93</v>
      </c>
      <c r="E383" s="16"/>
    </row>
    <row r="384" spans="1:7" x14ac:dyDescent="0.25">
      <c r="A384" s="16" t="s">
        <v>517</v>
      </c>
      <c r="B384" s="16"/>
      <c r="C384" s="22"/>
      <c r="D384" s="25">
        <v>397828360.23999995</v>
      </c>
      <c r="E384" s="16"/>
    </row>
    <row r="385" spans="1:7" x14ac:dyDescent="0.25">
      <c r="A385" s="16"/>
      <c r="B385" s="16"/>
      <c r="C385" s="22"/>
      <c r="D385" s="16"/>
      <c r="E385" s="16"/>
    </row>
    <row r="386" spans="1:7" x14ac:dyDescent="0.25">
      <c r="A386" s="16"/>
      <c r="B386" s="16"/>
      <c r="C386" s="22"/>
      <c r="D386" s="16"/>
      <c r="E386" s="16"/>
    </row>
    <row r="387" spans="1:7" x14ac:dyDescent="0.25">
      <c r="A387" s="16"/>
      <c r="B387" s="16"/>
      <c r="C387" s="22"/>
      <c r="D387" s="16"/>
      <c r="E387" s="16"/>
    </row>
    <row r="388" spans="1:7" x14ac:dyDescent="0.25">
      <c r="A388" s="34" t="s">
        <v>518</v>
      </c>
      <c r="B388" s="34"/>
      <c r="C388" s="34"/>
      <c r="D388" s="34"/>
      <c r="E388" s="34"/>
    </row>
    <row r="389" spans="1:7" x14ac:dyDescent="0.25">
      <c r="A389" s="16" t="s">
        <v>519</v>
      </c>
      <c r="B389" s="35" t="s">
        <v>299</v>
      </c>
      <c r="C389" s="292">
        <v>160917002.96999991</v>
      </c>
      <c r="D389" s="16"/>
      <c r="E389" s="16"/>
      <c r="F389" s="11">
        <v>160917002.96999997</v>
      </c>
      <c r="G389" s="11">
        <v>-5.9604644775390625E-8</v>
      </c>
    </row>
    <row r="390" spans="1:7" x14ac:dyDescent="0.25">
      <c r="A390" s="16" t="s">
        <v>10</v>
      </c>
      <c r="B390" s="35" t="s">
        <v>299</v>
      </c>
      <c r="C390" s="292">
        <v>29719357.660000011</v>
      </c>
      <c r="D390" s="16"/>
      <c r="E390" s="16"/>
      <c r="F390" s="11">
        <v>29719357</v>
      </c>
      <c r="G390" s="11">
        <v>0.66000001132488251</v>
      </c>
    </row>
    <row r="391" spans="1:7" x14ac:dyDescent="0.25">
      <c r="A391" s="16" t="s">
        <v>263</v>
      </c>
      <c r="B391" s="35" t="s">
        <v>299</v>
      </c>
      <c r="C391" s="292">
        <v>14885033.060000001</v>
      </c>
      <c r="D391" s="16"/>
      <c r="E391" s="16"/>
      <c r="F391" s="11">
        <v>14885033.060000001</v>
      </c>
      <c r="G391" s="11">
        <v>0</v>
      </c>
    </row>
    <row r="392" spans="1:7" x14ac:dyDescent="0.25">
      <c r="A392" s="16" t="s">
        <v>520</v>
      </c>
      <c r="B392" s="35" t="s">
        <v>299</v>
      </c>
      <c r="C392" s="292">
        <v>26938901.129999992</v>
      </c>
      <c r="D392" s="16"/>
      <c r="E392" s="16"/>
      <c r="F392" s="11">
        <v>26938901.130000003</v>
      </c>
      <c r="G392" s="11">
        <v>-1.1175870895385742E-8</v>
      </c>
    </row>
    <row r="393" spans="1:7" x14ac:dyDescent="0.25">
      <c r="A393" s="16" t="s">
        <v>521</v>
      </c>
      <c r="B393" s="35" t="s">
        <v>299</v>
      </c>
      <c r="C393" s="292">
        <v>0</v>
      </c>
      <c r="D393" s="16"/>
      <c r="E393" s="16"/>
      <c r="F393" s="11">
        <v>0</v>
      </c>
      <c r="G393" s="11">
        <v>0</v>
      </c>
    </row>
    <row r="394" spans="1:7" x14ac:dyDescent="0.25">
      <c r="A394" s="16" t="s">
        <v>522</v>
      </c>
      <c r="B394" s="35" t="s">
        <v>299</v>
      </c>
      <c r="C394" s="292">
        <v>125514604.37000011</v>
      </c>
      <c r="D394" s="16"/>
      <c r="E394" s="16"/>
      <c r="F394" s="11">
        <v>125514604.37</v>
      </c>
      <c r="G394" s="11">
        <v>1.0430812835693359E-7</v>
      </c>
    </row>
    <row r="395" spans="1:7" x14ac:dyDescent="0.25">
      <c r="A395" s="16" t="s">
        <v>15</v>
      </c>
      <c r="B395" s="35" t="s">
        <v>299</v>
      </c>
      <c r="C395" s="292">
        <v>9174455.3399999999</v>
      </c>
      <c r="D395" s="16"/>
      <c r="E395" s="16"/>
      <c r="F395" s="11">
        <v>9174456</v>
      </c>
      <c r="G395" s="11">
        <v>-0.66000000014901161</v>
      </c>
    </row>
    <row r="396" spans="1:7" x14ac:dyDescent="0.25">
      <c r="A396" s="16" t="s">
        <v>523</v>
      </c>
      <c r="B396" s="35" t="s">
        <v>299</v>
      </c>
      <c r="C396" s="292">
        <v>6341904.9299999997</v>
      </c>
      <c r="D396" s="16"/>
      <c r="E396" s="16"/>
      <c r="F396" s="11">
        <v>6341904.9300000006</v>
      </c>
      <c r="G396" s="11">
        <v>-9.3132257461547852E-10</v>
      </c>
    </row>
    <row r="397" spans="1:7" x14ac:dyDescent="0.25">
      <c r="A397" s="16" t="s">
        <v>524</v>
      </c>
      <c r="B397" s="35" t="s">
        <v>299</v>
      </c>
      <c r="C397" s="292">
        <v>0</v>
      </c>
      <c r="D397" s="16"/>
      <c r="E397" s="16"/>
    </row>
    <row r="398" spans="1:7" x14ac:dyDescent="0.25">
      <c r="A398" s="16" t="s">
        <v>525</v>
      </c>
      <c r="B398" s="35" t="s">
        <v>299</v>
      </c>
      <c r="C398" s="292">
        <v>0</v>
      </c>
      <c r="D398" s="16"/>
      <c r="E398" s="16"/>
    </row>
    <row r="399" spans="1:7" x14ac:dyDescent="0.25">
      <c r="A399" s="16" t="s">
        <v>526</v>
      </c>
      <c r="B399" s="35" t="s">
        <v>299</v>
      </c>
      <c r="C399" s="292">
        <v>4258067.99</v>
      </c>
      <c r="D399" s="16"/>
      <c r="E399" s="16"/>
      <c r="F399" s="11">
        <v>0</v>
      </c>
      <c r="G399" s="11">
        <v>4258067.99</v>
      </c>
    </row>
    <row r="400" spans="1:7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194284.58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6809520.3799999999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55514.39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26037.97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305139.45999999979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3880521.57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976576.85000000044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10404134.530000001</v>
      </c>
      <c r="D414" s="25">
        <v>0</v>
      </c>
      <c r="E414" s="204" t="s">
        <v>1065</v>
      </c>
      <c r="F414" s="343">
        <v>10404134.530000001</v>
      </c>
      <c r="G414" s="344">
        <v>0</v>
      </c>
      <c r="H414" s="47"/>
      <c r="I414" s="47"/>
    </row>
    <row r="415" spans="1:9" x14ac:dyDescent="0.25">
      <c r="A415" s="49" t="s">
        <v>529</v>
      </c>
      <c r="B415" s="35"/>
      <c r="C415" s="35"/>
      <c r="D415" s="25">
        <v>22651729.73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400401057.18000007</v>
      </c>
      <c r="E416" s="25"/>
    </row>
    <row r="417" spans="1:13" x14ac:dyDescent="0.25">
      <c r="A417" s="25" t="s">
        <v>531</v>
      </c>
      <c r="B417" s="16"/>
      <c r="C417" s="22"/>
      <c r="D417" s="25">
        <v>-2572696.9400001168</v>
      </c>
      <c r="E417" s="25"/>
    </row>
    <row r="418" spans="1:13" x14ac:dyDescent="0.25">
      <c r="A418" s="25" t="s">
        <v>532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0</v>
      </c>
      <c r="E420" s="25"/>
      <c r="F420" s="11">
        <v>-4258067.99</v>
      </c>
    </row>
    <row r="421" spans="1:13" x14ac:dyDescent="0.25">
      <c r="A421" s="25" t="s">
        <v>535</v>
      </c>
      <c r="B421" s="16"/>
      <c r="C421" s="22"/>
      <c r="D421" s="25">
        <v>-2572696.9400001168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-2572696.9400001168</v>
      </c>
      <c r="E424" s="16"/>
    </row>
    <row r="426" spans="1:13" ht="29.1" customHeight="1" x14ac:dyDescent="0.25">
      <c r="A426" s="347" t="s">
        <v>539</v>
      </c>
      <c r="B426" s="347"/>
      <c r="C426" s="347"/>
      <c r="D426" s="347"/>
      <c r="E426" s="347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125839.31999999995</v>
      </c>
      <c r="E612" s="219">
        <f>SUM(C624:D647)+SUM(C668:D713)</f>
        <v>288305410.50999999</v>
      </c>
      <c r="F612" s="219">
        <f>CE64-(AX64+BD64+BE64+BG64+BJ64+BN64+BP64+BQ64+CB64+CC64+CD64)</f>
        <v>26891069.220000003</v>
      </c>
      <c r="G612" s="217">
        <f>CE91-(AX91+AY91+BD91+BE91+BG91+BJ91+BN91+BP91+BQ91+CB91+CC91+CD91)</f>
        <v>42656</v>
      </c>
      <c r="H612" s="222">
        <f>CE60-(AX60+AY60+AZ60+BD60+BE60+BG60+BJ60+BN60+BO60+BP60+BQ60+BR60+CB60+CC60+CD60)</f>
        <v>0</v>
      </c>
      <c r="I612" s="217">
        <f>CE92-(AX92+AY92+AZ92+BD92+BE92+BF92+BG92+BJ92+BN92+BO92+BP92+BQ92+BR92+CB92+CC92+CD92)</f>
        <v>35359.999999999993</v>
      </c>
      <c r="J612" s="217">
        <f>CE93-(AX93+AY93+AZ93+BA93+BD93+BE93+BF93+BG93+BJ93+BN93+BO93+BP93+BQ93+BR93+CB93+CC93+CD93)</f>
        <v>398516.26999999996</v>
      </c>
      <c r="K612" s="217">
        <f>CE89-(AW89+AX89+AY89+AZ89+BA89+BB89+BC89+BD89+BE89+BF89+BG89+BH89+BI89+BJ89+BK89+BL89+BM89+BN89+BO89+BP89+BQ89+BR89+BS89+BT89+BU89+BV89+BW89+BX89+CB89+CC89+CD89)</f>
        <v>0</v>
      </c>
      <c r="L612" s="223">
        <f>CE94-(AW94+AX94+AY94+AZ94+BA94+BB94+BC94+BD94+BE94+BF94+BG94+BH94+BI94+BJ94+BK94+BL94+BM94+BN94+BO94+BP94+BQ94+BR94+BS94+BT94+BU94+BV94+BW94+BX94+BY94+BZ94+CA94+CB94+CC94+CD94)</f>
        <v>270.46492963130135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0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0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7096555.4699999997</v>
      </c>
      <c r="D619" s="217">
        <f>(D615/D612)*BN90</f>
        <v>0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85549912.039999992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1581.2399999999907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92648048.749999985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915313.22999999986</v>
      </c>
      <c r="D625" s="217">
        <f>(D615/D612)*AY90</f>
        <v>0</v>
      </c>
      <c r="E625" s="219">
        <f>(E623/E612)*SUM(C625:D625)</f>
        <v>294139.41488142323</v>
      </c>
      <c r="F625" s="219">
        <f>(F624/F612)*AY64</f>
        <v>0</v>
      </c>
      <c r="G625" s="217">
        <f>SUM(C625:F625)</f>
        <v>1209452.6448814231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>
        <f>(G625/G612)*BF91</f>
        <v>0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>
        <f>(G625/G612)*BA91</f>
        <v>0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2380195.3200000003</v>
      </c>
      <c r="D631" s="217">
        <f>(D615/D612)*AW90</f>
        <v>0</v>
      </c>
      <c r="E631" s="219">
        <f>(E623/E612)*SUM(C631:D631)</f>
        <v>764884.88943648525</v>
      </c>
      <c r="F631" s="219">
        <f>(F624/F612)*AW64</f>
        <v>0</v>
      </c>
      <c r="G631" s="217">
        <f>(G625/G612)*AW91</f>
        <v>0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2320924.14</v>
      </c>
      <c r="D632" s="217">
        <f>(D615/D612)*BB90</f>
        <v>0</v>
      </c>
      <c r="E632" s="219">
        <f>(E623/E612)*SUM(C632:D632)</f>
        <v>745837.86855541309</v>
      </c>
      <c r="F632" s="219">
        <f>(F624/F612)*BB64</f>
        <v>0</v>
      </c>
      <c r="G632" s="217">
        <f>(G625/G612)*BB91</f>
        <v>0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186237.29999999996</v>
      </c>
      <c r="D633" s="217">
        <f>(D615/D612)*BC90</f>
        <v>0</v>
      </c>
      <c r="E633" s="219">
        <f>(E623/E612)*SUM(C633:D633)</f>
        <v>59848.070207721219</v>
      </c>
      <c r="F633" s="219">
        <f>(F624/F612)*BC64</f>
        <v>0</v>
      </c>
      <c r="G633" s="217">
        <f>(G625/G612)*BC91</f>
        <v>0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1495440.8000000003</v>
      </c>
      <c r="D637" s="217">
        <f>(D615/D612)*BL90</f>
        <v>0</v>
      </c>
      <c r="E637" s="219">
        <f>(E623/E612)*SUM(C637:D637)</f>
        <v>480565.63314594247</v>
      </c>
      <c r="F637" s="219">
        <f>(F624/F612)*BL64</f>
        <v>0</v>
      </c>
      <c r="G637" s="217">
        <f>(G625/G612)*BL91</f>
        <v>0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1005286.02</v>
      </c>
      <c r="D644" s="217">
        <f>(D615/D612)*BX90</f>
        <v>0</v>
      </c>
      <c r="E644" s="219">
        <f>(E623/E612)*SUM(C644:D644)</f>
        <v>323052.51581611554</v>
      </c>
      <c r="F644" s="219">
        <f>(F624/F612)*BX64</f>
        <v>0</v>
      </c>
      <c r="G644" s="217">
        <f>(G625/G612)*BX91</f>
        <v>0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554775.9600000002</v>
      </c>
      <c r="D645" s="217">
        <f>(D615/D612)*BY90</f>
        <v>0</v>
      </c>
      <c r="E645" s="219">
        <f>(E623/E612)*SUM(C645:D645)</f>
        <v>178279.38121759691</v>
      </c>
      <c r="F645" s="219">
        <f>(F624/F612)*BY64</f>
        <v>0</v>
      </c>
      <c r="G645" s="217">
        <f>(G625/G612)*BY91</f>
        <v>0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3134598.2399999998</v>
      </c>
      <c r="D646" s="217">
        <f>(D615/D612)*BZ90</f>
        <v>0</v>
      </c>
      <c r="E646" s="219">
        <f>(E623/E612)*SUM(C646:D646)</f>
        <v>1007315.1594257401</v>
      </c>
      <c r="F646" s="219">
        <f>(F624/F612)*BZ64</f>
        <v>0</v>
      </c>
      <c r="G646" s="217">
        <f>(G625/G612)*BZ91</f>
        <v>0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104640819.75999996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12091032.249999994</v>
      </c>
      <c r="D668" s="217">
        <f>(D615/D612)*C90</f>
        <v>0</v>
      </c>
      <c r="E668" s="219">
        <f>(E623/E612)*SUM(C668:D668)</f>
        <v>3885499.5587984864</v>
      </c>
      <c r="F668" s="219">
        <f>(F624/F612)*C64</f>
        <v>0</v>
      </c>
      <c r="G668" s="217">
        <f>(G625/G612)*C91</f>
        <v>80892.920007658948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16239611.579999998</v>
      </c>
      <c r="D670" s="217">
        <f>(D615/D612)*E90</f>
        <v>0</v>
      </c>
      <c r="E670" s="219">
        <f>(E623/E612)*SUM(C670:D670)</f>
        <v>5218661.4281132873</v>
      </c>
      <c r="F670" s="219">
        <f>(F624/F612)*E64</f>
        <v>0</v>
      </c>
      <c r="G670" s="217">
        <f>(G625/G612)*E91</f>
        <v>1016562.8675200127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37702995.719999999</v>
      </c>
      <c r="D681" s="217">
        <f>(D615/D612)*P90</f>
        <v>0</v>
      </c>
      <c r="E681" s="219">
        <f>(E623/E612)*SUM(C681:D681)</f>
        <v>12116002.191247258</v>
      </c>
      <c r="F681" s="219">
        <f>(F624/F612)*P64</f>
        <v>0</v>
      </c>
      <c r="G681" s="217">
        <f>(G625/G612)*P91</f>
        <v>0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1710.3400000000001</v>
      </c>
      <c r="D683" s="217">
        <f>(D615/D612)*R90</f>
        <v>0</v>
      </c>
      <c r="E683" s="219">
        <f>(E623/E612)*SUM(C683:D683)</f>
        <v>549.62431478051894</v>
      </c>
      <c r="F683" s="219">
        <f>(F624/F612)*R64</f>
        <v>0</v>
      </c>
      <c r="G683" s="217">
        <f>(G625/G612)*R91</f>
        <v>85.060904319304882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>
        <f>(F624/F612)*S64</f>
        <v>0</v>
      </c>
      <c r="G684" s="217">
        <f>(G625/G612)*S91</f>
        <v>0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7650580.3100000005</v>
      </c>
      <c r="D685" s="217">
        <f>(D615/D612)*T90</f>
        <v>0</v>
      </c>
      <c r="E685" s="219">
        <f>(E623/E612)*SUM(C685:D685)</f>
        <v>2458543.3075044029</v>
      </c>
      <c r="F685" s="219">
        <f>(F624/F612)*T64</f>
        <v>0</v>
      </c>
      <c r="G685" s="217">
        <f>(G625/G612)*T91</f>
        <v>0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1610272.8199999998</v>
      </c>
      <c r="D686" s="217">
        <f>(D615/D612)*U90</f>
        <v>0</v>
      </c>
      <c r="E686" s="219">
        <f>(E623/E612)*SUM(C686:D686)</f>
        <v>517467.3429272506</v>
      </c>
      <c r="F686" s="219">
        <f>(F624/F612)*U64</f>
        <v>0</v>
      </c>
      <c r="G686" s="217">
        <f>(G625/G612)*U91</f>
        <v>0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6673.68</v>
      </c>
      <c r="D687" s="217">
        <f>(D615/D612)*V90</f>
        <v>0</v>
      </c>
      <c r="E687" s="219">
        <f>(E623/E612)*SUM(C687:D687)</f>
        <v>2144.6126483999988</v>
      </c>
      <c r="F687" s="219">
        <f>(F624/F612)*V64</f>
        <v>0</v>
      </c>
      <c r="G687" s="217">
        <f>(G625/G612)*V91</f>
        <v>0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2928248.4599999995</v>
      </c>
      <c r="D688" s="217">
        <f>(D615/D612)*W90</f>
        <v>0</v>
      </c>
      <c r="E688" s="219">
        <f>(E623/E612)*SUM(C688:D688)</f>
        <v>941003.86667832686</v>
      </c>
      <c r="F688" s="219">
        <f>(F624/F612)*W64</f>
        <v>0</v>
      </c>
      <c r="G688" s="217">
        <f>(G625/G612)*W91</f>
        <v>0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477650.75</v>
      </c>
      <c r="D689" s="217">
        <f>(D615/D612)*X90</f>
        <v>0</v>
      </c>
      <c r="E689" s="219">
        <f>(E623/E612)*SUM(C689:D689)</f>
        <v>153494.89936103404</v>
      </c>
      <c r="F689" s="219">
        <f>(F624/F612)*X64</f>
        <v>0</v>
      </c>
      <c r="G689" s="217">
        <f>(G625/G612)*X91</f>
        <v>0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1652803.2</v>
      </c>
      <c r="D690" s="217">
        <f>(D615/D612)*Y90</f>
        <v>0</v>
      </c>
      <c r="E690" s="219">
        <f>(E623/E612)*SUM(C690:D690)</f>
        <v>531134.64356037334</v>
      </c>
      <c r="F690" s="219">
        <f>(F624/F612)*Y64</f>
        <v>0</v>
      </c>
      <c r="G690" s="217">
        <f>(G625/G612)*Y91</f>
        <v>0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758454.82999999984</v>
      </c>
      <c r="D691" s="217">
        <f>(D615/D612)*Z90</f>
        <v>0</v>
      </c>
      <c r="E691" s="219">
        <f>(E623/E612)*SUM(C691:D691)</f>
        <v>243732.36679883816</v>
      </c>
      <c r="F691" s="219">
        <f>(F624/F612)*Z64</f>
        <v>0</v>
      </c>
      <c r="G691" s="217">
        <f>(G625/G612)*Z91</f>
        <v>0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139020.60999999999</v>
      </c>
      <c r="D692" s="217">
        <f>(D615/D612)*AA90</f>
        <v>0</v>
      </c>
      <c r="E692" s="219">
        <f>(E623/E612)*SUM(C692:D692)</f>
        <v>44674.805893342695</v>
      </c>
      <c r="F692" s="219">
        <f>(F624/F612)*AA64</f>
        <v>0</v>
      </c>
      <c r="G692" s="217">
        <f>(G625/G612)*AA91</f>
        <v>0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24349007.149999995</v>
      </c>
      <c r="D693" s="217">
        <f>(D615/D612)*AB90</f>
        <v>0</v>
      </c>
      <c r="E693" s="219">
        <f>(E623/E612)*SUM(C693:D693)</f>
        <v>7824646.7780702682</v>
      </c>
      <c r="F693" s="219">
        <f>(F624/F612)*AB64</f>
        <v>0</v>
      </c>
      <c r="G693" s="217">
        <f>(G625/G612)*AB91</f>
        <v>0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3131851.85</v>
      </c>
      <c r="D694" s="217">
        <f>(D615/D612)*AC90</f>
        <v>0</v>
      </c>
      <c r="E694" s="219">
        <f>(E623/E612)*SUM(C694:D694)</f>
        <v>1006432.5964722515</v>
      </c>
      <c r="F694" s="219">
        <f>(F624/F612)*AC64</f>
        <v>0</v>
      </c>
      <c r="G694" s="217">
        <f>(G625/G612)*AC91</f>
        <v>0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3375120.7300000004</v>
      </c>
      <c r="D696" s="217">
        <f>(D615/D612)*AE90</f>
        <v>0</v>
      </c>
      <c r="E696" s="219">
        <f>(E623/E612)*SUM(C696:D696)</f>
        <v>1084607.9835165963</v>
      </c>
      <c r="F696" s="219">
        <f>(F624/F612)*AE64</f>
        <v>0</v>
      </c>
      <c r="G696" s="217">
        <f>(G625/G612)*AE91</f>
        <v>0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20572262.310000002</v>
      </c>
      <c r="D698" s="217">
        <f>(D615/D612)*AG90</f>
        <v>0</v>
      </c>
      <c r="E698" s="219">
        <f>(E623/E612)*SUM(C698:D698)</f>
        <v>6610975.3473688541</v>
      </c>
      <c r="F698" s="219">
        <f>(F624/F612)*AG64</f>
        <v>0</v>
      </c>
      <c r="G698" s="217">
        <f>(G625/G612)*AG91</f>
        <v>99663.026227452225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75465522.400000021</v>
      </c>
      <c r="D701" s="217">
        <f>(D615/D612)*AJ90</f>
        <v>0</v>
      </c>
      <c r="E701" s="219">
        <f>(E623/E612)*SUM(C701:D701)</f>
        <v>24251134.88467434</v>
      </c>
      <c r="F701" s="219">
        <f>(F624/F612)*AJ64</f>
        <v>0</v>
      </c>
      <c r="G701" s="217">
        <f>(G625/G612)*AJ91</f>
        <v>0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6074563.54</v>
      </c>
      <c r="D702" s="217">
        <f>(D615/D612)*AK90</f>
        <v>0</v>
      </c>
      <c r="E702" s="219">
        <f>(E623/E612)*SUM(C702:D702)</f>
        <v>1952084.2775490391</v>
      </c>
      <c r="F702" s="219">
        <f>(F624/F612)*AK64</f>
        <v>0</v>
      </c>
      <c r="G702" s="217">
        <f>(G625/G612)*AK91</f>
        <v>0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3435054.2199999997</v>
      </c>
      <c r="D703" s="217">
        <f>(D615/D612)*AL90</f>
        <v>0</v>
      </c>
      <c r="E703" s="219">
        <f>(E623/E612)*SUM(C703:D703)</f>
        <v>1103867.8402548204</v>
      </c>
      <c r="F703" s="219">
        <f>(F624/F612)*AL64</f>
        <v>0</v>
      </c>
      <c r="G703" s="217">
        <f>(G625/G612)*AL91</f>
        <v>0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58650202.750000007</v>
      </c>
      <c r="D713" s="217">
        <f>(D615/D612)*AV90</f>
        <v>0</v>
      </c>
      <c r="E713" s="219">
        <f>(E623/E612)*SUM(C713:D713)</f>
        <v>18847467.461561598</v>
      </c>
      <c r="F713" s="219">
        <f>(F624/F612)*AV64</f>
        <v>0</v>
      </c>
      <c r="G713" s="217">
        <f>(G625/G612)*AV91</f>
        <v>12248.770221979903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380953459.25999999</v>
      </c>
      <c r="D715" s="202">
        <f>SUM(D616:D647)+SUM(D668:D713)</f>
        <v>0</v>
      </c>
      <c r="E715" s="202">
        <f>SUM(E624:E647)+SUM(E668:E713)</f>
        <v>92648048.749999985</v>
      </c>
      <c r="F715" s="202">
        <f>SUM(F625:F648)+SUM(F668:F713)</f>
        <v>0</v>
      </c>
      <c r="G715" s="202">
        <f>SUM(G626:G647)+SUM(G668:G713)</f>
        <v>1209452.6448814231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694</v>
      </c>
    </row>
    <row r="716" spans="1:14" s="202" customFormat="1" ht="12.6" customHeight="1" x14ac:dyDescent="0.2">
      <c r="C716" s="214">
        <f>CE85</f>
        <v>380953459.25999999</v>
      </c>
      <c r="D716" s="202">
        <f>D615</f>
        <v>0</v>
      </c>
      <c r="E716" s="202">
        <f>E623</f>
        <v>92648048.749999985</v>
      </c>
      <c r="F716" s="202">
        <f>F624</f>
        <v>0</v>
      </c>
      <c r="G716" s="202">
        <f>G625</f>
        <v>1209452.6448814231</v>
      </c>
      <c r="H716" s="202">
        <f>H628</f>
        <v>0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104640819.75999996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1066</v>
      </c>
      <c r="B1" s="11" t="s">
        <v>1067</v>
      </c>
      <c r="C1" s="11" t="s">
        <v>1068</v>
      </c>
      <c r="D1" s="11" t="s">
        <v>1069</v>
      </c>
      <c r="E1" s="11" t="s">
        <v>1070</v>
      </c>
      <c r="F1" s="11" t="s">
        <v>1071</v>
      </c>
      <c r="G1" s="11" t="s">
        <v>1072</v>
      </c>
      <c r="H1" s="11" t="s">
        <v>1073</v>
      </c>
      <c r="I1" s="11" t="s">
        <v>1074</v>
      </c>
      <c r="J1" s="11" t="s">
        <v>1075</v>
      </c>
      <c r="K1" s="11" t="s">
        <v>1076</v>
      </c>
      <c r="L1" s="11" t="s">
        <v>1077</v>
      </c>
      <c r="M1" s="11" t="s">
        <v>1078</v>
      </c>
      <c r="N1" s="11" t="s">
        <v>1079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175</v>
      </c>
      <c r="C2" s="11" t="str">
        <f>SUBSTITUTE(LEFT(data!C98,49),",","")</f>
        <v>Mary Bridge Children's Hospital</v>
      </c>
      <c r="D2" s="11" t="str">
        <f>LEFT(data!C99, 49)</f>
        <v>311 South L Street</v>
      </c>
      <c r="E2" s="11" t="str">
        <f>LEFT(data!C100, 100)</f>
        <v>Tacoma</v>
      </c>
      <c r="F2" s="11" t="str">
        <f>LEFT(data!C101, 2)</f>
        <v>WA</v>
      </c>
      <c r="G2" s="11" t="str">
        <f>LEFT(data!C102, 100)</f>
        <v>98405</v>
      </c>
      <c r="H2" s="11" t="str">
        <f>LEFT(data!C103, 100)</f>
        <v>Pierce</v>
      </c>
      <c r="I2" s="11" t="str">
        <f>LEFT(data!C104, 49)</f>
        <v/>
      </c>
      <c r="J2" s="11" t="str">
        <f>LEFT(data!C105, 49)</f>
        <v>Matt Schere</v>
      </c>
      <c r="K2" s="11" t="str">
        <f>LEFT(data!C107, 49)</f>
        <v>(253) 403-1000</v>
      </c>
      <c r="L2" s="11" t="str">
        <f>LEFT(data!C108, 49)</f>
        <v>(253) 459-7859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1080</v>
      </c>
      <c r="B1" s="12" t="s">
        <v>1081</v>
      </c>
      <c r="C1" s="12" t="s">
        <v>1082</v>
      </c>
      <c r="D1" s="12" t="s">
        <v>1083</v>
      </c>
      <c r="E1" s="12" t="s">
        <v>1084</v>
      </c>
      <c r="F1" s="12" t="s">
        <v>1085</v>
      </c>
      <c r="G1" s="12" t="s">
        <v>1086</v>
      </c>
      <c r="H1" s="12" t="s">
        <v>1087</v>
      </c>
      <c r="I1" s="12" t="s">
        <v>1088</v>
      </c>
      <c r="J1" s="12" t="s">
        <v>1089</v>
      </c>
      <c r="K1" s="12" t="s">
        <v>1090</v>
      </c>
      <c r="L1" s="12" t="s">
        <v>1091</v>
      </c>
      <c r="M1" s="12" t="s">
        <v>1092</v>
      </c>
      <c r="N1" s="12" t="s">
        <v>1093</v>
      </c>
      <c r="O1" s="12" t="s">
        <v>1094</v>
      </c>
      <c r="P1" s="12" t="s">
        <v>1095</v>
      </c>
      <c r="Q1" s="12" t="s">
        <v>1096</v>
      </c>
      <c r="R1" s="12" t="s">
        <v>1097</v>
      </c>
      <c r="S1" s="12" t="s">
        <v>1098</v>
      </c>
      <c r="T1" s="12" t="s">
        <v>1099</v>
      </c>
      <c r="U1" s="12" t="s">
        <v>1100</v>
      </c>
      <c r="V1" s="12" t="s">
        <v>1101</v>
      </c>
      <c r="W1" s="12" t="s">
        <v>1102</v>
      </c>
      <c r="X1" s="12" t="s">
        <v>1103</v>
      </c>
      <c r="Y1" s="12" t="s">
        <v>1104</v>
      </c>
      <c r="Z1" s="12" t="s">
        <v>1105</v>
      </c>
      <c r="AA1" s="12" t="s">
        <v>1106</v>
      </c>
      <c r="AB1" s="12" t="s">
        <v>1107</v>
      </c>
      <c r="AC1" s="12" t="s">
        <v>1108</v>
      </c>
      <c r="AD1" s="12" t="s">
        <v>1109</v>
      </c>
      <c r="AE1" s="12" t="s">
        <v>1110</v>
      </c>
      <c r="AF1" s="12" t="s">
        <v>1111</v>
      </c>
      <c r="AG1" s="12" t="s">
        <v>1112</v>
      </c>
      <c r="AH1" s="12" t="s">
        <v>1113</v>
      </c>
      <c r="AI1" s="12" t="s">
        <v>1114</v>
      </c>
      <c r="AJ1" s="12" t="s">
        <v>1115</v>
      </c>
      <c r="AK1" s="12" t="s">
        <v>1116</v>
      </c>
      <c r="AL1" s="12" t="s">
        <v>1117</v>
      </c>
      <c r="AM1" s="12" t="s">
        <v>1118</v>
      </c>
      <c r="AN1" s="12" t="s">
        <v>1119</v>
      </c>
      <c r="AO1" s="12" t="s">
        <v>1120</v>
      </c>
      <c r="AP1" s="12" t="s">
        <v>1121</v>
      </c>
      <c r="AQ1" s="12" t="s">
        <v>1122</v>
      </c>
      <c r="AR1" s="12" t="s">
        <v>1123</v>
      </c>
      <c r="AS1" s="12" t="s">
        <v>1124</v>
      </c>
      <c r="AT1" s="12" t="s">
        <v>1125</v>
      </c>
      <c r="AU1" s="12" t="s">
        <v>1126</v>
      </c>
      <c r="AV1" s="12" t="s">
        <v>1127</v>
      </c>
      <c r="AW1" s="12" t="s">
        <v>1128</v>
      </c>
      <c r="AX1" s="12" t="s">
        <v>1129</v>
      </c>
      <c r="AY1" s="12" t="s">
        <v>1130</v>
      </c>
      <c r="AZ1" s="12" t="s">
        <v>1131</v>
      </c>
      <c r="BA1" s="12" t="s">
        <v>1132</v>
      </c>
      <c r="BB1" s="12" t="s">
        <v>1133</v>
      </c>
      <c r="BC1" s="12" t="s">
        <v>1134</v>
      </c>
      <c r="BD1" s="12" t="s">
        <v>1135</v>
      </c>
      <c r="BE1" s="12" t="s">
        <v>1136</v>
      </c>
      <c r="BF1" s="12" t="s">
        <v>1137</v>
      </c>
      <c r="BG1" s="12" t="s">
        <v>1138</v>
      </c>
      <c r="BH1" s="12" t="s">
        <v>1139</v>
      </c>
      <c r="BI1" s="12" t="s">
        <v>1140</v>
      </c>
      <c r="BJ1" s="12" t="s">
        <v>1141</v>
      </c>
      <c r="BK1" s="12" t="s">
        <v>1142</v>
      </c>
      <c r="BL1" s="12" t="s">
        <v>1143</v>
      </c>
      <c r="BM1" s="12" t="s">
        <v>1144</v>
      </c>
      <c r="BN1" s="12" t="s">
        <v>1145</v>
      </c>
      <c r="BO1" s="12" t="s">
        <v>1146</v>
      </c>
      <c r="BP1" s="12" t="s">
        <v>1147</v>
      </c>
      <c r="BQ1" s="12" t="s">
        <v>1148</v>
      </c>
      <c r="BR1" s="12" t="s">
        <v>1149</v>
      </c>
      <c r="BS1" s="12" t="s">
        <v>1150</v>
      </c>
      <c r="BT1" s="12" t="s">
        <v>1151</v>
      </c>
      <c r="BU1" s="12" t="s">
        <v>1152</v>
      </c>
      <c r="BV1" s="12" t="s">
        <v>1153</v>
      </c>
      <c r="BW1" s="12" t="s">
        <v>1154</v>
      </c>
      <c r="BX1" s="12" t="s">
        <v>1155</v>
      </c>
      <c r="BY1" s="12" t="s">
        <v>1156</v>
      </c>
      <c r="BZ1" s="12" t="s">
        <v>1157</v>
      </c>
      <c r="CA1" s="12" t="s">
        <v>1158</v>
      </c>
      <c r="CB1" s="12" t="s">
        <v>1159</v>
      </c>
      <c r="CC1" s="12" t="s">
        <v>1160</v>
      </c>
      <c r="CD1" s="12" t="s">
        <v>1161</v>
      </c>
      <c r="CE1" s="12" t="s">
        <v>1162</v>
      </c>
      <c r="CF1" s="12" t="s">
        <v>1163</v>
      </c>
    </row>
    <row r="2" spans="1:84" s="169" customFormat="1" ht="12.6" customHeight="1" x14ac:dyDescent="0.25">
      <c r="A2" s="12" t="str">
        <f>RIGHT(data!C97,3)</f>
        <v>175</v>
      </c>
      <c r="B2" s="200" t="str">
        <f>RIGHT(data!C96,4)</f>
        <v>2024</v>
      </c>
      <c r="C2" s="12" t="s">
        <v>1164</v>
      </c>
      <c r="D2" s="199">
        <f>ROUND(N(data!C181),0)</f>
        <v>12771893</v>
      </c>
      <c r="E2" s="199">
        <f>ROUND(N(data!C182),0)</f>
        <v>-1027</v>
      </c>
      <c r="F2" s="199">
        <f>ROUND(N(data!C183),0)</f>
        <v>0</v>
      </c>
      <c r="G2" s="199">
        <f>ROUND(N(data!C184),0)</f>
        <v>17107490</v>
      </c>
      <c r="H2" s="199">
        <f>ROUND(N(data!C185),0)</f>
        <v>0</v>
      </c>
      <c r="I2" s="199">
        <f>ROUND(N(data!C186),0)</f>
        <v>0</v>
      </c>
      <c r="J2" s="199">
        <f>ROUND(N(data!C187)+N(data!C188),0)</f>
        <v>8385824</v>
      </c>
      <c r="K2" s="199">
        <f>ROUND(N(data!C191),0)</f>
        <v>7734707</v>
      </c>
      <c r="L2" s="199">
        <f>ROUND(N(data!C192),0)</f>
        <v>319182</v>
      </c>
      <c r="M2" s="199">
        <f>ROUND(N(data!C195),0)</f>
        <v>7549907</v>
      </c>
      <c r="N2" s="199">
        <f>ROUND(N(data!C196),0)</f>
        <v>0</v>
      </c>
      <c r="O2" s="199">
        <f>ROUND(N(data!C199),0)</f>
        <v>275351</v>
      </c>
      <c r="P2" s="199">
        <f>ROUND(N(data!C200),0)</f>
        <v>4804013</v>
      </c>
      <c r="Q2" s="199">
        <f>ROUND(N(data!C201),0)</f>
        <v>151692</v>
      </c>
      <c r="R2" s="199">
        <f>ROUND(N(data!C204),0)</f>
        <v>0</v>
      </c>
      <c r="S2" s="199">
        <f>ROUND(N(data!C205),0)</f>
        <v>4249253</v>
      </c>
      <c r="T2" s="199">
        <f>ROUND(N(data!B211),0)</f>
        <v>774202</v>
      </c>
      <c r="U2" s="199">
        <f>ROUND(N(data!C211),0)</f>
        <v>0</v>
      </c>
      <c r="V2" s="199">
        <f>ROUND(N(data!D211),0)</f>
        <v>0</v>
      </c>
      <c r="W2" s="199">
        <f>ROUND(N(data!B212),0)</f>
        <v>460407</v>
      </c>
      <c r="X2" s="199">
        <f>ROUND(N(data!C212),0)</f>
        <v>0</v>
      </c>
      <c r="Y2" s="199">
        <f>ROUND(N(data!D212),0)</f>
        <v>0</v>
      </c>
      <c r="Z2" s="199">
        <f>ROUND(N(data!B213),0)</f>
        <v>143526038</v>
      </c>
      <c r="AA2" s="199">
        <f>ROUND(N(data!C213),0)</f>
        <v>2243746</v>
      </c>
      <c r="AB2" s="199">
        <f>ROUND(N(data!D213),0)</f>
        <v>326864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2498437</v>
      </c>
      <c r="AG2" s="199">
        <f>ROUND(N(data!C215),0)</f>
        <v>15815</v>
      </c>
      <c r="AH2" s="199">
        <f>ROUND(N(data!D215),0)</f>
        <v>0</v>
      </c>
      <c r="AI2" s="199">
        <f>ROUND(N(data!B216),0)</f>
        <v>41784282</v>
      </c>
      <c r="AJ2" s="199">
        <f>ROUND(N(data!C216),0)</f>
        <v>10599234</v>
      </c>
      <c r="AK2" s="199">
        <f>ROUND(N(data!D216),0)</f>
        <v>295830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25227472</v>
      </c>
      <c r="AP2" s="199">
        <f>ROUND(N(data!C218),0)</f>
        <v>307368</v>
      </c>
      <c r="AQ2" s="199">
        <f>ROUND(N(data!D218),0)</f>
        <v>2121510</v>
      </c>
      <c r="AR2" s="199">
        <f>ROUND(N(data!B219),0)</f>
        <v>31836313</v>
      </c>
      <c r="AS2" s="199">
        <f>ROUND(N(data!C219),0)</f>
        <v>120756294</v>
      </c>
      <c r="AT2" s="199">
        <f>ROUND(N(data!D219),0)</f>
        <v>3015667</v>
      </c>
      <c r="AU2" s="199">
        <v>0</v>
      </c>
      <c r="AV2" s="199">
        <v>0</v>
      </c>
      <c r="AW2" s="199">
        <v>0</v>
      </c>
      <c r="AX2" s="199">
        <f>ROUND(N(data!B225),0)</f>
        <v>423714</v>
      </c>
      <c r="AY2" s="199">
        <f>ROUND(N(data!C225),0)</f>
        <v>9947</v>
      </c>
      <c r="AZ2" s="199">
        <f>ROUND(N(data!D225),0)</f>
        <v>0</v>
      </c>
      <c r="BA2" s="199">
        <f>ROUND(N(data!B226),0)</f>
        <v>60975201</v>
      </c>
      <c r="BB2" s="199">
        <f>ROUND(N(data!C226),0)</f>
        <v>3566106</v>
      </c>
      <c r="BC2" s="199">
        <f>ROUND(N(data!D226),0)</f>
        <v>205283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2375082</v>
      </c>
      <c r="BH2" s="199">
        <f>ROUND(N(data!C228),0)</f>
        <v>23981</v>
      </c>
      <c r="BI2" s="199">
        <f>ROUND(N(data!D228),0)</f>
        <v>0</v>
      </c>
      <c r="BJ2" s="199">
        <f>ROUND(N(data!B229),0)</f>
        <v>30291750</v>
      </c>
      <c r="BK2" s="199">
        <f>ROUND(N(data!C229),0)</f>
        <v>10023889</v>
      </c>
      <c r="BL2" s="199">
        <f>ROUND(N(data!D229),0)</f>
        <v>178545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8367485</v>
      </c>
      <c r="BQ2" s="199">
        <f>ROUND(N(data!C231),0)</f>
        <v>2746064</v>
      </c>
      <c r="BR2" s="199">
        <f>ROUND(N(data!D231),0)</f>
        <v>5754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1881898</v>
      </c>
      <c r="BW2" s="199">
        <f>ROUND(N(data!C240),0)</f>
        <v>481479900</v>
      </c>
      <c r="BX2" s="199">
        <f>ROUND(N(data!C241),0)</f>
        <v>32843</v>
      </c>
      <c r="BY2" s="199">
        <f>ROUND(N(data!C242),0)</f>
        <v>50725745</v>
      </c>
      <c r="BZ2" s="199">
        <f>ROUND(N(data!C243),0)</f>
        <v>0</v>
      </c>
      <c r="CA2" s="199">
        <f>ROUND(N(data!C244),0)</f>
        <v>338729982</v>
      </c>
      <c r="CB2" s="199">
        <f>ROUND(N(data!C247),0)</f>
        <v>3153</v>
      </c>
      <c r="CC2" s="199">
        <f>ROUND(N(data!C249),0)</f>
        <v>1771321</v>
      </c>
      <c r="CD2" s="199">
        <f>ROUND(N(data!C250),0)</f>
        <v>5335646</v>
      </c>
      <c r="CE2" s="199">
        <f>ROUND(N(data!C254)+N(data!C255),0)</f>
        <v>7666004</v>
      </c>
      <c r="CF2" s="199">
        <f>ROUND(N(data!D237),0)</f>
        <v>10993329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1165</v>
      </c>
      <c r="B1" s="12" t="s">
        <v>1166</v>
      </c>
      <c r="C1" s="12" t="s">
        <v>1167</v>
      </c>
      <c r="D1" s="10" t="s">
        <v>1168</v>
      </c>
      <c r="E1" s="10" t="s">
        <v>1169</v>
      </c>
      <c r="F1" s="10" t="s">
        <v>1170</v>
      </c>
      <c r="G1" s="10" t="s">
        <v>1171</v>
      </c>
      <c r="H1" s="10" t="s">
        <v>1172</v>
      </c>
      <c r="I1" s="10" t="s">
        <v>1173</v>
      </c>
      <c r="J1" s="10" t="s">
        <v>1174</v>
      </c>
      <c r="K1" s="10" t="s">
        <v>1175</v>
      </c>
      <c r="L1" s="10" t="s">
        <v>1176</v>
      </c>
      <c r="M1" s="10" t="s">
        <v>1177</v>
      </c>
      <c r="N1" s="10" t="s">
        <v>1178</v>
      </c>
      <c r="O1" s="10" t="s">
        <v>1179</v>
      </c>
      <c r="P1" s="10" t="s">
        <v>1180</v>
      </c>
      <c r="Q1" s="10" t="s">
        <v>1181</v>
      </c>
      <c r="R1" s="10" t="s">
        <v>1182</v>
      </c>
      <c r="S1" s="10" t="s">
        <v>1183</v>
      </c>
      <c r="T1" s="10" t="s">
        <v>1184</v>
      </c>
      <c r="U1" s="10" t="s">
        <v>1185</v>
      </c>
      <c r="V1" s="10" t="s">
        <v>1186</v>
      </c>
      <c r="W1" s="10" t="s">
        <v>1187</v>
      </c>
      <c r="X1" s="10" t="s">
        <v>1188</v>
      </c>
      <c r="Y1" s="10" t="s">
        <v>1189</v>
      </c>
      <c r="Z1" s="10" t="s">
        <v>1190</v>
      </c>
      <c r="AA1" s="10" t="s">
        <v>1191</v>
      </c>
      <c r="AB1" s="10" t="s">
        <v>1192</v>
      </c>
      <c r="AC1" s="10" t="s">
        <v>1193</v>
      </c>
      <c r="AD1" s="10" t="s">
        <v>1194</v>
      </c>
      <c r="AE1" s="10" t="s">
        <v>1195</v>
      </c>
      <c r="AF1" s="10" t="s">
        <v>1196</v>
      </c>
      <c r="AG1" s="10" t="s">
        <v>1197</v>
      </c>
      <c r="AH1" s="10" t="s">
        <v>1198</v>
      </c>
      <c r="AI1" s="10" t="s">
        <v>1199</v>
      </c>
      <c r="AJ1" s="10" t="s">
        <v>1200</v>
      </c>
      <c r="AK1" s="10" t="s">
        <v>1201</v>
      </c>
      <c r="AL1" s="10" t="s">
        <v>1202</v>
      </c>
      <c r="AM1" s="10" t="s">
        <v>1203</v>
      </c>
      <c r="AN1" s="10" t="s">
        <v>1204</v>
      </c>
      <c r="AO1" s="10" t="s">
        <v>1205</v>
      </c>
      <c r="AP1" s="10" t="s">
        <v>1206</v>
      </c>
      <c r="AQ1" s="10" t="s">
        <v>1207</v>
      </c>
      <c r="AR1" s="10" t="s">
        <v>1208</v>
      </c>
      <c r="AS1" s="10" t="s">
        <v>1209</v>
      </c>
      <c r="AT1" s="10" t="s">
        <v>1210</v>
      </c>
      <c r="AU1" s="10" t="s">
        <v>1211</v>
      </c>
      <c r="AV1" s="10" t="s">
        <v>1212</v>
      </c>
      <c r="AW1" s="10" t="s">
        <v>1213</v>
      </c>
      <c r="AX1" s="10" t="s">
        <v>1214</v>
      </c>
      <c r="AY1" s="10" t="s">
        <v>1215</v>
      </c>
      <c r="AZ1" s="10" t="s">
        <v>1216</v>
      </c>
      <c r="BA1" s="10" t="s">
        <v>1217</v>
      </c>
      <c r="BB1" s="10" t="s">
        <v>1218</v>
      </c>
      <c r="BC1" s="10" t="s">
        <v>1219</v>
      </c>
      <c r="BD1" s="10" t="s">
        <v>1220</v>
      </c>
      <c r="BE1" s="10" t="s">
        <v>1221</v>
      </c>
      <c r="BF1" s="10" t="s">
        <v>1222</v>
      </c>
      <c r="BG1" s="10" t="s">
        <v>1223</v>
      </c>
      <c r="BH1" s="10" t="s">
        <v>1224</v>
      </c>
      <c r="BI1" s="10" t="s">
        <v>1225</v>
      </c>
      <c r="BJ1" s="10" t="s">
        <v>1226</v>
      </c>
      <c r="BK1" s="10" t="s">
        <v>1227</v>
      </c>
      <c r="BL1" s="10" t="s">
        <v>1228</v>
      </c>
      <c r="BM1" s="10" t="s">
        <v>1229</v>
      </c>
      <c r="BN1" s="10" t="s">
        <v>1230</v>
      </c>
      <c r="BO1" s="10" t="s">
        <v>1231</v>
      </c>
      <c r="BP1" s="10" t="s">
        <v>1232</v>
      </c>
      <c r="BQ1" s="10" t="s">
        <v>1233</v>
      </c>
      <c r="BR1" s="10" t="s">
        <v>1234</v>
      </c>
      <c r="BS1" s="10" t="s">
        <v>1235</v>
      </c>
    </row>
    <row r="2" spans="1:87" s="169" customFormat="1" ht="12.6" customHeight="1" x14ac:dyDescent="0.25">
      <c r="A2" s="12" t="str">
        <f>RIGHT(data!C97,3)</f>
        <v>175</v>
      </c>
      <c r="B2" s="12" t="str">
        <f>RIGHT(data!C96,4)</f>
        <v>2024</v>
      </c>
      <c r="C2" s="12" t="s">
        <v>1164</v>
      </c>
      <c r="D2" s="198">
        <f>ROUND(N(data!C127),0)</f>
        <v>5595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32460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81</v>
      </c>
      <c r="M2" s="198">
        <f>ROUND(N(data!C133),0)</f>
        <v>0</v>
      </c>
      <c r="N2" s="198">
        <f>ROUND(N(data!C134),0)</f>
        <v>70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152</v>
      </c>
      <c r="X2" s="198">
        <f>ROUND(N(data!C145),0)</f>
        <v>0</v>
      </c>
      <c r="Y2" s="198">
        <f>ROUND(N(data!B154),0)</f>
        <v>12</v>
      </c>
      <c r="Z2" s="198">
        <f>ROUND(N(data!B155),0)</f>
        <v>69</v>
      </c>
      <c r="AA2" s="198">
        <f>ROUND(N(data!B156),0)</f>
        <v>71</v>
      </c>
      <c r="AB2" s="198">
        <f>ROUND(N(data!B157),0)</f>
        <v>205736</v>
      </c>
      <c r="AC2" s="198">
        <f>ROUND(N(data!B158),0)</f>
        <v>1256735</v>
      </c>
      <c r="AD2" s="198">
        <f>ROUND(N(data!C154),0)</f>
        <v>3059</v>
      </c>
      <c r="AE2" s="198">
        <f>ROUND(N(data!C155),0)</f>
        <v>17748</v>
      </c>
      <c r="AF2" s="198">
        <f>ROUND(N(data!C156),0)</f>
        <v>29976</v>
      </c>
      <c r="AG2" s="198">
        <f>ROUND(N(data!C157),0)</f>
        <v>309958273</v>
      </c>
      <c r="AH2" s="198">
        <f>ROUND(N(data!C158),0)</f>
        <v>472303186</v>
      </c>
      <c r="AI2" s="198">
        <f>ROUND(N(data!D154),0)</f>
        <v>2524</v>
      </c>
      <c r="AJ2" s="198">
        <f>ROUND(N(data!D155),0)</f>
        <v>14641</v>
      </c>
      <c r="AK2" s="198">
        <f>ROUND(N(data!D156),0)</f>
        <v>27878</v>
      </c>
      <c r="AL2" s="198">
        <f>ROUND(N(data!D157),0)</f>
        <v>219288805</v>
      </c>
      <c r="AM2" s="198">
        <f>ROUND(N(data!D158),0)</f>
        <v>417719565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1236</v>
      </c>
      <c r="B1" s="12" t="s">
        <v>1237</v>
      </c>
      <c r="C1" s="12" t="s">
        <v>1238</v>
      </c>
      <c r="D1" s="10" t="s">
        <v>1239</v>
      </c>
      <c r="E1" s="10" t="s">
        <v>1240</v>
      </c>
      <c r="F1" s="10" t="s">
        <v>1241</v>
      </c>
      <c r="G1" s="10" t="s">
        <v>1242</v>
      </c>
      <c r="H1" s="10" t="s">
        <v>1243</v>
      </c>
      <c r="I1" s="10" t="s">
        <v>1244</v>
      </c>
      <c r="J1" s="10" t="s">
        <v>1245</v>
      </c>
      <c r="K1" s="10" t="s">
        <v>1246</v>
      </c>
      <c r="L1" s="10" t="s">
        <v>1247</v>
      </c>
      <c r="M1" s="10" t="s">
        <v>1248</v>
      </c>
      <c r="N1" s="10" t="s">
        <v>1249</v>
      </c>
      <c r="O1" s="10" t="s">
        <v>1250</v>
      </c>
      <c r="P1" s="10" t="s">
        <v>1251</v>
      </c>
      <c r="Q1" s="10" t="s">
        <v>1252</v>
      </c>
      <c r="R1" s="10" t="s">
        <v>1253</v>
      </c>
      <c r="S1" s="10" t="s">
        <v>1254</v>
      </c>
      <c r="T1" s="10" t="s">
        <v>1255</v>
      </c>
      <c r="U1" s="10" t="s">
        <v>1256</v>
      </c>
      <c r="V1" s="10" t="s">
        <v>1257</v>
      </c>
      <c r="W1" s="10" t="s">
        <v>1258</v>
      </c>
      <c r="X1" s="10" t="s">
        <v>1259</v>
      </c>
      <c r="Y1" s="10" t="s">
        <v>1260</v>
      </c>
      <c r="Z1" s="10" t="s">
        <v>1261</v>
      </c>
      <c r="AA1" s="10" t="s">
        <v>1262</v>
      </c>
      <c r="AB1" s="10" t="s">
        <v>1263</v>
      </c>
      <c r="AC1" s="10" t="s">
        <v>1264</v>
      </c>
      <c r="AD1" s="10" t="s">
        <v>1265</v>
      </c>
      <c r="AE1" s="10" t="s">
        <v>1266</v>
      </c>
      <c r="AF1" s="10" t="s">
        <v>1267</v>
      </c>
      <c r="AG1" s="10" t="s">
        <v>1268</v>
      </c>
      <c r="AH1" s="10" t="s">
        <v>1269</v>
      </c>
      <c r="AI1" s="10" t="s">
        <v>1270</v>
      </c>
      <c r="AJ1" s="10" t="s">
        <v>1271</v>
      </c>
      <c r="AK1" s="10" t="s">
        <v>1272</v>
      </c>
      <c r="AL1" s="10" t="s">
        <v>1273</v>
      </c>
      <c r="AM1" s="10" t="s">
        <v>1274</v>
      </c>
      <c r="AN1" s="10" t="s">
        <v>1275</v>
      </c>
      <c r="AO1" s="10" t="s">
        <v>1276</v>
      </c>
      <c r="AP1" s="10" t="s">
        <v>1277</v>
      </c>
      <c r="AQ1" s="10" t="s">
        <v>1278</v>
      </c>
      <c r="AR1" s="10" t="s">
        <v>1279</v>
      </c>
      <c r="AS1" s="10" t="s">
        <v>1280</v>
      </c>
      <c r="AT1" s="10" t="s">
        <v>1281</v>
      </c>
      <c r="AU1" s="10" t="s">
        <v>1282</v>
      </c>
      <c r="AV1" s="10" t="s">
        <v>1283</v>
      </c>
      <c r="AW1" s="10" t="s">
        <v>1284</v>
      </c>
      <c r="AX1" s="10" t="s">
        <v>1285</v>
      </c>
      <c r="AY1" s="10" t="s">
        <v>1286</v>
      </c>
      <c r="AZ1" s="10" t="s">
        <v>1287</v>
      </c>
      <c r="BA1" s="10" t="s">
        <v>1288</v>
      </c>
      <c r="BB1" s="10" t="s">
        <v>1289</v>
      </c>
      <c r="BC1" s="10" t="s">
        <v>1290</v>
      </c>
      <c r="BD1" s="10" t="s">
        <v>1291</v>
      </c>
      <c r="BE1" s="10" t="s">
        <v>1292</v>
      </c>
      <c r="BF1" s="10" t="s">
        <v>1293</v>
      </c>
      <c r="BG1" s="10" t="s">
        <v>1294</v>
      </c>
      <c r="BH1" s="10" t="s">
        <v>1295</v>
      </c>
      <c r="BI1" s="10" t="s">
        <v>1296</v>
      </c>
      <c r="BJ1" s="10" t="s">
        <v>1297</v>
      </c>
      <c r="BK1" s="10" t="s">
        <v>1298</v>
      </c>
      <c r="BL1" s="10" t="s">
        <v>1299</v>
      </c>
      <c r="BM1" s="10" t="s">
        <v>1300</v>
      </c>
      <c r="BN1" s="10" t="s">
        <v>1301</v>
      </c>
      <c r="BO1" s="10" t="s">
        <v>1302</v>
      </c>
      <c r="BP1" s="10" t="s">
        <v>1303</v>
      </c>
      <c r="BQ1" s="10" t="s">
        <v>1304</v>
      </c>
      <c r="BR1" s="10" t="s">
        <v>1305</v>
      </c>
      <c r="BS1" s="10" t="s">
        <v>1306</v>
      </c>
      <c r="BT1" s="10" t="s">
        <v>1307</v>
      </c>
      <c r="BU1" s="10" t="s">
        <v>1308</v>
      </c>
      <c r="BV1" s="10" t="s">
        <v>1309</v>
      </c>
      <c r="BW1" s="10" t="s">
        <v>1310</v>
      </c>
      <c r="BX1" s="10" t="s">
        <v>1311</v>
      </c>
      <c r="BY1" s="10" t="s">
        <v>1312</v>
      </c>
      <c r="BZ1" s="10" t="s">
        <v>1313</v>
      </c>
      <c r="CA1" s="10" t="s">
        <v>1314</v>
      </c>
      <c r="CB1" s="10" t="s">
        <v>1315</v>
      </c>
      <c r="CC1" s="10" t="s">
        <v>1316</v>
      </c>
      <c r="CD1" s="10" t="s">
        <v>1317</v>
      </c>
      <c r="CE1" s="10" t="s">
        <v>1318</v>
      </c>
      <c r="CF1" s="10" t="s">
        <v>1319</v>
      </c>
      <c r="CG1" s="10" t="s">
        <v>1320</v>
      </c>
      <c r="CH1" s="10" t="s">
        <v>1321</v>
      </c>
      <c r="CI1" s="10" t="s">
        <v>1322</v>
      </c>
      <c r="CJ1" s="10" t="s">
        <v>1323</v>
      </c>
      <c r="CK1" s="10" t="s">
        <v>1324</v>
      </c>
      <c r="CL1" s="10" t="s">
        <v>1325</v>
      </c>
      <c r="CM1" s="10" t="s">
        <v>1326</v>
      </c>
      <c r="CN1" s="10" t="s">
        <v>1327</v>
      </c>
      <c r="CO1" s="10" t="s">
        <v>1328</v>
      </c>
      <c r="CP1" s="10" t="s">
        <v>1329</v>
      </c>
      <c r="CQ1" s="197" t="s">
        <v>1330</v>
      </c>
      <c r="CR1" s="197" t="s">
        <v>1331</v>
      </c>
      <c r="CS1" s="197" t="s">
        <v>1332</v>
      </c>
      <c r="CT1" s="197" t="s">
        <v>1333</v>
      </c>
      <c r="CU1" s="197" t="s">
        <v>1334</v>
      </c>
      <c r="CV1" s="197" t="s">
        <v>1335</v>
      </c>
      <c r="CW1" s="197" t="s">
        <v>1336</v>
      </c>
      <c r="CX1" s="197" t="s">
        <v>1337</v>
      </c>
      <c r="CY1" s="197" t="s">
        <v>1338</v>
      </c>
      <c r="CZ1" s="197" t="s">
        <v>1339</v>
      </c>
      <c r="DA1" s="197" t="s">
        <v>1340</v>
      </c>
      <c r="DB1" s="197" t="s">
        <v>1341</v>
      </c>
      <c r="DC1" s="197" t="s">
        <v>1342</v>
      </c>
      <c r="DD1" s="197" t="s">
        <v>1343</v>
      </c>
      <c r="DE1" s="10" t="s">
        <v>1344</v>
      </c>
      <c r="DF1" s="10" t="s">
        <v>1345</v>
      </c>
      <c r="DG1" s="10" t="s">
        <v>1346</v>
      </c>
      <c r="DH1" s="10" t="s">
        <v>1347</v>
      </c>
    </row>
    <row r="2" spans="1:112" s="169" customFormat="1" ht="12.6" customHeight="1" x14ac:dyDescent="0.25">
      <c r="A2" s="199" t="str">
        <f>RIGHT(data!C97,3)</f>
        <v>175</v>
      </c>
      <c r="B2" s="200" t="str">
        <f>RIGHT(data!C96,4)</f>
        <v>2024</v>
      </c>
      <c r="C2" s="12" t="s">
        <v>1164</v>
      </c>
      <c r="D2" s="198">
        <f>ROUND(N(data!C266),0)</f>
        <v>0</v>
      </c>
      <c r="E2" s="198">
        <f>ROUND(N(data!C267),0)</f>
        <v>0</v>
      </c>
      <c r="F2" s="198">
        <f>ROUND(N(data!C268),0)</f>
        <v>238554166</v>
      </c>
      <c r="G2" s="198">
        <f>ROUND(N(data!C269),0)</f>
        <v>17963801</v>
      </c>
      <c r="H2" s="198">
        <f>ROUND(N(data!C270),0)</f>
        <v>0</v>
      </c>
      <c r="I2" s="198">
        <f>ROUND(N(data!C271),0)</f>
        <v>4036366</v>
      </c>
      <c r="J2" s="198">
        <f>ROUND(N(data!C272),0)</f>
        <v>0</v>
      </c>
      <c r="K2" s="198">
        <f>ROUND(N(data!C273),0)</f>
        <v>3153448</v>
      </c>
      <c r="L2" s="198">
        <f>ROUND(N(data!C274),0)</f>
        <v>-883716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774202</v>
      </c>
      <c r="R2" s="198">
        <f>ROUND(N(data!C284),0)</f>
        <v>460407</v>
      </c>
      <c r="S2" s="198">
        <f>ROUND(N(data!C285),0)</f>
        <v>145442919</v>
      </c>
      <c r="T2" s="198">
        <f>ROUND(N(data!C286),0)</f>
        <v>0</v>
      </c>
      <c r="U2" s="198">
        <f>ROUND(N(data!C287),0)</f>
        <v>0</v>
      </c>
      <c r="V2" s="198">
        <f>ROUND(N(data!C288),0)</f>
        <v>56051550</v>
      </c>
      <c r="W2" s="198">
        <f>ROUND(N(data!C289),0)</f>
        <v>23413330</v>
      </c>
      <c r="X2" s="198">
        <f>ROUND(N(data!C290),0)</f>
        <v>148127327</v>
      </c>
      <c r="Y2" s="198">
        <f>ROUND(N(data!C291),0)</f>
        <v>0</v>
      </c>
      <c r="Z2" s="198">
        <f>ROUND(N(data!C292),0)</f>
        <v>118413638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934898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11792749</v>
      </c>
      <c r="AK2" s="198">
        <f>ROUND(N(data!C316),0)</f>
        <v>149142432</v>
      </c>
      <c r="AL2" s="198">
        <f>ROUND(N(data!C317),0)</f>
        <v>0</v>
      </c>
      <c r="AM2" s="198">
        <f>ROUND(N(data!C318),0)</f>
        <v>0</v>
      </c>
      <c r="AN2" s="198">
        <f>ROUND(N(data!C319),0)</f>
        <v>2540380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320211898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1826</v>
      </c>
      <c r="BL2" s="198">
        <f>ROUND(N(data!C358),0)</f>
        <v>529452814</v>
      </c>
      <c r="BM2" s="198">
        <f>ROUND(N(data!C359),0)</f>
        <v>891279487</v>
      </c>
      <c r="BN2" s="198">
        <f>ROUND(N(data!C363),0)</f>
        <v>872850368</v>
      </c>
      <c r="BO2" s="198">
        <f>ROUND(N(data!C364),0)</f>
        <v>7106967</v>
      </c>
      <c r="BP2" s="198">
        <f>ROUND(N(data!C365),0)</f>
        <v>7666004</v>
      </c>
      <c r="BQ2" s="198">
        <f>ROUND(N(data!D381),0)</f>
        <v>14308549</v>
      </c>
      <c r="BR2" s="198">
        <f>ROUND(N(data!C370),0)</f>
        <v>0</v>
      </c>
      <c r="BS2" s="198">
        <f>ROUND(N(data!C371),0)</f>
        <v>6679503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584225</v>
      </c>
      <c r="BZ2" s="198">
        <f>ROUND(N(data!C378),0)</f>
        <v>134531</v>
      </c>
      <c r="CA2" s="198">
        <f>ROUND(N(data!C379),0)</f>
        <v>0</v>
      </c>
      <c r="CB2" s="198">
        <f>ROUND(N(data!C380),0)</f>
        <v>6910289</v>
      </c>
      <c r="CC2" s="198">
        <f>ROUND(N(data!C382),0)</f>
        <v>0</v>
      </c>
      <c r="CD2" s="198">
        <f>ROUND(N(data!C389),0)</f>
        <v>196086869</v>
      </c>
      <c r="CE2" s="198">
        <f>ROUND(N(data!C390),0)</f>
        <v>38264181</v>
      </c>
      <c r="CF2" s="198">
        <f>ROUND(N(data!C391),0)</f>
        <v>14102904</v>
      </c>
      <c r="CG2" s="198">
        <f>ROUND(N(data!C392),0)</f>
        <v>35724903</v>
      </c>
      <c r="CH2" s="198">
        <f>ROUND(N(data!C393),0)</f>
        <v>0</v>
      </c>
      <c r="CI2" s="198">
        <f>ROUND(N(data!C394),0)</f>
        <v>135114682</v>
      </c>
      <c r="CJ2" s="198">
        <f>ROUND(N(data!C395),0)</f>
        <v>9377917</v>
      </c>
      <c r="CK2" s="198">
        <f>ROUND(N(data!C396),0)</f>
        <v>8053889</v>
      </c>
      <c r="CL2" s="198">
        <f>ROUND(N(data!C397),0)</f>
        <v>0</v>
      </c>
      <c r="CM2" s="198">
        <f>ROUND(N(data!C398),0)</f>
        <v>0</v>
      </c>
      <c r="CN2" s="198">
        <f>ROUND(N(data!C399),0)</f>
        <v>4249253</v>
      </c>
      <c r="CO2" s="198">
        <f>ROUND(N(data!C362),0)</f>
        <v>10993329</v>
      </c>
      <c r="CP2" s="198">
        <f>ROUND(N(data!D415),0)</f>
        <v>35410777</v>
      </c>
      <c r="CQ2" s="52">
        <f>ROUND(N(data!C401),0)</f>
        <v>0</v>
      </c>
      <c r="CR2" s="52">
        <f>ROUND(N(data!C402),0)</f>
        <v>3094790</v>
      </c>
      <c r="CS2" s="52">
        <f>ROUND(N(data!C403),0)</f>
        <v>252773</v>
      </c>
      <c r="CT2" s="52">
        <f>ROUND(N(data!C404),0)</f>
        <v>7549907</v>
      </c>
      <c r="CU2" s="52">
        <f>ROUND(N(data!C405),0)</f>
        <v>432770</v>
      </c>
      <c r="CV2" s="52">
        <f>ROUND(N(data!C406),0)</f>
        <v>141020</v>
      </c>
      <c r="CW2" s="52">
        <f>ROUND(N(data!C407),0)</f>
        <v>0</v>
      </c>
      <c r="CX2" s="52">
        <f>ROUND(N(data!C408),0)</f>
        <v>359872</v>
      </c>
      <c r="CY2" s="52">
        <f>ROUND(N(data!C409),0)</f>
        <v>8495027</v>
      </c>
      <c r="CZ2" s="52">
        <f>ROUND(N(data!C410),0)</f>
        <v>109413</v>
      </c>
      <c r="DA2" s="52">
        <f>ROUND(N(data!C411),0)</f>
        <v>165951</v>
      </c>
      <c r="DB2" s="52">
        <f>ROUND(N(data!C412),0)</f>
        <v>4955705</v>
      </c>
      <c r="DC2" s="52">
        <f>ROUND(N(data!C413),0)</f>
        <v>1124373</v>
      </c>
      <c r="DD2" s="52">
        <f>ROUND(N(data!C414),0)</f>
        <v>8729176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eje+4Oo37G3qSAqRcJ5hF7kQWOLGHsZmqg+me2rn0FSNYCB78Xko5wMBgS7DtAbKaHuR+YlZSjZa1pg+n+8Nlw==" saltValue="p9XtBQFJbzAVMQ8rAUGZQ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1348</v>
      </c>
      <c r="B1" s="12" t="s">
        <v>1349</v>
      </c>
      <c r="C1" s="10" t="s">
        <v>1350</v>
      </c>
      <c r="D1" s="12" t="s">
        <v>1351</v>
      </c>
      <c r="E1" s="10" t="s">
        <v>1352</v>
      </c>
      <c r="F1" s="10" t="s">
        <v>1353</v>
      </c>
      <c r="G1" s="10" t="s">
        <v>1354</v>
      </c>
      <c r="H1" s="10" t="s">
        <v>1355</v>
      </c>
      <c r="I1" s="10" t="s">
        <v>1356</v>
      </c>
      <c r="J1" s="10" t="s">
        <v>1357</v>
      </c>
      <c r="K1" s="10" t="s">
        <v>1358</v>
      </c>
      <c r="L1" s="10" t="s">
        <v>1359</v>
      </c>
      <c r="M1" s="10" t="s">
        <v>1360</v>
      </c>
      <c r="N1" s="10" t="s">
        <v>1361</v>
      </c>
      <c r="O1" s="10" t="s">
        <v>1362</v>
      </c>
      <c r="P1" s="10" t="s">
        <v>1330</v>
      </c>
      <c r="Q1" s="10" t="s">
        <v>1331</v>
      </c>
      <c r="R1" s="10" t="s">
        <v>1332</v>
      </c>
      <c r="S1" s="10" t="s">
        <v>1333</v>
      </c>
      <c r="T1" s="10" t="s">
        <v>1334</v>
      </c>
      <c r="U1" s="10" t="s">
        <v>1335</v>
      </c>
      <c r="V1" s="10" t="s">
        <v>1336</v>
      </c>
      <c r="W1" s="10" t="s">
        <v>1337</v>
      </c>
      <c r="X1" s="10" t="s">
        <v>1338</v>
      </c>
      <c r="Y1" s="10" t="s">
        <v>1339</v>
      </c>
      <c r="Z1" s="10" t="s">
        <v>1340</v>
      </c>
      <c r="AA1" s="10" t="s">
        <v>1341</v>
      </c>
      <c r="AB1" s="10" t="s">
        <v>1342</v>
      </c>
      <c r="AC1" s="10" t="s">
        <v>1343</v>
      </c>
      <c r="AD1" s="10" t="s">
        <v>1363</v>
      </c>
      <c r="AE1" s="10" t="s">
        <v>1364</v>
      </c>
      <c r="AF1" s="10" t="s">
        <v>1365</v>
      </c>
      <c r="AG1" s="10" t="s">
        <v>1366</v>
      </c>
      <c r="AH1" s="10" t="s">
        <v>1367</v>
      </c>
      <c r="AI1" s="10" t="s">
        <v>1368</v>
      </c>
      <c r="AJ1" s="10" t="s">
        <v>1369</v>
      </c>
      <c r="AK1" s="10" t="s">
        <v>1370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175</v>
      </c>
      <c r="B2" s="200" t="str">
        <f>RIGHT(data!$C$96,4)</f>
        <v>2024</v>
      </c>
      <c r="C2" s="12" t="str">
        <f>data!C$55</f>
        <v>6010</v>
      </c>
      <c r="D2" s="12" t="s">
        <v>1164</v>
      </c>
      <c r="E2" s="198">
        <f>ROUND(N(data!C59), 0)</f>
        <v>18999</v>
      </c>
      <c r="F2" s="271">
        <f>ROUND(N(data!C60), 2)</f>
        <v>307</v>
      </c>
      <c r="G2" s="198">
        <f>ROUND(N(data!C61), 0)</f>
        <v>28835257</v>
      </c>
      <c r="H2" s="198">
        <f>ROUND(N(data!C62), 0)</f>
        <v>6203962</v>
      </c>
      <c r="I2" s="198">
        <f>ROUND(N(data!C63), 0)</f>
        <v>1539163</v>
      </c>
      <c r="J2" s="198">
        <f>ROUND(N(data!C64), 0)</f>
        <v>2482717</v>
      </c>
      <c r="K2" s="198">
        <f>ROUND(N(data!C65), 0)</f>
        <v>0</v>
      </c>
      <c r="L2" s="198">
        <f>ROUND(N(data!C66), 0)</f>
        <v>18108444</v>
      </c>
      <c r="M2" s="198">
        <f>ROUND(N(data!C67), 0)</f>
        <v>641188</v>
      </c>
      <c r="N2" s="198">
        <f>ROUND(N(data!C68), 0)</f>
        <v>251662</v>
      </c>
      <c r="O2" s="198">
        <f>ROUND(N(data!C69), 0)</f>
        <v>2180870</v>
      </c>
      <c r="P2" s="198">
        <f>ROUND(N(data!C70), 0)</f>
        <v>0</v>
      </c>
      <c r="Q2" s="198">
        <f>ROUND(N(data!C71), 0)</f>
        <v>201674</v>
      </c>
      <c r="R2" s="198">
        <f>ROUND(N(data!C72), 0)</f>
        <v>939</v>
      </c>
      <c r="S2" s="198">
        <f>ROUND(N(data!C73), 0)</f>
        <v>450648</v>
      </c>
      <c r="T2" s="198">
        <f>ROUND(N(data!C74), 0)</f>
        <v>28875</v>
      </c>
      <c r="U2" s="198">
        <f>ROUND(N(data!C75), 0)</f>
        <v>26739</v>
      </c>
      <c r="V2" s="198">
        <f>ROUND(N(data!C76), 0)</f>
        <v>0</v>
      </c>
      <c r="W2" s="198">
        <f>ROUND(N(data!C77), 0)</f>
        <v>35720</v>
      </c>
      <c r="X2" s="198">
        <f>ROUND(N(data!C78), 0)</f>
        <v>1120169</v>
      </c>
      <c r="Y2" s="198">
        <f>ROUND(N(data!C79), 0)</f>
        <v>10296</v>
      </c>
      <c r="Z2" s="198">
        <f>ROUND(N(data!C80), 0)</f>
        <v>44528</v>
      </c>
      <c r="AA2" s="198">
        <f>ROUND(N(data!C81), 0)</f>
        <v>964</v>
      </c>
      <c r="AB2" s="198">
        <f>ROUND(N(data!C82), 0)</f>
        <v>140460</v>
      </c>
      <c r="AC2" s="198">
        <f>ROUND(N(data!C83), 0)</f>
        <v>119858</v>
      </c>
      <c r="AD2" s="198">
        <f>ROUND(N(data!C84), 0)</f>
        <v>31854</v>
      </c>
      <c r="AE2" s="198">
        <f>ROUND(N(data!C89), 0)</f>
        <v>193850677</v>
      </c>
      <c r="AF2" s="198">
        <f>ROUND(N(data!C87), 0)</f>
        <v>180537493</v>
      </c>
      <c r="AG2" s="198">
        <f>ROUND(N(data!C90), 0)</f>
        <v>49979</v>
      </c>
      <c r="AH2" s="198">
        <f>ROUND(N(data!C91), 0)</f>
        <v>5717</v>
      </c>
      <c r="AI2" s="198">
        <f>ROUND(N(data!C92), 0)</f>
        <v>1480</v>
      </c>
      <c r="AJ2" s="198">
        <f>ROUND(N(data!C93), 0)</f>
        <v>43092</v>
      </c>
      <c r="AK2" s="271">
        <f>ROUND(N(data!C94), 2)</f>
        <v>251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175</v>
      </c>
      <c r="B3" s="200" t="str">
        <f>RIGHT(data!$C$96,4)</f>
        <v>2024</v>
      </c>
      <c r="C3" s="12" t="str">
        <f>data!D$55</f>
        <v>6030</v>
      </c>
      <c r="D3" s="12" t="s">
        <v>1164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211494</v>
      </c>
      <c r="M3" s="198">
        <f>ROUND(N(data!D67), 0)</f>
        <v>0</v>
      </c>
      <c r="N3" s="198">
        <f>ROUND(N(data!D68), 0)</f>
        <v>0</v>
      </c>
      <c r="O3" s="198">
        <f>ROUND(N(data!D69), 0)</f>
        <v>109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109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46459</v>
      </c>
      <c r="AF3" s="198">
        <f>ROUND(N(data!D87), 0)</f>
        <v>-85520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175</v>
      </c>
      <c r="B4" s="200" t="str">
        <f>RIGHT(data!$C$96,4)</f>
        <v>2024</v>
      </c>
      <c r="C4" s="12" t="str">
        <f>data!E$55</f>
        <v>6070</v>
      </c>
      <c r="D4" s="12" t="s">
        <v>1164</v>
      </c>
      <c r="E4" s="198">
        <f>ROUND(N(data!E59), 0)</f>
        <v>13459</v>
      </c>
      <c r="F4" s="271">
        <f>ROUND(N(data!E60), 2)</f>
        <v>182</v>
      </c>
      <c r="G4" s="198">
        <f>ROUND(N(data!E61), 0)</f>
        <v>16491488</v>
      </c>
      <c r="H4" s="198">
        <f>ROUND(N(data!E62), 0)</f>
        <v>3708094</v>
      </c>
      <c r="I4" s="198">
        <f>ROUND(N(data!E63), 0)</f>
        <v>0</v>
      </c>
      <c r="J4" s="198">
        <f>ROUND(N(data!E64), 0)</f>
        <v>715901</v>
      </c>
      <c r="K4" s="198">
        <f>ROUND(N(data!E65), 0)</f>
        <v>0</v>
      </c>
      <c r="L4" s="198">
        <f>ROUND(N(data!E66), 0)</f>
        <v>12343577</v>
      </c>
      <c r="M4" s="198">
        <f>ROUND(N(data!E67), 0)</f>
        <v>696365</v>
      </c>
      <c r="N4" s="198">
        <f>ROUND(N(data!E68), 0)</f>
        <v>729285</v>
      </c>
      <c r="O4" s="198">
        <f>ROUND(N(data!E69), 0)</f>
        <v>1474975</v>
      </c>
      <c r="P4" s="198">
        <f>ROUND(N(data!E70), 0)</f>
        <v>0</v>
      </c>
      <c r="Q4" s="198">
        <f>ROUND(N(data!E71), 0)</f>
        <v>19645</v>
      </c>
      <c r="R4" s="198">
        <f>ROUND(N(data!E72), 0)</f>
        <v>958</v>
      </c>
      <c r="S4" s="198">
        <f>ROUND(N(data!E73), 0)</f>
        <v>585399</v>
      </c>
      <c r="T4" s="198">
        <f>ROUND(N(data!E74), 0)</f>
        <v>157759</v>
      </c>
      <c r="U4" s="198">
        <f>ROUND(N(data!E75), 0)</f>
        <v>0</v>
      </c>
      <c r="V4" s="198">
        <f>ROUND(N(data!E76), 0)</f>
        <v>0</v>
      </c>
      <c r="W4" s="198">
        <f>ROUND(N(data!E77), 0)</f>
        <v>2176</v>
      </c>
      <c r="X4" s="198">
        <f>ROUND(N(data!E78), 0)</f>
        <v>508314</v>
      </c>
      <c r="Y4" s="198">
        <f>ROUND(N(data!E79), 0)</f>
        <v>3988</v>
      </c>
      <c r="Z4" s="198">
        <f>ROUND(N(data!E80), 0)</f>
        <v>13646</v>
      </c>
      <c r="AA4" s="198">
        <f>ROUND(N(data!E81), 0)</f>
        <v>1104</v>
      </c>
      <c r="AB4" s="198">
        <f>ROUND(N(data!E82), 0)</f>
        <v>110548</v>
      </c>
      <c r="AC4" s="198">
        <f>ROUND(N(data!E83), 0)</f>
        <v>71438</v>
      </c>
      <c r="AD4" s="198">
        <f>ROUND(N(data!E84), 0)</f>
        <v>5582</v>
      </c>
      <c r="AE4" s="198">
        <f>ROUND(N(data!E89), 0)</f>
        <v>126400867</v>
      </c>
      <c r="AF4" s="198">
        <f>ROUND(N(data!E87), 0)</f>
        <v>95394687</v>
      </c>
      <c r="AG4" s="198">
        <f>ROUND(N(data!E90), 0)</f>
        <v>36240</v>
      </c>
      <c r="AH4" s="198">
        <f>ROUND(N(data!E91), 0)</f>
        <v>39381</v>
      </c>
      <c r="AI4" s="198">
        <f>ROUND(N(data!E92), 0)</f>
        <v>15166</v>
      </c>
      <c r="AJ4" s="198">
        <f>ROUND(N(data!E93), 0)</f>
        <v>221893</v>
      </c>
      <c r="AK4" s="271">
        <f>ROUND(N(data!E94), 2)</f>
        <v>132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175</v>
      </c>
      <c r="B5" s="200" t="str">
        <f>RIGHT(data!$C$96,4)</f>
        <v>2024</v>
      </c>
      <c r="C5" s="12" t="str">
        <f>data!F$55</f>
        <v>6100</v>
      </c>
      <c r="D5" s="12" t="s">
        <v>1164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175</v>
      </c>
      <c r="B6" s="200" t="str">
        <f>RIGHT(data!$C$96,4)</f>
        <v>2024</v>
      </c>
      <c r="C6" s="12" t="str">
        <f>data!G$55</f>
        <v>6120</v>
      </c>
      <c r="D6" s="12" t="s">
        <v>1164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175</v>
      </c>
      <c r="B7" s="200" t="str">
        <f>RIGHT(data!$C$96,4)</f>
        <v>2024</v>
      </c>
      <c r="C7" s="12" t="str">
        <f>data!H$55</f>
        <v>6140</v>
      </c>
      <c r="D7" s="12" t="s">
        <v>1164</v>
      </c>
      <c r="E7" s="198">
        <f>ROUND(N(data!H59), 0)</f>
        <v>0</v>
      </c>
      <c r="F7" s="271">
        <f>ROUND(N(data!H60), 2)</f>
        <v>19</v>
      </c>
      <c r="G7" s="198">
        <f>ROUND(N(data!H61), 0)</f>
        <v>2235846</v>
      </c>
      <c r="H7" s="198">
        <f>ROUND(N(data!H62), 0)</f>
        <v>470114</v>
      </c>
      <c r="I7" s="198">
        <f>ROUND(N(data!H63), 0)</f>
        <v>3060</v>
      </c>
      <c r="J7" s="198">
        <f>ROUND(N(data!H64), 0)</f>
        <v>18217</v>
      </c>
      <c r="K7" s="198">
        <f>ROUND(N(data!H65), 0)</f>
        <v>0</v>
      </c>
      <c r="L7" s="198">
        <f>ROUND(N(data!H66), 0)</f>
        <v>685165</v>
      </c>
      <c r="M7" s="198">
        <f>ROUND(N(data!H67), 0)</f>
        <v>1698</v>
      </c>
      <c r="N7" s="198">
        <f>ROUND(N(data!H68), 0)</f>
        <v>0</v>
      </c>
      <c r="O7" s="198">
        <f>ROUND(N(data!H69), 0)</f>
        <v>317588</v>
      </c>
      <c r="P7" s="198">
        <f>ROUND(N(data!H70), 0)</f>
        <v>0</v>
      </c>
      <c r="Q7" s="198">
        <f>ROUND(N(data!H71), 0)</f>
        <v>0</v>
      </c>
      <c r="R7" s="198">
        <f>ROUND(N(data!H72), 0)</f>
        <v>-138</v>
      </c>
      <c r="S7" s="198">
        <f>ROUND(N(data!H73), 0)</f>
        <v>183931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486</v>
      </c>
      <c r="X7" s="198">
        <f>ROUND(N(data!H78), 0)</f>
        <v>51357</v>
      </c>
      <c r="Y7" s="198">
        <f>ROUND(N(data!H79), 0)</f>
        <v>988</v>
      </c>
      <c r="Z7" s="198">
        <f>ROUND(N(data!H80), 0)</f>
        <v>6024</v>
      </c>
      <c r="AA7" s="198">
        <f>ROUND(N(data!H81), 0)</f>
        <v>23</v>
      </c>
      <c r="AB7" s="198">
        <f>ROUND(N(data!H82), 0)</f>
        <v>0</v>
      </c>
      <c r="AC7" s="198">
        <f>ROUND(N(data!H83), 0)</f>
        <v>74917</v>
      </c>
      <c r="AD7" s="198">
        <f>ROUND(N(data!H84), 0)</f>
        <v>1389676</v>
      </c>
      <c r="AE7" s="198">
        <f>ROUND(N(data!H89), 0)</f>
        <v>1989218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175</v>
      </c>
      <c r="B8" s="200" t="str">
        <f>RIGHT(data!$C$96,4)</f>
        <v>2024</v>
      </c>
      <c r="C8" s="12" t="str">
        <f>data!I$55</f>
        <v>6150</v>
      </c>
      <c r="D8" s="12" t="s">
        <v>1164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175</v>
      </c>
      <c r="B9" s="200" t="str">
        <f>RIGHT(data!$C$96,4)</f>
        <v>2024</v>
      </c>
      <c r="C9" s="12" t="str">
        <f>data!J$55</f>
        <v>6170</v>
      </c>
      <c r="D9" s="12" t="s">
        <v>1164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175</v>
      </c>
      <c r="B10" s="200" t="str">
        <f>RIGHT(data!$C$96,4)</f>
        <v>2024</v>
      </c>
      <c r="C10" s="12" t="str">
        <f>data!K$55</f>
        <v>6200</v>
      </c>
      <c r="D10" s="12" t="s">
        <v>1164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175</v>
      </c>
      <c r="B11" s="200" t="str">
        <f>RIGHT(data!$C$96,4)</f>
        <v>2024</v>
      </c>
      <c r="C11" s="12" t="str">
        <f>data!L$55</f>
        <v>6210</v>
      </c>
      <c r="D11" s="12" t="s">
        <v>1164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175</v>
      </c>
      <c r="B12" s="200" t="str">
        <f>RIGHT(data!$C$96,4)</f>
        <v>2024</v>
      </c>
      <c r="C12" s="12" t="str">
        <f>data!M$55</f>
        <v>6330</v>
      </c>
      <c r="D12" s="12" t="s">
        <v>1164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175</v>
      </c>
      <c r="B13" s="200" t="str">
        <f>RIGHT(data!$C$96,4)</f>
        <v>2024</v>
      </c>
      <c r="C13" s="12" t="str">
        <f>data!N$55</f>
        <v>6400</v>
      </c>
      <c r="D13" s="12" t="s">
        <v>1164</v>
      </c>
      <c r="E13" s="198">
        <f>ROUND(N(data!N59), 0)</f>
        <v>1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175</v>
      </c>
      <c r="B14" s="200" t="str">
        <f>RIGHT(data!$C$96,4)</f>
        <v>2024</v>
      </c>
      <c r="C14" s="12" t="str">
        <f>data!O$55</f>
        <v>7010</v>
      </c>
      <c r="D14" s="12" t="s">
        <v>1164</v>
      </c>
      <c r="E14" s="198">
        <f>ROUND(N(data!O59), 0)</f>
        <v>0</v>
      </c>
      <c r="F14" s="271">
        <f>ROUND(N(data!O60), 2)</f>
        <v>23</v>
      </c>
      <c r="G14" s="198">
        <f>ROUND(N(data!O61), 0)</f>
        <v>1384286</v>
      </c>
      <c r="H14" s="198">
        <f>ROUND(N(data!O62), 0)</f>
        <v>460818</v>
      </c>
      <c r="I14" s="198">
        <f>ROUND(N(data!O63), 0)</f>
        <v>0</v>
      </c>
      <c r="J14" s="198">
        <f>ROUND(N(data!O64), 0)</f>
        <v>23018</v>
      </c>
      <c r="K14" s="198">
        <f>ROUND(N(data!O65), 0)</f>
        <v>0</v>
      </c>
      <c r="L14" s="198">
        <f>ROUND(N(data!O66), 0)</f>
        <v>338189</v>
      </c>
      <c r="M14" s="198">
        <f>ROUND(N(data!O67), 0)</f>
        <v>12279</v>
      </c>
      <c r="N14" s="198">
        <f>ROUND(N(data!O68), 0)</f>
        <v>95492</v>
      </c>
      <c r="O14" s="198">
        <f>ROUND(N(data!O69), 0)</f>
        <v>131678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62683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41938</v>
      </c>
      <c r="Y14" s="198">
        <f>ROUND(N(data!O79), 0)</f>
        <v>0</v>
      </c>
      <c r="Z14" s="198">
        <f>ROUND(N(data!O80), 0)</f>
        <v>8345</v>
      </c>
      <c r="AA14" s="198">
        <f>ROUND(N(data!O81), 0)</f>
        <v>0</v>
      </c>
      <c r="AB14" s="198">
        <f>ROUND(N(data!O82), 0)</f>
        <v>1828</v>
      </c>
      <c r="AC14" s="198">
        <f>ROUND(N(data!O83), 0)</f>
        <v>16884</v>
      </c>
      <c r="AD14" s="198">
        <f>ROUND(N(data!O84), 0)</f>
        <v>2979603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175</v>
      </c>
      <c r="B15" s="200" t="str">
        <f>RIGHT(data!$C$96,4)</f>
        <v>2024</v>
      </c>
      <c r="C15" s="12" t="str">
        <f>data!P$55</f>
        <v>7020</v>
      </c>
      <c r="D15" s="12" t="s">
        <v>1164</v>
      </c>
      <c r="E15" s="198">
        <f>ROUND(N(data!P59), 0)</f>
        <v>1393860</v>
      </c>
      <c r="F15" s="271">
        <f>ROUND(N(data!P60), 2)</f>
        <v>74</v>
      </c>
      <c r="G15" s="198">
        <f>ROUND(N(data!P61), 0)</f>
        <v>11292876</v>
      </c>
      <c r="H15" s="198">
        <f>ROUND(N(data!P62), 0)</f>
        <v>1598905</v>
      </c>
      <c r="I15" s="198">
        <f>ROUND(N(data!P63), 0)</f>
        <v>0</v>
      </c>
      <c r="J15" s="198">
        <f>ROUND(N(data!P64), 0)</f>
        <v>344274</v>
      </c>
      <c r="K15" s="198">
        <f>ROUND(N(data!P65), 0)</f>
        <v>0</v>
      </c>
      <c r="L15" s="198">
        <f>ROUND(N(data!P66), 0)</f>
        <v>41115549</v>
      </c>
      <c r="M15" s="198">
        <f>ROUND(N(data!P67), 0)</f>
        <v>391134</v>
      </c>
      <c r="N15" s="198">
        <f>ROUND(N(data!P68), 0)</f>
        <v>9480</v>
      </c>
      <c r="O15" s="198">
        <f>ROUND(N(data!P69), 0)</f>
        <v>921499</v>
      </c>
      <c r="P15" s="198">
        <f>ROUND(N(data!P70), 0)</f>
        <v>0</v>
      </c>
      <c r="Q15" s="198">
        <f>ROUND(N(data!P71), 0)</f>
        <v>168118</v>
      </c>
      <c r="R15" s="198">
        <f>ROUND(N(data!P72), 0)</f>
        <v>316</v>
      </c>
      <c r="S15" s="198">
        <f>ROUND(N(data!P73), 0)</f>
        <v>383368</v>
      </c>
      <c r="T15" s="198">
        <f>ROUND(N(data!P74), 0)</f>
        <v>35778</v>
      </c>
      <c r="U15" s="198">
        <f>ROUND(N(data!P75), 0)</f>
        <v>0</v>
      </c>
      <c r="V15" s="198">
        <f>ROUND(N(data!P76), 0)</f>
        <v>0</v>
      </c>
      <c r="W15" s="198">
        <f>ROUND(N(data!P77), 0)</f>
        <v>176</v>
      </c>
      <c r="X15" s="198">
        <f>ROUND(N(data!P78), 0)</f>
        <v>235366</v>
      </c>
      <c r="Y15" s="198">
        <f>ROUND(N(data!P79), 0)</f>
        <v>0</v>
      </c>
      <c r="Z15" s="198">
        <f>ROUND(N(data!P80), 0)</f>
        <v>14788</v>
      </c>
      <c r="AA15" s="198">
        <f>ROUND(N(data!P81), 0)</f>
        <v>0</v>
      </c>
      <c r="AB15" s="198">
        <f>ROUND(N(data!P82), 0)</f>
        <v>30218</v>
      </c>
      <c r="AC15" s="198">
        <f>ROUND(N(data!P83), 0)</f>
        <v>53370</v>
      </c>
      <c r="AD15" s="198">
        <f>ROUND(N(data!P84), 0)</f>
        <v>5839</v>
      </c>
      <c r="AE15" s="198">
        <f>ROUND(N(data!P89), 0)</f>
        <v>282232810</v>
      </c>
      <c r="AF15" s="198">
        <f>ROUND(N(data!P87), 0)</f>
        <v>78610328</v>
      </c>
      <c r="AG15" s="198">
        <f>ROUND(N(data!P90), 0)</f>
        <v>6698</v>
      </c>
      <c r="AH15" s="198">
        <f>ROUND(N(data!P91), 0)</f>
        <v>0</v>
      </c>
      <c r="AI15" s="198">
        <f>ROUND(N(data!P92), 0)</f>
        <v>4186</v>
      </c>
      <c r="AJ15" s="198">
        <f>ROUND(N(data!P93), 0)</f>
        <v>44200</v>
      </c>
      <c r="AK15" s="271">
        <f>ROUND(N(data!P94), 2)</f>
        <v>51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175</v>
      </c>
      <c r="B16" s="200" t="str">
        <f>RIGHT(data!$C$96,4)</f>
        <v>2024</v>
      </c>
      <c r="C16" s="12" t="str">
        <f>data!Q$55</f>
        <v>7030</v>
      </c>
      <c r="D16" s="12" t="s">
        <v>1164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175</v>
      </c>
      <c r="B17" s="200" t="str">
        <f>RIGHT(data!$C$96,4)</f>
        <v>2024</v>
      </c>
      <c r="C17" s="12" t="str">
        <f>data!R$55</f>
        <v>7040</v>
      </c>
      <c r="D17" s="12" t="s">
        <v>1164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15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175</v>
      </c>
      <c r="B18" s="200" t="str">
        <f>RIGHT(data!$C$96,4)</f>
        <v>2024</v>
      </c>
      <c r="C18" s="12" t="str">
        <f>data!S$55</f>
        <v>7050</v>
      </c>
      <c r="D18" s="12" t="s">
        <v>1164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3400</v>
      </c>
      <c r="J18" s="198">
        <f>ROUND(N(data!S64), 0)</f>
        <v>0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175</v>
      </c>
      <c r="B19" s="200" t="str">
        <f>RIGHT(data!$C$96,4)</f>
        <v>2024</v>
      </c>
      <c r="C19" s="12" t="str">
        <f>data!T$55</f>
        <v>7060</v>
      </c>
      <c r="D19" s="12" t="s">
        <v>1164</v>
      </c>
      <c r="E19" s="198">
        <f>ROUND(N(data!T59), 0)</f>
        <v>0</v>
      </c>
      <c r="F19" s="271">
        <f>ROUND(N(data!T60), 2)</f>
        <v>10</v>
      </c>
      <c r="G19" s="198">
        <f>ROUND(N(data!T61), 0)</f>
        <v>1278175</v>
      </c>
      <c r="H19" s="198">
        <f>ROUND(N(data!T62), 0)</f>
        <v>262499</v>
      </c>
      <c r="I19" s="198">
        <f>ROUND(N(data!T63), 0)</f>
        <v>0</v>
      </c>
      <c r="J19" s="198">
        <f>ROUND(N(data!T64), 0)</f>
        <v>267927</v>
      </c>
      <c r="K19" s="198">
        <f>ROUND(N(data!T65), 0)</f>
        <v>0</v>
      </c>
      <c r="L19" s="198">
        <f>ROUND(N(data!T66), 0)</f>
        <v>435580</v>
      </c>
      <c r="M19" s="198">
        <f>ROUND(N(data!T67), 0)</f>
        <v>5572</v>
      </c>
      <c r="N19" s="198">
        <f>ROUND(N(data!T68), 0)</f>
        <v>0</v>
      </c>
      <c r="O19" s="198">
        <f>ROUND(N(data!T69), 0)</f>
        <v>85433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46426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37187</v>
      </c>
      <c r="Y19" s="198">
        <f>ROUND(N(data!T79), 0)</f>
        <v>0</v>
      </c>
      <c r="Z19" s="198">
        <f>ROUND(N(data!T80), 0)</f>
        <v>604</v>
      </c>
      <c r="AA19" s="198">
        <f>ROUND(N(data!T81), 0)</f>
        <v>0</v>
      </c>
      <c r="AB19" s="198">
        <f>ROUND(N(data!T82), 0)</f>
        <v>672</v>
      </c>
      <c r="AC19" s="198">
        <f>ROUND(N(data!T83), 0)</f>
        <v>543</v>
      </c>
      <c r="AD19" s="198">
        <f>ROUND(N(data!T84), 0)</f>
        <v>13485</v>
      </c>
      <c r="AE19" s="198">
        <f>ROUND(N(data!T89), 0)</f>
        <v>6000618</v>
      </c>
      <c r="AF19" s="198">
        <f>ROUND(N(data!T87), 0)</f>
        <v>5285049</v>
      </c>
      <c r="AG19" s="198">
        <f>ROUND(N(data!T90), 0)</f>
        <v>1876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9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175</v>
      </c>
      <c r="B20" s="200" t="str">
        <f>RIGHT(data!$C$96,4)</f>
        <v>2024</v>
      </c>
      <c r="C20" s="12" t="str">
        <f>data!U$55</f>
        <v>7070</v>
      </c>
      <c r="D20" s="12" t="s">
        <v>1164</v>
      </c>
      <c r="E20" s="198">
        <f>ROUND(N(data!U59), 0)</f>
        <v>1</v>
      </c>
      <c r="F20" s="271">
        <f>ROUND(N(data!U60), 2)</f>
        <v>29</v>
      </c>
      <c r="G20" s="198">
        <f>ROUND(N(data!U61), 0)</f>
        <v>2338356</v>
      </c>
      <c r="H20" s="198">
        <f>ROUND(N(data!U62), 0)</f>
        <v>584856</v>
      </c>
      <c r="I20" s="198">
        <f>ROUND(N(data!U63), 0)</f>
        <v>18298</v>
      </c>
      <c r="J20" s="198">
        <f>ROUND(N(data!U64), 0)</f>
        <v>3132805</v>
      </c>
      <c r="K20" s="198">
        <f>ROUND(N(data!U65), 0)</f>
        <v>0</v>
      </c>
      <c r="L20" s="198">
        <f>ROUND(N(data!U66), 0)</f>
        <v>2824537</v>
      </c>
      <c r="M20" s="198">
        <f>ROUND(N(data!U67), 0)</f>
        <v>95163</v>
      </c>
      <c r="N20" s="198">
        <f>ROUND(N(data!U68), 0)</f>
        <v>511</v>
      </c>
      <c r="O20" s="198">
        <f>ROUND(N(data!U69), 0)</f>
        <v>416267</v>
      </c>
      <c r="P20" s="198">
        <f>ROUND(N(data!U70), 0)</f>
        <v>0</v>
      </c>
      <c r="Q20" s="198">
        <f>ROUND(N(data!U71), 0)</f>
        <v>0</v>
      </c>
      <c r="R20" s="198">
        <f>ROUND(N(data!U72), 0)</f>
        <v>37786</v>
      </c>
      <c r="S20" s="198">
        <f>ROUND(N(data!U73), 0)</f>
        <v>162568</v>
      </c>
      <c r="T20" s="198">
        <f>ROUND(N(data!U74), 0)</f>
        <v>1338</v>
      </c>
      <c r="U20" s="198">
        <f>ROUND(N(data!U75), 0)</f>
        <v>0</v>
      </c>
      <c r="V20" s="198">
        <f>ROUND(N(data!U76), 0)</f>
        <v>0</v>
      </c>
      <c r="W20" s="198">
        <f>ROUND(N(data!U77), 0)</f>
        <v>752</v>
      </c>
      <c r="X20" s="198">
        <f>ROUND(N(data!U78), 0)</f>
        <v>131665</v>
      </c>
      <c r="Y20" s="198">
        <f>ROUND(N(data!U79), 0)</f>
        <v>0</v>
      </c>
      <c r="Z20" s="198">
        <f>ROUND(N(data!U80), 0)</f>
        <v>4985</v>
      </c>
      <c r="AA20" s="198">
        <f>ROUND(N(data!U81), 0)</f>
        <v>0</v>
      </c>
      <c r="AB20" s="198">
        <f>ROUND(N(data!U82), 0)</f>
        <v>12386</v>
      </c>
      <c r="AC20" s="198">
        <f>ROUND(N(data!U83), 0)</f>
        <v>64789</v>
      </c>
      <c r="AD20" s="198">
        <f>ROUND(N(data!U84), 0)</f>
        <v>687003</v>
      </c>
      <c r="AE20" s="198">
        <f>ROUND(N(data!U89), 0)</f>
        <v>49849521</v>
      </c>
      <c r="AF20" s="198">
        <f>ROUND(N(data!U87), 0)</f>
        <v>17370253</v>
      </c>
      <c r="AG20" s="198">
        <f>ROUND(N(data!U90), 0)</f>
        <v>0</v>
      </c>
      <c r="AH20" s="198">
        <f>ROUND(N(data!U91), 0)</f>
        <v>0</v>
      </c>
      <c r="AI20" s="198">
        <f>ROUND(N(data!U92), 0)</f>
        <v>0</v>
      </c>
      <c r="AJ20" s="198">
        <f>ROUND(N(data!U93), 0)</f>
        <v>2282</v>
      </c>
      <c r="AK20" s="271">
        <f>ROUND(N(data!U94), 2)</f>
        <v>17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175</v>
      </c>
      <c r="B21" s="200" t="str">
        <f>RIGHT(data!$C$96,4)</f>
        <v>2024</v>
      </c>
      <c r="C21" s="12" t="str">
        <f>data!V$55</f>
        <v>7110</v>
      </c>
      <c r="D21" s="12" t="s">
        <v>1164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175</v>
      </c>
      <c r="B22" s="200" t="str">
        <f>RIGHT(data!$C$96,4)</f>
        <v>2024</v>
      </c>
      <c r="C22" s="12" t="str">
        <f>data!W$55</f>
        <v>7120</v>
      </c>
      <c r="D22" s="12" t="s">
        <v>1164</v>
      </c>
      <c r="E22" s="198">
        <f>ROUND(N(data!W59), 0)</f>
        <v>2919</v>
      </c>
      <c r="F22" s="271">
        <f>ROUND(N(data!W60), 2)</f>
        <v>1</v>
      </c>
      <c r="G22" s="198">
        <f>ROUND(N(data!W61), 0)</f>
        <v>5392</v>
      </c>
      <c r="H22" s="198">
        <f>ROUND(N(data!W62), 0)</f>
        <v>2332</v>
      </c>
      <c r="I22" s="198">
        <f>ROUND(N(data!W63), 0)</f>
        <v>0</v>
      </c>
      <c r="J22" s="198">
        <f>ROUND(N(data!W64), 0)</f>
        <v>63</v>
      </c>
      <c r="K22" s="198">
        <f>ROUND(N(data!W65), 0)</f>
        <v>0</v>
      </c>
      <c r="L22" s="198">
        <f>ROUND(N(data!W66), 0)</f>
        <v>1600985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17613074</v>
      </c>
      <c r="AF22" s="198">
        <f>ROUND(N(data!W87), 0)</f>
        <v>4693552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175</v>
      </c>
      <c r="B23" s="200" t="str">
        <f>RIGHT(data!$C$96,4)</f>
        <v>2024</v>
      </c>
      <c r="C23" s="12" t="str">
        <f>data!X$55</f>
        <v>7130</v>
      </c>
      <c r="D23" s="12" t="s">
        <v>1164</v>
      </c>
      <c r="E23" s="198">
        <f>ROUND(N(data!X59), 0)</f>
        <v>3564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1045969</v>
      </c>
      <c r="M23" s="198">
        <f>ROUND(N(data!X67), 0)</f>
        <v>1390</v>
      </c>
      <c r="N23" s="198">
        <f>ROUND(N(data!X68), 0)</f>
        <v>0</v>
      </c>
      <c r="O23" s="198">
        <f>ROUND(N(data!X69), 0)</f>
        <v>76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45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30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14407294</v>
      </c>
      <c r="AF23" s="198">
        <f>ROUND(N(data!X87), 0)</f>
        <v>4814996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175</v>
      </c>
      <c r="B24" s="200" t="str">
        <f>RIGHT(data!$C$96,4)</f>
        <v>2024</v>
      </c>
      <c r="C24" s="12" t="str">
        <f>data!Y$55</f>
        <v>7140</v>
      </c>
      <c r="D24" s="12" t="s">
        <v>1164</v>
      </c>
      <c r="E24" s="198">
        <f>ROUND(N(data!Y59), 0)</f>
        <v>46707</v>
      </c>
      <c r="F24" s="271">
        <f>ROUND(N(data!Y60), 2)</f>
        <v>17</v>
      </c>
      <c r="G24" s="198">
        <f>ROUND(N(data!Y61), 0)</f>
        <v>1008949</v>
      </c>
      <c r="H24" s="198">
        <f>ROUND(N(data!Y62), 0)</f>
        <v>270780</v>
      </c>
      <c r="I24" s="198">
        <f>ROUND(N(data!Y63), 0)</f>
        <v>13845</v>
      </c>
      <c r="J24" s="198">
        <f>ROUND(N(data!Y64), 0)</f>
        <v>4523</v>
      </c>
      <c r="K24" s="198">
        <f>ROUND(N(data!Y65), 0)</f>
        <v>0</v>
      </c>
      <c r="L24" s="198">
        <f>ROUND(N(data!Y66), 0)</f>
        <v>4978686</v>
      </c>
      <c r="M24" s="198">
        <f>ROUND(N(data!Y67), 0)</f>
        <v>95226</v>
      </c>
      <c r="N24" s="198">
        <f>ROUND(N(data!Y68), 0)</f>
        <v>109368</v>
      </c>
      <c r="O24" s="198">
        <f>ROUND(N(data!Y69), 0)</f>
        <v>52421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12230</v>
      </c>
      <c r="T24" s="198">
        <f>ROUND(N(data!Y74), 0)</f>
        <v>8414</v>
      </c>
      <c r="U24" s="198">
        <f>ROUND(N(data!Y75), 0)</f>
        <v>0</v>
      </c>
      <c r="V24" s="198">
        <f>ROUND(N(data!Y76), 0)</f>
        <v>0</v>
      </c>
      <c r="W24" s="198">
        <f>ROUND(N(data!Y77), 0)</f>
        <v>1881</v>
      </c>
      <c r="X24" s="198">
        <f>ROUND(N(data!Y78), 0)</f>
        <v>25265</v>
      </c>
      <c r="Y24" s="198">
        <f>ROUND(N(data!Y79), 0)</f>
        <v>0</v>
      </c>
      <c r="Z24" s="198">
        <f>ROUND(N(data!Y80), 0)</f>
        <v>776</v>
      </c>
      <c r="AA24" s="198">
        <f>ROUND(N(data!Y81), 0)</f>
        <v>107</v>
      </c>
      <c r="AB24" s="198">
        <f>ROUND(N(data!Y82), 0)</f>
        <v>3257</v>
      </c>
      <c r="AC24" s="198">
        <f>ROUND(N(data!Y83), 0)</f>
        <v>492</v>
      </c>
      <c r="AD24" s="198">
        <f>ROUND(N(data!Y84), 0)</f>
        <v>0</v>
      </c>
      <c r="AE24" s="198">
        <f>ROUND(N(data!Y89), 0)</f>
        <v>61682434</v>
      </c>
      <c r="AF24" s="198">
        <f>ROUND(N(data!Y87), 0)</f>
        <v>18987768</v>
      </c>
      <c r="AG24" s="198">
        <f>ROUND(N(data!Y90), 0)</f>
        <v>0</v>
      </c>
      <c r="AH24" s="198">
        <f>ROUND(N(data!Y91), 0)</f>
        <v>0</v>
      </c>
      <c r="AI24" s="198">
        <f>ROUND(N(data!Y92), 0)</f>
        <v>0</v>
      </c>
      <c r="AJ24" s="198">
        <f>ROUND(N(data!Y93), 0)</f>
        <v>7808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175</v>
      </c>
      <c r="B25" s="200" t="str">
        <f>RIGHT(data!$C$96,4)</f>
        <v>2024</v>
      </c>
      <c r="C25" s="12" t="str">
        <f>data!Z$55</f>
        <v>7150</v>
      </c>
      <c r="D25" s="12" t="s">
        <v>1164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175</v>
      </c>
      <c r="B26" s="200" t="str">
        <f>RIGHT(data!$C$96,4)</f>
        <v>2024</v>
      </c>
      <c r="C26" s="12" t="str">
        <f>data!AA$55</f>
        <v>7160</v>
      </c>
      <c r="D26" s="12" t="s">
        <v>1164</v>
      </c>
      <c r="E26" s="198">
        <f>ROUND(N(data!AA59), 0)</f>
        <v>161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189143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1291350</v>
      </c>
      <c r="AF26" s="198">
        <f>ROUND(N(data!AA87), 0)</f>
        <v>179108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175</v>
      </c>
      <c r="B27" s="200" t="str">
        <f>RIGHT(data!$C$96,4)</f>
        <v>2024</v>
      </c>
      <c r="C27" s="12" t="str">
        <f>data!AB$55</f>
        <v>7170</v>
      </c>
      <c r="D27" s="12" t="s">
        <v>1164</v>
      </c>
      <c r="E27" s="198">
        <f>ROUND(N(data!AB59), 0)</f>
        <v>0</v>
      </c>
      <c r="F27" s="271">
        <f>ROUND(N(data!AB60), 2)</f>
        <v>58</v>
      </c>
      <c r="G27" s="198">
        <f>ROUND(N(data!AB61), 0)</f>
        <v>6098061</v>
      </c>
      <c r="H27" s="198">
        <f>ROUND(N(data!AB62), 0)</f>
        <v>1349041</v>
      </c>
      <c r="I27" s="198">
        <f>ROUND(N(data!AB63), 0)</f>
        <v>1579</v>
      </c>
      <c r="J27" s="198">
        <f>ROUND(N(data!AB64), 0)</f>
        <v>23274684</v>
      </c>
      <c r="K27" s="198">
        <f>ROUND(N(data!AB65), 0)</f>
        <v>0</v>
      </c>
      <c r="L27" s="198">
        <f>ROUND(N(data!AB66), 0)</f>
        <v>6974622</v>
      </c>
      <c r="M27" s="198">
        <f>ROUND(N(data!AB67), 0)</f>
        <v>81269</v>
      </c>
      <c r="N27" s="198">
        <f>ROUND(N(data!AB68), 0)</f>
        <v>24638</v>
      </c>
      <c r="O27" s="198">
        <f>ROUND(N(data!AB69), 0)</f>
        <v>969190</v>
      </c>
      <c r="P27" s="198">
        <f>ROUND(N(data!AB70), 0)</f>
        <v>0</v>
      </c>
      <c r="Q27" s="198">
        <f>ROUND(N(data!AB71), 0)</f>
        <v>0</v>
      </c>
      <c r="R27" s="198">
        <f>ROUND(N(data!AB72), 0)</f>
        <v>28326</v>
      </c>
      <c r="S27" s="198">
        <f>ROUND(N(data!AB73), 0)</f>
        <v>316301</v>
      </c>
      <c r="T27" s="198">
        <f>ROUND(N(data!AB74), 0)</f>
        <v>4143</v>
      </c>
      <c r="U27" s="198">
        <f>ROUND(N(data!AB75), 0)</f>
        <v>0</v>
      </c>
      <c r="V27" s="198">
        <f>ROUND(N(data!AB76), 0)</f>
        <v>0</v>
      </c>
      <c r="W27" s="198">
        <f>ROUND(N(data!AB77), 0)</f>
        <v>652</v>
      </c>
      <c r="X27" s="198">
        <f>ROUND(N(data!AB78), 0)</f>
        <v>580677</v>
      </c>
      <c r="Y27" s="198">
        <f>ROUND(N(data!AB79), 0)</f>
        <v>151</v>
      </c>
      <c r="Z27" s="198">
        <f>ROUND(N(data!AB80), 0)</f>
        <v>7986</v>
      </c>
      <c r="AA27" s="198">
        <f>ROUND(N(data!AB81), 0)</f>
        <v>0</v>
      </c>
      <c r="AB27" s="198">
        <f>ROUND(N(data!AB82), 0)</f>
        <v>8794</v>
      </c>
      <c r="AC27" s="198">
        <f>ROUND(N(data!AB83), 0)</f>
        <v>22160</v>
      </c>
      <c r="AD27" s="198">
        <f>ROUND(N(data!AB84), 0)</f>
        <v>3865</v>
      </c>
      <c r="AE27" s="198">
        <f>ROUND(N(data!AB89), 0)</f>
        <v>144845287</v>
      </c>
      <c r="AF27" s="198">
        <f>ROUND(N(data!AB87), 0)</f>
        <v>43043068</v>
      </c>
      <c r="AG27" s="198">
        <f>ROUND(N(data!AB90), 0)</f>
        <v>1856</v>
      </c>
      <c r="AH27" s="198">
        <f>ROUND(N(data!AB91), 0)</f>
        <v>0</v>
      </c>
      <c r="AI27" s="198">
        <f>ROUND(N(data!AB92), 0)</f>
        <v>0</v>
      </c>
      <c r="AJ27" s="198">
        <f>ROUND(N(data!AB93), 0)</f>
        <v>3734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175</v>
      </c>
      <c r="B28" s="200" t="str">
        <f>RIGHT(data!$C$96,4)</f>
        <v>2024</v>
      </c>
      <c r="C28" s="12" t="str">
        <f>data!AC$55</f>
        <v>7180</v>
      </c>
      <c r="D28" s="12" t="s">
        <v>1164</v>
      </c>
      <c r="E28" s="198">
        <f>ROUND(N(data!AC59), 0)</f>
        <v>130479</v>
      </c>
      <c r="F28" s="271">
        <f>ROUND(N(data!AC60), 2)</f>
        <v>64</v>
      </c>
      <c r="G28" s="198">
        <f>ROUND(N(data!AC61), 0)</f>
        <v>5055677</v>
      </c>
      <c r="H28" s="198">
        <f>ROUND(N(data!AC62), 0)</f>
        <v>1126333</v>
      </c>
      <c r="I28" s="198">
        <f>ROUND(N(data!AC63), 0)</f>
        <v>519674</v>
      </c>
      <c r="J28" s="198">
        <f>ROUND(N(data!AC64), 0)</f>
        <v>1026133</v>
      </c>
      <c r="K28" s="198">
        <f>ROUND(N(data!AC65), 0)</f>
        <v>0</v>
      </c>
      <c r="L28" s="198">
        <f>ROUND(N(data!AC66), 0)</f>
        <v>2239375</v>
      </c>
      <c r="M28" s="198">
        <f>ROUND(N(data!AC67), 0)</f>
        <v>183158</v>
      </c>
      <c r="N28" s="198">
        <f>ROUND(N(data!AC68), 0)</f>
        <v>30315</v>
      </c>
      <c r="O28" s="198">
        <f>ROUND(N(data!AC69), 0)</f>
        <v>493570</v>
      </c>
      <c r="P28" s="198">
        <f>ROUND(N(data!AC70), 0)</f>
        <v>0</v>
      </c>
      <c r="Q28" s="198">
        <f>ROUND(N(data!AC71), 0)</f>
        <v>17298</v>
      </c>
      <c r="R28" s="198">
        <f>ROUND(N(data!AC72), 0)</f>
        <v>2796</v>
      </c>
      <c r="S28" s="198">
        <f>ROUND(N(data!AC73), 0)</f>
        <v>134066</v>
      </c>
      <c r="T28" s="198">
        <f>ROUND(N(data!AC74), 0)</f>
        <v>102128</v>
      </c>
      <c r="U28" s="198">
        <f>ROUND(N(data!AC75), 0)</f>
        <v>0</v>
      </c>
      <c r="V28" s="198">
        <f>ROUND(N(data!AC76), 0)</f>
        <v>0</v>
      </c>
      <c r="W28" s="198">
        <f>ROUND(N(data!AC77), 0)</f>
        <v>27567</v>
      </c>
      <c r="X28" s="198">
        <f>ROUND(N(data!AC78), 0)</f>
        <v>118871</v>
      </c>
      <c r="Y28" s="198">
        <f>ROUND(N(data!AC79), 0)</f>
        <v>880</v>
      </c>
      <c r="Z28" s="198">
        <f>ROUND(N(data!AC80), 0)</f>
        <v>8629</v>
      </c>
      <c r="AA28" s="198">
        <f>ROUND(N(data!AC81), 0)</f>
        <v>0</v>
      </c>
      <c r="AB28" s="198">
        <f>ROUND(N(data!AC82), 0)</f>
        <v>11592</v>
      </c>
      <c r="AC28" s="198">
        <f>ROUND(N(data!AC83), 0)</f>
        <v>69744</v>
      </c>
      <c r="AD28" s="198">
        <f>ROUND(N(data!AC84), 0)</f>
        <v>114458</v>
      </c>
      <c r="AE28" s="198">
        <f>ROUND(N(data!AC89), 0)</f>
        <v>44998471</v>
      </c>
      <c r="AF28" s="198">
        <f>ROUND(N(data!AC87), 0)</f>
        <v>40015965</v>
      </c>
      <c r="AG28" s="198">
        <f>ROUND(N(data!AC90), 0)</f>
        <v>532</v>
      </c>
      <c r="AH28" s="198">
        <f>ROUND(N(data!AC91), 0)</f>
        <v>0</v>
      </c>
      <c r="AI28" s="198">
        <f>ROUND(N(data!AC92), 0)</f>
        <v>0</v>
      </c>
      <c r="AJ28" s="198">
        <f>ROUND(N(data!AC93), 0)</f>
        <v>96785</v>
      </c>
      <c r="AK28" s="271">
        <f>ROUND(N(data!AC94), 2)</f>
        <v>8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175</v>
      </c>
      <c r="B29" s="200" t="str">
        <f>RIGHT(data!$C$96,4)</f>
        <v>2024</v>
      </c>
      <c r="C29" s="12" t="str">
        <f>data!AD$55</f>
        <v>7190</v>
      </c>
      <c r="D29" s="12" t="s">
        <v>1164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175</v>
      </c>
      <c r="B30" s="200" t="str">
        <f>RIGHT(data!$C$96,4)</f>
        <v>2024</v>
      </c>
      <c r="C30" s="12" t="str">
        <f>data!AE$55</f>
        <v>7200</v>
      </c>
      <c r="D30" s="12" t="s">
        <v>1164</v>
      </c>
      <c r="E30" s="198">
        <f>ROUND(N(data!AE59), 0)</f>
        <v>55543</v>
      </c>
      <c r="F30" s="271">
        <f>ROUND(N(data!AE60), 2)</f>
        <v>110</v>
      </c>
      <c r="G30" s="198">
        <f>ROUND(N(data!AE61), 0)</f>
        <v>13431950</v>
      </c>
      <c r="H30" s="198">
        <f>ROUND(N(data!AE62), 0)</f>
        <v>2541662</v>
      </c>
      <c r="I30" s="198">
        <f>ROUND(N(data!AE63), 0)</f>
        <v>0</v>
      </c>
      <c r="J30" s="198">
        <f>ROUND(N(data!AE64), 0)</f>
        <v>1008183</v>
      </c>
      <c r="K30" s="198">
        <f>ROUND(N(data!AE65), 0)</f>
        <v>0</v>
      </c>
      <c r="L30" s="198">
        <f>ROUND(N(data!AE66), 0)</f>
        <v>3990875</v>
      </c>
      <c r="M30" s="198">
        <f>ROUND(N(data!AE67), 0)</f>
        <v>457526</v>
      </c>
      <c r="N30" s="198">
        <f>ROUND(N(data!AE68), 0)</f>
        <v>1131598</v>
      </c>
      <c r="O30" s="198">
        <f>ROUND(N(data!AE69), 0)</f>
        <v>1061197</v>
      </c>
      <c r="P30" s="198">
        <f>ROUND(N(data!AE70), 0)</f>
        <v>0</v>
      </c>
      <c r="Q30" s="198">
        <f>ROUND(N(data!AE71), 0)</f>
        <v>0</v>
      </c>
      <c r="R30" s="198">
        <f>ROUND(N(data!AE72), 0)</f>
        <v>1817</v>
      </c>
      <c r="S30" s="198">
        <f>ROUND(N(data!AE73), 0)</f>
        <v>426671</v>
      </c>
      <c r="T30" s="198">
        <f>ROUND(N(data!AE74), 0)</f>
        <v>5124</v>
      </c>
      <c r="U30" s="198">
        <f>ROUND(N(data!AE75), 0)</f>
        <v>0</v>
      </c>
      <c r="V30" s="198">
        <f>ROUND(N(data!AE76), 0)</f>
        <v>0</v>
      </c>
      <c r="W30" s="198">
        <f>ROUND(N(data!AE77), 0)</f>
        <v>42845</v>
      </c>
      <c r="X30" s="198">
        <f>ROUND(N(data!AE78), 0)</f>
        <v>347177</v>
      </c>
      <c r="Y30" s="198">
        <f>ROUND(N(data!AE79), 0)</f>
        <v>5657</v>
      </c>
      <c r="Z30" s="198">
        <f>ROUND(N(data!AE80), 0)</f>
        <v>6425</v>
      </c>
      <c r="AA30" s="198">
        <f>ROUND(N(data!AE81), 0)</f>
        <v>0</v>
      </c>
      <c r="AB30" s="198">
        <f>ROUND(N(data!AE82), 0)</f>
        <v>146690</v>
      </c>
      <c r="AC30" s="198">
        <f>ROUND(N(data!AE83), 0)</f>
        <v>78790</v>
      </c>
      <c r="AD30" s="198">
        <f>ROUND(N(data!AE84), 0)</f>
        <v>678431</v>
      </c>
      <c r="AE30" s="198">
        <f>ROUND(N(data!AE89), 0)</f>
        <v>37345459</v>
      </c>
      <c r="AF30" s="198">
        <f>ROUND(N(data!AE87), 0)</f>
        <v>1213175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1765</v>
      </c>
      <c r="AK30" s="271">
        <f>ROUND(N(data!AE94), 2)</f>
        <v>7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175</v>
      </c>
      <c r="B31" s="200" t="str">
        <f>RIGHT(data!$C$96,4)</f>
        <v>2024</v>
      </c>
      <c r="C31" s="12" t="str">
        <f>data!AF$55</f>
        <v>7220</v>
      </c>
      <c r="D31" s="12" t="s">
        <v>1164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175</v>
      </c>
      <c r="B32" s="200" t="str">
        <f>RIGHT(data!$C$96,4)</f>
        <v>2024</v>
      </c>
      <c r="C32" s="12" t="str">
        <f>data!AG$55</f>
        <v>7230</v>
      </c>
      <c r="D32" s="12" t="s">
        <v>1164</v>
      </c>
      <c r="E32" s="198">
        <f>ROUND(N(data!AG59), 0)</f>
        <v>49346</v>
      </c>
      <c r="F32" s="271">
        <f>ROUND(N(data!AG60), 2)</f>
        <v>108</v>
      </c>
      <c r="G32" s="198">
        <f>ROUND(N(data!AG61), 0)</f>
        <v>14553930</v>
      </c>
      <c r="H32" s="198">
        <f>ROUND(N(data!AG62), 0)</f>
        <v>2558278</v>
      </c>
      <c r="I32" s="198">
        <f>ROUND(N(data!AG63), 0)</f>
        <v>33701</v>
      </c>
      <c r="J32" s="198">
        <f>ROUND(N(data!AG64), 0)</f>
        <v>1053770</v>
      </c>
      <c r="K32" s="198">
        <f>ROUND(N(data!AG65), 0)</f>
        <v>0</v>
      </c>
      <c r="L32" s="198">
        <f>ROUND(N(data!AG66), 0)</f>
        <v>13538811</v>
      </c>
      <c r="M32" s="198">
        <f>ROUND(N(data!AG67), 0)</f>
        <v>368147</v>
      </c>
      <c r="N32" s="198">
        <f>ROUND(N(data!AG68), 0)</f>
        <v>9480</v>
      </c>
      <c r="O32" s="198">
        <f>ROUND(N(data!AG69), 0)</f>
        <v>2852653</v>
      </c>
      <c r="P32" s="198">
        <f>ROUND(N(data!AG70), 0)</f>
        <v>0</v>
      </c>
      <c r="Q32" s="198">
        <f>ROUND(N(data!AG71), 0)</f>
        <v>1515358</v>
      </c>
      <c r="R32" s="198">
        <f>ROUND(N(data!AG72), 0)</f>
        <v>5555</v>
      </c>
      <c r="S32" s="198">
        <f>ROUND(N(data!AG73), 0)</f>
        <v>574837</v>
      </c>
      <c r="T32" s="198">
        <f>ROUND(N(data!AG74), 0)</f>
        <v>78268</v>
      </c>
      <c r="U32" s="198">
        <f>ROUND(N(data!AG75), 0)</f>
        <v>2690</v>
      </c>
      <c r="V32" s="198">
        <f>ROUND(N(data!AG76), 0)</f>
        <v>0</v>
      </c>
      <c r="W32" s="198">
        <f>ROUND(N(data!AG77), 0)</f>
        <v>11164</v>
      </c>
      <c r="X32" s="198">
        <f>ROUND(N(data!AG78), 0)</f>
        <v>476234</v>
      </c>
      <c r="Y32" s="198">
        <f>ROUND(N(data!AG79), 0)</f>
        <v>1401</v>
      </c>
      <c r="Z32" s="198">
        <f>ROUND(N(data!AG80), 0)</f>
        <v>9603</v>
      </c>
      <c r="AA32" s="198">
        <f>ROUND(N(data!AG81), 0)</f>
        <v>0</v>
      </c>
      <c r="AB32" s="198">
        <f>ROUND(N(data!AG82), 0)</f>
        <v>52693</v>
      </c>
      <c r="AC32" s="198">
        <f>ROUND(N(data!AG83), 0)</f>
        <v>124852</v>
      </c>
      <c r="AD32" s="198">
        <f>ROUND(N(data!AG84), 0)</f>
        <v>11738</v>
      </c>
      <c r="AE32" s="198">
        <f>ROUND(N(data!AG89), 0)</f>
        <v>226946206</v>
      </c>
      <c r="AF32" s="198">
        <f>ROUND(N(data!AG87), 0)</f>
        <v>36011592</v>
      </c>
      <c r="AG32" s="198">
        <f>ROUND(N(data!AG90), 0)</f>
        <v>17277</v>
      </c>
      <c r="AH32" s="198">
        <f>ROUND(N(data!AG91), 0)</f>
        <v>4208</v>
      </c>
      <c r="AI32" s="198">
        <f>ROUND(N(data!AG92), 0)</f>
        <v>6490</v>
      </c>
      <c r="AJ32" s="198">
        <f>ROUND(N(data!AG93), 0)</f>
        <v>0</v>
      </c>
      <c r="AK32" s="271">
        <f>ROUND(N(data!AG94), 2)</f>
        <v>49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175</v>
      </c>
      <c r="B33" s="200" t="str">
        <f>RIGHT(data!$C$96,4)</f>
        <v>2024</v>
      </c>
      <c r="C33" s="12" t="str">
        <f>data!AH$55</f>
        <v>7240</v>
      </c>
      <c r="D33" s="12" t="s">
        <v>1164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175</v>
      </c>
      <c r="B34" s="200" t="str">
        <f>RIGHT(data!$C$96,4)</f>
        <v>2024</v>
      </c>
      <c r="C34" s="12" t="str">
        <f>data!AI$55</f>
        <v>7250</v>
      </c>
      <c r="D34" s="12" t="s">
        <v>1164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175</v>
      </c>
      <c r="B35" s="200" t="str">
        <f>RIGHT(data!$C$96,4)</f>
        <v>2024</v>
      </c>
      <c r="C35" s="12" t="str">
        <f>data!AJ$55</f>
        <v>7260</v>
      </c>
      <c r="D35" s="12" t="s">
        <v>1164</v>
      </c>
      <c r="E35" s="198">
        <f>ROUND(N(data!AJ59), 0)</f>
        <v>0</v>
      </c>
      <c r="F35" s="271">
        <f>ROUND(N(data!AJ60), 2)</f>
        <v>409</v>
      </c>
      <c r="G35" s="198">
        <f>ROUND(N(data!AJ61), 0)</f>
        <v>50232277</v>
      </c>
      <c r="H35" s="198">
        <f>ROUND(N(data!AJ62), 0)</f>
        <v>8381842</v>
      </c>
      <c r="I35" s="198">
        <f>ROUND(N(data!AJ63), 0)</f>
        <v>10633772</v>
      </c>
      <c r="J35" s="198">
        <f>ROUND(N(data!AJ64), 0)</f>
        <v>1453185</v>
      </c>
      <c r="K35" s="198">
        <f>ROUND(N(data!AJ65), 0)</f>
        <v>0</v>
      </c>
      <c r="L35" s="198">
        <f>ROUND(N(data!AJ66), 0)</f>
        <v>34177525</v>
      </c>
      <c r="M35" s="198">
        <f>ROUND(N(data!AJ67), 0)</f>
        <v>3962601</v>
      </c>
      <c r="N35" s="198">
        <f>ROUND(N(data!AJ68), 0)</f>
        <v>5065343</v>
      </c>
      <c r="O35" s="198">
        <f>ROUND(N(data!AJ69), 0)</f>
        <v>5890013</v>
      </c>
      <c r="P35" s="198">
        <f>ROUND(N(data!AJ70), 0)</f>
        <v>0</v>
      </c>
      <c r="Q35" s="198">
        <f>ROUND(N(data!AJ71), 0)</f>
        <v>329812</v>
      </c>
      <c r="R35" s="198">
        <f>ROUND(N(data!AJ72), 0)</f>
        <v>77917</v>
      </c>
      <c r="S35" s="198">
        <f>ROUND(N(data!AJ73), 0)</f>
        <v>2495410</v>
      </c>
      <c r="T35" s="198">
        <f>ROUND(N(data!AJ74), 0)</f>
        <v>6816</v>
      </c>
      <c r="U35" s="198">
        <f>ROUND(N(data!AJ75), 0)</f>
        <v>0</v>
      </c>
      <c r="V35" s="198">
        <f>ROUND(N(data!AJ76), 0)</f>
        <v>0</v>
      </c>
      <c r="W35" s="198">
        <f>ROUND(N(data!AJ77), 0)</f>
        <v>24780</v>
      </c>
      <c r="X35" s="198">
        <f>ROUND(N(data!AJ78), 0)</f>
        <v>2025677</v>
      </c>
      <c r="Y35" s="198">
        <f>ROUND(N(data!AJ79), 0)</f>
        <v>23935</v>
      </c>
      <c r="Z35" s="198">
        <f>ROUND(N(data!AJ80), 0)</f>
        <v>18680</v>
      </c>
      <c r="AA35" s="198">
        <f>ROUND(N(data!AJ81), 0)</f>
        <v>14304</v>
      </c>
      <c r="AB35" s="198">
        <f>ROUND(N(data!AJ82), 0)</f>
        <v>296595</v>
      </c>
      <c r="AC35" s="198">
        <f>ROUND(N(data!AJ83), 0)</f>
        <v>576086</v>
      </c>
      <c r="AD35" s="198">
        <f>ROUND(N(data!AJ84), 0)</f>
        <v>1437845</v>
      </c>
      <c r="AE35" s="198">
        <f>ROUND(N(data!AJ89), 0)</f>
        <v>153104199</v>
      </c>
      <c r="AF35" s="198">
        <f>ROUND(N(data!AJ87), 0)</f>
        <v>300148</v>
      </c>
      <c r="AG35" s="198">
        <f>ROUND(N(data!AJ90), 0)</f>
        <v>5737</v>
      </c>
      <c r="AH35" s="198">
        <f>ROUND(N(data!AJ91), 0)</f>
        <v>0</v>
      </c>
      <c r="AI35" s="198">
        <f>ROUND(N(data!AJ92), 0)</f>
        <v>2838</v>
      </c>
      <c r="AJ35" s="198">
        <f>ROUND(N(data!AJ93), 0)</f>
        <v>7145</v>
      </c>
      <c r="AK35" s="271">
        <f>ROUND(N(data!AJ94), 2)</f>
        <v>50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175</v>
      </c>
      <c r="B36" s="200" t="str">
        <f>RIGHT(data!$C$96,4)</f>
        <v>2024</v>
      </c>
      <c r="C36" s="12" t="str">
        <f>data!AK$55</f>
        <v>7310</v>
      </c>
      <c r="D36" s="12" t="s">
        <v>1164</v>
      </c>
      <c r="E36" s="198">
        <f>ROUND(N(data!AK59), 0)</f>
        <v>77633</v>
      </c>
      <c r="F36" s="271">
        <f>ROUND(N(data!AK60), 2)</f>
        <v>42</v>
      </c>
      <c r="G36" s="198">
        <f>ROUND(N(data!AK61), 0)</f>
        <v>2982826</v>
      </c>
      <c r="H36" s="198">
        <f>ROUND(N(data!AK62), 0)</f>
        <v>802475</v>
      </c>
      <c r="I36" s="198">
        <f>ROUND(N(data!AK63), 0)</f>
        <v>10450</v>
      </c>
      <c r="J36" s="198">
        <f>ROUND(N(data!AK64), 0)</f>
        <v>34718</v>
      </c>
      <c r="K36" s="198">
        <f>ROUND(N(data!AK65), 0)</f>
        <v>0</v>
      </c>
      <c r="L36" s="198">
        <f>ROUND(N(data!AK66), 0)</f>
        <v>2191848</v>
      </c>
      <c r="M36" s="198">
        <f>ROUND(N(data!AK67), 0)</f>
        <v>88184</v>
      </c>
      <c r="N36" s="198">
        <f>ROUND(N(data!AK68), 0)</f>
        <v>64623</v>
      </c>
      <c r="O36" s="198">
        <f>ROUND(N(data!AK69), 0)</f>
        <v>232067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90536</v>
      </c>
      <c r="T36" s="198">
        <f>ROUND(N(data!AK74), 0)</f>
        <v>1060</v>
      </c>
      <c r="U36" s="198">
        <f>ROUND(N(data!AK75), 0)</f>
        <v>0</v>
      </c>
      <c r="V36" s="198">
        <f>ROUND(N(data!AK76), 0)</f>
        <v>0</v>
      </c>
      <c r="W36" s="198">
        <f>ROUND(N(data!AK77), 0)</f>
        <v>2590</v>
      </c>
      <c r="X36" s="198">
        <f>ROUND(N(data!AK78), 0)</f>
        <v>98447</v>
      </c>
      <c r="Y36" s="198">
        <f>ROUND(N(data!AK79), 0)</f>
        <v>0</v>
      </c>
      <c r="Z36" s="198">
        <f>ROUND(N(data!AK80), 0)</f>
        <v>6462</v>
      </c>
      <c r="AA36" s="198">
        <f>ROUND(N(data!AK81), 0)</f>
        <v>0</v>
      </c>
      <c r="AB36" s="198">
        <f>ROUND(N(data!AK82), 0)</f>
        <v>26584</v>
      </c>
      <c r="AC36" s="198">
        <f>ROUND(N(data!AK83), 0)</f>
        <v>6388</v>
      </c>
      <c r="AD36" s="198">
        <f>ROUND(N(data!AK84), 0)</f>
        <v>212328</v>
      </c>
      <c r="AE36" s="198">
        <f>ROUND(N(data!AK89), 0)</f>
        <v>14446815</v>
      </c>
      <c r="AF36" s="198">
        <f>ROUND(N(data!AK87), 0)</f>
        <v>1355202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1733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175</v>
      </c>
      <c r="B37" s="200" t="str">
        <f>RIGHT(data!$C$96,4)</f>
        <v>2024</v>
      </c>
      <c r="C37" s="12" t="str">
        <f>data!AL$55</f>
        <v>7320</v>
      </c>
      <c r="D37" s="12" t="s">
        <v>1164</v>
      </c>
      <c r="E37" s="198">
        <f>ROUND(N(data!AL59), 0)</f>
        <v>35452</v>
      </c>
      <c r="F37" s="271">
        <f>ROUND(N(data!AL60), 2)</f>
        <v>49</v>
      </c>
      <c r="G37" s="198">
        <f>ROUND(N(data!AL61), 0)</f>
        <v>3843964</v>
      </c>
      <c r="H37" s="198">
        <f>ROUND(N(data!AL62), 0)</f>
        <v>994835</v>
      </c>
      <c r="I37" s="198">
        <f>ROUND(N(data!AL63), 0)</f>
        <v>0</v>
      </c>
      <c r="J37" s="198">
        <f>ROUND(N(data!AL64), 0)</f>
        <v>290349</v>
      </c>
      <c r="K37" s="198">
        <f>ROUND(N(data!AL65), 0)</f>
        <v>0</v>
      </c>
      <c r="L37" s="198">
        <f>ROUND(N(data!AL66), 0)</f>
        <v>3001907</v>
      </c>
      <c r="M37" s="198">
        <f>ROUND(N(data!AL67), 0)</f>
        <v>46477</v>
      </c>
      <c r="N37" s="198">
        <f>ROUND(N(data!AL68), 0)</f>
        <v>53338</v>
      </c>
      <c r="O37" s="198">
        <f>ROUND(N(data!AL69), 0)</f>
        <v>277753</v>
      </c>
      <c r="P37" s="198">
        <f>ROUND(N(data!AL70), 0)</f>
        <v>0</v>
      </c>
      <c r="Q37" s="198">
        <f>ROUND(N(data!AL71), 0)</f>
        <v>0</v>
      </c>
      <c r="R37" s="198">
        <f>ROUND(N(data!AL72), 0)</f>
        <v>255</v>
      </c>
      <c r="S37" s="198">
        <f>ROUND(N(data!AL73), 0)</f>
        <v>108822</v>
      </c>
      <c r="T37" s="198">
        <f>ROUND(N(data!AL74), 0)</f>
        <v>29</v>
      </c>
      <c r="U37" s="198">
        <f>ROUND(N(data!AL75), 0)</f>
        <v>0</v>
      </c>
      <c r="V37" s="198">
        <f>ROUND(N(data!AL76), 0)</f>
        <v>0</v>
      </c>
      <c r="W37" s="198">
        <f>ROUND(N(data!AL77), 0)</f>
        <v>10494</v>
      </c>
      <c r="X37" s="198">
        <f>ROUND(N(data!AL78), 0)</f>
        <v>136586</v>
      </c>
      <c r="Y37" s="198">
        <f>ROUND(N(data!AL79), 0)</f>
        <v>0</v>
      </c>
      <c r="Z37" s="198">
        <f>ROUND(N(data!AL80), 0)</f>
        <v>3079</v>
      </c>
      <c r="AA37" s="198">
        <f>ROUND(N(data!AL81), 0)</f>
        <v>0</v>
      </c>
      <c r="AB37" s="198">
        <f>ROUND(N(data!AL82), 0)</f>
        <v>15333</v>
      </c>
      <c r="AC37" s="198">
        <f>ROUND(N(data!AL83), 0)</f>
        <v>3156</v>
      </c>
      <c r="AD37" s="198">
        <f>ROUND(N(data!AL84), 0)</f>
        <v>396576</v>
      </c>
      <c r="AE37" s="198">
        <f>ROUND(N(data!AL89), 0)</f>
        <v>16843375</v>
      </c>
      <c r="AF37" s="198">
        <f>ROUND(N(data!AL87), 0)</f>
        <v>770060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52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175</v>
      </c>
      <c r="B38" s="200" t="str">
        <f>RIGHT(data!$C$96,4)</f>
        <v>2024</v>
      </c>
      <c r="C38" s="12" t="str">
        <f>data!AM$55</f>
        <v>7330</v>
      </c>
      <c r="D38" s="12" t="s">
        <v>1164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175</v>
      </c>
      <c r="B39" s="200" t="str">
        <f>RIGHT(data!$C$96,4)</f>
        <v>2024</v>
      </c>
      <c r="C39" s="12" t="str">
        <f>data!AN$55</f>
        <v>7340</v>
      </c>
      <c r="D39" s="12" t="s">
        <v>1164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175</v>
      </c>
      <c r="B40" s="200" t="str">
        <f>RIGHT(data!$C$96,4)</f>
        <v>2024</v>
      </c>
      <c r="C40" s="12" t="str">
        <f>data!AO$55</f>
        <v>7350</v>
      </c>
      <c r="D40" s="12" t="s">
        <v>1164</v>
      </c>
      <c r="E40" s="198">
        <f>ROUND(N(data!AO59), 0)</f>
        <v>0</v>
      </c>
      <c r="F40" s="271">
        <f>ROUND(N(data!AO60), 2)</f>
        <v>10</v>
      </c>
      <c r="G40" s="198">
        <f>ROUND(N(data!AO61), 0)</f>
        <v>1388429</v>
      </c>
      <c r="H40" s="198">
        <f>ROUND(N(data!AO62), 0)</f>
        <v>119832</v>
      </c>
      <c r="I40" s="198">
        <f>ROUND(N(data!AO63), 0)</f>
        <v>0</v>
      </c>
      <c r="J40" s="198">
        <f>ROUND(N(data!AO64), 0)</f>
        <v>554</v>
      </c>
      <c r="K40" s="198">
        <f>ROUND(N(data!AO65), 0)</f>
        <v>0</v>
      </c>
      <c r="L40" s="198">
        <f>ROUND(N(data!AO66), 0)</f>
        <v>-1261444</v>
      </c>
      <c r="M40" s="198">
        <f>ROUND(N(data!AO67), 0)</f>
        <v>0</v>
      </c>
      <c r="N40" s="198">
        <f>ROUND(N(data!AO68), 0)</f>
        <v>0</v>
      </c>
      <c r="O40" s="198">
        <f>ROUND(N(data!AO69), 0)</f>
        <v>111166</v>
      </c>
      <c r="P40" s="198">
        <f>ROUND(N(data!AO70), 0)</f>
        <v>0</v>
      </c>
      <c r="Q40" s="198">
        <f>ROUND(N(data!AO71), 0)</f>
        <v>68123</v>
      </c>
      <c r="R40" s="198">
        <f>ROUND(N(data!AO72), 0)</f>
        <v>0</v>
      </c>
      <c r="S40" s="198">
        <f>ROUND(N(data!AO73), 0)</f>
        <v>42636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260</v>
      </c>
      <c r="AA40" s="198">
        <f>ROUND(N(data!AO81), 0)</f>
        <v>0</v>
      </c>
      <c r="AB40" s="198">
        <f>ROUND(N(data!AO82), 0)</f>
        <v>0</v>
      </c>
      <c r="AC40" s="198">
        <f>ROUND(N(data!AO83), 0)</f>
        <v>146</v>
      </c>
      <c r="AD40" s="198">
        <f>ROUND(N(data!AO84), 0)</f>
        <v>0</v>
      </c>
      <c r="AE40" s="198">
        <f>ROUND(N(data!AO89), 0)</f>
        <v>12295</v>
      </c>
      <c r="AF40" s="198">
        <f>ROUND(N(data!AO87), 0)</f>
        <v>12295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10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175</v>
      </c>
      <c r="B41" s="200" t="str">
        <f>RIGHT(data!$C$96,4)</f>
        <v>2024</v>
      </c>
      <c r="C41" s="12" t="str">
        <f>data!AP$55</f>
        <v>7380</v>
      </c>
      <c r="D41" s="12" t="s">
        <v>1164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175</v>
      </c>
      <c r="B42" s="200" t="str">
        <f>RIGHT(data!$C$96,4)</f>
        <v>2024</v>
      </c>
      <c r="C42" s="12" t="str">
        <f>data!AQ$55</f>
        <v>7390</v>
      </c>
      <c r="D42" s="12" t="s">
        <v>1164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175</v>
      </c>
      <c r="B43" s="200" t="str">
        <f>RIGHT(data!$C$96,4)</f>
        <v>2024</v>
      </c>
      <c r="C43" s="12" t="str">
        <f>data!AR$55</f>
        <v>7400</v>
      </c>
      <c r="D43" s="12" t="s">
        <v>1164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175</v>
      </c>
      <c r="B44" s="200" t="str">
        <f>RIGHT(data!$C$96,4)</f>
        <v>2024</v>
      </c>
      <c r="C44" s="12" t="str">
        <f>data!AS$55</f>
        <v>7410</v>
      </c>
      <c r="D44" s="12" t="s">
        <v>1164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175</v>
      </c>
      <c r="B45" s="200" t="str">
        <f>RIGHT(data!$C$96,4)</f>
        <v>2024</v>
      </c>
      <c r="C45" s="12" t="str">
        <f>data!AT$55</f>
        <v>7420</v>
      </c>
      <c r="D45" s="12" t="s">
        <v>1164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175</v>
      </c>
      <c r="B46" s="200" t="str">
        <f>RIGHT(data!$C$96,4)</f>
        <v>2024</v>
      </c>
      <c r="C46" s="12" t="str">
        <f>data!AU$55</f>
        <v>7430</v>
      </c>
      <c r="D46" s="12" t="s">
        <v>1164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175</v>
      </c>
      <c r="B47" s="200" t="str">
        <f>RIGHT(data!$C$96,4)</f>
        <v>2024</v>
      </c>
      <c r="C47" s="12" t="str">
        <f>data!AV$55</f>
        <v>7490</v>
      </c>
      <c r="D47" s="12" t="s">
        <v>1164</v>
      </c>
      <c r="E47" s="198">
        <f>ROUND(N(data!AV59), 0)</f>
        <v>0</v>
      </c>
      <c r="F47" s="271">
        <f>ROUND(N(data!AV60), 2)</f>
        <v>7</v>
      </c>
      <c r="G47" s="198">
        <f>ROUND(N(data!AV61), 0)</f>
        <v>464147</v>
      </c>
      <c r="H47" s="198">
        <f>ROUND(N(data!AV62), 0)</f>
        <v>121659</v>
      </c>
      <c r="I47" s="198">
        <f>ROUND(N(data!AV63), 0)</f>
        <v>0</v>
      </c>
      <c r="J47" s="198">
        <f>ROUND(N(data!AV64), 0)</f>
        <v>130436</v>
      </c>
      <c r="K47" s="198">
        <f>ROUND(N(data!AV65), 0)</f>
        <v>0</v>
      </c>
      <c r="L47" s="198">
        <f>ROUND(N(data!AV66), 0)</f>
        <v>368677</v>
      </c>
      <c r="M47" s="198">
        <f>ROUND(N(data!AV67), 0)</f>
        <v>79854</v>
      </c>
      <c r="N47" s="198">
        <f>ROUND(N(data!AV68), 0)</f>
        <v>0</v>
      </c>
      <c r="O47" s="198">
        <f>ROUND(N(data!AV69), 0)</f>
        <v>54546</v>
      </c>
      <c r="P47" s="198">
        <f>ROUND(N(data!AV70), 0)</f>
        <v>0</v>
      </c>
      <c r="Q47" s="198">
        <f>ROUND(N(data!AV71), 0)</f>
        <v>0</v>
      </c>
      <c r="R47" s="198">
        <f>ROUND(N(data!AV72), 0)</f>
        <v>204</v>
      </c>
      <c r="S47" s="198">
        <f>ROUND(N(data!AV73), 0)</f>
        <v>22892</v>
      </c>
      <c r="T47" s="198">
        <f>ROUND(N(data!AV74), 0)</f>
        <v>1289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18824</v>
      </c>
      <c r="Y47" s="198">
        <f>ROUND(N(data!AV79), 0)</f>
        <v>0</v>
      </c>
      <c r="Z47" s="198">
        <f>ROUND(N(data!AV80), 0)</f>
        <v>399</v>
      </c>
      <c r="AA47" s="198">
        <f>ROUND(N(data!AV81), 0)</f>
        <v>0</v>
      </c>
      <c r="AB47" s="198">
        <f>ROUND(N(data!AV82), 0)</f>
        <v>7545</v>
      </c>
      <c r="AC47" s="198">
        <f>ROUND(N(data!AV83), 0)</f>
        <v>3394</v>
      </c>
      <c r="AD47" s="198">
        <f>ROUND(N(data!AV84), 0)</f>
        <v>11068</v>
      </c>
      <c r="AE47" s="198">
        <f>ROUND(N(data!AV89), 0)</f>
        <v>26825873</v>
      </c>
      <c r="AF47" s="198">
        <f>ROUND(N(data!AV87), 0)</f>
        <v>943594</v>
      </c>
      <c r="AG47" s="198">
        <f>ROUND(N(data!AV90), 0)</f>
        <v>1201</v>
      </c>
      <c r="AH47" s="198">
        <f>ROUND(N(data!AV91), 0)</f>
        <v>182</v>
      </c>
      <c r="AI47" s="198">
        <f>ROUND(N(data!AV92), 0)</f>
        <v>0</v>
      </c>
      <c r="AJ47" s="198">
        <f>ROUND(N(data!AV93), 0)</f>
        <v>3884</v>
      </c>
      <c r="AK47" s="271">
        <f>ROUND(N(data!AV94), 2)</f>
        <v>89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175</v>
      </c>
      <c r="B48" s="200" t="str">
        <f>RIGHT(data!$C$96,4)</f>
        <v>2024</v>
      </c>
      <c r="C48" s="12" t="str">
        <f>data!AW$55</f>
        <v>8200</v>
      </c>
      <c r="D48" s="12" t="s">
        <v>1164</v>
      </c>
      <c r="E48" s="198">
        <f>ROUND(N(data!AW59), 0)</f>
        <v>0</v>
      </c>
      <c r="F48" s="271">
        <f>ROUND(N(data!AW60), 2)</f>
        <v>117</v>
      </c>
      <c r="G48" s="198">
        <f>ROUND(N(data!AW61), 0)</f>
        <v>8277533</v>
      </c>
      <c r="H48" s="198">
        <f>ROUND(N(data!AW62), 0)</f>
        <v>2020021</v>
      </c>
      <c r="I48" s="198">
        <f>ROUND(N(data!AW63), 0)</f>
        <v>46370</v>
      </c>
      <c r="J48" s="198">
        <f>ROUND(N(data!AW64), 0)</f>
        <v>84242</v>
      </c>
      <c r="K48" s="198">
        <f>ROUND(N(data!AW65), 0)</f>
        <v>0</v>
      </c>
      <c r="L48" s="198">
        <f>ROUND(N(data!AW66), 0)</f>
        <v>-4796485</v>
      </c>
      <c r="M48" s="198">
        <f>ROUND(N(data!AW67), 0)</f>
        <v>23462</v>
      </c>
      <c r="N48" s="198">
        <f>ROUND(N(data!AW68), 0)</f>
        <v>-620</v>
      </c>
      <c r="O48" s="198">
        <f>ROUND(N(data!AW69), 0)</f>
        <v>1123934</v>
      </c>
      <c r="P48" s="198">
        <f>ROUND(N(data!AW70), 0)</f>
        <v>0</v>
      </c>
      <c r="Q48" s="198">
        <f>ROUND(N(data!AW71), 0)</f>
        <v>774762</v>
      </c>
      <c r="R48" s="198">
        <f>ROUND(N(data!AW72), 0)</f>
        <v>2971</v>
      </c>
      <c r="S48" s="198">
        <f>ROUND(N(data!AW73), 0)</f>
        <v>129401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89608</v>
      </c>
      <c r="Y48" s="198">
        <f>ROUND(N(data!AW79), 0)</f>
        <v>0</v>
      </c>
      <c r="Z48" s="198">
        <f>ROUND(N(data!AW80), 0)</f>
        <v>20880</v>
      </c>
      <c r="AA48" s="198">
        <f>ROUND(N(data!AW81), 0)</f>
        <v>8776</v>
      </c>
      <c r="AB48" s="198">
        <f>ROUND(N(data!AW82), 0)</f>
        <v>5551</v>
      </c>
      <c r="AC48" s="198">
        <f>ROUND(N(data!AW83), 0)</f>
        <v>91986</v>
      </c>
      <c r="AD48" s="198">
        <f>ROUND(N(data!AW84), 0)</f>
        <v>2416350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175</v>
      </c>
      <c r="B49" s="200" t="str">
        <f>RIGHT(data!$C$96,4)</f>
        <v>2024</v>
      </c>
      <c r="C49" s="12" t="str">
        <f>data!AX$55</f>
        <v>8310</v>
      </c>
      <c r="D49" s="12" t="s">
        <v>1164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175</v>
      </c>
      <c r="B50" s="200" t="str">
        <f>RIGHT(data!$C$96,4)</f>
        <v>2024</v>
      </c>
      <c r="C50" s="12" t="str">
        <f>data!AY$55</f>
        <v>8320</v>
      </c>
      <c r="D50" s="12" t="s">
        <v>1164</v>
      </c>
      <c r="E50" s="198">
        <f>ROUND(N(data!AY59), 0)</f>
        <v>49504</v>
      </c>
      <c r="F50" s="271">
        <f>ROUND(N(data!AY60), 2)</f>
        <v>9</v>
      </c>
      <c r="G50" s="198">
        <f>ROUND(N(data!AY61), 0)</f>
        <v>779559</v>
      </c>
      <c r="H50" s="198">
        <f>ROUND(N(data!AY62), 0)</f>
        <v>188967</v>
      </c>
      <c r="I50" s="198">
        <f>ROUND(N(data!AY63), 0)</f>
        <v>0</v>
      </c>
      <c r="J50" s="198">
        <f>ROUND(N(data!AY64), 0)</f>
        <v>-98789</v>
      </c>
      <c r="K50" s="198">
        <f>ROUND(N(data!AY65), 0)</f>
        <v>0</v>
      </c>
      <c r="L50" s="198">
        <f>ROUND(N(data!AY66), 0)</f>
        <v>216427</v>
      </c>
      <c r="M50" s="198">
        <f>ROUND(N(data!AY67), 0)</f>
        <v>2312</v>
      </c>
      <c r="N50" s="198">
        <f>ROUND(N(data!AY68), 0)</f>
        <v>0</v>
      </c>
      <c r="O50" s="198">
        <f>ROUND(N(data!AY69), 0)</f>
        <v>58339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33551</v>
      </c>
      <c r="T50" s="198">
        <f>ROUND(N(data!AY74), 0)</f>
        <v>339</v>
      </c>
      <c r="U50" s="198">
        <f>ROUND(N(data!AY75), 0)</f>
        <v>0</v>
      </c>
      <c r="V50" s="198">
        <f>ROUND(N(data!AY76), 0)</f>
        <v>0</v>
      </c>
      <c r="W50" s="198">
        <f>ROUND(N(data!AY77), 0)</f>
        <v>673</v>
      </c>
      <c r="X50" s="198">
        <f>ROUND(N(data!AY78), 0)</f>
        <v>21093</v>
      </c>
      <c r="Y50" s="198">
        <f>ROUND(N(data!AY79), 0)</f>
        <v>0</v>
      </c>
      <c r="Z50" s="198">
        <f>ROUND(N(data!AY80), 0)</f>
        <v>400</v>
      </c>
      <c r="AA50" s="198">
        <f>ROUND(N(data!AY81), 0)</f>
        <v>0</v>
      </c>
      <c r="AB50" s="198">
        <f>ROUND(N(data!AY82), 0)</f>
        <v>0</v>
      </c>
      <c r="AC50" s="198">
        <f>ROUND(N(data!AY83), 0)</f>
        <v>2284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175</v>
      </c>
      <c r="B51" s="200" t="str">
        <f>RIGHT(data!$C$96,4)</f>
        <v>2024</v>
      </c>
      <c r="C51" s="12" t="str">
        <f>data!AZ$55</f>
        <v>8330</v>
      </c>
      <c r="D51" s="12" t="s">
        <v>1164</v>
      </c>
      <c r="E51" s="198">
        <f>ROUND(N(data!AZ59), 0)</f>
        <v>0</v>
      </c>
      <c r="F51" s="271">
        <f>ROUND(N(data!AZ60), 2)</f>
        <v>0</v>
      </c>
      <c r="G51" s="198">
        <f>ROUND(N(data!AZ61), 0)</f>
        <v>54137</v>
      </c>
      <c r="H51" s="198">
        <f>ROUND(N(data!AZ62), 0)</f>
        <v>22884</v>
      </c>
      <c r="I51" s="198">
        <f>ROUND(N(data!AZ63), 0)</f>
        <v>0</v>
      </c>
      <c r="J51" s="198">
        <f>ROUND(N(data!AZ64), 0)</f>
        <v>57294</v>
      </c>
      <c r="K51" s="198">
        <f>ROUND(N(data!AZ65), 0)</f>
        <v>0</v>
      </c>
      <c r="L51" s="198">
        <f>ROUND(N(data!AZ66), 0)</f>
        <v>9355</v>
      </c>
      <c r="M51" s="198">
        <f>ROUND(N(data!AZ67), 0)</f>
        <v>2049</v>
      </c>
      <c r="N51" s="198">
        <f>ROUND(N(data!AZ68), 0)</f>
        <v>0</v>
      </c>
      <c r="O51" s="198">
        <f>ROUND(N(data!AZ69), 0)</f>
        <v>11142</v>
      </c>
      <c r="P51" s="198">
        <f>ROUND(N(data!AZ70), 0)</f>
        <v>0</v>
      </c>
      <c r="Q51" s="198">
        <f>ROUND(N(data!AZ71), 0)</f>
        <v>0</v>
      </c>
      <c r="R51" s="198">
        <f>ROUND(N(data!AZ72), 0)</f>
        <v>538</v>
      </c>
      <c r="S51" s="198">
        <f>ROUND(N(data!AZ73), 0)</f>
        <v>6938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3665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133880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175</v>
      </c>
      <c r="B52" s="200" t="str">
        <f>RIGHT(data!$C$96,4)</f>
        <v>2024</v>
      </c>
      <c r="C52" s="12" t="str">
        <f>data!BA$55</f>
        <v>8350</v>
      </c>
      <c r="D52" s="12" t="s">
        <v>1164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175</v>
      </c>
      <c r="B53" s="200" t="str">
        <f>RIGHT(data!$C$96,4)</f>
        <v>2024</v>
      </c>
      <c r="C53" s="12" t="str">
        <f>data!BB$55</f>
        <v>8360</v>
      </c>
      <c r="D53" s="12" t="s">
        <v>1164</v>
      </c>
      <c r="E53" s="198">
        <f>ROUND(N(data!BB59), 0)</f>
        <v>0</v>
      </c>
      <c r="F53" s="271">
        <f>ROUND(N(data!BB60), 2)</f>
        <v>29</v>
      </c>
      <c r="G53" s="198">
        <f>ROUND(N(data!BB61), 0)</f>
        <v>2026518</v>
      </c>
      <c r="H53" s="198">
        <f>ROUND(N(data!BB62), 0)</f>
        <v>497556</v>
      </c>
      <c r="I53" s="198">
        <f>ROUND(N(data!BB63), 0)</f>
        <v>0</v>
      </c>
      <c r="J53" s="198">
        <f>ROUND(N(data!BB64), 0)</f>
        <v>-8389</v>
      </c>
      <c r="K53" s="198">
        <f>ROUND(N(data!BB65), 0)</f>
        <v>0</v>
      </c>
      <c r="L53" s="198">
        <f>ROUND(N(data!BB66), 0)</f>
        <v>-2254855</v>
      </c>
      <c r="M53" s="198">
        <f>ROUND(N(data!BB67), 0)</f>
        <v>2762</v>
      </c>
      <c r="N53" s="198">
        <f>ROUND(N(data!BB68), 0)</f>
        <v>0</v>
      </c>
      <c r="O53" s="198">
        <f>ROUND(N(data!BB69), 0)</f>
        <v>74809</v>
      </c>
      <c r="P53" s="198">
        <f>ROUND(N(data!BB70), 0)</f>
        <v>0</v>
      </c>
      <c r="Q53" s="198">
        <f>ROUND(N(data!BB71), 0)</f>
        <v>0</v>
      </c>
      <c r="R53" s="198">
        <f>ROUND(N(data!BB72), 0)</f>
        <v>310</v>
      </c>
      <c r="S53" s="198">
        <f>ROUND(N(data!BB73), 0)</f>
        <v>66263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1371</v>
      </c>
      <c r="X53" s="198">
        <f>ROUND(N(data!BB78), 0)</f>
        <v>0</v>
      </c>
      <c r="Y53" s="198">
        <f>ROUND(N(data!BB79), 0)</f>
        <v>0</v>
      </c>
      <c r="Z53" s="198">
        <f>ROUND(N(data!BB80), 0)</f>
        <v>200</v>
      </c>
      <c r="AA53" s="198">
        <f>ROUND(N(data!BB81), 0)</f>
        <v>0</v>
      </c>
      <c r="AB53" s="198">
        <f>ROUND(N(data!BB82), 0)</f>
        <v>672</v>
      </c>
      <c r="AC53" s="198">
        <f>ROUND(N(data!BB83), 0)</f>
        <v>5993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219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175</v>
      </c>
      <c r="B54" s="200" t="str">
        <f>RIGHT(data!$C$96,4)</f>
        <v>2024</v>
      </c>
      <c r="C54" s="12" t="str">
        <f>data!BC$55</f>
        <v>8370</v>
      </c>
      <c r="D54" s="12" t="s">
        <v>1164</v>
      </c>
      <c r="E54" s="198">
        <f>ROUND(N(data!BC59), 0)</f>
        <v>0</v>
      </c>
      <c r="F54" s="271">
        <f>ROUND(N(data!BC60), 2)</f>
        <v>18</v>
      </c>
      <c r="G54" s="198">
        <f>ROUND(N(data!BC61), 0)</f>
        <v>3373007</v>
      </c>
      <c r="H54" s="198">
        <f>ROUND(N(data!BC62), 0)</f>
        <v>605145</v>
      </c>
      <c r="I54" s="198">
        <f>ROUND(N(data!BC63), 0)</f>
        <v>0</v>
      </c>
      <c r="J54" s="198">
        <f>ROUND(N(data!BC64), 0)</f>
        <v>70562</v>
      </c>
      <c r="K54" s="198">
        <f>ROUND(N(data!BC65), 0)</f>
        <v>0</v>
      </c>
      <c r="L54" s="198">
        <f>ROUND(N(data!BC66), 0)</f>
        <v>-4039642</v>
      </c>
      <c r="M54" s="198">
        <f>ROUND(N(data!BC67), 0)</f>
        <v>96618</v>
      </c>
      <c r="N54" s="198">
        <f>ROUND(N(data!BC68), 0)</f>
        <v>0</v>
      </c>
      <c r="O54" s="198">
        <f>ROUND(N(data!BC69), 0)</f>
        <v>83404</v>
      </c>
      <c r="P54" s="198">
        <f>ROUND(N(data!BC70), 0)</f>
        <v>0</v>
      </c>
      <c r="Q54" s="198">
        <f>ROUND(N(data!BC71), 0)</f>
        <v>0</v>
      </c>
      <c r="R54" s="198">
        <f>ROUND(N(data!BC72), 0)</f>
        <v>265</v>
      </c>
      <c r="S54" s="198">
        <f>ROUND(N(data!BC73), 0)</f>
        <v>65871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2293</v>
      </c>
      <c r="X54" s="198">
        <f>ROUND(N(data!BC78), 0)</f>
        <v>0</v>
      </c>
      <c r="Y54" s="198">
        <f>ROUND(N(data!BC79), 0)</f>
        <v>0</v>
      </c>
      <c r="Z54" s="198">
        <f>ROUND(N(data!BC80), 0)</f>
        <v>6342</v>
      </c>
      <c r="AA54" s="198">
        <f>ROUND(N(data!BC81), 0)</f>
        <v>0</v>
      </c>
      <c r="AB54" s="198">
        <f>ROUND(N(data!BC82), 0)</f>
        <v>1668</v>
      </c>
      <c r="AC54" s="198">
        <f>ROUND(N(data!BC83), 0)</f>
        <v>6965</v>
      </c>
      <c r="AD54" s="198">
        <f>ROUND(N(data!BC84), 0)</f>
        <v>624634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175</v>
      </c>
      <c r="B55" s="200" t="str">
        <f>RIGHT(data!$C$96,4)</f>
        <v>2024</v>
      </c>
      <c r="C55" s="12" t="str">
        <f>data!BD$55</f>
        <v>8420</v>
      </c>
      <c r="D55" s="12" t="s">
        <v>1164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175</v>
      </c>
      <c r="B56" s="200" t="str">
        <f>RIGHT(data!$C$96,4)</f>
        <v>2024</v>
      </c>
      <c r="C56" s="12" t="str">
        <f>data!BE$55</f>
        <v>8430</v>
      </c>
      <c r="D56" s="12" t="s">
        <v>1164</v>
      </c>
      <c r="E56" s="198">
        <f>ROUND(N(data!BE59), 0)</f>
        <v>125839</v>
      </c>
      <c r="F56" s="271">
        <f>ROUND(N(data!BE60), 2)</f>
        <v>0</v>
      </c>
      <c r="G56" s="198">
        <f>ROUND(N(data!BE61), 0)</f>
        <v>0</v>
      </c>
      <c r="H56" s="198">
        <f>ROUND(N(data!BE62), 0)</f>
        <v>0</v>
      </c>
      <c r="I56" s="198">
        <f>ROUND(N(data!BE63), 0)</f>
        <v>0</v>
      </c>
      <c r="J56" s="198">
        <f>ROUND(N(data!BE64), 0)</f>
        <v>1781</v>
      </c>
      <c r="K56" s="198">
        <f>ROUND(N(data!BE65), 0)</f>
        <v>0</v>
      </c>
      <c r="L56" s="198">
        <f>ROUND(N(data!BE66), 0)</f>
        <v>1781</v>
      </c>
      <c r="M56" s="198">
        <f>ROUND(N(data!BE67), 0)</f>
        <v>0</v>
      </c>
      <c r="N56" s="198">
        <f>ROUND(N(data!BE68), 0)</f>
        <v>0</v>
      </c>
      <c r="O56" s="198">
        <f>ROUND(N(data!BE69), 0)</f>
        <v>0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0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0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175</v>
      </c>
      <c r="B57" s="200" t="str">
        <f>RIGHT(data!$C$96,4)</f>
        <v>2024</v>
      </c>
      <c r="C57" s="12" t="str">
        <f>data!BF$55</f>
        <v>8460</v>
      </c>
      <c r="D57" s="12" t="s">
        <v>1164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1085</v>
      </c>
      <c r="M57" s="198">
        <f>ROUND(N(data!BF67), 0)</f>
        <v>0</v>
      </c>
      <c r="N57" s="198">
        <f>ROUND(N(data!BF68), 0)</f>
        <v>0</v>
      </c>
      <c r="O57" s="198">
        <f>ROUND(N(data!BF69), 0)</f>
        <v>1163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1163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175</v>
      </c>
      <c r="B58" s="200" t="str">
        <f>RIGHT(data!$C$96,4)</f>
        <v>2024</v>
      </c>
      <c r="C58" s="12" t="str">
        <f>data!BG$55</f>
        <v>8470</v>
      </c>
      <c r="D58" s="12" t="s">
        <v>1164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175</v>
      </c>
      <c r="B59" s="200" t="str">
        <f>RIGHT(data!$C$96,4)</f>
        <v>2024</v>
      </c>
      <c r="C59" s="12" t="str">
        <f>data!BH$55</f>
        <v>8480</v>
      </c>
      <c r="D59" s="12" t="s">
        <v>1164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175</v>
      </c>
      <c r="B60" s="200" t="str">
        <f>RIGHT(data!$C$96,4)</f>
        <v>2024</v>
      </c>
      <c r="C60" s="12" t="str">
        <f>data!BI$55</f>
        <v>8490</v>
      </c>
      <c r="D60" s="12" t="s">
        <v>1164</v>
      </c>
      <c r="E60" s="198">
        <f>ROUND(N(data!BI59), 0)</f>
        <v>0</v>
      </c>
      <c r="F60" s="271">
        <f>ROUND(N(data!BI60), 2)</f>
        <v>0</v>
      </c>
      <c r="G60" s="198">
        <f>ROUND(N(data!BI61), 0)</f>
        <v>14906</v>
      </c>
      <c r="H60" s="198">
        <f>ROUND(N(data!BI62), 0)</f>
        <v>5418</v>
      </c>
      <c r="I60" s="198">
        <f>ROUND(N(data!BI63), 0)</f>
        <v>0</v>
      </c>
      <c r="J60" s="198">
        <f>ROUND(N(data!BI64), 0)</f>
        <v>-538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175</v>
      </c>
      <c r="B61" s="200" t="str">
        <f>RIGHT(data!$C$96,4)</f>
        <v>2024</v>
      </c>
      <c r="C61" s="12" t="str">
        <f>data!BJ$55</f>
        <v>8510</v>
      </c>
      <c r="D61" s="12" t="s">
        <v>1164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175</v>
      </c>
      <c r="B62" s="200" t="str">
        <f>RIGHT(data!$C$96,4)</f>
        <v>2024</v>
      </c>
      <c r="C62" s="12" t="str">
        <f>data!BK$55</f>
        <v>8530</v>
      </c>
      <c r="D62" s="12" t="s">
        <v>1164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175</v>
      </c>
      <c r="B63" s="200" t="str">
        <f>RIGHT(data!$C$96,4)</f>
        <v>2024</v>
      </c>
      <c r="C63" s="12" t="str">
        <f>data!BL$55</f>
        <v>8560</v>
      </c>
      <c r="D63" s="12" t="s">
        <v>1164</v>
      </c>
      <c r="E63" s="198">
        <f>ROUND(N(data!BL59), 0)</f>
        <v>0</v>
      </c>
      <c r="F63" s="271">
        <f>ROUND(N(data!BL60), 2)</f>
        <v>17</v>
      </c>
      <c r="G63" s="198">
        <f>ROUND(N(data!BL61), 0)</f>
        <v>802202</v>
      </c>
      <c r="H63" s="198">
        <f>ROUND(N(data!BL62), 0)</f>
        <v>309634</v>
      </c>
      <c r="I63" s="198">
        <f>ROUND(N(data!BL63), 0)</f>
        <v>0</v>
      </c>
      <c r="J63" s="198">
        <f>ROUND(N(data!BL64), 0)</f>
        <v>-785</v>
      </c>
      <c r="K63" s="198">
        <f>ROUND(N(data!BL65), 0)</f>
        <v>0</v>
      </c>
      <c r="L63" s="198">
        <f>ROUND(N(data!BL66), 0)</f>
        <v>-1133502</v>
      </c>
      <c r="M63" s="198">
        <f>ROUND(N(data!BL67), 0)</f>
        <v>0</v>
      </c>
      <c r="N63" s="198">
        <f>ROUND(N(data!BL68), 0)</f>
        <v>0</v>
      </c>
      <c r="O63" s="198">
        <f>ROUND(N(data!BL69), 0)</f>
        <v>34057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33909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148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175</v>
      </c>
      <c r="B64" s="200" t="str">
        <f>RIGHT(data!$C$96,4)</f>
        <v>2024</v>
      </c>
      <c r="C64" s="12" t="str">
        <f>data!BM$55</f>
        <v>8590</v>
      </c>
      <c r="D64" s="12" t="s">
        <v>1164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175</v>
      </c>
      <c r="B65" s="200" t="str">
        <f>RIGHT(data!$C$96,4)</f>
        <v>2024</v>
      </c>
      <c r="C65" s="12" t="str">
        <f>data!BN$55</f>
        <v>8610</v>
      </c>
      <c r="D65" s="12" t="s">
        <v>1164</v>
      </c>
      <c r="E65" s="198">
        <f>ROUND(N(data!BN59), 0)</f>
        <v>0</v>
      </c>
      <c r="F65" s="271">
        <f>ROUND(N(data!BN60), 2)</f>
        <v>0</v>
      </c>
      <c r="G65" s="198">
        <f>ROUND(N(data!BN61), 0)</f>
        <v>0</v>
      </c>
      <c r="H65" s="198">
        <f>ROUND(N(data!BN62), 0)</f>
        <v>0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0</v>
      </c>
      <c r="M65" s="198">
        <f>ROUND(N(data!BN67), 0)</f>
        <v>0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3932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175</v>
      </c>
      <c r="B66" s="200" t="str">
        <f>RIGHT(data!$C$96,4)</f>
        <v>2024</v>
      </c>
      <c r="C66" s="12" t="str">
        <f>data!BO$55</f>
        <v>8620</v>
      </c>
      <c r="D66" s="12" t="s">
        <v>1164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175</v>
      </c>
      <c r="B67" s="200" t="str">
        <f>RIGHT(data!$C$96,4)</f>
        <v>2024</v>
      </c>
      <c r="C67" s="12" t="str">
        <f>data!BP$55</f>
        <v>8630</v>
      </c>
      <c r="D67" s="12" t="s">
        <v>1164</v>
      </c>
      <c r="E67" s="198">
        <f>ROUND(N(data!BP59), 0)</f>
        <v>0</v>
      </c>
      <c r="F67" s="271">
        <f>ROUND(N(data!BP60), 2)</f>
        <v>4</v>
      </c>
      <c r="G67" s="198">
        <f>ROUND(N(data!BP61), 0)</f>
        <v>351112</v>
      </c>
      <c r="H67" s="198">
        <f>ROUND(N(data!BP62), 0)</f>
        <v>85890</v>
      </c>
      <c r="I67" s="198">
        <f>ROUND(N(data!BP63), 0)</f>
        <v>0</v>
      </c>
      <c r="J67" s="198">
        <f>ROUND(N(data!BP64), 0)</f>
        <v>27699</v>
      </c>
      <c r="K67" s="198">
        <f>ROUND(N(data!BP65), 0)</f>
        <v>0</v>
      </c>
      <c r="L67" s="198">
        <f>ROUND(N(data!BP66), 0)</f>
        <v>195277</v>
      </c>
      <c r="M67" s="198">
        <f>ROUND(N(data!BP67), 0)</f>
        <v>10212</v>
      </c>
      <c r="N67" s="198">
        <f>ROUND(N(data!BP68), 0)</f>
        <v>15558</v>
      </c>
      <c r="O67" s="198">
        <f>ROUND(N(data!BP69), 0)</f>
        <v>277580</v>
      </c>
      <c r="P67" s="198">
        <f>ROUND(N(data!BP70), 0)</f>
        <v>0</v>
      </c>
      <c r="Q67" s="198">
        <f>ROUND(N(data!BP71), 0)</f>
        <v>0</v>
      </c>
      <c r="R67" s="198">
        <f>ROUND(N(data!BP72), 0)</f>
        <v>580</v>
      </c>
      <c r="S67" s="198">
        <f>ROUND(N(data!BP73), 0)</f>
        <v>16044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9852</v>
      </c>
      <c r="Y67" s="198">
        <f>ROUND(N(data!BP79), 0)</f>
        <v>0</v>
      </c>
      <c r="Z67" s="198">
        <f>ROUND(N(data!BP80), 0)</f>
        <v>470</v>
      </c>
      <c r="AA67" s="198">
        <f>ROUND(N(data!BP81), 0)</f>
        <v>0</v>
      </c>
      <c r="AB67" s="198">
        <f>ROUND(N(data!BP82), 0)</f>
        <v>4385</v>
      </c>
      <c r="AC67" s="198">
        <f>ROUND(N(data!BP83), 0)</f>
        <v>246249</v>
      </c>
      <c r="AD67" s="198">
        <f>ROUND(N(data!BP84), 0)</f>
        <v>573731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175</v>
      </c>
      <c r="B68" s="200" t="str">
        <f>RIGHT(data!$C$96,4)</f>
        <v>2024</v>
      </c>
      <c r="C68" s="12" t="str">
        <f>data!BQ$55</f>
        <v>8640</v>
      </c>
      <c r="D68" s="12" t="s">
        <v>1164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175</v>
      </c>
      <c r="B69" s="200" t="str">
        <f>RIGHT(data!$C$96,4)</f>
        <v>2024</v>
      </c>
      <c r="C69" s="12" t="str">
        <f>data!BR$55</f>
        <v>8650</v>
      </c>
      <c r="D69" s="12" t="s">
        <v>1164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175</v>
      </c>
      <c r="B70" s="200" t="str">
        <f>RIGHT(data!$C$96,4)</f>
        <v>2024</v>
      </c>
      <c r="C70" s="12" t="str">
        <f>data!BS$55</f>
        <v>8660</v>
      </c>
      <c r="D70" s="12" t="s">
        <v>1164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175</v>
      </c>
      <c r="B71" s="200" t="str">
        <f>RIGHT(data!$C$96,4)</f>
        <v>2024</v>
      </c>
      <c r="C71" s="12" t="str">
        <f>data!BT$55</f>
        <v>8670</v>
      </c>
      <c r="D71" s="12" t="s">
        <v>1164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175</v>
      </c>
      <c r="B72" s="200" t="str">
        <f>RIGHT(data!$C$96,4)</f>
        <v>2024</v>
      </c>
      <c r="C72" s="12" t="str">
        <f>data!BU$55</f>
        <v>8680</v>
      </c>
      <c r="D72" s="12" t="s">
        <v>1164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175</v>
      </c>
      <c r="B73" s="200" t="str">
        <f>RIGHT(data!$C$96,4)</f>
        <v>2024</v>
      </c>
      <c r="C73" s="12" t="str">
        <f>data!BV$55</f>
        <v>8690</v>
      </c>
      <c r="D73" s="12" t="s">
        <v>1164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175</v>
      </c>
      <c r="B74" s="200" t="str">
        <f>RIGHT(data!$C$96,4)</f>
        <v>2024</v>
      </c>
      <c r="C74" s="12" t="str">
        <f>data!BW$55</f>
        <v>8700</v>
      </c>
      <c r="D74" s="12" t="s">
        <v>1164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175</v>
      </c>
      <c r="B75" s="200" t="str">
        <f>RIGHT(data!$C$96,4)</f>
        <v>2024</v>
      </c>
      <c r="C75" s="12" t="str">
        <f>data!BX$55</f>
        <v>8710</v>
      </c>
      <c r="D75" s="12" t="s">
        <v>1164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82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175</v>
      </c>
      <c r="B76" s="200" t="str">
        <f>RIGHT(data!$C$96,4)</f>
        <v>2024</v>
      </c>
      <c r="C76" s="12" t="str">
        <f>data!BY$55</f>
        <v>8720</v>
      </c>
      <c r="D76" s="12" t="s">
        <v>1164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212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175</v>
      </c>
      <c r="B77" s="200" t="str">
        <f>RIGHT(data!$C$96,4)</f>
        <v>2024</v>
      </c>
      <c r="C77" s="12" t="str">
        <f>data!BZ$55</f>
        <v>8730</v>
      </c>
      <c r="D77" s="12" t="s">
        <v>1164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175</v>
      </c>
      <c r="B78" s="200" t="str">
        <f>RIGHT(data!$C$96,4)</f>
        <v>2024</v>
      </c>
      <c r="C78" s="12" t="str">
        <f>data!CA$55</f>
        <v>8740</v>
      </c>
      <c r="D78" s="12" t="s">
        <v>1164</v>
      </c>
      <c r="E78" s="198">
        <f>ROUND(N(data!CA59), 0)</f>
        <v>0</v>
      </c>
      <c r="F78" s="271">
        <f>ROUND(N(data!CA60), 2)</f>
        <v>0</v>
      </c>
      <c r="G78" s="198">
        <f>ROUND(N(data!CA61), 0)</f>
        <v>50626</v>
      </c>
      <c r="H78" s="198">
        <f>ROUND(N(data!CA62), 0)</f>
        <v>16193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-10769</v>
      </c>
      <c r="M78" s="198">
        <f>ROUND(N(data!CA67), 0)</f>
        <v>0</v>
      </c>
      <c r="N78" s="198">
        <f>ROUND(N(data!CA68), 0)</f>
        <v>0</v>
      </c>
      <c r="O78" s="198">
        <f>ROUND(N(data!CA69), 0)</f>
        <v>11274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636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2922</v>
      </c>
      <c r="AA78" s="198">
        <f>ROUND(N(data!CA81), 0)</f>
        <v>0</v>
      </c>
      <c r="AB78" s="198">
        <f>ROUND(N(data!CA82), 0)</f>
        <v>0</v>
      </c>
      <c r="AC78" s="198">
        <f>ROUND(N(data!CA83), 0)</f>
        <v>7717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175</v>
      </c>
      <c r="B79" s="200" t="str">
        <f>RIGHT(data!$C$96,4)</f>
        <v>2024</v>
      </c>
      <c r="C79" s="12" t="str">
        <f>data!CB$55</f>
        <v>8770</v>
      </c>
      <c r="D79" s="12" t="s">
        <v>1164</v>
      </c>
      <c r="E79" s="198">
        <f>ROUND(N(data!CB59), 0)</f>
        <v>0</v>
      </c>
      <c r="F79" s="271">
        <f>ROUND(N(data!CB60), 2)</f>
        <v>2</v>
      </c>
      <c r="G79" s="198">
        <f>ROUND(N(data!CB61), 0)</f>
        <v>86459</v>
      </c>
      <c r="H79" s="198">
        <f>ROUND(N(data!CB62), 0)</f>
        <v>31967</v>
      </c>
      <c r="I79" s="198">
        <f>ROUND(N(data!CB63), 0)</f>
        <v>74906</v>
      </c>
      <c r="J79" s="198">
        <f>ROUND(N(data!CB64), 0)</f>
        <v>1394</v>
      </c>
      <c r="K79" s="198">
        <f>ROUND(N(data!CB65), 0)</f>
        <v>0</v>
      </c>
      <c r="L79" s="198">
        <f>ROUND(N(data!CB66), 0)</f>
        <v>-64735</v>
      </c>
      <c r="M79" s="198">
        <f>ROUND(N(data!CB67), 0)</f>
        <v>28447</v>
      </c>
      <c r="N79" s="198">
        <f>ROUND(N(data!CB68), 0)</f>
        <v>0</v>
      </c>
      <c r="O79" s="198">
        <f>ROUND(N(data!CB69), 0)</f>
        <v>25512</v>
      </c>
      <c r="P79" s="198">
        <f>ROUND(N(data!CB70), 0)</f>
        <v>0</v>
      </c>
      <c r="Q79" s="198">
        <f>ROUND(N(data!CB71), 0)</f>
        <v>0</v>
      </c>
      <c r="R79" s="198">
        <f>ROUND(N(data!CB72), 0)</f>
        <v>106</v>
      </c>
      <c r="S79" s="198">
        <f>ROUND(N(data!CB73), 0)</f>
        <v>4838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-99</v>
      </c>
      <c r="AA79" s="198">
        <f>ROUND(N(data!CB81), 0)</f>
        <v>0</v>
      </c>
      <c r="AB79" s="198">
        <f>ROUND(N(data!CB82), 0)</f>
        <v>8785</v>
      </c>
      <c r="AC79" s="198">
        <f>ROUND(N(data!CB83), 0)</f>
        <v>11882</v>
      </c>
      <c r="AD79" s="198">
        <f>ROUND(N(data!CB84), 0)</f>
        <v>208971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175</v>
      </c>
      <c r="B80" s="200" t="str">
        <f>RIGHT(data!$C$96,4)</f>
        <v>2024</v>
      </c>
      <c r="C80" s="12" t="str">
        <f>data!CC$55</f>
        <v>8790</v>
      </c>
      <c r="D80" s="12" t="s">
        <v>1164</v>
      </c>
      <c r="E80" s="198">
        <f>ROUND(N(data!CC59), 0)</f>
        <v>0</v>
      </c>
      <c r="F80" s="271">
        <f>ROUND(N(data!CC60), 2)</f>
        <v>111</v>
      </c>
      <c r="G80" s="198">
        <f>ROUND(N(data!CC61), 0)</f>
        <v>17348923</v>
      </c>
      <c r="H80" s="198">
        <f>ROUND(N(data!CC62), 0)</f>
        <v>2922189</v>
      </c>
      <c r="I80" s="198">
        <f>ROUND(N(data!CC63), 0)</f>
        <v>1204684</v>
      </c>
      <c r="J80" s="198">
        <f>ROUND(N(data!CC64), 0)</f>
        <v>328974</v>
      </c>
      <c r="K80" s="198">
        <f>ROUND(N(data!CC65), 0)</f>
        <v>0</v>
      </c>
      <c r="L80" s="198">
        <f>ROUND(N(data!CC66), 0)</f>
        <v>-2108773</v>
      </c>
      <c r="M80" s="198">
        <f>ROUND(N(data!CC67), 0)</f>
        <v>2004823</v>
      </c>
      <c r="N80" s="198">
        <f>ROUND(N(data!CC68), 0)</f>
        <v>463819</v>
      </c>
      <c r="O80" s="198">
        <f>ROUND(N(data!CC69), 0)</f>
        <v>16186495</v>
      </c>
      <c r="P80" s="198">
        <f>ROUND(N(data!CC70), 0)</f>
        <v>0</v>
      </c>
      <c r="Q80" s="198">
        <f>ROUND(N(data!CC71), 0)</f>
        <v>0</v>
      </c>
      <c r="R80" s="198">
        <f>ROUND(N(data!CC72), 0)</f>
        <v>91274</v>
      </c>
      <c r="S80" s="198">
        <f>ROUND(N(data!CC73), 0)</f>
        <v>1092987</v>
      </c>
      <c r="T80" s="198">
        <f>ROUND(N(data!CC74), 0)</f>
        <v>1410</v>
      </c>
      <c r="U80" s="198">
        <f>ROUND(N(data!CC75), 0)</f>
        <v>111591</v>
      </c>
      <c r="V80" s="198">
        <f>ROUND(N(data!CC76), 0)</f>
        <v>0</v>
      </c>
      <c r="W80" s="198">
        <f>ROUND(N(data!CC77), 0)</f>
        <v>190586</v>
      </c>
      <c r="X80" s="198">
        <f>ROUND(N(data!CC78), 0)</f>
        <v>2420579</v>
      </c>
      <c r="Y80" s="198">
        <f>ROUND(N(data!CC79), 0)</f>
        <v>62116</v>
      </c>
      <c r="Z80" s="198">
        <f>ROUND(N(data!CC80), 0)</f>
        <v>-20379</v>
      </c>
      <c r="AA80" s="198">
        <f>ROUND(N(data!CC81), 0)</f>
        <v>4930427</v>
      </c>
      <c r="AB80" s="198">
        <f>ROUND(N(data!CC82), 0)</f>
        <v>238117</v>
      </c>
      <c r="AC80" s="198">
        <f>ROUND(N(data!CC83), 0)</f>
        <v>7067786</v>
      </c>
      <c r="AD80" s="198">
        <f>ROUND(N(data!CC84), 0)</f>
        <v>2371633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Mary Bridge Children's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H-175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311 South L Street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311 South L Street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Tacoma,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A37gdV5xFHDkrXeGQcr3HSajGW6acR4S4HKyiPhMpAFN6rinfjNRpfT8xGq1JS4fkQmFxHCueeUMBiCVeMTNxg==" saltValue="EqosC1ekWgQ8oT1KYvweK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13" zoomScale="85" zoomScaleNormal="85" workbookViewId="0">
      <selection activeCell="I17" sqref="I17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175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12091032</v>
      </c>
      <c r="C15" s="228">
        <f>data!C85</f>
        <v>60211408.889999993</v>
      </c>
      <c r="D15" s="228">
        <f>ROUND(N('Prior Year'!C59), 0)</f>
        <v>2997</v>
      </c>
      <c r="E15" s="1">
        <f>data!C59</f>
        <v>18999</v>
      </c>
      <c r="F15" s="205">
        <f t="shared" ref="F15:F59" si="0">IF(B15=0,"",IF(D15=0,"",B15/D15))</f>
        <v>4034.3783783783783</v>
      </c>
      <c r="G15" s="205">
        <f t="shared" ref="G15:G29" si="1">IF(C15=0,"",IF(E15=0,"",C15/E15))</f>
        <v>3169.1883199115741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211603.75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16239612</v>
      </c>
      <c r="C17" s="228">
        <f>data!E85</f>
        <v>36154103.609999999</v>
      </c>
      <c r="D17" s="228">
        <f>ROUND(N('Prior Year'!E59), 0)</f>
        <v>14234</v>
      </c>
      <c r="E17" s="1">
        <f>data!E59</f>
        <v>13459</v>
      </c>
      <c r="F17" s="205">
        <f t="shared" si="0"/>
        <v>1140.9029085288746</v>
      </c>
      <c r="G17" s="205">
        <f t="shared" si="1"/>
        <v>2686.2399591351514</v>
      </c>
      <c r="H17" s="6">
        <f t="shared" si="2"/>
        <v>1.3544860294894816</v>
      </c>
      <c r="I17" s="228" t="s">
        <v>1371</v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2342011.56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1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0</v>
      </c>
      <c r="C27" s="228">
        <f>data!O85</f>
        <v>-533843.12000000011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37702996</v>
      </c>
      <c r="C28" s="228">
        <f>data!P85</f>
        <v>55667877.939999998</v>
      </c>
      <c r="D28" s="228">
        <f>ROUND(N('Prior Year'!P59), 0)</f>
        <v>0</v>
      </c>
      <c r="E28" s="1">
        <f>data!P59</f>
        <v>1393860</v>
      </c>
      <c r="F28" s="205" t="str">
        <f t="shared" si="0"/>
        <v/>
      </c>
      <c r="G28" s="205">
        <f t="shared" si="1"/>
        <v>39.937926291019181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1710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0</v>
      </c>
      <c r="C31" s="228">
        <f>data!S85</f>
        <v>3400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7650580</v>
      </c>
      <c r="C32" s="228">
        <f>data!T85</f>
        <v>2321701.4300000002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1610273</v>
      </c>
      <c r="C33" s="228">
        <f>data!U85</f>
        <v>8723789.9699999988</v>
      </c>
      <c r="D33" s="228">
        <f>ROUND(N('Prior Year'!U59), 0)</f>
        <v>0</v>
      </c>
      <c r="E33" s="1">
        <f>data!U59</f>
        <v>1</v>
      </c>
      <c r="F33" s="205" t="str">
        <f t="shared" si="0"/>
        <v/>
      </c>
      <c r="G33" s="205">
        <f t="shared" ref="G33:G69" si="4">IF(C33=0,"",IF(E33=0,"",C33/E33))</f>
        <v>8723789.9699999988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6674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2928248</v>
      </c>
      <c r="C35" s="228">
        <f>data!W85</f>
        <v>1608772.27</v>
      </c>
      <c r="D35" s="228">
        <f>ROUND(N('Prior Year'!W59), 0)</f>
        <v>0</v>
      </c>
      <c r="E35" s="1">
        <f>data!W59</f>
        <v>2919</v>
      </c>
      <c r="F35" s="205" t="str">
        <f t="shared" si="0"/>
        <v/>
      </c>
      <c r="G35" s="205">
        <f t="shared" si="4"/>
        <v>551.13815347721822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477651</v>
      </c>
      <c r="C36" s="228">
        <f>data!X85</f>
        <v>1047434.9199999999</v>
      </c>
      <c r="D36" s="228">
        <f>ROUND(N('Prior Year'!X59), 0)</f>
        <v>0</v>
      </c>
      <c r="E36" s="1">
        <f>data!X59</f>
        <v>3564</v>
      </c>
      <c r="F36" s="205" t="str">
        <f t="shared" si="0"/>
        <v/>
      </c>
      <c r="G36" s="205">
        <f t="shared" si="4"/>
        <v>293.89307519640852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1652803</v>
      </c>
      <c r="C37" s="228">
        <f>data!Y85</f>
        <v>6533797.7399999993</v>
      </c>
      <c r="D37" s="228">
        <f>ROUND(N('Prior Year'!Y59), 0)</f>
        <v>0</v>
      </c>
      <c r="E37" s="1">
        <f>data!Y59</f>
        <v>46707</v>
      </c>
      <c r="F37" s="205" t="str">
        <f t="shared" si="0"/>
        <v/>
      </c>
      <c r="G37" s="205">
        <f t="shared" si="4"/>
        <v>139.88904746611854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758455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139021</v>
      </c>
      <c r="C39" s="228">
        <f>data!AA85</f>
        <v>189143.34</v>
      </c>
      <c r="D39" s="228">
        <f>ROUND(N('Prior Year'!AA59), 0)</f>
        <v>0</v>
      </c>
      <c r="E39" s="1">
        <f>data!AA59</f>
        <v>161</v>
      </c>
      <c r="F39" s="205" t="str">
        <f t="shared" si="0"/>
        <v/>
      </c>
      <c r="G39" s="205">
        <f t="shared" si="4"/>
        <v>1174.8033540372671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24349007</v>
      </c>
      <c r="C40" s="228">
        <f>data!AB85</f>
        <v>38769220.010000013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3131852</v>
      </c>
      <c r="C41" s="228">
        <f>data!AC85</f>
        <v>10559777.780000001</v>
      </c>
      <c r="D41" s="228">
        <f>ROUND(N('Prior Year'!AC59), 0)</f>
        <v>0</v>
      </c>
      <c r="E41" s="1">
        <f>data!AC59</f>
        <v>130479</v>
      </c>
      <c r="F41" s="205" t="str">
        <f t="shared" si="0"/>
        <v/>
      </c>
      <c r="G41" s="205">
        <f t="shared" si="4"/>
        <v>80.930860751538575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3375121</v>
      </c>
      <c r="C43" s="228">
        <f>data!AE85</f>
        <v>22944559.640000001</v>
      </c>
      <c r="D43" s="228">
        <f>ROUND(N('Prior Year'!AE59), 0)</f>
        <v>0</v>
      </c>
      <c r="E43" s="1">
        <f>data!AE59</f>
        <v>55543</v>
      </c>
      <c r="F43" s="205" t="str">
        <f t="shared" si="0"/>
        <v/>
      </c>
      <c r="G43" s="205">
        <f t="shared" si="4"/>
        <v>413.09543308787789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20572262</v>
      </c>
      <c r="C45" s="228">
        <f>data!AG85</f>
        <v>34957031.660000004</v>
      </c>
      <c r="D45" s="228">
        <f>ROUND(N('Prior Year'!AG59), 0)</f>
        <v>0</v>
      </c>
      <c r="E45" s="1">
        <f>data!AG59</f>
        <v>49346</v>
      </c>
      <c r="F45" s="205" t="str">
        <f t="shared" si="0"/>
        <v/>
      </c>
      <c r="G45" s="205">
        <f t="shared" si="4"/>
        <v>708.40659141571768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75465522</v>
      </c>
      <c r="C48" s="228">
        <f>data!AJ85</f>
        <v>118358713.13999999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6074564</v>
      </c>
      <c r="C49" s="228">
        <f>data!AK85</f>
        <v>6194862.3700000001</v>
      </c>
      <c r="D49" s="228">
        <f>ROUND(N('Prior Year'!AK59), 0)</f>
        <v>0</v>
      </c>
      <c r="E49" s="1">
        <f>data!AK59</f>
        <v>77633</v>
      </c>
      <c r="F49" s="205" t="str">
        <f t="shared" si="0"/>
        <v/>
      </c>
      <c r="G49" s="205">
        <f t="shared" si="4"/>
        <v>79.796766452410708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3435054</v>
      </c>
      <c r="C50" s="228">
        <f>data!AL85</f>
        <v>8112048.1799999997</v>
      </c>
      <c r="D50" s="228">
        <f>ROUND(N('Prior Year'!AL59), 0)</f>
        <v>0</v>
      </c>
      <c r="E50" s="1">
        <f>data!AL59</f>
        <v>35452</v>
      </c>
      <c r="F50" s="205" t="str">
        <f t="shared" si="0"/>
        <v/>
      </c>
      <c r="G50" s="205">
        <f t="shared" si="4"/>
        <v>228.8177868667494</v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358537.04999999987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58650203</v>
      </c>
      <c r="C60" s="228">
        <f>data!AV85</f>
        <v>1208252.6199999999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2380195</v>
      </c>
      <c r="C61" s="228">
        <f>data!AW85</f>
        <v>4362106.57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915313</v>
      </c>
      <c r="C63" s="228">
        <f>data!AY85</f>
        <v>1146814.67</v>
      </c>
      <c r="D63" s="228">
        <f>ROUND(N('Prior Year'!AY59), 0)</f>
        <v>42656</v>
      </c>
      <c r="E63" s="1">
        <f>data!AY59</f>
        <v>49504</v>
      </c>
      <c r="F63" s="205">
        <f>IF(B63=0,"",IF(D63=0,"",B63/D63))</f>
        <v>21.458012940735184</v>
      </c>
      <c r="G63" s="205">
        <f t="shared" si="4"/>
        <v>23.166101123141562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22980.489999999991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0</v>
      </c>
      <c r="C65" s="228">
        <f>data!BA85</f>
        <v>0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2320924</v>
      </c>
      <c r="C66" s="228">
        <f>data!BB85</f>
        <v>338400.97000000073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186237</v>
      </c>
      <c r="C67" s="228">
        <f>data!BC85</f>
        <v>-435539.48999999976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0</v>
      </c>
      <c r="C68" s="228">
        <f>data!BD85</f>
        <v>0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0</v>
      </c>
      <c r="C69" s="228">
        <f>data!BE85</f>
        <v>3562.14</v>
      </c>
      <c r="D69" s="228">
        <f>ROUND(N('Prior Year'!BE59), 0)</f>
        <v>125839</v>
      </c>
      <c r="E69" s="1">
        <f>data!BE59</f>
        <v>125839.31999999995</v>
      </c>
      <c r="F69" s="205" t="str">
        <f>IF(B69=0,"",IF(D69=0,"",B69/D69))</f>
        <v/>
      </c>
      <c r="G69" s="205">
        <f t="shared" si="4"/>
        <v>2.830705061025442E-2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789</v>
      </c>
      <c r="B70" s="228">
        <f>ROUND(N('Prior Year'!BF85), 0)</f>
        <v>0</v>
      </c>
      <c r="C70" s="228">
        <f>data!BF85</f>
        <v>2247.73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0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0</v>
      </c>
      <c r="C72" s="228">
        <f>data!BH85</f>
        <v>0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19786.11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0</v>
      </c>
      <c r="C74" s="228">
        <f>data!BJ85</f>
        <v>0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0</v>
      </c>
      <c r="C75" s="228">
        <f>data!BK85</f>
        <v>0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1495441</v>
      </c>
      <c r="C76" s="228">
        <f>data!BL85</f>
        <v>11606.67999999992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7096555</v>
      </c>
      <c r="C78" s="228">
        <f>data!BN85</f>
        <v>0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0</v>
      </c>
      <c r="C80" s="228">
        <f>data!BP85</f>
        <v>389597.41000000003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0</v>
      </c>
      <c r="C82" s="228">
        <f>data!BR85</f>
        <v>0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0</v>
      </c>
      <c r="C86" s="228">
        <f>data!BV85</f>
        <v>0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0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1005286</v>
      </c>
      <c r="C88" s="228">
        <f>data!BX85</f>
        <v>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554776</v>
      </c>
      <c r="C89" s="228">
        <f>data!BY85</f>
        <v>0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3134598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67323.929999999993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1581</v>
      </c>
      <c r="C92" s="228">
        <f>data!CB85</f>
        <v>-25020.339999999997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85549912</v>
      </c>
      <c r="C93" s="228">
        <f>data!CC85</f>
        <v>35979500.830000006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0</v>
      </c>
      <c r="C94" s="228">
        <f>data!CD85</f>
        <v>0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lCqfFKRbwjlFX6Qv/WP4yiC70DUtPY2nfjctZYg924QhAmd0vROEHoadi/NGaIzaAFFWzMIPwysHJDA6JPXN5Q==" saltValue="dBXKjkIqoETTFuwgDuWXuw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D16" sqref="D16"/>
    </sheetView>
  </sheetViews>
  <sheetFormatPr defaultRowHeight="15" x14ac:dyDescent="0.2"/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6910289.2599999998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1" t="s">
        <v>1374</v>
      </c>
      <c r="B15" s="267"/>
      <c r="C15" s="267"/>
      <c r="D15" s="267">
        <v>2325989.16</v>
      </c>
    </row>
    <row r="16" spans="1:4" ht="15.75" x14ac:dyDescent="0.25">
      <c r="A16" s="267" t="s">
        <v>824</v>
      </c>
      <c r="B16" s="267"/>
      <c r="C16" s="267"/>
      <c r="D16" s="267"/>
    </row>
    <row r="17" spans="1:4" ht="15.75" x14ac:dyDescent="0.25">
      <c r="A17" s="267" t="s">
        <v>824</v>
      </c>
      <c r="B17" s="267"/>
      <c r="C17" s="267"/>
      <c r="D17" s="267"/>
    </row>
    <row r="18" spans="1:4" ht="15.75" x14ac:dyDescent="0.25">
      <c r="A18" s="267" t="s">
        <v>824</v>
      </c>
      <c r="B18" s="267"/>
      <c r="C18" s="267"/>
      <c r="D18" s="267"/>
    </row>
    <row r="19" spans="1:4" ht="15.75" x14ac:dyDescent="0.25">
      <c r="A19" s="267" t="s">
        <v>824</v>
      </c>
      <c r="B19" s="267"/>
      <c r="C19" s="267"/>
      <c r="D19" s="267"/>
    </row>
    <row r="20" spans="1:4" ht="15.75" x14ac:dyDescent="0.25">
      <c r="A20" s="267" t="s">
        <v>824</v>
      </c>
      <c r="B20" s="267"/>
      <c r="C20" s="267"/>
      <c r="D20" s="267"/>
    </row>
    <row r="21" spans="1:4" ht="15.75" x14ac:dyDescent="0.25">
      <c r="A21" s="267" t="s">
        <v>824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825</v>
      </c>
      <c r="B25" s="267"/>
      <c r="C25" s="267"/>
      <c r="D25" s="267">
        <f>N(data!C414)</f>
        <v>8729176.4099999983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1" t="s">
        <v>1372</v>
      </c>
      <c r="B29" s="267"/>
      <c r="C29" s="267"/>
      <c r="D29" s="267">
        <v>2321399.96</v>
      </c>
    </row>
    <row r="30" spans="1:4" ht="15.75" x14ac:dyDescent="0.25">
      <c r="A30" s="1" t="s">
        <v>1373</v>
      </c>
      <c r="B30" s="267"/>
      <c r="C30" s="267"/>
      <c r="D30" s="267">
        <v>3524601.89</v>
      </c>
    </row>
    <row r="31" spans="1:4" ht="15.75" x14ac:dyDescent="0.25">
      <c r="A31" s="267" t="s">
        <v>826</v>
      </c>
      <c r="B31" s="267"/>
      <c r="C31" s="267"/>
      <c r="D31" s="267"/>
    </row>
    <row r="32" spans="1:4" ht="15.75" x14ac:dyDescent="0.25">
      <c r="A32" s="267" t="s">
        <v>826</v>
      </c>
      <c r="B32" s="267"/>
      <c r="C32" s="267"/>
      <c r="D32" s="267"/>
    </row>
    <row r="33" spans="1:4" ht="15.75" x14ac:dyDescent="0.25">
      <c r="A33" s="267" t="s">
        <v>826</v>
      </c>
      <c r="B33" s="267"/>
      <c r="C33" s="267"/>
      <c r="D33" s="267"/>
    </row>
    <row r="34" spans="1:4" ht="15.75" x14ac:dyDescent="0.25">
      <c r="A34" s="267" t="s">
        <v>826</v>
      </c>
      <c r="B34" s="267"/>
      <c r="C34" s="267"/>
      <c r="D34" s="267"/>
    </row>
    <row r="35" spans="1:4" ht="15.75" x14ac:dyDescent="0.25">
      <c r="A35" s="267" t="s">
        <v>826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NoT3rxnbrXQCRMlKBy9ey2HgdFtk1FZIzNUeKyOND/u5wV3F0urJm4Hc8ncdDUibpO1QgXIDK//LfPZ+FX0eXg==" saltValue="wQps5ULqUw/HiE+py+b3JA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827</v>
      </c>
    </row>
    <row r="2" spans="1:7" ht="20.100000000000001" customHeight="1" x14ac:dyDescent="0.25">
      <c r="A2" s="62" t="s">
        <v>828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H-175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Mary Bridge Children's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Pierce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829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830</v>
      </c>
      <c r="C8" s="67"/>
      <c r="D8" s="64" t="str">
        <f>"  "&amp;data!C105</f>
        <v xml:space="preserve">  Matt Schere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831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832</v>
      </c>
      <c r="C10" s="67"/>
      <c r="D10" s="64" t="str">
        <f>"  "&amp;data!C107</f>
        <v xml:space="preserve">  (253) 403-1000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833</v>
      </c>
      <c r="C11" s="67"/>
      <c r="D11" s="64" t="str">
        <f>"  "&amp;data!C108</f>
        <v xml:space="preserve">  (253) 459-7859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835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836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837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838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839</v>
      </c>
      <c r="C23" s="64"/>
      <c r="D23" s="64"/>
      <c r="E23" s="64"/>
      <c r="F23" s="63">
        <f>data!C127</f>
        <v>5595</v>
      </c>
      <c r="G23" s="67">
        <f>data!D127</f>
        <v>32460</v>
      </c>
    </row>
    <row r="24" spans="1:7" ht="20.100000000000001" customHeight="1" x14ac:dyDescent="0.2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841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842</v>
      </c>
      <c r="C29" s="67"/>
      <c r="D29" s="79" t="s">
        <v>193</v>
      </c>
      <c r="E29" s="83" t="s">
        <v>842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81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843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844</v>
      </c>
      <c r="C32" s="67"/>
      <c r="D32" s="67">
        <f>data!C134</f>
        <v>70</v>
      </c>
      <c r="E32" s="64" t="s">
        <v>845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848</v>
      </c>
      <c r="C34" s="67"/>
      <c r="D34" s="67">
        <f>data!C136</f>
        <v>0</v>
      </c>
      <c r="E34" s="64" t="s">
        <v>347</v>
      </c>
      <c r="F34" s="67"/>
      <c r="G34" s="67">
        <f>data!E143</f>
        <v>151</v>
      </c>
    </row>
    <row r="35" spans="1:7" ht="20.100000000000001" customHeight="1" x14ac:dyDescent="0.25">
      <c r="A35" s="63"/>
      <c r="B35" s="83" t="s">
        <v>849</v>
      </c>
      <c r="C35" s="67"/>
      <c r="D35" s="67">
        <f>data!C137</f>
        <v>0</v>
      </c>
      <c r="E35" s="64" t="s">
        <v>850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152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851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852</v>
      </c>
      <c r="G1" s="61" t="s">
        <v>853</v>
      </c>
    </row>
    <row r="2" spans="1:7" ht="20.100000000000001" customHeight="1" x14ac:dyDescent="0.25">
      <c r="A2" s="1" t="str">
        <f>"Hospital: "&amp;data!C98</f>
        <v>Hospital: Mary Bridge Children's Hospital</v>
      </c>
      <c r="G2" s="4" t="s">
        <v>854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855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856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857</v>
      </c>
      <c r="B6" s="79" t="s">
        <v>332</v>
      </c>
      <c r="C6" s="79" t="s">
        <v>858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11.957059080212954</v>
      </c>
      <c r="C7" s="127">
        <f>data!B155</f>
        <v>69.370176540431189</v>
      </c>
      <c r="D7" s="127">
        <f>data!B156</f>
        <v>71</v>
      </c>
      <c r="E7" s="127">
        <f>data!B157</f>
        <v>205736.15</v>
      </c>
      <c r="F7" s="127">
        <f>data!B158</f>
        <v>1256735.47</v>
      </c>
      <c r="G7" s="127">
        <f>data!B157+data!B158</f>
        <v>1462471.6199999999</v>
      </c>
    </row>
    <row r="8" spans="1:7" ht="20.100000000000001" customHeight="1" x14ac:dyDescent="0.25">
      <c r="A8" s="63" t="s">
        <v>354</v>
      </c>
      <c r="B8" s="127">
        <f>data!C154</f>
        <v>3059.1904386732303</v>
      </c>
      <c r="C8" s="127">
        <f>data!C155</f>
        <v>17748.225494072038</v>
      </c>
      <c r="D8" s="127">
        <f>data!C156</f>
        <v>29976</v>
      </c>
      <c r="E8" s="127">
        <f>data!C157</f>
        <v>309958273</v>
      </c>
      <c r="F8" s="127">
        <f>data!C158</f>
        <v>472303186.19999999</v>
      </c>
      <c r="G8" s="127">
        <f>data!C157+data!C158</f>
        <v>782261459.20000005</v>
      </c>
    </row>
    <row r="9" spans="1:7" ht="20.100000000000001" customHeight="1" x14ac:dyDescent="0.25">
      <c r="A9" s="63" t="s">
        <v>859</v>
      </c>
      <c r="B9" s="127">
        <f>data!D154</f>
        <v>2523.8525022465565</v>
      </c>
      <c r="C9" s="127">
        <f>data!D155</f>
        <v>14641</v>
      </c>
      <c r="D9" s="127">
        <f>data!D156</f>
        <v>27878</v>
      </c>
      <c r="E9" s="127">
        <f>data!D157</f>
        <v>219288804.69999999</v>
      </c>
      <c r="F9" s="127">
        <f>data!D158</f>
        <v>417719565.46999997</v>
      </c>
      <c r="G9" s="127">
        <f>data!D157+data!D158</f>
        <v>637008370.16999996</v>
      </c>
    </row>
    <row r="10" spans="1:7" ht="20.100000000000001" customHeight="1" x14ac:dyDescent="0.25">
      <c r="A10" s="78" t="s">
        <v>229</v>
      </c>
      <c r="B10" s="127">
        <f>data!E154</f>
        <v>5595</v>
      </c>
      <c r="C10" s="127">
        <f>data!E155</f>
        <v>32458.595670612467</v>
      </c>
      <c r="D10" s="127">
        <f>data!E156</f>
        <v>57925</v>
      </c>
      <c r="E10" s="127">
        <f>data!E157</f>
        <v>529452813.84999996</v>
      </c>
      <c r="F10" s="127">
        <f>data!E158</f>
        <v>891279487.13999999</v>
      </c>
      <c r="G10" s="127">
        <f>E10+F10</f>
        <v>1420732300.99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860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856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857</v>
      </c>
      <c r="B15" s="79" t="s">
        <v>332</v>
      </c>
      <c r="C15" s="79" t="s">
        <v>858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861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856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857</v>
      </c>
      <c r="B24" s="79" t="s">
        <v>332</v>
      </c>
      <c r="C24" s="79" t="s">
        <v>858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859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862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863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864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865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Mary Bridge Children's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866</v>
      </c>
      <c r="C6" s="63">
        <f>data!C181</f>
        <v>12771893.060000001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-1026.5999999999999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17107490.489999998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0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8296734.9000000004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89088.68</v>
      </c>
    </row>
    <row r="14" spans="1:3" ht="20.100000000000001" customHeight="1" x14ac:dyDescent="0.25">
      <c r="A14" s="144">
        <v>10</v>
      </c>
      <c r="B14" s="64" t="s">
        <v>867</v>
      </c>
      <c r="C14" s="63">
        <f>data!D189</f>
        <v>38264180.530000001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868</v>
      </c>
      <c r="C18" s="63">
        <f>data!C191</f>
        <v>7734707.0199999996</v>
      </c>
    </row>
    <row r="19" spans="1:3" ht="20.100000000000001" customHeight="1" x14ac:dyDescent="0.25">
      <c r="A19" s="63">
        <v>13</v>
      </c>
      <c r="B19" s="64" t="s">
        <v>869</v>
      </c>
      <c r="C19" s="63">
        <f>data!C192</f>
        <v>319182.15000000002</v>
      </c>
    </row>
    <row r="20" spans="1:3" ht="20.100000000000001" customHeight="1" x14ac:dyDescent="0.25">
      <c r="A20" s="63">
        <v>14</v>
      </c>
      <c r="B20" s="64" t="s">
        <v>870</v>
      </c>
      <c r="C20" s="63">
        <f>data!D193</f>
        <v>8053889.1699999999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871</v>
      </c>
      <c r="C24" s="148"/>
    </row>
    <row r="25" spans="1:3" ht="20.100000000000001" customHeight="1" x14ac:dyDescent="0.25">
      <c r="A25" s="63">
        <v>17</v>
      </c>
      <c r="B25" s="64" t="s">
        <v>872</v>
      </c>
      <c r="C25" s="63">
        <f>data!C195</f>
        <v>7549907.0999999996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873</v>
      </c>
      <c r="C27" s="63">
        <f>data!D197</f>
        <v>7549907.0999999996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874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275351.25</v>
      </c>
    </row>
    <row r="32" spans="1:3" ht="20.100000000000001" customHeight="1" x14ac:dyDescent="0.25">
      <c r="A32" s="63">
        <v>22</v>
      </c>
      <c r="B32" s="64" t="s">
        <v>875</v>
      </c>
      <c r="C32" s="63">
        <f>data!C200</f>
        <v>4804013.01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151692.09</v>
      </c>
    </row>
    <row r="34" spans="1:3" ht="20.100000000000001" customHeight="1" x14ac:dyDescent="0.25">
      <c r="A34" s="63">
        <v>24</v>
      </c>
      <c r="B34" s="64" t="s">
        <v>876</v>
      </c>
      <c r="C34" s="63">
        <f>data!D202</f>
        <v>5231056.3499999996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877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4249253.4000000004</v>
      </c>
    </row>
    <row r="40" spans="1:3" ht="20.100000000000001" customHeight="1" x14ac:dyDescent="0.25">
      <c r="A40" s="63">
        <v>28</v>
      </c>
      <c r="B40" s="64" t="s">
        <v>878</v>
      </c>
      <c r="C40" s="63">
        <f>data!D206</f>
        <v>4249253.4000000004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879</v>
      </c>
    </row>
    <row r="3" spans="1:6" ht="20.100000000000001" customHeight="1" x14ac:dyDescent="0.25">
      <c r="A3" s="120" t="str">
        <f>"Hospital: "&amp;data!C98</f>
        <v>Hospital: Mary Bridge Children's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880</v>
      </c>
      <c r="D5" s="151"/>
      <c r="E5" s="151"/>
      <c r="F5" s="151" t="s">
        <v>881</v>
      </c>
    </row>
    <row r="6" spans="1:6" ht="20.100000000000001" customHeight="1" x14ac:dyDescent="0.25">
      <c r="A6" s="152"/>
      <c r="B6" s="70"/>
      <c r="C6" s="153" t="s">
        <v>882</v>
      </c>
      <c r="D6" s="153" t="s">
        <v>386</v>
      </c>
      <c r="E6" s="153" t="s">
        <v>883</v>
      </c>
      <c r="F6" s="153" t="s">
        <v>882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774202</v>
      </c>
      <c r="D7" s="67">
        <f>data!C211</f>
        <v>0</v>
      </c>
      <c r="E7" s="67">
        <f>data!D211</f>
        <v>0</v>
      </c>
      <c r="F7" s="67">
        <f>data!E211</f>
        <v>774202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460407.19</v>
      </c>
      <c r="D8" s="67">
        <f>data!C212</f>
        <v>0</v>
      </c>
      <c r="E8" s="67">
        <f>data!D212</f>
        <v>0</v>
      </c>
      <c r="F8" s="67">
        <f>data!E212</f>
        <v>460407.19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143526037.97999999</v>
      </c>
      <c r="D9" s="67">
        <f>data!C213</f>
        <v>2243745.69</v>
      </c>
      <c r="E9" s="67">
        <f>data!D213</f>
        <v>326864.38</v>
      </c>
      <c r="F9" s="67">
        <f>data!E213</f>
        <v>145442919.28999999</v>
      </c>
    </row>
    <row r="10" spans="1:6" ht="20.100000000000001" customHeight="1" x14ac:dyDescent="0.25">
      <c r="A10" s="63">
        <v>4</v>
      </c>
      <c r="B10" s="67" t="s">
        <v>884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885</v>
      </c>
      <c r="C11" s="67">
        <f>data!B215</f>
        <v>2498436.61</v>
      </c>
      <c r="D11" s="67">
        <f>data!C215</f>
        <v>15814.62</v>
      </c>
      <c r="E11" s="67">
        <f>data!D215</f>
        <v>0</v>
      </c>
      <c r="F11" s="67">
        <f>data!E215</f>
        <v>2514251.23</v>
      </c>
    </row>
    <row r="12" spans="1:6" ht="20.100000000000001" customHeight="1" x14ac:dyDescent="0.25">
      <c r="A12" s="63">
        <v>6</v>
      </c>
      <c r="B12" s="67" t="s">
        <v>886</v>
      </c>
      <c r="C12" s="67">
        <f>data!B216</f>
        <v>41784281.719999999</v>
      </c>
      <c r="D12" s="67">
        <f>data!C216</f>
        <v>10599234.140000001</v>
      </c>
      <c r="E12" s="67">
        <f>data!D216</f>
        <v>295829.77</v>
      </c>
      <c r="F12" s="67">
        <f>data!E216</f>
        <v>52087686.089999996</v>
      </c>
    </row>
    <row r="13" spans="1:6" ht="20.100000000000001" customHeight="1" x14ac:dyDescent="0.25">
      <c r="A13" s="63">
        <v>7</v>
      </c>
      <c r="B13" s="67" t="s">
        <v>887</v>
      </c>
      <c r="C13" s="67">
        <f>data!B217</f>
        <v>0</v>
      </c>
      <c r="D13" s="67">
        <f>data!C217</f>
        <v>2.0183676952001406E-10</v>
      </c>
      <c r="E13" s="67">
        <f>data!D217</f>
        <v>0</v>
      </c>
      <c r="F13" s="67">
        <f>data!E217</f>
        <v>2.0183676952001406E-10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25227472.399999999</v>
      </c>
      <c r="D14" s="67">
        <f>data!C218</f>
        <v>307367.51</v>
      </c>
      <c r="E14" s="67">
        <f>data!D218</f>
        <v>2121510.06</v>
      </c>
      <c r="F14" s="67">
        <f>data!E218</f>
        <v>23413329.850000001</v>
      </c>
    </row>
    <row r="15" spans="1:6" ht="20.100000000000001" customHeight="1" x14ac:dyDescent="0.25">
      <c r="A15" s="63">
        <v>9</v>
      </c>
      <c r="B15" s="67" t="s">
        <v>888</v>
      </c>
      <c r="C15" s="67">
        <f>data!B219</f>
        <v>31836313.23</v>
      </c>
      <c r="D15" s="67">
        <f>data!C219</f>
        <v>120756293.75</v>
      </c>
      <c r="E15" s="67">
        <f>data!D219</f>
        <v>3015667.31</v>
      </c>
      <c r="F15" s="67">
        <f>data!E219</f>
        <v>149576939.66999999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246107151.13</v>
      </c>
      <c r="D16" s="67">
        <f>data!C220</f>
        <v>133922455.71000001</v>
      </c>
      <c r="E16" s="67">
        <f>data!D220</f>
        <v>5759871.5199999996</v>
      </c>
      <c r="F16" s="67">
        <f>data!E220</f>
        <v>374269735.31999993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880</v>
      </c>
      <c r="D21" s="4" t="s">
        <v>229</v>
      </c>
      <c r="E21" s="153"/>
      <c r="F21" s="153" t="s">
        <v>881</v>
      </c>
    </row>
    <row r="22" spans="1:6" ht="20.100000000000001" customHeight="1" x14ac:dyDescent="0.2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423714.46</v>
      </c>
      <c r="D24" s="67">
        <f>data!C225</f>
        <v>9947.06</v>
      </c>
      <c r="E24" s="67">
        <f>data!D225</f>
        <v>0</v>
      </c>
      <c r="F24" s="67">
        <f>data!E225</f>
        <v>433661.52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60975200.950000003</v>
      </c>
      <c r="D25" s="67">
        <f>data!C226</f>
        <v>3566106.19</v>
      </c>
      <c r="E25" s="67">
        <f>data!D226</f>
        <v>205283.23</v>
      </c>
      <c r="F25" s="67">
        <f>data!E226</f>
        <v>64336023.910000004</v>
      </c>
    </row>
    <row r="26" spans="1:6" ht="20.100000000000001" customHeight="1" x14ac:dyDescent="0.25">
      <c r="A26" s="63">
        <v>14</v>
      </c>
      <c r="B26" s="67" t="s">
        <v>884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885</v>
      </c>
      <c r="C27" s="67">
        <f>data!B228</f>
        <v>2375082.34</v>
      </c>
      <c r="D27" s="67">
        <f>data!C228</f>
        <v>23980.51</v>
      </c>
      <c r="E27" s="67">
        <f>data!D228</f>
        <v>0</v>
      </c>
      <c r="F27" s="67">
        <f>data!E228</f>
        <v>2399062.8499999996</v>
      </c>
    </row>
    <row r="28" spans="1:6" ht="20.100000000000001" customHeight="1" x14ac:dyDescent="0.25">
      <c r="A28" s="63">
        <v>16</v>
      </c>
      <c r="B28" s="67" t="s">
        <v>886</v>
      </c>
      <c r="C28" s="67">
        <f>data!B229</f>
        <v>30291750.370000001</v>
      </c>
      <c r="D28" s="67">
        <f>data!C229</f>
        <v>10023888.879999999</v>
      </c>
      <c r="E28" s="67">
        <f>data!D229</f>
        <v>178544.79</v>
      </c>
      <c r="F28" s="67">
        <f>data!E229</f>
        <v>40137094.460000001</v>
      </c>
    </row>
    <row r="29" spans="1:6" ht="20.100000000000001" customHeight="1" x14ac:dyDescent="0.25">
      <c r="A29" s="63">
        <v>17</v>
      </c>
      <c r="B29" s="67" t="s">
        <v>887</v>
      </c>
      <c r="C29" s="67">
        <f>data!B230</f>
        <v>0</v>
      </c>
      <c r="D29" s="67">
        <f>data!C230</f>
        <v>2.4374458007514477E-10</v>
      </c>
      <c r="E29" s="67">
        <f>data!D230</f>
        <v>0</v>
      </c>
      <c r="F29" s="67">
        <f>data!E230</f>
        <v>2.4374458007514477E-10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8367484.7800000003</v>
      </c>
      <c r="D30" s="67">
        <f>data!C231</f>
        <v>2746064.45</v>
      </c>
      <c r="E30" s="67">
        <f>data!D231</f>
        <v>5754.23</v>
      </c>
      <c r="F30" s="67">
        <f>data!E231</f>
        <v>11107795</v>
      </c>
    </row>
    <row r="31" spans="1:6" ht="20.100000000000001" customHeight="1" x14ac:dyDescent="0.2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102433232.90000001</v>
      </c>
      <c r="D32" s="67">
        <f>data!C233</f>
        <v>16369987.09</v>
      </c>
      <c r="E32" s="67">
        <f>data!D233</f>
        <v>389582.25</v>
      </c>
      <c r="F32" s="67">
        <f>data!E233</f>
        <v>118413637.74000001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890</v>
      </c>
      <c r="B1" s="62"/>
      <c r="C1" s="62"/>
      <c r="D1" s="61" t="s">
        <v>891</v>
      </c>
    </row>
    <row r="2" spans="1:4" ht="20.100000000000001" customHeight="1" x14ac:dyDescent="0.25">
      <c r="A2" s="120" t="str">
        <f>"Hospital: "&amp;data!C98</f>
        <v>Hospital: Mary Bridge Children's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892</v>
      </c>
      <c r="C4" s="156" t="s">
        <v>893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10993328.84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1881897.7518891671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481479899.90841913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32843.4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50725744.932793543</v>
      </c>
    </row>
    <row r="11" spans="1:4" ht="20.100000000000001" customHeight="1" x14ac:dyDescent="0.25">
      <c r="A11" s="63">
        <v>7</v>
      </c>
      <c r="B11" s="158">
        <v>5850</v>
      </c>
      <c r="C11" s="67" t="s">
        <v>894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338729982.11689818</v>
      </c>
    </row>
    <row r="13" spans="1:4" ht="20.100000000000001" customHeight="1" x14ac:dyDescent="0.25">
      <c r="A13" s="63">
        <v>9</v>
      </c>
      <c r="B13" s="67"/>
      <c r="C13" s="67" t="s">
        <v>895</v>
      </c>
      <c r="D13" s="67">
        <f>data!D245</f>
        <v>872850368.11000001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896</v>
      </c>
      <c r="D16" s="63">
        <f>data!C247</f>
        <v>3153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1771321.35</v>
      </c>
    </row>
    <row r="19" spans="1:4" ht="20.100000000000001" customHeight="1" x14ac:dyDescent="0.25">
      <c r="A19" s="161">
        <v>15</v>
      </c>
      <c r="B19" s="158">
        <v>5910</v>
      </c>
      <c r="C19" s="80" t="s">
        <v>897</v>
      </c>
      <c r="D19" s="67">
        <f>data!C250</f>
        <v>5335645.91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898</v>
      </c>
      <c r="D22" s="67">
        <f>data!D252</f>
        <v>7106967.2599999998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7735556.169999999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899</v>
      </c>
      <c r="D26" s="67">
        <f>data!C255</f>
        <v>-69552.460000000006</v>
      </c>
    </row>
    <row r="27" spans="1:4" ht="20.100000000000001" customHeight="1" x14ac:dyDescent="0.25">
      <c r="A27" s="144">
        <v>23</v>
      </c>
      <c r="B27" s="163" t="s">
        <v>900</v>
      </c>
      <c r="C27" s="79"/>
      <c r="D27" s="67">
        <f>data!D256</f>
        <v>7666003.709999999</v>
      </c>
    </row>
    <row r="28" spans="1:4" ht="20.100000000000001" customHeight="1" x14ac:dyDescent="0.25">
      <c r="A28" s="72">
        <v>24</v>
      </c>
      <c r="B28" s="138" t="s">
        <v>901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