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29564C7B-F4FF-4CD9-9E8A-D74738F59500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D695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D683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D647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D632" i="34"/>
  <c r="C632" i="34"/>
  <c r="C631" i="34"/>
  <c r="C630" i="34"/>
  <c r="C629" i="34"/>
  <c r="C628" i="34"/>
  <c r="C627" i="34"/>
  <c r="C626" i="34"/>
  <c r="C625" i="34"/>
  <c r="D624" i="34"/>
  <c r="C624" i="34"/>
  <c r="C623" i="34"/>
  <c r="C622" i="34"/>
  <c r="C621" i="34"/>
  <c r="C620" i="34"/>
  <c r="C619" i="34"/>
  <c r="C618" i="34"/>
  <c r="C617" i="34"/>
  <c r="C616" i="34"/>
  <c r="D615" i="34"/>
  <c r="D670" i="34" s="1"/>
  <c r="C615" i="34"/>
  <c r="C614" i="34"/>
  <c r="L612" i="34"/>
  <c r="K612" i="34"/>
  <c r="J612" i="34"/>
  <c r="I612" i="34"/>
  <c r="H612" i="34"/>
  <c r="G612" i="34"/>
  <c r="F612" i="34"/>
  <c r="D612" i="34"/>
  <c r="D677" i="34" s="1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I366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H211" i="32"/>
  <c r="D211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F10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D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F69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H64" i="15"/>
  <c r="I64" i="15" s="1"/>
  <c r="F64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F59" i="15" s="1"/>
  <c r="H58" i="15"/>
  <c r="I58" i="15" s="1"/>
  <c r="F58" i="15"/>
  <c r="E58" i="15"/>
  <c r="D58" i="15"/>
  <c r="B58" i="15"/>
  <c r="H57" i="15"/>
  <c r="I57" i="15" s="1"/>
  <c r="E57" i="15"/>
  <c r="D57" i="15"/>
  <c r="B57" i="15"/>
  <c r="F57" i="15" s="1"/>
  <c r="E56" i="15"/>
  <c r="D56" i="15"/>
  <c r="B56" i="15"/>
  <c r="E55" i="15"/>
  <c r="D55" i="15"/>
  <c r="B55" i="15"/>
  <c r="F55" i="15" s="1"/>
  <c r="E54" i="15"/>
  <c r="D54" i="15"/>
  <c r="B54" i="15"/>
  <c r="H53" i="15"/>
  <c r="I53" i="15" s="1"/>
  <c r="E53" i="15"/>
  <c r="D53" i="15"/>
  <c r="B53" i="15"/>
  <c r="F53" i="15" s="1"/>
  <c r="H52" i="15"/>
  <c r="I52" i="15" s="1"/>
  <c r="E52" i="15"/>
  <c r="D52" i="15"/>
  <c r="B52" i="15"/>
  <c r="F52" i="15" s="1"/>
  <c r="E51" i="15"/>
  <c r="D51" i="15"/>
  <c r="B51" i="15"/>
  <c r="F51" i="15" s="1"/>
  <c r="E50" i="15"/>
  <c r="D50" i="15"/>
  <c r="F50" i="15" s="1"/>
  <c r="B50" i="15"/>
  <c r="E49" i="15"/>
  <c r="D49" i="15"/>
  <c r="B49" i="15"/>
  <c r="F48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H44" i="15"/>
  <c r="I44" i="15" s="1"/>
  <c r="F44" i="15"/>
  <c r="E44" i="15"/>
  <c r="D44" i="15"/>
  <c r="B44" i="15"/>
  <c r="E43" i="15"/>
  <c r="D43" i="15"/>
  <c r="B43" i="15"/>
  <c r="F43" i="15" s="1"/>
  <c r="E42" i="15"/>
  <c r="D42" i="15"/>
  <c r="B42" i="15"/>
  <c r="F42" i="15" s="1"/>
  <c r="E41" i="15"/>
  <c r="D41" i="15"/>
  <c r="B41" i="15"/>
  <c r="F41" i="15" s="1"/>
  <c r="I40" i="15"/>
  <c r="B40" i="15"/>
  <c r="E39" i="15"/>
  <c r="D39" i="15"/>
  <c r="B39" i="15"/>
  <c r="E38" i="15"/>
  <c r="D38" i="15"/>
  <c r="B38" i="15"/>
  <c r="E37" i="15"/>
  <c r="D37" i="15"/>
  <c r="B37" i="15"/>
  <c r="F37" i="15" s="1"/>
  <c r="F36" i="15"/>
  <c r="E36" i="15"/>
  <c r="D36" i="15"/>
  <c r="B36" i="15"/>
  <c r="E35" i="15"/>
  <c r="D35" i="15"/>
  <c r="B35" i="15"/>
  <c r="E34" i="15"/>
  <c r="D34" i="15"/>
  <c r="F34" i="15" s="1"/>
  <c r="B34" i="15"/>
  <c r="E33" i="15"/>
  <c r="D33" i="15"/>
  <c r="B33" i="15"/>
  <c r="F33" i="15" s="1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F28" i="15" s="1"/>
  <c r="E27" i="15"/>
  <c r="D27" i="15"/>
  <c r="B27" i="15"/>
  <c r="H27" i="15" s="1"/>
  <c r="I27" i="15" s="1"/>
  <c r="E26" i="15"/>
  <c r="D26" i="15"/>
  <c r="B26" i="15"/>
  <c r="E25" i="15"/>
  <c r="D25" i="15"/>
  <c r="B25" i="15"/>
  <c r="H25" i="15" s="1"/>
  <c r="I25" i="15" s="1"/>
  <c r="E24" i="15"/>
  <c r="D24" i="15"/>
  <c r="B24" i="15"/>
  <c r="F24" i="15" s="1"/>
  <c r="F23" i="15"/>
  <c r="E23" i="15"/>
  <c r="D23" i="15"/>
  <c r="B23" i="15"/>
  <c r="H23" i="15" s="1"/>
  <c r="I23" i="15" s="1"/>
  <c r="H22" i="15"/>
  <c r="I22" i="15" s="1"/>
  <c r="E22" i="15"/>
  <c r="D22" i="15"/>
  <c r="B22" i="15"/>
  <c r="F22" i="15" s="1"/>
  <c r="E21" i="15"/>
  <c r="D21" i="15"/>
  <c r="B21" i="15"/>
  <c r="H21" i="15" s="1"/>
  <c r="I21" i="15" s="1"/>
  <c r="E20" i="15"/>
  <c r="D20" i="15"/>
  <c r="B20" i="15"/>
  <c r="F19" i="15"/>
  <c r="E19" i="15"/>
  <c r="D19" i="15"/>
  <c r="B19" i="15"/>
  <c r="H19" i="15" s="1"/>
  <c r="I19" i="15" s="1"/>
  <c r="E18" i="15"/>
  <c r="D18" i="15"/>
  <c r="B18" i="15"/>
  <c r="F18" i="15" s="1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416" i="24" s="1"/>
  <c r="E414" i="24"/>
  <c r="D381" i="24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C365" i="24" s="1"/>
  <c r="BP2" i="30" s="1"/>
  <c r="D252" i="24"/>
  <c r="D22" i="7" s="1"/>
  <c r="D245" i="24"/>
  <c r="D13" i="7" s="1"/>
  <c r="D237" i="24"/>
  <c r="CF2" i="28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E213" i="24"/>
  <c r="F9" i="6" s="1"/>
  <c r="E212" i="24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E143" i="24"/>
  <c r="G34" i="3" s="1"/>
  <c r="CE94" i="24"/>
  <c r="I384" i="32" s="1"/>
  <c r="CF93" i="24"/>
  <c r="CE93" i="24"/>
  <c r="I383" i="32" s="1"/>
  <c r="CE92" i="24"/>
  <c r="I382" i="32" s="1"/>
  <c r="AZ91" i="24"/>
  <c r="CE90" i="24"/>
  <c r="CF90" i="24" s="1"/>
  <c r="AV89" i="24"/>
  <c r="AU89" i="24"/>
  <c r="AT89" i="24"/>
  <c r="AS89" i="24"/>
  <c r="AR89" i="24"/>
  <c r="AQ89" i="24"/>
  <c r="AP89" i="24"/>
  <c r="AE41" i="31" s="1"/>
  <c r="AO89" i="24"/>
  <c r="AE40" i="31" s="1"/>
  <c r="AN89" i="24"/>
  <c r="AM89" i="24"/>
  <c r="AL89" i="24"/>
  <c r="AE37" i="31" s="1"/>
  <c r="AK89" i="24"/>
  <c r="AJ89" i="24"/>
  <c r="AI89" i="24"/>
  <c r="G154" i="32" s="1"/>
  <c r="AH89" i="24"/>
  <c r="AG89" i="24"/>
  <c r="AF89" i="24"/>
  <c r="AE89" i="24"/>
  <c r="C154" i="32" s="1"/>
  <c r="AD89" i="24"/>
  <c r="AC89" i="24"/>
  <c r="AB89" i="24"/>
  <c r="AA89" i="24"/>
  <c r="Z89" i="24"/>
  <c r="AE25" i="31" s="1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CB69" i="24"/>
  <c r="CA69" i="24"/>
  <c r="I339" i="32" s="1"/>
  <c r="BZ69" i="24"/>
  <c r="BY69" i="24"/>
  <c r="BX69" i="24"/>
  <c r="BW69" i="24"/>
  <c r="BV69" i="24"/>
  <c r="O73" i="31" s="1"/>
  <c r="BU69" i="24"/>
  <c r="BT69" i="24"/>
  <c r="BS69" i="24"/>
  <c r="BR69" i="24"/>
  <c r="BQ69" i="24"/>
  <c r="BP69" i="24"/>
  <c r="BO69" i="24"/>
  <c r="BN69" i="24"/>
  <c r="BM69" i="24"/>
  <c r="BL69" i="24"/>
  <c r="O63" i="31" s="1"/>
  <c r="BK69" i="24"/>
  <c r="O62" i="31" s="1"/>
  <c r="BJ69" i="24"/>
  <c r="BI69" i="24"/>
  <c r="O60" i="31" s="1"/>
  <c r="BH69" i="24"/>
  <c r="O59" i="31" s="1"/>
  <c r="BG69" i="24"/>
  <c r="BF69" i="24"/>
  <c r="BE69" i="24"/>
  <c r="BD69" i="24"/>
  <c r="BC69" i="24"/>
  <c r="BB69" i="24"/>
  <c r="BA69" i="24"/>
  <c r="AZ69" i="24"/>
  <c r="AY69" i="24"/>
  <c r="AX69" i="24"/>
  <c r="O49" i="31" s="1"/>
  <c r="AW69" i="24"/>
  <c r="AV69" i="24"/>
  <c r="AU69" i="24"/>
  <c r="AT69" i="24"/>
  <c r="O45" i="31" s="1"/>
  <c r="AS69" i="24"/>
  <c r="O44" i="31" s="1"/>
  <c r="AR69" i="24"/>
  <c r="AQ69" i="24"/>
  <c r="AP69" i="24"/>
  <c r="O41" i="31" s="1"/>
  <c r="AO69" i="24"/>
  <c r="AN69" i="24"/>
  <c r="AM69" i="24"/>
  <c r="AL69" i="24"/>
  <c r="AK69" i="24"/>
  <c r="AJ69" i="24"/>
  <c r="O35" i="31" s="1"/>
  <c r="AI69" i="24"/>
  <c r="G147" i="32" s="1"/>
  <c r="AH69" i="24"/>
  <c r="AG69" i="24"/>
  <c r="O32" i="31" s="1"/>
  <c r="AF69" i="24"/>
  <c r="O31" i="31" s="1"/>
  <c r="AE69" i="24"/>
  <c r="C147" i="32" s="1"/>
  <c r="AD69" i="24"/>
  <c r="O29" i="31" s="1"/>
  <c r="AC69" i="24"/>
  <c r="O28" i="31" s="1"/>
  <c r="AB69" i="24"/>
  <c r="AA69" i="24"/>
  <c r="Z69" i="24"/>
  <c r="O25" i="31" s="1"/>
  <c r="Y69" i="24"/>
  <c r="X69" i="24"/>
  <c r="W69" i="24"/>
  <c r="V69" i="24"/>
  <c r="U69" i="24"/>
  <c r="T69" i="24"/>
  <c r="S69" i="24"/>
  <c r="R69" i="24"/>
  <c r="Q69" i="24"/>
  <c r="P69" i="24"/>
  <c r="O69" i="24"/>
  <c r="N69" i="24"/>
  <c r="O13" i="31" s="1"/>
  <c r="M69" i="24"/>
  <c r="O12" i="31" s="1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C67" i="24"/>
  <c r="CB67" i="24"/>
  <c r="BV67" i="24"/>
  <c r="BU67" i="24"/>
  <c r="CE66" i="24"/>
  <c r="I368" i="32" s="1"/>
  <c r="CE65" i="24"/>
  <c r="I367" i="32" s="1"/>
  <c r="CE64" i="24"/>
  <c r="F612" i="24" s="1"/>
  <c r="CE63" i="24"/>
  <c r="I365" i="32" s="1"/>
  <c r="BK62" i="24"/>
  <c r="BJ62" i="24"/>
  <c r="BE62" i="24"/>
  <c r="AG62" i="24"/>
  <c r="AF62" i="24"/>
  <c r="AE62" i="24"/>
  <c r="Y62" i="24"/>
  <c r="O62" i="24"/>
  <c r="I62" i="24"/>
  <c r="CE61" i="24"/>
  <c r="I363" i="32" s="1"/>
  <c r="CE60" i="24"/>
  <c r="B53" i="24"/>
  <c r="CD52" i="24"/>
  <c r="CC52" i="24"/>
  <c r="CB52" i="24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U52" i="24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M23" i="31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M15" i="31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M7" i="31" s="1"/>
  <c r="G52" i="24"/>
  <c r="G67" i="24" s="1"/>
  <c r="M6" i="31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J48" i="24"/>
  <c r="BI48" i="24"/>
  <c r="BI62" i="24" s="1"/>
  <c r="BH48" i="24"/>
  <c r="BH62" i="24" s="1"/>
  <c r="BG48" i="24"/>
  <c r="BG62" i="24" s="1"/>
  <c r="BF48" i="24"/>
  <c r="BF62" i="24" s="1"/>
  <c r="BE48" i="24"/>
  <c r="BD48" i="24"/>
  <c r="BD62" i="24" s="1"/>
  <c r="BC48" i="24"/>
  <c r="BC62" i="24" s="1"/>
  <c r="BB48" i="24"/>
  <c r="BB62" i="24" s="1"/>
  <c r="BA48" i="24"/>
  <c r="BA62" i="24" s="1"/>
  <c r="D236" i="32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D204" i="32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F48" i="24"/>
  <c r="AE48" i="24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H48" i="24"/>
  <c r="H62" i="24" s="1"/>
  <c r="G48" i="24"/>
  <c r="G62" i="24" s="1"/>
  <c r="H6" i="31" s="1"/>
  <c r="F48" i="24"/>
  <c r="F62" i="24" s="1"/>
  <c r="E48" i="24"/>
  <c r="E62" i="24" s="1"/>
  <c r="D48" i="24"/>
  <c r="D62" i="24" s="1"/>
  <c r="C48" i="24"/>
  <c r="C62" i="24" s="1"/>
  <c r="CE47" i="24"/>
  <c r="CP2" i="30" l="1"/>
  <c r="D341" i="24"/>
  <c r="C87" i="8" s="1"/>
  <c r="C363" i="24"/>
  <c r="D258" i="24"/>
  <c r="L612" i="24"/>
  <c r="BL85" i="24"/>
  <c r="I85" i="24"/>
  <c r="I21" i="32" s="1"/>
  <c r="G186" i="32"/>
  <c r="CE89" i="24"/>
  <c r="AE30" i="31"/>
  <c r="C186" i="32"/>
  <c r="E373" i="32"/>
  <c r="C94" i="15"/>
  <c r="G94" i="15" s="1"/>
  <c r="G51" i="32"/>
  <c r="D275" i="32"/>
  <c r="E275" i="32"/>
  <c r="O30" i="31"/>
  <c r="H115" i="32"/>
  <c r="O34" i="31"/>
  <c r="D147" i="32"/>
  <c r="E147" i="32"/>
  <c r="J85" i="24"/>
  <c r="C675" i="24" s="1"/>
  <c r="AQ85" i="24"/>
  <c r="H181" i="32" s="1"/>
  <c r="AE85" i="24"/>
  <c r="C43" i="15" s="1"/>
  <c r="H43" i="15" s="1"/>
  <c r="I43" i="15" s="1"/>
  <c r="C211" i="32"/>
  <c r="BM85" i="24"/>
  <c r="I277" i="32" s="1"/>
  <c r="F85" i="24"/>
  <c r="F21" i="32" s="1"/>
  <c r="N85" i="24"/>
  <c r="G53" i="32" s="1"/>
  <c r="AD85" i="24"/>
  <c r="I117" i="32" s="1"/>
  <c r="H45" i="31"/>
  <c r="G85" i="24"/>
  <c r="C19" i="15" s="1"/>
  <c r="G19" i="15" s="1"/>
  <c r="G12" i="32"/>
  <c r="AT85" i="24"/>
  <c r="C711" i="24" s="1"/>
  <c r="Y85" i="24"/>
  <c r="C690" i="24" s="1"/>
  <c r="H70" i="31"/>
  <c r="BS85" i="24"/>
  <c r="H300" i="32"/>
  <c r="M20" i="31"/>
  <c r="G81" i="32"/>
  <c r="M36" i="31"/>
  <c r="I145" i="32"/>
  <c r="D241" i="32"/>
  <c r="M52" i="31"/>
  <c r="F305" i="32"/>
  <c r="M68" i="31"/>
  <c r="M2" i="31"/>
  <c r="C17" i="32"/>
  <c r="CE67" i="24"/>
  <c r="I369" i="32" s="1"/>
  <c r="M18" i="31"/>
  <c r="E81" i="32"/>
  <c r="M50" i="31"/>
  <c r="I209" i="32"/>
  <c r="I378" i="32"/>
  <c r="K612" i="24"/>
  <c r="C172" i="32"/>
  <c r="H37" i="31"/>
  <c r="AL85" i="24"/>
  <c r="E236" i="32"/>
  <c r="BB85" i="24"/>
  <c r="H53" i="31"/>
  <c r="H69" i="31"/>
  <c r="G300" i="32"/>
  <c r="BR85" i="24"/>
  <c r="M3" i="31"/>
  <c r="D17" i="32"/>
  <c r="M19" i="31"/>
  <c r="F81" i="32"/>
  <c r="M35" i="31"/>
  <c r="H145" i="32"/>
  <c r="M51" i="31"/>
  <c r="C241" i="32"/>
  <c r="M67" i="31"/>
  <c r="E305" i="32"/>
  <c r="E17" i="32"/>
  <c r="M4" i="31"/>
  <c r="E85" i="24"/>
  <c r="H71" i="31"/>
  <c r="I300" i="32"/>
  <c r="BT85" i="24"/>
  <c r="M38" i="31"/>
  <c r="D177" i="32"/>
  <c r="M54" i="31"/>
  <c r="F241" i="32"/>
  <c r="M70" i="31"/>
  <c r="H305" i="32"/>
  <c r="M55" i="31"/>
  <c r="G241" i="32"/>
  <c r="M34" i="31"/>
  <c r="G145" i="32"/>
  <c r="M71" i="31"/>
  <c r="I305" i="32"/>
  <c r="G43" i="15"/>
  <c r="H7" i="31"/>
  <c r="H85" i="24"/>
  <c r="H12" i="32"/>
  <c r="H23" i="31"/>
  <c r="C108" i="32"/>
  <c r="X85" i="24"/>
  <c r="H39" i="31"/>
  <c r="E172" i="32"/>
  <c r="AN85" i="24"/>
  <c r="H55" i="31"/>
  <c r="G236" i="32"/>
  <c r="BD85" i="24"/>
  <c r="H34" i="31"/>
  <c r="G140" i="32"/>
  <c r="AI85" i="24"/>
  <c r="H66" i="31"/>
  <c r="D300" i="32"/>
  <c r="M69" i="31"/>
  <c r="G305" i="32"/>
  <c r="O7" i="31"/>
  <c r="H19" i="32"/>
  <c r="O23" i="31"/>
  <c r="C115" i="32"/>
  <c r="E179" i="32"/>
  <c r="O39" i="31"/>
  <c r="BO85" i="24"/>
  <c r="D26" i="33"/>
  <c r="C167" i="8"/>
  <c r="F46" i="15"/>
  <c r="H46" i="15"/>
  <c r="I46" i="15" s="1"/>
  <c r="O52" i="31"/>
  <c r="D243" i="32"/>
  <c r="O69" i="31"/>
  <c r="G307" i="32"/>
  <c r="O54" i="31"/>
  <c r="F243" i="32"/>
  <c r="H27" i="31"/>
  <c r="G108" i="32"/>
  <c r="AB85" i="24"/>
  <c r="D154" i="32"/>
  <c r="AE31" i="31"/>
  <c r="C113" i="32"/>
  <c r="H12" i="31"/>
  <c r="M85" i="24"/>
  <c r="F44" i="32"/>
  <c r="H28" i="31"/>
  <c r="H108" i="32"/>
  <c r="AC85" i="24"/>
  <c r="H44" i="31"/>
  <c r="AS85" i="24"/>
  <c r="C204" i="32"/>
  <c r="E268" i="32"/>
  <c r="H60" i="31"/>
  <c r="BI85" i="24"/>
  <c r="G332" i="32"/>
  <c r="H76" i="31"/>
  <c r="BY85" i="24"/>
  <c r="M42" i="31"/>
  <c r="H177" i="32"/>
  <c r="M58" i="31"/>
  <c r="C273" i="32"/>
  <c r="M17" i="31"/>
  <c r="D81" i="32"/>
  <c r="R85" i="24"/>
  <c r="AE16" i="31"/>
  <c r="C90" i="32"/>
  <c r="AE32" i="31"/>
  <c r="E154" i="32"/>
  <c r="F20" i="15"/>
  <c r="H20" i="15"/>
  <c r="I20" i="15" s="1"/>
  <c r="AE34" i="31"/>
  <c r="M49" i="31"/>
  <c r="H209" i="32"/>
  <c r="D19" i="32"/>
  <c r="O3" i="31"/>
  <c r="O19" i="31"/>
  <c r="F83" i="32"/>
  <c r="E307" i="32"/>
  <c r="O67" i="31"/>
  <c r="M66" i="31"/>
  <c r="D305" i="32"/>
  <c r="M33" i="31"/>
  <c r="F145" i="32"/>
  <c r="O68" i="31"/>
  <c r="F307" i="32"/>
  <c r="H76" i="32"/>
  <c r="H21" i="31"/>
  <c r="V85" i="24"/>
  <c r="C119" i="8"/>
  <c r="M22" i="31"/>
  <c r="I81" i="32"/>
  <c r="H2" i="31"/>
  <c r="C12" i="32"/>
  <c r="CE62" i="24"/>
  <c r="I364" i="32" s="1"/>
  <c r="C85" i="24"/>
  <c r="H67" i="31"/>
  <c r="E300" i="32"/>
  <c r="M37" i="31"/>
  <c r="C177" i="32"/>
  <c r="O8" i="31"/>
  <c r="I19" i="32"/>
  <c r="O40" i="31"/>
  <c r="F179" i="32"/>
  <c r="O56" i="31"/>
  <c r="H243" i="32"/>
  <c r="BP85" i="24"/>
  <c r="DF2" i="30"/>
  <c r="C170" i="8"/>
  <c r="C44" i="32"/>
  <c r="H9" i="31"/>
  <c r="I236" i="32"/>
  <c r="H57" i="31"/>
  <c r="BF85" i="24"/>
  <c r="M39" i="31"/>
  <c r="E177" i="32"/>
  <c r="I140" i="32"/>
  <c r="H36" i="31"/>
  <c r="AK85" i="24"/>
  <c r="H26" i="31"/>
  <c r="F108" i="32"/>
  <c r="H58" i="31"/>
  <c r="C268" i="32"/>
  <c r="BG85" i="24"/>
  <c r="M24" i="31"/>
  <c r="D113" i="32"/>
  <c r="H43" i="31"/>
  <c r="I172" i="32"/>
  <c r="AR85" i="24"/>
  <c r="H75" i="31"/>
  <c r="F332" i="32"/>
  <c r="BX85" i="24"/>
  <c r="M25" i="31"/>
  <c r="E113" i="32"/>
  <c r="F218" i="32"/>
  <c r="AE47" i="31"/>
  <c r="H29" i="15"/>
  <c r="I29" i="15" s="1"/>
  <c r="F29" i="15"/>
  <c r="I108" i="32"/>
  <c r="H29" i="31"/>
  <c r="H14" i="31"/>
  <c r="H44" i="32"/>
  <c r="O85" i="24"/>
  <c r="AE33" i="31"/>
  <c r="F154" i="32"/>
  <c r="C68" i="8"/>
  <c r="D350" i="24"/>
  <c r="F65" i="15"/>
  <c r="M28" i="31"/>
  <c r="H113" i="32"/>
  <c r="M60" i="31"/>
  <c r="E273" i="32"/>
  <c r="H15" i="31"/>
  <c r="I44" i="32"/>
  <c r="P85" i="24"/>
  <c r="AE18" i="31"/>
  <c r="E90" i="32"/>
  <c r="C76" i="32"/>
  <c r="H16" i="31"/>
  <c r="Q85" i="24"/>
  <c r="O4" i="31"/>
  <c r="E19" i="32"/>
  <c r="C21" i="15"/>
  <c r="G21" i="15" s="1"/>
  <c r="C674" i="24"/>
  <c r="I380" i="32"/>
  <c r="D612" i="24"/>
  <c r="H63" i="31"/>
  <c r="H268" i="32"/>
  <c r="H154" i="32"/>
  <c r="AE35" i="31"/>
  <c r="D364" i="32"/>
  <c r="H80" i="31"/>
  <c r="CC85" i="24"/>
  <c r="H18" i="31"/>
  <c r="E76" i="32"/>
  <c r="S85" i="24"/>
  <c r="F26" i="15"/>
  <c r="H26" i="15"/>
  <c r="I26" i="15" s="1"/>
  <c r="F8" i="6"/>
  <c r="E220" i="24"/>
  <c r="H50" i="31"/>
  <c r="I204" i="32"/>
  <c r="AY85" i="24"/>
  <c r="D26" i="32"/>
  <c r="AE3" i="31"/>
  <c r="H64" i="31"/>
  <c r="I268" i="32"/>
  <c r="M46" i="31"/>
  <c r="E209" i="32"/>
  <c r="H51" i="31"/>
  <c r="C236" i="32"/>
  <c r="AZ85" i="24"/>
  <c r="AU85" i="24"/>
  <c r="H52" i="31"/>
  <c r="BA85" i="24"/>
  <c r="G17" i="32"/>
  <c r="M65" i="31"/>
  <c r="C305" i="32"/>
  <c r="H54" i="31"/>
  <c r="F236" i="32"/>
  <c r="BC85" i="24"/>
  <c r="O51" i="31"/>
  <c r="C243" i="32"/>
  <c r="AX85" i="24"/>
  <c r="CE52" i="24"/>
  <c r="O20" i="31"/>
  <c r="G83" i="32"/>
  <c r="O36" i="31"/>
  <c r="I147" i="32"/>
  <c r="H277" i="32"/>
  <c r="C76" i="15"/>
  <c r="G76" i="15" s="1"/>
  <c r="C637" i="24"/>
  <c r="H5" i="31"/>
  <c r="F12" i="32"/>
  <c r="H31" i="31"/>
  <c r="D140" i="32"/>
  <c r="AF85" i="24"/>
  <c r="O5" i="31"/>
  <c r="F19" i="32"/>
  <c r="O21" i="31"/>
  <c r="H83" i="32"/>
  <c r="O37" i="31"/>
  <c r="C179" i="32"/>
  <c r="O53" i="31"/>
  <c r="E243" i="32"/>
  <c r="C77" i="15"/>
  <c r="G77" i="15" s="1"/>
  <c r="H22" i="31"/>
  <c r="I76" i="32"/>
  <c r="H38" i="31"/>
  <c r="D172" i="32"/>
  <c r="AM85" i="24"/>
  <c r="I362" i="32"/>
  <c r="H612" i="24"/>
  <c r="BK2" i="30"/>
  <c r="H32" i="31"/>
  <c r="E140" i="32"/>
  <c r="AG85" i="24"/>
  <c r="G19" i="32"/>
  <c r="O6" i="31"/>
  <c r="I83" i="32"/>
  <c r="O22" i="31"/>
  <c r="O38" i="31"/>
  <c r="D179" i="32"/>
  <c r="H307" i="32"/>
  <c r="O70" i="31"/>
  <c r="C53" i="32"/>
  <c r="BN85" i="24"/>
  <c r="H35" i="31"/>
  <c r="H140" i="32"/>
  <c r="AJ85" i="24"/>
  <c r="O24" i="31"/>
  <c r="D115" i="32"/>
  <c r="O72" i="31"/>
  <c r="C339" i="32"/>
  <c r="W85" i="24"/>
  <c r="H25" i="31"/>
  <c r="E108" i="32"/>
  <c r="H41" i="31"/>
  <c r="G172" i="32"/>
  <c r="AP85" i="24"/>
  <c r="D332" i="32"/>
  <c r="H73" i="31"/>
  <c r="BV85" i="24"/>
  <c r="H3" i="31"/>
  <c r="D12" i="32"/>
  <c r="H68" i="31"/>
  <c r="F300" i="32"/>
  <c r="BQ85" i="24"/>
  <c r="F420" i="24"/>
  <c r="H147" i="32"/>
  <c r="H10" i="31"/>
  <c r="D44" i="32"/>
  <c r="K85" i="24"/>
  <c r="H42" i="31"/>
  <c r="H172" i="32"/>
  <c r="H74" i="31"/>
  <c r="E332" i="32"/>
  <c r="BW85" i="24"/>
  <c r="I17" i="32"/>
  <c r="M8" i="31"/>
  <c r="F177" i="32"/>
  <c r="M40" i="31"/>
  <c r="C337" i="32"/>
  <c r="M72" i="31"/>
  <c r="Z85" i="24"/>
  <c r="H11" i="31"/>
  <c r="L85" i="24"/>
  <c r="E44" i="32"/>
  <c r="H59" i="31"/>
  <c r="D268" i="32"/>
  <c r="BH85" i="24"/>
  <c r="M9" i="31"/>
  <c r="C49" i="32"/>
  <c r="M41" i="31"/>
  <c r="G177" i="32"/>
  <c r="C81" i="32"/>
  <c r="M16" i="31"/>
  <c r="AA85" i="24"/>
  <c r="I58" i="32"/>
  <c r="AE15" i="31"/>
  <c r="F47" i="15"/>
  <c r="D273" i="32"/>
  <c r="M59" i="31"/>
  <c r="BU85" i="24"/>
  <c r="C149" i="32"/>
  <c r="C696" i="24"/>
  <c r="AE17" i="31"/>
  <c r="D90" i="32"/>
  <c r="H56" i="15"/>
  <c r="I56" i="15" s="1"/>
  <c r="F56" i="15"/>
  <c r="M12" i="31"/>
  <c r="F49" i="32"/>
  <c r="M44" i="31"/>
  <c r="C209" i="32"/>
  <c r="M76" i="31"/>
  <c r="G337" i="32"/>
  <c r="H48" i="31"/>
  <c r="G204" i="32"/>
  <c r="M53" i="31"/>
  <c r="E241" i="32"/>
  <c r="AE2" i="31"/>
  <c r="C26" i="32"/>
  <c r="G19" i="4"/>
  <c r="E19" i="4"/>
  <c r="H47" i="31"/>
  <c r="F204" i="32"/>
  <c r="H79" i="31"/>
  <c r="C364" i="32"/>
  <c r="CB85" i="24"/>
  <c r="AE19" i="31"/>
  <c r="F90" i="32"/>
  <c r="C253" i="32"/>
  <c r="AH51" i="31"/>
  <c r="CE91" i="24"/>
  <c r="M14" i="31"/>
  <c r="H49" i="32"/>
  <c r="M30" i="31"/>
  <c r="C145" i="32"/>
  <c r="M21" i="31"/>
  <c r="H81" i="32"/>
  <c r="AH85" i="24"/>
  <c r="M31" i="31"/>
  <c r="D145" i="32"/>
  <c r="M47" i="31"/>
  <c r="F209" i="32"/>
  <c r="M63" i="31"/>
  <c r="H273" i="32"/>
  <c r="H19" i="31"/>
  <c r="F76" i="32"/>
  <c r="T85" i="24"/>
  <c r="D85" i="24"/>
  <c r="AV85" i="24"/>
  <c r="F17" i="15"/>
  <c r="CE48" i="24"/>
  <c r="G209" i="32"/>
  <c r="M48" i="31"/>
  <c r="G76" i="32"/>
  <c r="U85" i="24"/>
  <c r="H20" i="31"/>
  <c r="CE69" i="24"/>
  <c r="I371" i="32" s="1"/>
  <c r="AW85" i="24"/>
  <c r="H17" i="32"/>
  <c r="C122" i="32"/>
  <c r="AE23" i="31"/>
  <c r="D27" i="7"/>
  <c r="M5" i="31"/>
  <c r="F17" i="32"/>
  <c r="M73" i="31"/>
  <c r="D337" i="32"/>
  <c r="AE21" i="31"/>
  <c r="H90" i="32"/>
  <c r="H56" i="31"/>
  <c r="H236" i="32"/>
  <c r="O10" i="31"/>
  <c r="D51" i="32"/>
  <c r="G26" i="32"/>
  <c r="AE6" i="31"/>
  <c r="D339" i="32"/>
  <c r="O78" i="31"/>
  <c r="F172" i="32"/>
  <c r="H40" i="31"/>
  <c r="M75" i="31"/>
  <c r="F337" i="32"/>
  <c r="AE7" i="31"/>
  <c r="H26" i="32"/>
  <c r="E186" i="32"/>
  <c r="AE39" i="31"/>
  <c r="H24" i="31"/>
  <c r="D108" i="32"/>
  <c r="D674" i="34"/>
  <c r="M56" i="31"/>
  <c r="H241" i="32"/>
  <c r="O74" i="31"/>
  <c r="E339" i="32"/>
  <c r="O77" i="31"/>
  <c r="H339" i="32"/>
  <c r="C113" i="8"/>
  <c r="F35" i="15"/>
  <c r="H38" i="15"/>
  <c r="I38" i="15" s="1"/>
  <c r="F38" i="15"/>
  <c r="H51" i="15"/>
  <c r="I51" i="15" s="1"/>
  <c r="I49" i="32"/>
  <c r="F15" i="15"/>
  <c r="F21" i="15"/>
  <c r="F27" i="15"/>
  <c r="G179" i="32"/>
  <c r="M57" i="31"/>
  <c r="I241" i="32"/>
  <c r="M61" i="31"/>
  <c r="F273" i="32"/>
  <c r="H77" i="31"/>
  <c r="H332" i="32"/>
  <c r="M62" i="31"/>
  <c r="G273" i="32"/>
  <c r="O46" i="31"/>
  <c r="E211" i="32"/>
  <c r="H186" i="32"/>
  <c r="AE42" i="31"/>
  <c r="H49" i="31"/>
  <c r="H204" i="32"/>
  <c r="C300" i="32"/>
  <c r="H65" i="31"/>
  <c r="F268" i="32"/>
  <c r="H61" i="31"/>
  <c r="H78" i="31"/>
  <c r="I332" i="32"/>
  <c r="M11" i="31"/>
  <c r="E49" i="32"/>
  <c r="D369" i="32"/>
  <c r="M80" i="31"/>
  <c r="O15" i="31"/>
  <c r="I51" i="32"/>
  <c r="O47" i="31"/>
  <c r="F211" i="32"/>
  <c r="O79" i="31"/>
  <c r="C371" i="32"/>
  <c r="CA85" i="24"/>
  <c r="AE11" i="31"/>
  <c r="E58" i="32"/>
  <c r="AE27" i="31"/>
  <c r="G122" i="32"/>
  <c r="I186" i="32"/>
  <c r="AE43" i="31"/>
  <c r="F24" i="6"/>
  <c r="E233" i="24"/>
  <c r="F32" i="6" s="1"/>
  <c r="C16" i="8"/>
  <c r="D308" i="24"/>
  <c r="F45" i="15"/>
  <c r="F63" i="15"/>
  <c r="E115" i="32"/>
  <c r="G275" i="32"/>
  <c r="M29" i="31"/>
  <c r="I113" i="32"/>
  <c r="M27" i="31"/>
  <c r="G113" i="32"/>
  <c r="H51" i="32"/>
  <c r="O14" i="31"/>
  <c r="BE85" i="24"/>
  <c r="D76" i="32"/>
  <c r="H17" i="31"/>
  <c r="H62" i="31"/>
  <c r="G268" i="32"/>
  <c r="I273" i="32"/>
  <c r="M64" i="31"/>
  <c r="O16" i="31"/>
  <c r="C83" i="32"/>
  <c r="O48" i="31"/>
  <c r="G211" i="32"/>
  <c r="O64" i="31"/>
  <c r="I275" i="32"/>
  <c r="O80" i="31"/>
  <c r="D371" i="32"/>
  <c r="AE12" i="31"/>
  <c r="F58" i="32"/>
  <c r="AE28" i="31"/>
  <c r="H122" i="32"/>
  <c r="AE44" i="31"/>
  <c r="C218" i="32"/>
  <c r="H275" i="32"/>
  <c r="D631" i="34"/>
  <c r="H4" i="31"/>
  <c r="E12" i="32"/>
  <c r="C332" i="32"/>
  <c r="H72" i="31"/>
  <c r="O9" i="31"/>
  <c r="C51" i="32"/>
  <c r="O57" i="31"/>
  <c r="I243" i="32"/>
  <c r="AE5" i="31"/>
  <c r="F26" i="32"/>
  <c r="M74" i="31"/>
  <c r="E337" i="32"/>
  <c r="O26" i="31"/>
  <c r="F115" i="32"/>
  <c r="O42" i="31"/>
  <c r="H179" i="32"/>
  <c r="O58" i="31"/>
  <c r="C275" i="32"/>
  <c r="I90" i="32"/>
  <c r="AE22" i="31"/>
  <c r="I12" i="32"/>
  <c r="H8" i="31"/>
  <c r="M26" i="31"/>
  <c r="F113" i="32"/>
  <c r="M43" i="31"/>
  <c r="I177" i="32"/>
  <c r="M78" i="31"/>
  <c r="I337" i="32"/>
  <c r="O61" i="31"/>
  <c r="F275" i="32"/>
  <c r="M13" i="31"/>
  <c r="G49" i="32"/>
  <c r="M77" i="31"/>
  <c r="H337" i="32"/>
  <c r="M10" i="31"/>
  <c r="D49" i="32"/>
  <c r="BZ85" i="24"/>
  <c r="AE10" i="31"/>
  <c r="D58" i="32"/>
  <c r="AE26" i="31"/>
  <c r="F122" i="32"/>
  <c r="C117" i="8"/>
  <c r="BN2" i="30"/>
  <c r="I612" i="24"/>
  <c r="H33" i="31"/>
  <c r="F140" i="32"/>
  <c r="D366" i="24"/>
  <c r="C120" i="8" s="1"/>
  <c r="H46" i="31"/>
  <c r="E204" i="32"/>
  <c r="O17" i="31"/>
  <c r="D83" i="32"/>
  <c r="O33" i="31"/>
  <c r="F147" i="32"/>
  <c r="O65" i="31"/>
  <c r="C307" i="32"/>
  <c r="E371" i="32"/>
  <c r="C615" i="24"/>
  <c r="AO85" i="24"/>
  <c r="BJ85" i="24"/>
  <c r="AE13" i="31"/>
  <c r="G58" i="32"/>
  <c r="AE29" i="31"/>
  <c r="I122" i="32"/>
  <c r="AE45" i="31"/>
  <c r="D218" i="32"/>
  <c r="G10" i="4"/>
  <c r="I115" i="32"/>
  <c r="AE38" i="31"/>
  <c r="D186" i="32"/>
  <c r="M45" i="31"/>
  <c r="D209" i="32"/>
  <c r="M79" i="31"/>
  <c r="C369" i="32"/>
  <c r="H13" i="31"/>
  <c r="G44" i="32"/>
  <c r="H30" i="31"/>
  <c r="C140" i="32"/>
  <c r="M32" i="31"/>
  <c r="E145" i="32"/>
  <c r="O2" i="31"/>
  <c r="C19" i="32"/>
  <c r="O18" i="31"/>
  <c r="E83" i="32"/>
  <c r="I211" i="32"/>
  <c r="O50" i="31"/>
  <c r="D307" i="32"/>
  <c r="O66" i="31"/>
  <c r="BK85" i="24"/>
  <c r="H58" i="32"/>
  <c r="AE14" i="31"/>
  <c r="E218" i="32"/>
  <c r="AE46" i="31"/>
  <c r="BQ2" i="30"/>
  <c r="D383" i="24"/>
  <c r="C137" i="8" s="1"/>
  <c r="F186" i="32"/>
  <c r="D694" i="34"/>
  <c r="D701" i="34"/>
  <c r="H24" i="15"/>
  <c r="I24" i="15" s="1"/>
  <c r="H55" i="15"/>
  <c r="I55" i="15" s="1"/>
  <c r="D5" i="7"/>
  <c r="F51" i="32"/>
  <c r="G243" i="32"/>
  <c r="O55" i="31"/>
  <c r="I307" i="32"/>
  <c r="O71" i="31"/>
  <c r="AE4" i="31"/>
  <c r="E26" i="32"/>
  <c r="AE20" i="31"/>
  <c r="G90" i="32"/>
  <c r="AE36" i="31"/>
  <c r="I154" i="32"/>
  <c r="J612" i="24"/>
  <c r="F30" i="15"/>
  <c r="D707" i="34"/>
  <c r="D691" i="34"/>
  <c r="D704" i="34"/>
  <c r="D698" i="34"/>
  <c r="D705" i="34"/>
  <c r="D689" i="34"/>
  <c r="D673" i="34"/>
  <c r="D703" i="34"/>
  <c r="D687" i="34"/>
  <c r="D713" i="34"/>
  <c r="D676" i="34"/>
  <c r="D636" i="34"/>
  <c r="D622" i="34"/>
  <c r="D716" i="34"/>
  <c r="D638" i="34"/>
  <c r="D684" i="34"/>
  <c r="D679" i="34"/>
  <c r="D640" i="34"/>
  <c r="D626" i="34"/>
  <c r="D621" i="34"/>
  <c r="D668" i="34"/>
  <c r="D642" i="34"/>
  <c r="D629" i="34"/>
  <c r="E612" i="34" s="1"/>
  <c r="D671" i="34"/>
  <c r="D646" i="34"/>
  <c r="D644" i="34"/>
  <c r="D620" i="34"/>
  <c r="D712" i="34"/>
  <c r="D710" i="34"/>
  <c r="D700" i="34"/>
  <c r="D692" i="34"/>
  <c r="D635" i="34"/>
  <c r="D625" i="34"/>
  <c r="D708" i="34"/>
  <c r="D696" i="34"/>
  <c r="D688" i="34"/>
  <c r="D685" i="34"/>
  <c r="D680" i="34"/>
  <c r="D639" i="34"/>
  <c r="D630" i="34"/>
  <c r="D617" i="34"/>
  <c r="D711" i="34"/>
  <c r="D702" i="34"/>
  <c r="D693" i="34"/>
  <c r="D645" i="34"/>
  <c r="D616" i="34"/>
  <c r="D690" i="34"/>
  <c r="D682" i="34"/>
  <c r="D686" i="34"/>
  <c r="D681" i="34"/>
  <c r="D643" i="34"/>
  <c r="D634" i="34"/>
  <c r="D627" i="34"/>
  <c r="D619" i="34"/>
  <c r="D706" i="34"/>
  <c r="D623" i="34"/>
  <c r="D669" i="34"/>
  <c r="D641" i="34"/>
  <c r="D637" i="34"/>
  <c r="D633" i="34"/>
  <c r="D709" i="34"/>
  <c r="D697" i="34"/>
  <c r="D675" i="34"/>
  <c r="D672" i="34"/>
  <c r="D678" i="34"/>
  <c r="D618" i="34"/>
  <c r="E122" i="32"/>
  <c r="D628" i="34"/>
  <c r="O11" i="31"/>
  <c r="E51" i="32"/>
  <c r="O27" i="31"/>
  <c r="G115" i="32"/>
  <c r="I179" i="32"/>
  <c r="O43" i="31"/>
  <c r="O75" i="31"/>
  <c r="F339" i="32"/>
  <c r="AE8" i="31"/>
  <c r="I26" i="32"/>
  <c r="AE24" i="31"/>
  <c r="D122" i="32"/>
  <c r="G28" i="4"/>
  <c r="E28" i="4"/>
  <c r="F25" i="15"/>
  <c r="F49" i="15"/>
  <c r="H54" i="15"/>
  <c r="I54" i="15" s="1"/>
  <c r="F54" i="15"/>
  <c r="D699" i="34"/>
  <c r="O76" i="31"/>
  <c r="G339" i="32"/>
  <c r="AE9" i="31"/>
  <c r="C58" i="32"/>
  <c r="F16" i="15"/>
  <c r="F39" i="15"/>
  <c r="H59" i="15"/>
  <c r="I59" i="15" s="1"/>
  <c r="C715" i="34"/>
  <c r="C648" i="34"/>
  <c r="M716" i="34" s="1"/>
  <c r="C58" i="15" l="1"/>
  <c r="G58" i="15" s="1"/>
  <c r="C22" i="15"/>
  <c r="G22" i="15" s="1"/>
  <c r="E380" i="24"/>
  <c r="G21" i="32"/>
  <c r="C26" i="15"/>
  <c r="G26" i="15" s="1"/>
  <c r="C638" i="24"/>
  <c r="C672" i="24"/>
  <c r="C671" i="24"/>
  <c r="C18" i="15"/>
  <c r="C55" i="15"/>
  <c r="G55" i="15" s="1"/>
  <c r="C708" i="24"/>
  <c r="C695" i="24"/>
  <c r="C42" i="15"/>
  <c r="H42" i="15" s="1"/>
  <c r="I42" i="15" s="1"/>
  <c r="D213" i="32"/>
  <c r="C679" i="24"/>
  <c r="C37" i="15"/>
  <c r="D117" i="32"/>
  <c r="D53" i="32"/>
  <c r="C676" i="24"/>
  <c r="C23" i="15"/>
  <c r="G23" i="15" s="1"/>
  <c r="C63" i="15"/>
  <c r="C625" i="24"/>
  <c r="I213" i="32"/>
  <c r="G309" i="32"/>
  <c r="C82" i="15"/>
  <c r="G82" i="15" s="1"/>
  <c r="C626" i="24"/>
  <c r="E53" i="32"/>
  <c r="C677" i="24"/>
  <c r="C24" i="15"/>
  <c r="G24" i="15" s="1"/>
  <c r="I85" i="32"/>
  <c r="C688" i="24"/>
  <c r="C35" i="15"/>
  <c r="C49" i="15"/>
  <c r="I149" i="32"/>
  <c r="C702" i="24"/>
  <c r="G341" i="32"/>
  <c r="C89" i="15"/>
  <c r="G89" i="15" s="1"/>
  <c r="C645" i="24"/>
  <c r="C627" i="24"/>
  <c r="C79" i="15"/>
  <c r="G79" i="15" s="1"/>
  <c r="D309" i="32"/>
  <c r="F85" i="32"/>
  <c r="C32" i="15"/>
  <c r="G32" i="15" s="1"/>
  <c r="C685" i="24"/>
  <c r="I381" i="32"/>
  <c r="G612" i="24"/>
  <c r="CF91" i="24"/>
  <c r="C341" i="32"/>
  <c r="C641" i="24"/>
  <c r="C85" i="15"/>
  <c r="G85" i="15" s="1"/>
  <c r="H85" i="32"/>
  <c r="C687" i="24"/>
  <c r="C34" i="15"/>
  <c r="G245" i="32"/>
  <c r="C68" i="15"/>
  <c r="G68" i="15" s="1"/>
  <c r="C624" i="24"/>
  <c r="I309" i="32"/>
  <c r="C84" i="15"/>
  <c r="G84" i="15" s="1"/>
  <c r="C640" i="24"/>
  <c r="F234" i="24"/>
  <c r="F16" i="6"/>
  <c r="E181" i="32"/>
  <c r="C52" i="15"/>
  <c r="G52" i="15" s="1"/>
  <c r="C705" i="24"/>
  <c r="C670" i="24"/>
  <c r="C17" i="15"/>
  <c r="E21" i="32"/>
  <c r="E245" i="32"/>
  <c r="C66" i="15"/>
  <c r="G66" i="15" s="1"/>
  <c r="C632" i="24"/>
  <c r="C50" i="8"/>
  <c r="D352" i="24"/>
  <c r="C103" i="8" s="1"/>
  <c r="F309" i="24"/>
  <c r="F309" i="32"/>
  <c r="C623" i="24"/>
  <c r="C81" i="15"/>
  <c r="G81" i="15" s="1"/>
  <c r="C59" i="15"/>
  <c r="G59" i="15" s="1"/>
  <c r="E213" i="32"/>
  <c r="C712" i="24"/>
  <c r="C74" i="15"/>
  <c r="G74" i="15" s="1"/>
  <c r="F277" i="32"/>
  <c r="C617" i="24"/>
  <c r="G85" i="32"/>
  <c r="C686" i="24"/>
  <c r="C33" i="15"/>
  <c r="C373" i="32"/>
  <c r="C92" i="15"/>
  <c r="G92" i="15" s="1"/>
  <c r="C622" i="24"/>
  <c r="C692" i="24"/>
  <c r="F117" i="32"/>
  <c r="C39" i="15"/>
  <c r="C701" i="24"/>
  <c r="C48" i="15"/>
  <c r="H149" i="32"/>
  <c r="C245" i="32"/>
  <c r="C64" i="15"/>
  <c r="G64" i="15" s="1"/>
  <c r="C628" i="24"/>
  <c r="E85" i="32"/>
  <c r="C684" i="24"/>
  <c r="C31" i="15"/>
  <c r="G31" i="15" s="1"/>
  <c r="I245" i="32"/>
  <c r="C629" i="24"/>
  <c r="C70" i="15"/>
  <c r="G70" i="15" s="1"/>
  <c r="F181" i="32"/>
  <c r="C706" i="24"/>
  <c r="C53" i="15"/>
  <c r="G53" i="15" s="1"/>
  <c r="C614" i="24"/>
  <c r="H245" i="32"/>
  <c r="C69" i="15"/>
  <c r="C85" i="32"/>
  <c r="C682" i="24"/>
  <c r="C29" i="15"/>
  <c r="G29" i="15" s="1"/>
  <c r="C56" i="15"/>
  <c r="G56" i="15" s="1"/>
  <c r="C709" i="24"/>
  <c r="I181" i="32"/>
  <c r="E117" i="32"/>
  <c r="C38" i="15"/>
  <c r="G38" i="15" s="1"/>
  <c r="C691" i="24"/>
  <c r="C693" i="24"/>
  <c r="G117" i="32"/>
  <c r="C40" i="15"/>
  <c r="G40" i="15" s="1"/>
  <c r="C78" i="15"/>
  <c r="G78" i="15" s="1"/>
  <c r="C309" i="32"/>
  <c r="C619" i="24"/>
  <c r="C27" i="15"/>
  <c r="G27" i="15" s="1"/>
  <c r="H53" i="32"/>
  <c r="C680" i="24"/>
  <c r="D12" i="33"/>
  <c r="E341" i="32"/>
  <c r="C87" i="15"/>
  <c r="G87" i="15" s="1"/>
  <c r="C643" i="24"/>
  <c r="H213" i="32"/>
  <c r="C616" i="24"/>
  <c r="C62" i="15"/>
  <c r="D85" i="32"/>
  <c r="C683" i="24"/>
  <c r="C30" i="15"/>
  <c r="H117" i="32"/>
  <c r="C694" i="24"/>
  <c r="C41" i="15"/>
  <c r="G213" i="32"/>
  <c r="C61" i="15"/>
  <c r="C631" i="24"/>
  <c r="C644" i="24"/>
  <c r="F341" i="32"/>
  <c r="C88" i="15"/>
  <c r="G88" i="15" s="1"/>
  <c r="C36" i="15"/>
  <c r="C117" i="32"/>
  <c r="C689" i="24"/>
  <c r="D341" i="32"/>
  <c r="C86" i="15"/>
  <c r="G86" i="15" s="1"/>
  <c r="C642" i="24"/>
  <c r="C93" i="15"/>
  <c r="G93" i="15" s="1"/>
  <c r="D373" i="32"/>
  <c r="C620" i="24"/>
  <c r="D181" i="32"/>
  <c r="C704" i="24"/>
  <c r="C51" i="15"/>
  <c r="G51" i="15" s="1"/>
  <c r="D149" i="32"/>
  <c r="C44" i="15"/>
  <c r="G44" i="15" s="1"/>
  <c r="C697" i="24"/>
  <c r="E149" i="32"/>
  <c r="C45" i="15"/>
  <c r="C698" i="24"/>
  <c r="C50" i="15"/>
  <c r="C703" i="24"/>
  <c r="C181" i="32"/>
  <c r="G277" i="32"/>
  <c r="C75" i="15"/>
  <c r="G75" i="15" s="1"/>
  <c r="C635" i="24"/>
  <c r="C46" i="15"/>
  <c r="G46" i="15" s="1"/>
  <c r="F149" i="32"/>
  <c r="C699" i="24"/>
  <c r="G18" i="15"/>
  <c r="H18" i="15" s="1"/>
  <c r="H341" i="32"/>
  <c r="C646" i="24"/>
  <c r="C90" i="15"/>
  <c r="G90" i="15" s="1"/>
  <c r="G181" i="32"/>
  <c r="C707" i="24"/>
  <c r="C54" i="15"/>
  <c r="G54" i="15" s="1"/>
  <c r="I53" i="32"/>
  <c r="C28" i="15"/>
  <c r="C681" i="24"/>
  <c r="C277" i="32"/>
  <c r="C71" i="15"/>
  <c r="G71" i="15" s="1"/>
  <c r="C618" i="24"/>
  <c r="G149" i="32"/>
  <c r="C700" i="24"/>
  <c r="C47" i="15"/>
  <c r="D245" i="32"/>
  <c r="C65" i="15"/>
  <c r="C630" i="24"/>
  <c r="C668" i="24"/>
  <c r="C15" i="15"/>
  <c r="C21" i="32"/>
  <c r="CE85" i="24"/>
  <c r="C213" i="32"/>
  <c r="C710" i="24"/>
  <c r="C57" i="15"/>
  <c r="G57" i="15" s="1"/>
  <c r="C20" i="15"/>
  <c r="G20" i="15" s="1"/>
  <c r="C673" i="24"/>
  <c r="H21" i="32"/>
  <c r="F213" i="32"/>
  <c r="C713" i="24"/>
  <c r="C60" i="15"/>
  <c r="D277" i="32"/>
  <c r="C72" i="15"/>
  <c r="G72" i="15" s="1"/>
  <c r="C636" i="24"/>
  <c r="F245" i="32"/>
  <c r="C67" i="15"/>
  <c r="G67" i="15" s="1"/>
  <c r="C633" i="24"/>
  <c r="E309" i="32"/>
  <c r="C80" i="15"/>
  <c r="G80" i="15" s="1"/>
  <c r="C621" i="24"/>
  <c r="H309" i="32"/>
  <c r="C83" i="15"/>
  <c r="G83" i="15" s="1"/>
  <c r="C639" i="24"/>
  <c r="E277" i="32"/>
  <c r="C73" i="15"/>
  <c r="G73" i="15" s="1"/>
  <c r="C634" i="24"/>
  <c r="D715" i="34"/>
  <c r="E623" i="34"/>
  <c r="D367" i="24"/>
  <c r="I341" i="32"/>
  <c r="C91" i="15"/>
  <c r="G91" i="15" s="1"/>
  <c r="C647" i="24"/>
  <c r="C16" i="15"/>
  <c r="C669" i="24"/>
  <c r="D21" i="32"/>
  <c r="C25" i="15"/>
  <c r="G25" i="15" s="1"/>
  <c r="F53" i="32"/>
  <c r="C678" i="24"/>
  <c r="G42" i="15" l="1"/>
  <c r="G37" i="15"/>
  <c r="H37" i="15"/>
  <c r="I37" i="15" s="1"/>
  <c r="G33" i="15"/>
  <c r="H33" i="15"/>
  <c r="I33" i="15" s="1"/>
  <c r="G47" i="15"/>
  <c r="H47" i="15"/>
  <c r="I47" i="15" s="1"/>
  <c r="C121" i="8"/>
  <c r="D384" i="24"/>
  <c r="G50" i="15"/>
  <c r="H50" i="15"/>
  <c r="I50" i="15" s="1"/>
  <c r="E704" i="34"/>
  <c r="E688" i="34"/>
  <c r="E701" i="34"/>
  <c r="E711" i="34"/>
  <c r="E695" i="34"/>
  <c r="E702" i="34"/>
  <c r="E686" i="34"/>
  <c r="E670" i="34"/>
  <c r="E647" i="34"/>
  <c r="E645" i="34"/>
  <c r="E629" i="34"/>
  <c r="E626" i="34"/>
  <c r="E700" i="34"/>
  <c r="E716" i="34"/>
  <c r="E691" i="34"/>
  <c r="E638" i="34"/>
  <c r="E684" i="34"/>
  <c r="E679" i="34"/>
  <c r="E640" i="34"/>
  <c r="E668" i="34"/>
  <c r="E642" i="34"/>
  <c r="E689" i="34"/>
  <c r="E671" i="34"/>
  <c r="E646" i="34"/>
  <c r="E644" i="34"/>
  <c r="E696" i="34"/>
  <c r="E694" i="34"/>
  <c r="E682" i="34"/>
  <c r="E674" i="34"/>
  <c r="E631" i="34"/>
  <c r="E706" i="34"/>
  <c r="E685" i="34"/>
  <c r="E680" i="34"/>
  <c r="E637" i="34"/>
  <c r="E625" i="34"/>
  <c r="E693" i="34"/>
  <c r="E636" i="34"/>
  <c r="E690" i="34"/>
  <c r="E673" i="34"/>
  <c r="E699" i="34"/>
  <c r="E677" i="34"/>
  <c r="E675" i="34"/>
  <c r="E624" i="34"/>
  <c r="E709" i="34"/>
  <c r="E634" i="34"/>
  <c r="E676" i="34"/>
  <c r="E669" i="34"/>
  <c r="E641" i="34"/>
  <c r="E633" i="34"/>
  <c r="E713" i="34"/>
  <c r="E705" i="34"/>
  <c r="E697" i="34"/>
  <c r="E672" i="34"/>
  <c r="E692" i="34"/>
  <c r="E628" i="34"/>
  <c r="E632" i="34"/>
  <c r="E710" i="34"/>
  <c r="E681" i="34"/>
  <c r="E698" i="34"/>
  <c r="E639" i="34"/>
  <c r="E627" i="34"/>
  <c r="E712" i="34"/>
  <c r="E707" i="34"/>
  <c r="E683" i="34"/>
  <c r="E678" i="34"/>
  <c r="E703" i="34"/>
  <c r="E630" i="34"/>
  <c r="E708" i="34"/>
  <c r="E635" i="34"/>
  <c r="E643" i="34"/>
  <c r="E687" i="34"/>
  <c r="D615" i="24"/>
  <c r="C715" i="24"/>
  <c r="C648" i="24"/>
  <c r="M716" i="24" s="1"/>
  <c r="G69" i="15"/>
  <c r="H69" i="15" s="1"/>
  <c r="G17" i="15"/>
  <c r="H17" i="15"/>
  <c r="I17" i="15" s="1"/>
  <c r="G30" i="15"/>
  <c r="H30" i="15"/>
  <c r="I30" i="15" s="1"/>
  <c r="G36" i="15"/>
  <c r="H36" i="15"/>
  <c r="I36" i="15" s="1"/>
  <c r="G39" i="15"/>
  <c r="H39" i="15"/>
  <c r="I39" i="15" s="1"/>
  <c r="G63" i="15"/>
  <c r="H63" i="15" s="1"/>
  <c r="I373" i="32"/>
  <c r="C716" i="24"/>
  <c r="H49" i="15"/>
  <c r="I49" i="15" s="1"/>
  <c r="G49" i="15"/>
  <c r="G41" i="15"/>
  <c r="H41" i="15"/>
  <c r="I41" i="15" s="1"/>
  <c r="G45" i="15"/>
  <c r="H45" i="15"/>
  <c r="I45" i="15" s="1"/>
  <c r="G28" i="15"/>
  <c r="H28" i="15"/>
  <c r="I28" i="15" s="1"/>
  <c r="G48" i="15"/>
  <c r="H48" i="15"/>
  <c r="I48" i="15" s="1"/>
  <c r="G15" i="15"/>
  <c r="H15" i="15" s="1"/>
  <c r="I15" i="15" s="1"/>
  <c r="G35" i="15"/>
  <c r="H35" i="15"/>
  <c r="I35" i="15" s="1"/>
  <c r="G34" i="15"/>
  <c r="H34" i="15"/>
  <c r="I34" i="15" s="1"/>
  <c r="G65" i="15"/>
  <c r="H65" i="15"/>
  <c r="I65" i="15" s="1"/>
  <c r="G16" i="15"/>
  <c r="H16" i="15"/>
  <c r="I16" i="15" s="1"/>
  <c r="C138" i="8" l="1"/>
  <c r="D417" i="24"/>
  <c r="E715" i="34"/>
  <c r="F624" i="34"/>
  <c r="D705" i="24"/>
  <c r="M705" i="24" s="1"/>
  <c r="E183" i="32" s="1"/>
  <c r="D689" i="24"/>
  <c r="M689" i="24" s="1"/>
  <c r="C119" i="32" s="1"/>
  <c r="D673" i="24"/>
  <c r="M673" i="24" s="1"/>
  <c r="H23" i="32" s="1"/>
  <c r="D707" i="24"/>
  <c r="M707" i="24" s="1"/>
  <c r="G183" i="32" s="1"/>
  <c r="D693" i="24"/>
  <c r="M693" i="24" s="1"/>
  <c r="D676" i="24"/>
  <c r="M676" i="24" s="1"/>
  <c r="D55" i="32" s="1"/>
  <c r="D710" i="24"/>
  <c r="M710" i="24" s="1"/>
  <c r="C215" i="32" s="1"/>
  <c r="D696" i="24"/>
  <c r="M696" i="24" s="1"/>
  <c r="C151" i="32" s="1"/>
  <c r="D709" i="24"/>
  <c r="M709" i="24" s="1"/>
  <c r="I183" i="32" s="1"/>
  <c r="D692" i="24"/>
  <c r="M692" i="24" s="1"/>
  <c r="D678" i="24"/>
  <c r="M678" i="24" s="1"/>
  <c r="D647" i="24"/>
  <c r="D645" i="24"/>
  <c r="L647" i="24" s="1"/>
  <c r="D703" i="24"/>
  <c r="M703" i="24" s="1"/>
  <c r="C183" i="32" s="1"/>
  <c r="D699" i="24"/>
  <c r="M699" i="24" s="1"/>
  <c r="F151" i="32" s="1"/>
  <c r="D677" i="24"/>
  <c r="M677" i="24" s="1"/>
  <c r="D646" i="24"/>
  <c r="D623" i="24"/>
  <c r="D701" i="24"/>
  <c r="M701" i="24" s="1"/>
  <c r="H151" i="32" s="1"/>
  <c r="D684" i="24"/>
  <c r="M684" i="24" s="1"/>
  <c r="E87" i="32" s="1"/>
  <c r="D668" i="24"/>
  <c r="M668" i="24" s="1"/>
  <c r="D697" i="24"/>
  <c r="M697" i="24" s="1"/>
  <c r="D151" i="32" s="1"/>
  <c r="D622" i="24"/>
  <c r="D695" i="24"/>
  <c r="M695" i="24" s="1"/>
  <c r="I119" i="32" s="1"/>
  <c r="D680" i="24"/>
  <c r="M680" i="24" s="1"/>
  <c r="H55" i="32" s="1"/>
  <c r="D641" i="24"/>
  <c r="D639" i="24"/>
  <c r="D637" i="24"/>
  <c r="D635" i="24"/>
  <c r="D633" i="24"/>
  <c r="D631" i="24"/>
  <c r="K644" i="24" s="1"/>
  <c r="D706" i="24"/>
  <c r="M706" i="24" s="1"/>
  <c r="F183" i="32" s="1"/>
  <c r="D702" i="24"/>
  <c r="M702" i="24" s="1"/>
  <c r="I151" i="32" s="1"/>
  <c r="D713" i="24"/>
  <c r="M713" i="24" s="1"/>
  <c r="F215" i="32" s="1"/>
  <c r="D700" i="24"/>
  <c r="M700" i="24" s="1"/>
  <c r="G151" i="32" s="1"/>
  <c r="D694" i="24"/>
  <c r="M694" i="24" s="1"/>
  <c r="H119" i="32" s="1"/>
  <c r="D691" i="24"/>
  <c r="M691" i="24" s="1"/>
  <c r="D683" i="24"/>
  <c r="M683" i="24" s="1"/>
  <c r="D87" i="32" s="1"/>
  <c r="D625" i="24"/>
  <c r="G625" i="24" s="1"/>
  <c r="D616" i="24"/>
  <c r="D624" i="24"/>
  <c r="D620" i="24"/>
  <c r="D711" i="24"/>
  <c r="M711" i="24" s="1"/>
  <c r="D215" i="32" s="1"/>
  <c r="D671" i="24"/>
  <c r="M671" i="24" s="1"/>
  <c r="F23" i="32" s="1"/>
  <c r="D688" i="24"/>
  <c r="M688" i="24" s="1"/>
  <c r="I87" i="32" s="1"/>
  <c r="D675" i="24"/>
  <c r="M675" i="24" s="1"/>
  <c r="C55" i="32" s="1"/>
  <c r="D670" i="24"/>
  <c r="M670" i="24" s="1"/>
  <c r="E23" i="32" s="1"/>
  <c r="D638" i="24"/>
  <c r="D629" i="24"/>
  <c r="I629" i="24" s="1"/>
  <c r="D685" i="24"/>
  <c r="M685" i="24" s="1"/>
  <c r="F87" i="32" s="1"/>
  <c r="D644" i="24"/>
  <c r="D632" i="24"/>
  <c r="D712" i="24"/>
  <c r="M712" i="24" s="1"/>
  <c r="E215" i="32" s="1"/>
  <c r="D682" i="24"/>
  <c r="M682" i="24" s="1"/>
  <c r="C87" i="32" s="1"/>
  <c r="D672" i="24"/>
  <c r="M672" i="24" s="1"/>
  <c r="G23" i="32" s="1"/>
  <c r="D643" i="24"/>
  <c r="D628" i="24"/>
  <c r="D708" i="24"/>
  <c r="M708" i="24" s="1"/>
  <c r="H183" i="32" s="1"/>
  <c r="D690" i="24"/>
  <c r="M690" i="24" s="1"/>
  <c r="D119" i="32" s="1"/>
  <c r="D687" i="24"/>
  <c r="M687" i="24" s="1"/>
  <c r="H87" i="32" s="1"/>
  <c r="D669" i="24"/>
  <c r="M669" i="24" s="1"/>
  <c r="D23" i="32" s="1"/>
  <c r="D640" i="24"/>
  <c r="D674" i="24"/>
  <c r="M674" i="24" s="1"/>
  <c r="I23" i="32" s="1"/>
  <c r="D634" i="24"/>
  <c r="D621" i="24"/>
  <c r="D679" i="24"/>
  <c r="M679" i="24" s="1"/>
  <c r="D716" i="24"/>
  <c r="D698" i="24"/>
  <c r="M698" i="24" s="1"/>
  <c r="E151" i="32" s="1"/>
  <c r="D681" i="24"/>
  <c r="M681" i="24" s="1"/>
  <c r="I55" i="32" s="1"/>
  <c r="D619" i="24"/>
  <c r="D617" i="24"/>
  <c r="D630" i="24"/>
  <c r="J630" i="24" s="1"/>
  <c r="D627" i="24"/>
  <c r="D642" i="24"/>
  <c r="D618" i="24"/>
  <c r="D686" i="24"/>
  <c r="M686" i="24" s="1"/>
  <c r="G87" i="32" s="1"/>
  <c r="D626" i="24"/>
  <c r="H628" i="24" s="1"/>
  <c r="D704" i="24"/>
  <c r="M704" i="24" s="1"/>
  <c r="D183" i="32" s="1"/>
  <c r="D636" i="24"/>
  <c r="C23" i="32" l="1"/>
  <c r="M715" i="24"/>
  <c r="I706" i="24"/>
  <c r="I690" i="24"/>
  <c r="I674" i="24"/>
  <c r="I705" i="24"/>
  <c r="I691" i="24"/>
  <c r="I708" i="24"/>
  <c r="I694" i="24"/>
  <c r="I707" i="24"/>
  <c r="I676" i="24"/>
  <c r="I693" i="24"/>
  <c r="I641" i="24"/>
  <c r="I639" i="24"/>
  <c r="I637" i="24"/>
  <c r="I635" i="24"/>
  <c r="I633" i="24"/>
  <c r="I631" i="24"/>
  <c r="I712" i="24"/>
  <c r="I710" i="24"/>
  <c r="I689" i="24"/>
  <c r="I680" i="24"/>
  <c r="I673" i="24"/>
  <c r="I687" i="24"/>
  <c r="I671" i="24"/>
  <c r="I643" i="24"/>
  <c r="I702" i="24"/>
  <c r="I696" i="24"/>
  <c r="I675" i="24"/>
  <c r="I647" i="24"/>
  <c r="I709" i="24"/>
  <c r="I685" i="24"/>
  <c r="I672" i="24"/>
  <c r="I669" i="24"/>
  <c r="I684" i="24"/>
  <c r="I636" i="24"/>
  <c r="I681" i="24"/>
  <c r="I645" i="24"/>
  <c r="I630" i="24"/>
  <c r="I701" i="24"/>
  <c r="I695" i="24"/>
  <c r="I640" i="24"/>
  <c r="I677" i="24"/>
  <c r="I634" i="24"/>
  <c r="I716" i="24"/>
  <c r="I699" i="24"/>
  <c r="I682" i="24"/>
  <c r="I646" i="24"/>
  <c r="I711" i="24"/>
  <c r="I679" i="24"/>
  <c r="I692" i="24"/>
  <c r="I698" i="24"/>
  <c r="I642" i="24"/>
  <c r="I704" i="24"/>
  <c r="I644" i="24"/>
  <c r="I697" i="24"/>
  <c r="I686" i="24"/>
  <c r="I670" i="24"/>
  <c r="I668" i="24"/>
  <c r="I703" i="24"/>
  <c r="I700" i="24"/>
  <c r="I688" i="24"/>
  <c r="I678" i="24"/>
  <c r="I632" i="24"/>
  <c r="I713" i="24"/>
  <c r="I638" i="24"/>
  <c r="I683" i="24"/>
  <c r="E119" i="32"/>
  <c r="E55" i="32"/>
  <c r="K700" i="24"/>
  <c r="K684" i="24"/>
  <c r="K668" i="24"/>
  <c r="K715" i="24" s="1"/>
  <c r="K711" i="24"/>
  <c r="K697" i="24"/>
  <c r="K680" i="24"/>
  <c r="K713" i="24"/>
  <c r="K696" i="24"/>
  <c r="K682" i="24"/>
  <c r="K710" i="24"/>
  <c r="K708" i="24"/>
  <c r="K706" i="24"/>
  <c r="K687" i="24"/>
  <c r="K678" i="24"/>
  <c r="K671" i="24"/>
  <c r="K704" i="24"/>
  <c r="K685" i="24"/>
  <c r="K669" i="24"/>
  <c r="K702" i="24"/>
  <c r="K672" i="24"/>
  <c r="K674" i="24"/>
  <c r="K689" i="24"/>
  <c r="K690" i="24"/>
  <c r="K677" i="24"/>
  <c r="K716" i="24"/>
  <c r="K712" i="24"/>
  <c r="K705" i="24"/>
  <c r="K699" i="24"/>
  <c r="K693" i="24"/>
  <c r="K679" i="24"/>
  <c r="K692" i="24"/>
  <c r="K701" i="24"/>
  <c r="K695" i="24"/>
  <c r="K681" i="24"/>
  <c r="K676" i="24"/>
  <c r="K707" i="24"/>
  <c r="K686" i="24"/>
  <c r="K698" i="24"/>
  <c r="K709" i="24"/>
  <c r="K688" i="24"/>
  <c r="K670" i="24"/>
  <c r="K691" i="24"/>
  <c r="K673" i="24"/>
  <c r="K703" i="24"/>
  <c r="K694" i="24"/>
  <c r="K675" i="24"/>
  <c r="K683" i="24"/>
  <c r="E612" i="24"/>
  <c r="F624" i="24"/>
  <c r="G119" i="32"/>
  <c r="G55" i="32"/>
  <c r="F119" i="32"/>
  <c r="F55" i="32"/>
  <c r="L713" i="24"/>
  <c r="L697" i="24"/>
  <c r="L681" i="24"/>
  <c r="L683" i="24"/>
  <c r="L669" i="24"/>
  <c r="L700" i="24"/>
  <c r="L699" i="24"/>
  <c r="L685" i="24"/>
  <c r="L668" i="24"/>
  <c r="L715" i="24" s="1"/>
  <c r="L708" i="24"/>
  <c r="L706" i="24"/>
  <c r="L687" i="24"/>
  <c r="L678" i="24"/>
  <c r="L671" i="24"/>
  <c r="L704" i="24"/>
  <c r="L702" i="24"/>
  <c r="L698" i="24"/>
  <c r="L716" i="24"/>
  <c r="L696" i="24"/>
  <c r="L694" i="24"/>
  <c r="L692" i="24"/>
  <c r="L674" i="24"/>
  <c r="L711" i="24"/>
  <c r="L709" i="24"/>
  <c r="L690" i="24"/>
  <c r="L688" i="24"/>
  <c r="L680" i="24"/>
  <c r="L677" i="24"/>
  <c r="L712" i="24"/>
  <c r="L705" i="24"/>
  <c r="L693" i="24"/>
  <c r="L682" i="24"/>
  <c r="L679" i="24"/>
  <c r="L684" i="24"/>
  <c r="L701" i="24"/>
  <c r="L695" i="24"/>
  <c r="L676" i="24"/>
  <c r="L707" i="24"/>
  <c r="L689" i="24"/>
  <c r="L686" i="24"/>
  <c r="L670" i="24"/>
  <c r="L703" i="24"/>
  <c r="L710" i="24"/>
  <c r="L673" i="24"/>
  <c r="L672" i="24"/>
  <c r="L691" i="24"/>
  <c r="L675" i="24"/>
  <c r="C168" i="8"/>
  <c r="D421" i="24"/>
  <c r="G712" i="24"/>
  <c r="G696" i="24"/>
  <c r="G680" i="24"/>
  <c r="G699" i="24"/>
  <c r="G685" i="24"/>
  <c r="G671" i="24"/>
  <c r="G646" i="24"/>
  <c r="G702" i="24"/>
  <c r="G688" i="24"/>
  <c r="G716" i="24"/>
  <c r="G701" i="24"/>
  <c r="G687" i="24"/>
  <c r="G670" i="24"/>
  <c r="G675" i="24"/>
  <c r="G695" i="24"/>
  <c r="G693" i="24"/>
  <c r="G691" i="24"/>
  <c r="G682" i="24"/>
  <c r="G629" i="24"/>
  <c r="G626" i="24"/>
  <c r="G715" i="24" s="1"/>
  <c r="G673" i="24"/>
  <c r="G641" i="24"/>
  <c r="G639" i="24"/>
  <c r="G637" i="24"/>
  <c r="G635" i="24"/>
  <c r="G633" i="24"/>
  <c r="G631" i="24"/>
  <c r="G710" i="24"/>
  <c r="G708" i="24"/>
  <c r="G704" i="24"/>
  <c r="G678" i="24"/>
  <c r="G645" i="24"/>
  <c r="G676" i="24"/>
  <c r="G628" i="24"/>
  <c r="G707" i="24"/>
  <c r="G703" i="24"/>
  <c r="G697" i="24"/>
  <c r="G644" i="24"/>
  <c r="G632" i="24"/>
  <c r="G647" i="24"/>
  <c r="G640" i="24"/>
  <c r="G642" i="24"/>
  <c r="G689" i="24"/>
  <c r="G636" i="24"/>
  <c r="G709" i="24"/>
  <c r="G677" i="24"/>
  <c r="G672" i="24"/>
  <c r="G690" i="24"/>
  <c r="G705" i="24"/>
  <c r="G674" i="24"/>
  <c r="G669" i="24"/>
  <c r="G643" i="24"/>
  <c r="G634" i="24"/>
  <c r="G711" i="24"/>
  <c r="G679" i="24"/>
  <c r="G627" i="24"/>
  <c r="G698" i="24"/>
  <c r="G692" i="24"/>
  <c r="G684" i="24"/>
  <c r="G630" i="24"/>
  <c r="G683" i="24"/>
  <c r="G706" i="24"/>
  <c r="G694" i="24"/>
  <c r="G668" i="24"/>
  <c r="G638" i="24"/>
  <c r="G700" i="24"/>
  <c r="G681" i="24"/>
  <c r="G686" i="24"/>
  <c r="G713" i="24"/>
  <c r="H709" i="24"/>
  <c r="H693" i="24"/>
  <c r="H677" i="24"/>
  <c r="H702" i="24"/>
  <c r="H688" i="24"/>
  <c r="H674" i="24"/>
  <c r="H644" i="24"/>
  <c r="H642" i="24"/>
  <c r="H705" i="24"/>
  <c r="H691" i="24"/>
  <c r="H704" i="24"/>
  <c r="H690" i="24"/>
  <c r="H673" i="24"/>
  <c r="H695" i="24"/>
  <c r="H682" i="24"/>
  <c r="H629" i="24"/>
  <c r="H715" i="24" s="1"/>
  <c r="H641" i="24"/>
  <c r="H639" i="24"/>
  <c r="H637" i="24"/>
  <c r="H635" i="24"/>
  <c r="H633" i="24"/>
  <c r="H631" i="24"/>
  <c r="H712" i="24"/>
  <c r="H710" i="24"/>
  <c r="H708" i="24"/>
  <c r="H689" i="24"/>
  <c r="H680" i="24"/>
  <c r="H706" i="24"/>
  <c r="H700" i="24"/>
  <c r="H685" i="24"/>
  <c r="H669" i="24"/>
  <c r="H698" i="24"/>
  <c r="H694" i="24"/>
  <c r="H683" i="24"/>
  <c r="H647" i="24"/>
  <c r="H670" i="24"/>
  <c r="H675" i="24"/>
  <c r="H643" i="24"/>
  <c r="H634" i="24"/>
  <c r="H676" i="24"/>
  <c r="H636" i="24"/>
  <c r="H681" i="24"/>
  <c r="H672" i="24"/>
  <c r="H696" i="24"/>
  <c r="H640" i="24"/>
  <c r="H716" i="24"/>
  <c r="H687" i="24"/>
  <c r="H699" i="24"/>
  <c r="H646" i="24"/>
  <c r="H711" i="24"/>
  <c r="H679" i="24"/>
  <c r="H692" i="24"/>
  <c r="H671" i="24"/>
  <c r="H684" i="24"/>
  <c r="H645" i="24"/>
  <c r="H630" i="24"/>
  <c r="H707" i="24"/>
  <c r="H686" i="24"/>
  <c r="H697" i="24"/>
  <c r="H668" i="24"/>
  <c r="H713" i="24"/>
  <c r="H703" i="24"/>
  <c r="H678" i="24"/>
  <c r="H632" i="24"/>
  <c r="H701" i="24"/>
  <c r="H638" i="24"/>
  <c r="F701" i="34"/>
  <c r="F685" i="34"/>
  <c r="F698" i="34"/>
  <c r="F708" i="34"/>
  <c r="F716" i="34"/>
  <c r="F699" i="34"/>
  <c r="F683" i="34"/>
  <c r="F643" i="34"/>
  <c r="F641" i="34"/>
  <c r="F639" i="34"/>
  <c r="F637" i="34"/>
  <c r="F635" i="34"/>
  <c r="F633" i="34"/>
  <c r="F631" i="34"/>
  <c r="F713" i="34"/>
  <c r="F697" i="34"/>
  <c r="F684" i="34"/>
  <c r="F679" i="34"/>
  <c r="F640" i="34"/>
  <c r="F668" i="34"/>
  <c r="F642" i="34"/>
  <c r="F626" i="34"/>
  <c r="F689" i="34"/>
  <c r="F671" i="34"/>
  <c r="F646" i="34"/>
  <c r="F644" i="34"/>
  <c r="F629" i="34"/>
  <c r="F696" i="34"/>
  <c r="F694" i="34"/>
  <c r="F682" i="34"/>
  <c r="F674" i="34"/>
  <c r="F687" i="34"/>
  <c r="F677" i="34"/>
  <c r="F704" i="34"/>
  <c r="F669" i="34"/>
  <c r="F628" i="34"/>
  <c r="F693" i="34"/>
  <c r="F636" i="34"/>
  <c r="F711" i="34"/>
  <c r="F702" i="34"/>
  <c r="F690" i="34"/>
  <c r="F673" i="34"/>
  <c r="F645" i="34"/>
  <c r="F675" i="34"/>
  <c r="F705" i="34"/>
  <c r="F706" i="34"/>
  <c r="F676" i="34"/>
  <c r="F686" i="34"/>
  <c r="F672" i="34"/>
  <c r="F709" i="34"/>
  <c r="F692" i="34"/>
  <c r="F681" i="34"/>
  <c r="F710" i="34"/>
  <c r="F707" i="34"/>
  <c r="F703" i="34"/>
  <c r="F670" i="34"/>
  <c r="F647" i="34"/>
  <c r="F625" i="34"/>
  <c r="F634" i="34"/>
  <c r="F627" i="34"/>
  <c r="F691" i="34"/>
  <c r="F680" i="34"/>
  <c r="F712" i="34"/>
  <c r="F700" i="34"/>
  <c r="F630" i="34"/>
  <c r="F638" i="34"/>
  <c r="F688" i="34"/>
  <c r="F678" i="34"/>
  <c r="F632" i="34"/>
  <c r="F695" i="34"/>
  <c r="J703" i="24"/>
  <c r="J687" i="24"/>
  <c r="J671" i="24"/>
  <c r="J708" i="24"/>
  <c r="J694" i="24"/>
  <c r="J677" i="24"/>
  <c r="J711" i="24"/>
  <c r="J697" i="24"/>
  <c r="J710" i="24"/>
  <c r="J693" i="24"/>
  <c r="J679" i="24"/>
  <c r="J712" i="24"/>
  <c r="J691" i="24"/>
  <c r="J689" i="24"/>
  <c r="J680" i="24"/>
  <c r="J673" i="24"/>
  <c r="J643" i="24"/>
  <c r="J706" i="24"/>
  <c r="J678" i="24"/>
  <c r="J645" i="24"/>
  <c r="J704" i="24"/>
  <c r="J700" i="24"/>
  <c r="J698" i="24"/>
  <c r="J683" i="24"/>
  <c r="J676" i="24"/>
  <c r="J647" i="24"/>
  <c r="J716" i="24"/>
  <c r="J713" i="24"/>
  <c r="J692" i="24"/>
  <c r="J681" i="24"/>
  <c r="J674" i="24"/>
  <c r="J640" i="24"/>
  <c r="J638" i="24"/>
  <c r="J636" i="24"/>
  <c r="J634" i="24"/>
  <c r="J632" i="24"/>
  <c r="J709" i="24"/>
  <c r="J685" i="24"/>
  <c r="J672" i="24"/>
  <c r="J682" i="24"/>
  <c r="J646" i="24"/>
  <c r="J637" i="24"/>
  <c r="J701" i="24"/>
  <c r="J686" i="24"/>
  <c r="J668" i="24"/>
  <c r="J633" i="24"/>
  <c r="J696" i="24"/>
  <c r="J702" i="24"/>
  <c r="J690" i="24"/>
  <c r="J669" i="24"/>
  <c r="J705" i="24"/>
  <c r="J699" i="24"/>
  <c r="J631" i="24"/>
  <c r="J684" i="24"/>
  <c r="J642" i="24"/>
  <c r="J695" i="24"/>
  <c r="J639" i="24"/>
  <c r="J707" i="24"/>
  <c r="J644" i="24"/>
  <c r="J635" i="24"/>
  <c r="J675" i="24"/>
  <c r="J688" i="24"/>
  <c r="J641" i="24"/>
  <c r="J670" i="24"/>
  <c r="D715" i="24"/>
  <c r="E623" i="24"/>
  <c r="J715" i="24" l="1"/>
  <c r="I715" i="24"/>
  <c r="F716" i="24"/>
  <c r="F699" i="24"/>
  <c r="F683" i="24"/>
  <c r="F713" i="24"/>
  <c r="F682" i="24"/>
  <c r="F668" i="24"/>
  <c r="F698" i="24"/>
  <c r="F684" i="24"/>
  <c r="F697" i="24"/>
  <c r="F675" i="24"/>
  <c r="F695" i="24"/>
  <c r="F693" i="24"/>
  <c r="F691" i="24"/>
  <c r="F629" i="24"/>
  <c r="F626" i="24"/>
  <c r="F712" i="24"/>
  <c r="F706" i="24"/>
  <c r="F643" i="24"/>
  <c r="F700" i="24"/>
  <c r="F669" i="24"/>
  <c r="F625" i="24"/>
  <c r="F709" i="24"/>
  <c r="F688" i="24"/>
  <c r="F638" i="24"/>
  <c r="F635" i="24"/>
  <c r="F703" i="24"/>
  <c r="F680" i="24"/>
  <c r="F670" i="24"/>
  <c r="F644" i="24"/>
  <c r="F632" i="24"/>
  <c r="F672" i="24"/>
  <c r="F628" i="24"/>
  <c r="F711" i="24"/>
  <c r="F671" i="24"/>
  <c r="F704" i="24"/>
  <c r="F676" i="24"/>
  <c r="F642" i="24"/>
  <c r="F685" i="24"/>
  <c r="F647" i="24"/>
  <c r="F702" i="24"/>
  <c r="F696" i="24"/>
  <c r="F690" i="24"/>
  <c r="F677" i="24"/>
  <c r="F640" i="24"/>
  <c r="F637" i="24"/>
  <c r="F708" i="24"/>
  <c r="F705" i="24"/>
  <c r="F687" i="24"/>
  <c r="F674" i="24"/>
  <c r="F634" i="24"/>
  <c r="F631" i="24"/>
  <c r="F679" i="24"/>
  <c r="F627" i="24"/>
  <c r="F692" i="24"/>
  <c r="F646" i="24"/>
  <c r="F681" i="24"/>
  <c r="F673" i="24"/>
  <c r="F707" i="24"/>
  <c r="F633" i="24"/>
  <c r="F686" i="24"/>
  <c r="F678" i="24"/>
  <c r="F639" i="24"/>
  <c r="F694" i="24"/>
  <c r="F701" i="24"/>
  <c r="F636" i="24"/>
  <c r="F710" i="24"/>
  <c r="F689" i="24"/>
  <c r="F645" i="24"/>
  <c r="F641" i="24"/>
  <c r="F630" i="24"/>
  <c r="F715" i="34"/>
  <c r="G625" i="34"/>
  <c r="E702" i="24"/>
  <c r="E686" i="24"/>
  <c r="E670" i="24"/>
  <c r="E647" i="24"/>
  <c r="E710" i="24"/>
  <c r="E696" i="24"/>
  <c r="E679" i="24"/>
  <c r="E713" i="24"/>
  <c r="E699" i="24"/>
  <c r="E712" i="24"/>
  <c r="E695" i="24"/>
  <c r="E681" i="24"/>
  <c r="E643" i="24"/>
  <c r="E701" i="24"/>
  <c r="E684" i="24"/>
  <c r="E668" i="24"/>
  <c r="E697" i="24"/>
  <c r="E682" i="24"/>
  <c r="E675" i="24"/>
  <c r="E693" i="24"/>
  <c r="E708" i="24"/>
  <c r="E689" i="24"/>
  <c r="E687" i="24"/>
  <c r="E671" i="24"/>
  <c r="E704" i="24"/>
  <c r="E685" i="24"/>
  <c r="E678" i="24"/>
  <c r="E645" i="24"/>
  <c r="E711" i="24"/>
  <c r="E706" i="24"/>
  <c r="E641" i="24"/>
  <c r="E688" i="24"/>
  <c r="E638" i="24"/>
  <c r="E635" i="24"/>
  <c r="E629" i="24"/>
  <c r="E627" i="24"/>
  <c r="E703" i="24"/>
  <c r="E680" i="24"/>
  <c r="E644" i="24"/>
  <c r="E632" i="24"/>
  <c r="E709" i="24"/>
  <c r="E624" i="24"/>
  <c r="E672" i="24"/>
  <c r="E628" i="24"/>
  <c r="E716" i="24"/>
  <c r="E690" i="24"/>
  <c r="E677" i="24"/>
  <c r="E669" i="24"/>
  <c r="E640" i="24"/>
  <c r="E637" i="24"/>
  <c r="E705" i="24"/>
  <c r="E674" i="24"/>
  <c r="E634" i="24"/>
  <c r="E631" i="24"/>
  <c r="E646" i="24"/>
  <c r="E698" i="24"/>
  <c r="E625" i="24"/>
  <c r="E673" i="24"/>
  <c r="E642" i="24"/>
  <c r="E626" i="24"/>
  <c r="E691" i="24"/>
  <c r="E636" i="24"/>
  <c r="E639" i="24"/>
  <c r="E707" i="24"/>
  <c r="E633" i="24"/>
  <c r="E694" i="24"/>
  <c r="E676" i="24"/>
  <c r="E630" i="24"/>
  <c r="E692" i="24"/>
  <c r="E683" i="24"/>
  <c r="E700" i="24"/>
  <c r="C172" i="8"/>
  <c r="D424" i="24"/>
  <c r="C177" i="8" s="1"/>
  <c r="G698" i="34" l="1"/>
  <c r="G682" i="34"/>
  <c r="G711" i="34"/>
  <c r="G695" i="34"/>
  <c r="G705" i="34"/>
  <c r="G712" i="34"/>
  <c r="G696" i="34"/>
  <c r="G680" i="34"/>
  <c r="G710" i="34"/>
  <c r="G694" i="34"/>
  <c r="G668" i="34"/>
  <c r="G642" i="34"/>
  <c r="G626" i="34"/>
  <c r="G689" i="34"/>
  <c r="G671" i="34"/>
  <c r="G646" i="34"/>
  <c r="G644" i="34"/>
  <c r="G629" i="34"/>
  <c r="G674" i="34"/>
  <c r="G687" i="34"/>
  <c r="G677" i="34"/>
  <c r="G631" i="34"/>
  <c r="G708" i="34"/>
  <c r="G702" i="34"/>
  <c r="G692" i="34"/>
  <c r="G633" i="34"/>
  <c r="G690" i="34"/>
  <c r="G672" i="34"/>
  <c r="G639" i="34"/>
  <c r="G673" i="34"/>
  <c r="G645" i="34"/>
  <c r="G675" i="34"/>
  <c r="G699" i="34"/>
  <c r="G635" i="34"/>
  <c r="G700" i="34"/>
  <c r="G697" i="34"/>
  <c r="G691" i="34"/>
  <c r="G683" i="34"/>
  <c r="G678" i="34"/>
  <c r="G686" i="34"/>
  <c r="G679" i="34"/>
  <c r="G676" i="34"/>
  <c r="G669" i="34"/>
  <c r="G641" i="34"/>
  <c r="G693" i="34"/>
  <c r="G713" i="34"/>
  <c r="G709" i="34"/>
  <c r="G637" i="34"/>
  <c r="G628" i="34"/>
  <c r="G685" i="34"/>
  <c r="G688" i="34"/>
  <c r="G640" i="34"/>
  <c r="G636" i="34"/>
  <c r="G627" i="34"/>
  <c r="G716" i="34"/>
  <c r="G681" i="34"/>
  <c r="G704" i="34"/>
  <c r="G670" i="34"/>
  <c r="G634" i="34"/>
  <c r="G703" i="34"/>
  <c r="G632" i="34"/>
  <c r="G684" i="34"/>
  <c r="G630" i="34"/>
  <c r="G638" i="34"/>
  <c r="G647" i="34"/>
  <c r="G701" i="34"/>
  <c r="G707" i="34"/>
  <c r="G706" i="34"/>
  <c r="G643" i="34"/>
  <c r="F715" i="24"/>
  <c r="E715" i="24"/>
  <c r="G715" i="34" l="1"/>
  <c r="H628" i="34"/>
  <c r="H711" i="34" l="1"/>
  <c r="H695" i="34"/>
  <c r="H679" i="34"/>
  <c r="H708" i="34"/>
  <c r="H702" i="34"/>
  <c r="H716" i="34"/>
  <c r="H709" i="34"/>
  <c r="H693" i="34"/>
  <c r="H677" i="34"/>
  <c r="H707" i="34"/>
  <c r="H691" i="34"/>
  <c r="H689" i="34"/>
  <c r="H671" i="34"/>
  <c r="H646" i="34"/>
  <c r="H644" i="34"/>
  <c r="H629" i="34"/>
  <c r="H674" i="34"/>
  <c r="H696" i="34"/>
  <c r="H694" i="34"/>
  <c r="H687" i="34"/>
  <c r="H682" i="34"/>
  <c r="H631" i="34"/>
  <c r="H692" i="34"/>
  <c r="H633" i="34"/>
  <c r="H712" i="34"/>
  <c r="H710" i="34"/>
  <c r="H706" i="34"/>
  <c r="H700" i="34"/>
  <c r="H698" i="34"/>
  <c r="H635" i="34"/>
  <c r="H675" i="34"/>
  <c r="H641" i="34"/>
  <c r="H690" i="34"/>
  <c r="H642" i="34"/>
  <c r="H699" i="34"/>
  <c r="H668" i="34"/>
  <c r="H705" i="34"/>
  <c r="H670" i="34"/>
  <c r="H632" i="34"/>
  <c r="H703" i="34"/>
  <c r="H630" i="34"/>
  <c r="H713" i="34"/>
  <c r="H672" i="34"/>
  <c r="H637" i="34"/>
  <c r="H697" i="34"/>
  <c r="H645" i="34"/>
  <c r="H685" i="34"/>
  <c r="H701" i="34"/>
  <c r="H678" i="34"/>
  <c r="H681" i="34"/>
  <c r="H704" i="34"/>
  <c r="H640" i="34"/>
  <c r="H634" i="34"/>
  <c r="H686" i="34"/>
  <c r="H676" i="34"/>
  <c r="H680" i="34"/>
  <c r="H639" i="34"/>
  <c r="H684" i="34"/>
  <c r="H638" i="34"/>
  <c r="H688" i="34"/>
  <c r="H673" i="34"/>
  <c r="H636" i="34"/>
  <c r="H647" i="34"/>
  <c r="H683" i="34"/>
  <c r="H669" i="34"/>
  <c r="H643" i="34"/>
  <c r="H715" i="34" l="1"/>
  <c r="I629" i="34"/>
  <c r="I708" i="34" l="1"/>
  <c r="I692" i="34"/>
  <c r="I676" i="34"/>
  <c r="I705" i="34"/>
  <c r="I716" i="34"/>
  <c r="I699" i="34"/>
  <c r="I706" i="34"/>
  <c r="I690" i="34"/>
  <c r="I674" i="34"/>
  <c r="I704" i="34"/>
  <c r="I688" i="34"/>
  <c r="I696" i="34"/>
  <c r="I694" i="34"/>
  <c r="I687" i="34"/>
  <c r="I682" i="34"/>
  <c r="I631" i="34"/>
  <c r="I677" i="34"/>
  <c r="I633" i="34"/>
  <c r="I712" i="34"/>
  <c r="I710" i="34"/>
  <c r="I702" i="34"/>
  <c r="I700" i="34"/>
  <c r="I698" i="34"/>
  <c r="I635" i="34"/>
  <c r="I685" i="34"/>
  <c r="I680" i="34"/>
  <c r="I669" i="34"/>
  <c r="I637" i="34"/>
  <c r="I683" i="34"/>
  <c r="I678" i="34"/>
  <c r="I645" i="34"/>
  <c r="I643" i="34"/>
  <c r="I711" i="34"/>
  <c r="I675" i="34"/>
  <c r="I668" i="34"/>
  <c r="I670" i="34"/>
  <c r="I632" i="34"/>
  <c r="I641" i="34"/>
  <c r="I638" i="34"/>
  <c r="I646" i="34"/>
  <c r="I713" i="34"/>
  <c r="I693" i="34"/>
  <c r="I672" i="34"/>
  <c r="I709" i="34"/>
  <c r="I697" i="34"/>
  <c r="I689" i="34"/>
  <c r="I701" i="34"/>
  <c r="I681" i="34"/>
  <c r="I695" i="34"/>
  <c r="I684" i="34"/>
  <c r="I634" i="34"/>
  <c r="I630" i="34"/>
  <c r="I671" i="34"/>
  <c r="I640" i="34"/>
  <c r="I686" i="34"/>
  <c r="I639" i="34"/>
  <c r="I691" i="34"/>
  <c r="I644" i="34"/>
  <c r="I647" i="34"/>
  <c r="I636" i="34"/>
  <c r="I642" i="34"/>
  <c r="I673" i="34"/>
  <c r="I703" i="34"/>
  <c r="I679" i="34"/>
  <c r="I707" i="34"/>
  <c r="I715" i="34" l="1"/>
  <c r="J630" i="34"/>
  <c r="J705" i="34" l="1"/>
  <c r="J689" i="34"/>
  <c r="J702" i="34"/>
  <c r="J716" i="34"/>
  <c r="J712" i="34"/>
  <c r="J696" i="34"/>
  <c r="J703" i="34"/>
  <c r="J687" i="34"/>
  <c r="J671" i="34"/>
  <c r="J701" i="34"/>
  <c r="J694" i="34"/>
  <c r="J682" i="34"/>
  <c r="J674" i="34"/>
  <c r="J631" i="34"/>
  <c r="J677" i="34"/>
  <c r="J633" i="34"/>
  <c r="J710" i="34"/>
  <c r="J700" i="34"/>
  <c r="J698" i="34"/>
  <c r="J692" i="34"/>
  <c r="J635" i="34"/>
  <c r="J708" i="34"/>
  <c r="J706" i="34"/>
  <c r="J685" i="34"/>
  <c r="J680" i="34"/>
  <c r="J669" i="34"/>
  <c r="J637" i="34"/>
  <c r="J704" i="34"/>
  <c r="J672" i="34"/>
  <c r="J639" i="34"/>
  <c r="J647" i="34"/>
  <c r="L647" i="34" s="1"/>
  <c r="J699" i="34"/>
  <c r="J670" i="34"/>
  <c r="J632" i="34"/>
  <c r="J641" i="34"/>
  <c r="J638" i="34"/>
  <c r="J695" i="34"/>
  <c r="J688" i="34"/>
  <c r="J636" i="34"/>
  <c r="J709" i="34"/>
  <c r="J697" i="34"/>
  <c r="J645" i="34"/>
  <c r="J681" i="34"/>
  <c r="J678" i="34"/>
  <c r="J675" i="34"/>
  <c r="J640" i="34"/>
  <c r="J683" i="34"/>
  <c r="J673" i="34"/>
  <c r="J711" i="34"/>
  <c r="J686" i="34"/>
  <c r="J646" i="34"/>
  <c r="J634" i="34"/>
  <c r="J676" i="34"/>
  <c r="J691" i="34"/>
  <c r="J644" i="34"/>
  <c r="J690" i="34"/>
  <c r="J643" i="34"/>
  <c r="J642" i="34"/>
  <c r="J684" i="34"/>
  <c r="J668" i="34"/>
  <c r="J693" i="34"/>
  <c r="J679" i="34"/>
  <c r="J707" i="34"/>
  <c r="J713" i="34"/>
  <c r="K644" i="34" l="1"/>
  <c r="L716" i="34"/>
  <c r="L699" i="34"/>
  <c r="L683" i="34"/>
  <c r="L712" i="34"/>
  <c r="L696" i="34"/>
  <c r="L706" i="34"/>
  <c r="L713" i="34"/>
  <c r="L697" i="34"/>
  <c r="L681" i="34"/>
  <c r="L711" i="34"/>
  <c r="L695" i="34"/>
  <c r="L710" i="34"/>
  <c r="L692" i="34"/>
  <c r="L708" i="34"/>
  <c r="L700" i="34"/>
  <c r="L698" i="34"/>
  <c r="L685" i="34"/>
  <c r="L680" i="34"/>
  <c r="L669" i="34"/>
  <c r="L704" i="34"/>
  <c r="L702" i="34"/>
  <c r="L672" i="34"/>
  <c r="L690" i="34"/>
  <c r="L675" i="34"/>
  <c r="L678" i="34"/>
  <c r="L693" i="34"/>
  <c r="L670" i="34"/>
  <c r="L705" i="34"/>
  <c r="L682" i="34"/>
  <c r="L677" i="34"/>
  <c r="L707" i="34"/>
  <c r="L687" i="34"/>
  <c r="L684" i="34"/>
  <c r="L679" i="34"/>
  <c r="L689" i="34"/>
  <c r="L701" i="34"/>
  <c r="L691" i="34"/>
  <c r="L674" i="34"/>
  <c r="L671" i="34"/>
  <c r="L686" i="34"/>
  <c r="L676" i="34"/>
  <c r="L709" i="34"/>
  <c r="L703" i="34"/>
  <c r="L668" i="34"/>
  <c r="L694" i="34"/>
  <c r="L673" i="34"/>
  <c r="L688" i="34"/>
  <c r="J715" i="34"/>
  <c r="L715" i="34" l="1"/>
  <c r="M700" i="34"/>
  <c r="M678" i="34"/>
  <c r="M686" i="34"/>
  <c r="M674" i="34"/>
  <c r="M672" i="34"/>
  <c r="M688" i="34"/>
  <c r="M677" i="34"/>
  <c r="M690" i="34"/>
  <c r="M701" i="34"/>
  <c r="M704" i="34"/>
  <c r="M695" i="34"/>
  <c r="M669" i="34"/>
  <c r="M689" i="34"/>
  <c r="M681" i="34"/>
  <c r="M684" i="34"/>
  <c r="M685" i="34"/>
  <c r="M687" i="34"/>
  <c r="M698" i="34"/>
  <c r="K702" i="34"/>
  <c r="M702" i="34" s="1"/>
  <c r="K686" i="34"/>
  <c r="K716" i="34"/>
  <c r="K699" i="34"/>
  <c r="M699" i="34" s="1"/>
  <c r="K709" i="34"/>
  <c r="M709" i="34" s="1"/>
  <c r="K700" i="34"/>
  <c r="K684" i="34"/>
  <c r="K668" i="34"/>
  <c r="K698" i="34"/>
  <c r="K696" i="34"/>
  <c r="M696" i="34" s="1"/>
  <c r="K687" i="34"/>
  <c r="K677" i="34"/>
  <c r="K710" i="34"/>
  <c r="M710" i="34" s="1"/>
  <c r="K692" i="34"/>
  <c r="M692" i="34" s="1"/>
  <c r="K712" i="34"/>
  <c r="M712" i="34" s="1"/>
  <c r="K708" i="34"/>
  <c r="M708" i="34" s="1"/>
  <c r="K706" i="34"/>
  <c r="M706" i="34" s="1"/>
  <c r="K685" i="34"/>
  <c r="K680" i="34"/>
  <c r="M680" i="34" s="1"/>
  <c r="K669" i="34"/>
  <c r="K704" i="34"/>
  <c r="K672" i="34"/>
  <c r="K690" i="34"/>
  <c r="K675" i="34"/>
  <c r="M675" i="34" s="1"/>
  <c r="K688" i="34"/>
  <c r="K670" i="34"/>
  <c r="M670" i="34" s="1"/>
  <c r="K705" i="34"/>
  <c r="M705" i="34" s="1"/>
  <c r="K695" i="34"/>
  <c r="K682" i="34"/>
  <c r="M682" i="34" s="1"/>
  <c r="K713" i="34"/>
  <c r="M713" i="34" s="1"/>
  <c r="K693" i="34"/>
  <c r="M693" i="34" s="1"/>
  <c r="K673" i="34"/>
  <c r="M673" i="34" s="1"/>
  <c r="K671" i="34"/>
  <c r="M671" i="34" s="1"/>
  <c r="K689" i="34"/>
  <c r="K701" i="34"/>
  <c r="K681" i="34"/>
  <c r="K678" i="34"/>
  <c r="K694" i="34"/>
  <c r="M694" i="34" s="1"/>
  <c r="K676" i="34"/>
  <c r="M676" i="34" s="1"/>
  <c r="K691" i="34"/>
  <c r="M691" i="34" s="1"/>
  <c r="K703" i="34"/>
  <c r="M703" i="34" s="1"/>
  <c r="K697" i="34"/>
  <c r="M697" i="34" s="1"/>
  <c r="K679" i="34"/>
  <c r="M679" i="34" s="1"/>
  <c r="K674" i="34"/>
  <c r="K711" i="34"/>
  <c r="M711" i="34" s="1"/>
  <c r="K683" i="34"/>
  <c r="M683" i="34" s="1"/>
  <c r="K707" i="34"/>
  <c r="M707" i="34" s="1"/>
  <c r="K715" i="34" l="1"/>
  <c r="M668" i="34"/>
  <c r="M715" i="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tc={185CA35A-94AE-4A06-9479-D65128569872}</author>
  </authors>
  <commentList>
    <comment ref="A29" authorId="0" shapeId="0" xr:uid="{185CA35A-94AE-4A06-9479-D65128569872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80200.SC222</t>
      </text>
    </comment>
  </commentList>
</comments>
</file>

<file path=xl/sharedStrings.xml><?xml version="1.0" encoding="utf-8"?>
<sst xmlns="http://schemas.openxmlformats.org/spreadsheetml/2006/main" count="4858" uniqueCount="1366">
  <si>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</si>
  <si>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</si>
  <si>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</si>
  <si>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</si>
  <si>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</si>
  <si>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</si>
  <si>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</si>
  <si>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</si>
  <si>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</si>
  <si>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</si>
  <si>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</si>
  <si>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</si>
  <si>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</si>
  <si>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</si>
  <si>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</si>
  <si>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</si>
  <si>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</si>
  <si>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</si>
  <si>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</si>
  <si>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</si>
  <si>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</si>
  <si>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</si>
  <si>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</si>
  <si>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</si>
  <si>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</si>
  <si>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</si>
  <si>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</si>
  <si>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</si>
  <si>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</si>
  <si>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</si>
  <si>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</si>
  <si>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</si>
  <si>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</si>
  <si>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</si>
  <si>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</si>
  <si>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</si>
  <si>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</si>
  <si>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</si>
  <si>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</si>
  <si>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</si>
  <si>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</si>
  <si>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</si>
  <si>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</si>
  <si>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</si>
  <si>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</si>
  <si>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</si>
  <si>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</si>
  <si>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</si>
  <si>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</si>
  <si>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</si>
  <si>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</si>
  <si>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</si>
  <si>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</si>
  <si>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</si>
  <si>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</si>
  <si>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</si>
  <si>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</si>
  <si>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</si>
  <si>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</si>
  <si>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</si>
  <si>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</si>
  <si>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</si>
  <si>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</si>
  <si>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</si>
  <si>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</si>
  <si>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</si>
  <si>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</si>
  <si>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</si>
  <si>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</si>
  <si>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</si>
  <si>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</si>
  <si>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</si>
  <si>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</si>
  <si>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</si>
  <si>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</si>
  <si>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</si>
  <si>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</si>
  <si>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</si>
  <si>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</si>
  <si>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</si>
  <si>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</si>
  <si>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</si>
  <si>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</si>
  <si>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</si>
  <si>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</si>
  <si>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</si>
  <si>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</si>
  <si>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</si>
  <si>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</si>
  <si>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</si>
  <si>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</si>
  <si>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</si>
  <si>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</si>
  <si>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</si>
  <si>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</si>
  <si>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</si>
  <si>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</si>
  <si>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</si>
  <si>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</si>
  <si>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</si>
  <si>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</si>
  <si>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</si>
  <si>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</si>
  <si>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</si>
  <si>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</si>
  <si>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</si>
  <si>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</si>
  <si>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</si>
  <si>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</si>
  <si>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</si>
  <si>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</si>
  <si>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</si>
  <si>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</si>
  <si>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</si>
  <si>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</si>
  <si>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</si>
  <si>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</si>
  <si>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</si>
  <si>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</si>
  <si>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</si>
  <si>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</si>
  <si>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</si>
  <si>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</si>
  <si>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</si>
  <si>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</si>
  <si>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</si>
  <si>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</si>
  <si>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</si>
  <si>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</si>
  <si>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</si>
  <si>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</si>
  <si>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</si>
  <si>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</si>
  <si>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</si>
  <si>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</si>
  <si>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</si>
  <si>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</si>
  <si>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</si>
  <si>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</si>
  <si>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</si>
  <si>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</si>
  <si>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</si>
  <si>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</si>
  <si>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</si>
  <si>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</si>
  <si>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</si>
  <si>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</si>
  <si>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</si>
  <si>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</si>
  <si>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</si>
  <si>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</si>
  <si>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</si>
  <si>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</si>
  <si>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</si>
  <si>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</si>
  <si>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</si>
  <si>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</si>
  <si>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</si>
  <si>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</si>
  <si>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</si>
  <si>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</si>
  <si>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</si>
  <si>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</si>
  <si>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</si>
  <si>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</si>
  <si>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</si>
  <si>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</si>
  <si>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</si>
  <si>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</si>
  <si>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</si>
  <si>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</si>
  <si>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</si>
  <si>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</si>
  <si>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</si>
  <si>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</si>
  <si>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</si>
  <si>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</si>
  <si>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</si>
  <si>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</si>
  <si>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</si>
  <si>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</si>
  <si>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</si>
  <si>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</si>
  <si>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</si>
  <si>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</si>
  <si>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</si>
  <si>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</si>
  <si>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</si>
  <si>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</si>
  <si>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</si>
  <si>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</si>
  <si>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</si>
  <si>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</si>
  <si>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</si>
  <si>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</si>
  <si>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</si>
  <si>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</si>
  <si>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</si>
  <si>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</si>
  <si>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</si>
  <si>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</si>
  <si>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</si>
  <si>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</si>
  <si>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</si>
  <si>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</si>
  <si>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</si>
  <si>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</si>
  <si>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</si>
  <si>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</si>
  <si>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</si>
  <si>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</si>
  <si>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</si>
  <si>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</si>
  <si>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</si>
  <si>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</si>
  <si>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</si>
  <si>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</si>
  <si>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</si>
  <si>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</si>
  <si>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</si>
  <si>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</si>
  <si>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</si>
  <si>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</si>
  <si>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</si>
  <si>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</si>
  <si>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</si>
  <si>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</si>
  <si>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</si>
  <si>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</si>
  <si>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</si>
  <si>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</si>
  <si>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</si>
  <si>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</si>
  <si>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</si>
  <si>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</si>
  <si>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</si>
  <si>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</si>
  <si>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</si>
  <si>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</si>
  <si>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</si>
  <si>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</si>
  <si>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</si>
  <si>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</si>
  <si>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</si>
  <si>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</si>
  <si>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</si>
  <si>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</si>
  <si>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</si>
  <si>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</si>
  <si>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</si>
  <si>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</si>
  <si>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</si>
  <si>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</si>
  <si>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</si>
  <si>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</si>
  <si>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</si>
  <si>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</si>
  <si>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</si>
  <si>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</si>
  <si>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</si>
  <si>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</si>
  <si>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</si>
  <si>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</si>
  <si>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</si>
  <si>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</si>
  <si>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</si>
  <si>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</si>
  <si>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</si>
  <si>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</si>
  <si>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</si>
  <si>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</si>
  <si>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</si>
  <si>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</si>
  <si>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</si>
  <si>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</si>
  <si>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</si>
  <si>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</si>
  <si>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</si>
  <si>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</si>
  <si>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</si>
  <si>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</si>
  <si>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</si>
  <si>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</si>
  <si>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</si>
  <si>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</si>
  <si>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</si>
  <si>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</si>
  <si>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</si>
  <si>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</si>
  <si>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</si>
  <si>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</si>
  <si>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</si>
  <si>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</si>
  <si>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</si>
  <si>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</si>
  <si>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</si>
  <si>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</si>
  <si>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</si>
  <si>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</si>
  <si>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</si>
  <si>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Hospital Name</t>
  </si>
  <si>
    <t>Valley Hospital and Medical Center</t>
  </si>
  <si>
    <t>Mailing Address</t>
  </si>
  <si>
    <t>12606 E Mission Ave</t>
  </si>
  <si>
    <t>City</t>
  </si>
  <si>
    <t>Spokane</t>
  </si>
  <si>
    <t>State</t>
  </si>
  <si>
    <t>WA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</si>
  <si>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</si>
  <si>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</si>
  <si>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</si>
  <si>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</si>
  <si>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</si>
  <si>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</si>
  <si>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</si>
  <si>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</si>
  <si>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</si>
  <si>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</si>
  <si>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</si>
  <si>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</si>
  <si>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</si>
  <si>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</si>
  <si>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</si>
  <si>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</si>
  <si>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</si>
  <si>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</si>
  <si>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</si>
  <si>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</si>
  <si>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</si>
  <si>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</si>
  <si>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</si>
  <si>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</si>
  <si>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</si>
  <si>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</si>
  <si>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</si>
  <si>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</si>
  <si>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</si>
  <si>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</si>
  <si>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</si>
  <si>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</si>
  <si>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</si>
  <si>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</si>
  <si>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</si>
  <si>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</si>
  <si>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</si>
  <si>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</si>
  <si>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</si>
  <si>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</si>
  <si>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</si>
  <si>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</si>
  <si>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</si>
  <si>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</si>
  <si>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</si>
  <si>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</si>
  <si>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</si>
  <si>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</si>
  <si>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</si>
  <si>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</si>
  <si>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</si>
  <si>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</si>
  <si>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</si>
  <si>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</si>
  <si>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</si>
  <si>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</si>
  <si>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</si>
  <si>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</si>
  <si>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</si>
  <si>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</si>
  <si>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</si>
  <si>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</si>
  <si>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</si>
  <si>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</si>
  <si>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</si>
  <si>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</si>
  <si>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</si>
  <si>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</si>
  <si>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</si>
  <si>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</si>
  <si>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</si>
  <si>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</si>
  <si>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</si>
  <si>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</si>
  <si>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</si>
  <si>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</si>
  <si>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</si>
  <si>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</si>
  <si>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</si>
  <si>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</si>
  <si>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</si>
  <si>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</si>
  <si>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</si>
  <si>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</si>
  <si>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</si>
  <si>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</si>
  <si>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</si>
  <si>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</si>
  <si>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</si>
  <si>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</si>
  <si>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</si>
  <si>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</si>
  <si>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</si>
  <si>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</si>
  <si>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</si>
  <si>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</si>
  <si>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</si>
  <si>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</si>
  <si>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</si>
  <si>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</si>
  <si>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</si>
  <si>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</si>
  <si>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</si>
  <si>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</si>
  <si>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</si>
  <si>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</si>
  <si>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</si>
  <si>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</si>
  <si>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</si>
  <si>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</si>
  <si>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</si>
  <si>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</si>
  <si>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</si>
  <si>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</si>
  <si>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</si>
  <si>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</si>
  <si>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</si>
  <si>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</si>
  <si>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</si>
  <si>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</si>
  <si>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</si>
  <si>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</si>
  <si>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</si>
  <si>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</si>
  <si>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</si>
  <si>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</si>
  <si>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</si>
  <si>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</si>
  <si>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</si>
  <si>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</si>
  <si>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</si>
  <si>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</si>
  <si>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</si>
  <si>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</si>
  <si>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</si>
  <si>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</si>
  <si>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</si>
  <si>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</si>
  <si>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</si>
  <si>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</si>
  <si>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</si>
  <si>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</si>
  <si>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</si>
  <si>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</si>
  <si>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</si>
  <si>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</si>
  <si>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</si>
  <si>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</si>
  <si>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</si>
  <si>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</si>
  <si>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</si>
  <si>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</si>
  <si>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</si>
  <si>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</si>
  <si>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</si>
  <si>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</si>
  <si>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</si>
  <si>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</si>
  <si>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</si>
  <si>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</si>
  <si>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</si>
  <si>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</si>
  <si>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</si>
  <si>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</si>
  <si>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</si>
  <si>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</si>
  <si>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</si>
  <si>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</si>
  <si>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</si>
  <si>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</si>
  <si>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</si>
  <si>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</si>
  <si>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</si>
  <si>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</si>
  <si>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</si>
  <si>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</si>
  <si>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</si>
  <si>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</si>
  <si>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</si>
  <si>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</si>
  <si>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</si>
  <si>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</si>
  <si>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</si>
  <si>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</si>
  <si>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</si>
  <si>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</si>
  <si>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</si>
  <si>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</si>
  <si>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</si>
  <si>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</si>
  <si>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</si>
  <si>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</si>
  <si>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</si>
  <si>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</si>
  <si>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</si>
  <si>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</si>
  <si>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</si>
  <si>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</si>
  <si>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</si>
  <si>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</si>
  <si>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</si>
  <si>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</si>
  <si>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</si>
  <si>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</si>
  <si>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</si>
  <si>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</si>
  <si>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</si>
  <si>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</si>
  <si>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</si>
  <si>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</si>
  <si>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</si>
  <si>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</si>
  <si>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</si>
  <si>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</si>
  <si>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</si>
  <si>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</si>
  <si>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</si>
  <si>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</si>
  <si>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</si>
  <si>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</si>
  <si>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</si>
  <si>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</si>
  <si>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</si>
  <si>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</si>
  <si>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</si>
  <si>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</si>
  <si>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</si>
  <si>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</si>
  <si>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</si>
  <si>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</si>
  <si>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</si>
  <si>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</si>
  <si>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</si>
  <si>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</si>
  <si>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</si>
  <si>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</si>
  <si>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</si>
  <si>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</si>
  <si>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</si>
  <si>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</si>
  <si>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</si>
  <si>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</si>
  <si>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</si>
  <si>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</si>
  <si>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</si>
  <si>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</si>
  <si>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</si>
  <si>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</si>
  <si>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</si>
  <si>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</si>
  <si>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</si>
  <si>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</si>
  <si>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</si>
  <si>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</si>
  <si>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</si>
  <si>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</si>
  <si>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</si>
  <si>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</si>
  <si>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</si>
  <si>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</si>
  <si>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</si>
  <si>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</si>
  <si>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</si>
  <si>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</si>
  <si>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</si>
  <si>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</si>
  <si>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</si>
  <si>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</si>
  <si>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</si>
  <si>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</si>
  <si>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</si>
  <si>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</si>
  <si>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</si>
  <si>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</si>
  <si>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</si>
  <si>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</si>
  <si>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</si>
  <si>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</si>
  <si>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</si>
  <si>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</si>
  <si>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</si>
  <si>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</si>
  <si>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</si>
  <si>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</si>
  <si>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</si>
  <si>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</si>
  <si>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</si>
  <si>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</si>
  <si>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</si>
  <si>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</si>
  <si>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</si>
  <si>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</si>
  <si>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</si>
  <si>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</si>
  <si>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</si>
  <si>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</si>
  <si>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</si>
  <si>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</si>
  <si>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</si>
  <si>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</si>
  <si>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</si>
  <si>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</si>
  <si>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</si>
  <si>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</si>
  <si>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</si>
  <si>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</si>
  <si>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</si>
  <si>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</si>
  <si>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</si>
  <si>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</si>
  <si>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</si>
  <si>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</si>
  <si>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</si>
  <si>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</si>
  <si>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</si>
  <si>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</si>
  <si>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</si>
  <si>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</si>
  <si>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</si>
  <si>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</si>
  <si>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</si>
  <si>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</si>
  <si>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</si>
  <si>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</si>
  <si>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</si>
  <si>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</si>
  <si>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</si>
  <si>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</si>
  <si>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</si>
  <si>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</si>
  <si>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</si>
  <si>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</si>
  <si>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</si>
  <si>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</si>
  <si>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</si>
  <si>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</si>
  <si>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</si>
  <si>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</si>
  <si>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</si>
  <si>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</si>
  <si>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</si>
  <si>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</si>
  <si>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</si>
  <si>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</si>
  <si>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</si>
  <si>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</si>
  <si>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</si>
  <si>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</si>
  <si>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</si>
  <si>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</si>
  <si>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</si>
  <si>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</si>
  <si>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</si>
  <si>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</si>
  <si>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</si>
  <si>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</si>
  <si>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</si>
  <si>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</si>
  <si>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</si>
  <si>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</si>
  <si>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</si>
  <si>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</si>
  <si>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</si>
  <si>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</si>
  <si>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</si>
  <si>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</si>
  <si>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</si>
  <si>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</si>
  <si>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</si>
  <si>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</si>
  <si>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</si>
  <si>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</si>
  <si>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</si>
  <si>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</si>
  <si>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</si>
  <si>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</si>
  <si>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</si>
  <si>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</si>
  <si>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</si>
  <si>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</si>
  <si>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</si>
  <si>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</si>
  <si>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</si>
  <si>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</si>
  <si>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</si>
  <si>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</si>
  <si>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</si>
  <si>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</si>
  <si>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</si>
  <si>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</si>
  <si>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</si>
  <si>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</si>
  <si>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</si>
  <si>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</si>
  <si>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</si>
  <si>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</si>
  <si>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</si>
  <si>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</si>
  <si>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</si>
  <si>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</si>
  <si>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</si>
  <si>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</si>
  <si>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</si>
  <si>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</si>
  <si>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</si>
  <si>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</si>
  <si>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</si>
  <si>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</si>
  <si>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</si>
  <si>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</si>
  <si>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</si>
  <si>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</si>
  <si>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</si>
  <si>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</si>
  <si>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</si>
  <si>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</si>
  <si>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</si>
  <si>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</si>
  <si>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</si>
  <si>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</si>
  <si>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</si>
  <si>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</si>
  <si>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</si>
  <si>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</si>
  <si>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</si>
  <si>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</si>
  <si>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</si>
  <si>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</si>
  <si>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</si>
  <si>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</si>
  <si>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</si>
  <si>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</si>
  <si>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</si>
  <si>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</si>
  <si>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</si>
  <si>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</si>
  <si>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</si>
  <si>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</si>
  <si>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</si>
  <si>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</si>
  <si>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</si>
  <si>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</si>
  <si>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</si>
  <si>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</si>
  <si>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</si>
  <si>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</si>
  <si>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</si>
  <si>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</si>
  <si>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</si>
  <si>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</si>
  <si>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</si>
  <si>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</si>
  <si>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</si>
  <si>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</si>
  <si>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</si>
  <si>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</si>
  <si>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</si>
  <si>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</si>
  <si>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</si>
  <si>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</si>
  <si>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</si>
  <si>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</si>
  <si>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</si>
  <si>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</si>
  <si>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</si>
  <si>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</si>
  <si>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</si>
  <si>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</si>
  <si>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</si>
  <si>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</si>
  <si>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</si>
  <si>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</si>
  <si>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</si>
  <si>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</si>
  <si>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</si>
  <si>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</si>
  <si>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</si>
  <si>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</si>
  <si>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</si>
  <si>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</si>
  <si>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</si>
  <si>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</si>
  <si>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</si>
  <si>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</si>
  <si>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</si>
  <si>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</si>
  <si>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</si>
  <si>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</si>
  <si>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</si>
  <si>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</si>
  <si>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</si>
  <si>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</si>
  <si>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</si>
  <si>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</si>
  <si>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</si>
  <si>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</si>
  <si>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</si>
  <si>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</si>
  <si>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</si>
  <si>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</si>
  <si>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</si>
  <si>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</si>
  <si>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</si>
  <si>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</si>
  <si>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</si>
  <si>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</si>
  <si>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</si>
  <si>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</si>
  <si>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</si>
  <si>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</si>
  <si>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</si>
  <si>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</si>
  <si>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</si>
  <si>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</si>
  <si>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</si>
  <si>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</si>
  <si>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</si>
  <si>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</si>
  <si>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</si>
  <si>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</si>
  <si>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</si>
  <si>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</si>
  <si>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</si>
  <si>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</si>
  <si>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</si>
  <si>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</si>
  <si>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</si>
  <si>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</si>
  <si>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</si>
  <si>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</si>
  <si>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</si>
  <si>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</si>
  <si>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</si>
  <si>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</si>
  <si>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</si>
  <si>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</si>
  <si>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</si>
  <si>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</si>
  <si>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</si>
  <si>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</si>
  <si>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</si>
  <si>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</si>
  <si>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</si>
  <si>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</si>
  <si>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</si>
  <si>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</si>
  <si>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</si>
  <si>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</si>
  <si>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</si>
  <si>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</si>
  <si>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</si>
  <si>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</si>
  <si>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</si>
  <si>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</si>
  <si>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</si>
  <si>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</si>
  <si>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</si>
  <si>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</si>
  <si>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</si>
  <si>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</si>
  <si>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</si>
  <si>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</si>
  <si>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</si>
  <si>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</si>
  <si>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</si>
  <si>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</si>
  <si>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</si>
  <si>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</si>
  <si>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</si>
  <si>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</si>
  <si>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</si>
  <si>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</si>
  <si>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</si>
  <si>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</si>
  <si>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</si>
  <si>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</si>
  <si>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</si>
  <si>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</si>
  <si>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</si>
  <si>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</si>
  <si>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</si>
  <si>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</si>
  <si>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</si>
  <si>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</si>
  <si>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</si>
  <si>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</si>
  <si>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</si>
  <si>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</si>
  <si>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</si>
  <si>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</si>
  <si>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</si>
  <si>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</si>
  <si>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</si>
  <si>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</si>
  <si>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</si>
  <si>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</si>
  <si>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</si>
  <si>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</si>
  <si>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</si>
  <si>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</si>
  <si>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</si>
  <si>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</si>
  <si>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</si>
  <si>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</si>
  <si>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</si>
  <si>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</si>
  <si>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</si>
  <si>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</si>
  <si>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</si>
  <si>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</si>
  <si>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</si>
  <si>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</si>
  <si>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</si>
  <si>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</si>
  <si>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</si>
  <si>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</si>
  <si>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</si>
  <si>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</si>
  <si>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</si>
  <si>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</si>
  <si>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</si>
  <si>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</si>
  <si>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</si>
  <si>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</si>
  <si>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</si>
  <si>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</si>
  <si>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</si>
  <si>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</si>
  <si>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</si>
  <si>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</si>
  <si>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</si>
  <si>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</si>
  <si>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</si>
  <si>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</si>
  <si>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</si>
  <si>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</si>
  <si>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</si>
  <si>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</si>
  <si>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</si>
  <si>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</si>
  <si>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</si>
  <si>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</si>
  <si>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</si>
  <si>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</si>
  <si>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</si>
  <si>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</si>
  <si>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</si>
  <si>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</si>
  <si>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</si>
  <si>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</si>
  <si>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</si>
  <si>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</si>
  <si>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</si>
  <si>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</si>
  <si>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</si>
  <si>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</si>
  <si>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</si>
  <si>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</si>
  <si>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</si>
  <si>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</si>
  <si>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</si>
  <si>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</si>
  <si>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</si>
  <si>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</si>
  <si>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</si>
  <si>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</si>
  <si>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</si>
  <si>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</si>
  <si>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</si>
  <si>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</si>
  <si>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</si>
  <si>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</si>
  <si>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</si>
  <si>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</si>
  <si>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</si>
  <si>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</si>
  <si>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</si>
  <si>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</si>
  <si>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</si>
  <si>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</si>
  <si>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</si>
  <si>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</si>
  <si>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</si>
  <si>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</si>
  <si>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</si>
  <si>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</si>
  <si>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</si>
  <si>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</si>
  <si>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</si>
  <si>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</si>
  <si>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</si>
  <si>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</si>
  <si>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</si>
  <si>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</si>
  <si>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</si>
  <si>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</si>
  <si>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</si>
  <si>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</si>
  <si>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</si>
  <si>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</si>
  <si>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</si>
  <si>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</si>
  <si>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</si>
  <si>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</si>
  <si>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</si>
  <si>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</si>
  <si>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</si>
  <si>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</si>
  <si>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</si>
  <si>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</si>
  <si>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</si>
  <si>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</si>
  <si>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</si>
  <si>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</si>
  <si>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</si>
  <si>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</si>
  <si>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</si>
  <si>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</si>
  <si>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</si>
  <si>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</si>
  <si>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</si>
  <si>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</si>
  <si>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</si>
  <si>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</si>
  <si>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</si>
  <si>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</si>
  <si>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</si>
  <si>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</si>
  <si>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</si>
  <si>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</si>
  <si>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</si>
  <si>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</si>
  <si>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</si>
  <si>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</si>
  <si>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</si>
  <si>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</si>
  <si>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</si>
  <si>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</si>
  <si>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</si>
  <si>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</si>
  <si>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</si>
  <si>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</si>
  <si>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</si>
  <si>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</si>
  <si>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</si>
  <si>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t>12/31/2023</t>
  </si>
  <si>
    <t>John Vinyard</t>
  </si>
  <si>
    <t>john.vinyard@multicare.org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</si>
  <si>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</si>
  <si>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</si>
  <si>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</si>
  <si>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</si>
  <si>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</si>
  <si>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</si>
  <si>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</si>
  <si>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</si>
  <si>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</si>
  <si>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</si>
  <si>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</si>
  <si>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</si>
  <si>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</si>
  <si>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</si>
  <si>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</si>
  <si>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</si>
  <si>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</si>
  <si>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</si>
  <si>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</si>
  <si>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</si>
  <si>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</si>
  <si>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</si>
  <si>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</si>
  <si>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</si>
  <si>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</si>
  <si>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</si>
  <si>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</si>
  <si>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</si>
  <si>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</si>
  <si>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</si>
  <si>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</si>
  <si>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</si>
  <si>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</si>
  <si>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</si>
  <si>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</si>
  <si>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</si>
  <si>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</si>
  <si>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</si>
  <si>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</si>
  <si>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</si>
  <si>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</si>
  <si>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</si>
  <si>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</si>
  <si>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</si>
  <si>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</si>
  <si>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</si>
  <si>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</si>
  <si>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</si>
  <si>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</si>
  <si>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</si>
  <si>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</si>
  <si>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</si>
  <si>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</si>
  <si>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</si>
  <si>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</si>
  <si>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</si>
  <si>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</si>
  <si>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</si>
  <si>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</si>
  <si>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</si>
  <si>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</si>
  <si>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</si>
  <si>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</si>
  <si>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</si>
  <si>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</si>
  <si>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</si>
  <si>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</si>
  <si>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</si>
  <si>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</si>
  <si>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</si>
  <si>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</si>
  <si>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</si>
  <si>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</si>
  <si>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</si>
  <si>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</si>
  <si>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</si>
  <si>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</si>
  <si>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</si>
  <si>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</si>
  <si>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</si>
  <si>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</si>
  <si>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</si>
  <si>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</si>
  <si>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</si>
  <si>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</si>
  <si>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</si>
  <si>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</si>
  <si>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</si>
  <si>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</si>
  <si>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</si>
  <si>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</si>
  <si>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</si>
  <si>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</si>
  <si>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</si>
  <si>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</si>
  <si>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</si>
  <si>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</si>
  <si>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</si>
  <si>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</si>
  <si>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</si>
  <si>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</si>
  <si>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</si>
  <si>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</si>
  <si>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</si>
  <si>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</si>
  <si>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</si>
  <si>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</si>
  <si>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</si>
  <si>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</si>
  <si>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</si>
  <si>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</si>
  <si>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</si>
  <si>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</si>
  <si>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</si>
  <si>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</si>
  <si>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</si>
  <si>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</si>
  <si>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</si>
  <si>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</si>
  <si>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</si>
  <si>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</si>
  <si>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</si>
  <si>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</si>
  <si>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</si>
  <si>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</si>
  <si>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</si>
  <si>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</si>
  <si>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</si>
  <si>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</si>
  <si>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</si>
  <si>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</si>
  <si>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</si>
  <si>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</si>
  <si>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</si>
  <si>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</si>
  <si>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</si>
  <si>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</si>
  <si>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</si>
  <si>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</si>
  <si>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</si>
  <si>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</si>
  <si>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</si>
  <si>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</si>
  <si>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</si>
  <si>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</si>
  <si>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</si>
  <si>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</si>
  <si>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</si>
  <si>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</si>
  <si>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</si>
  <si>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</si>
  <si>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</si>
  <si>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</si>
  <si>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</si>
  <si>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</si>
  <si>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</si>
  <si>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</si>
  <si>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</si>
  <si>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</si>
  <si>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</si>
  <si>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</si>
  <si>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</si>
  <si>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</si>
  <si>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</si>
  <si>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</si>
  <si>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</si>
  <si>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</si>
  <si>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</si>
  <si>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</si>
  <si>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</si>
  <si>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</si>
  <si>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</si>
  <si>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</si>
  <si>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</si>
  <si>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</si>
  <si>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</si>
  <si>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</si>
  <si>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</si>
  <si>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</si>
  <si>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</si>
  <si>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</si>
  <si>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</si>
  <si>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</si>
  <si>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</si>
  <si>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</si>
  <si>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</si>
  <si>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</si>
  <si>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</si>
  <si>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</si>
  <si>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</si>
  <si>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</si>
  <si>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</si>
  <si>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</si>
  <si>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</si>
  <si>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</si>
  <si>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</si>
  <si>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</si>
  <si>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</si>
  <si>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</si>
  <si>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</si>
  <si>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</si>
  <si>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</si>
  <si>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</si>
  <si>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</si>
  <si>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</si>
  <si>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</si>
  <si>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</si>
  <si>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</si>
  <si>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</si>
  <si>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</si>
  <si>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</si>
  <si>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</si>
  <si>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</si>
  <si>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</si>
  <si>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</si>
  <si>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</si>
  <si>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</si>
  <si>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</si>
  <si>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</si>
  <si>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</si>
  <si>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</si>
  <si>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</si>
  <si>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</si>
  <si>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</si>
  <si>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</si>
  <si>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</si>
  <si>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</si>
  <si>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</si>
  <si>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</si>
  <si>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</si>
  <si>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</si>
  <si>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</si>
  <si>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</si>
  <si>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</si>
  <si>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</si>
  <si>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</si>
  <si>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</si>
  <si>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</si>
  <si>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</si>
  <si>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</si>
  <si>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</si>
  <si>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</si>
  <si>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</si>
  <si>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</si>
  <si>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</si>
  <si>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</si>
  <si>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</si>
  <si>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</si>
  <si>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</si>
  <si>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</si>
  <si>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</si>
  <si>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</si>
  <si>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</si>
  <si>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</si>
  <si>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</si>
  <si>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</si>
  <si>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</si>
  <si>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</si>
  <si>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</si>
  <si>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</si>
  <si>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</si>
  <si>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</si>
  <si>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</si>
  <si>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</si>
  <si>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</si>
  <si>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</si>
  <si>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</si>
  <si>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</si>
  <si>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</si>
  <si>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</si>
  <si>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</si>
  <si>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</si>
  <si>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</si>
  <si>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</si>
  <si>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</si>
  <si>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</si>
  <si>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</si>
  <si>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</si>
  <si>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</si>
  <si>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</si>
  <si>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</si>
  <si>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</si>
  <si>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</si>
  <si>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</si>
  <si>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</si>
  <si>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</si>
  <si>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</si>
  <si>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</si>
  <si>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</si>
  <si>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</si>
  <si>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</si>
  <si>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</si>
  <si>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</si>
  <si>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</si>
  <si>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</si>
  <si>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</si>
  <si>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</si>
  <si>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</si>
  <si>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</si>
  <si>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</si>
  <si>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</si>
  <si>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</si>
  <si>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</si>
  <si>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</si>
  <si>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</si>
  <si>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</si>
  <si>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Standardization of cost center mapping to DOH depts</t>
  </si>
  <si>
    <t>Safety Net Assessment Program cost</t>
  </si>
  <si>
    <t>Michele Forgues Lackie</t>
  </si>
  <si>
    <t>John.Vinyard@Multicare.org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</si>
</sst>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00FF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3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16" fillId="0" borderId="0" xfId="0" applyFont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0" borderId="0" xfId="0" applyNumberFormat="1" applyFont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8" fontId="51" fillId="31" borderId="42" xfId="0" applyNumberFormat="1" applyFont="1" applyFill="1" applyBorder="1" applyAlignment="1" applyProtection="1">
      <alignment vertical="center"/>
      <protection locked="0"/>
    </xf>
    <xf numFmtId="38" fontId="12" fillId="29" borderId="14" xfId="0" applyNumberFormat="1" applyFont="1" applyFill="1" applyBorder="1" applyAlignment="1" applyProtection="1">
      <alignment vertical="center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 Wickens" id="{2665AE3F-10E6-4FD7-BA99-EAC6BF842495}" userId="S::djwickens@multicare.org::1eb839a9-4505-43a0-8e65-9b51af7ade7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9" dT="2025-06-24T21:58:47.67" personId="{2665AE3F-10E6-4FD7-BA99-EAC6BF842495}" id="{185CA35A-94AE-4A06-9479-D65128569872}">
    <text>80200.SC222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917395.9</v>
      </c>
      <c r="D47" s="273">
        <v>339414.69</v>
      </c>
      <c r="E47" s="273">
        <v>1060978.95</v>
      </c>
      <c r="F47" s="273">
        <v>657088.21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1828108.67</v>
      </c>
      <c r="Q47" s="273">
        <v>171061.34</v>
      </c>
      <c r="R47" s="273">
        <v>1033306.56</v>
      </c>
      <c r="S47" s="273">
        <v>91839.48</v>
      </c>
      <c r="T47" s="273">
        <v>24734.560000000001</v>
      </c>
      <c r="U47" s="273">
        <v>627433.73</v>
      </c>
      <c r="V47" s="273">
        <v>0</v>
      </c>
      <c r="W47" s="273">
        <v>110770.66</v>
      </c>
      <c r="X47" s="273">
        <v>266927.82</v>
      </c>
      <c r="Y47" s="273">
        <v>700863.3600000001</v>
      </c>
      <c r="Z47" s="273">
        <v>0</v>
      </c>
      <c r="AA47" s="273">
        <v>45826.86</v>
      </c>
      <c r="AB47" s="273">
        <v>526195.6</v>
      </c>
      <c r="AC47" s="273">
        <v>381227.22</v>
      </c>
      <c r="AD47" s="273">
        <v>0</v>
      </c>
      <c r="AE47" s="273">
        <v>153391.71</v>
      </c>
      <c r="AF47" s="273">
        <v>0</v>
      </c>
      <c r="AG47" s="273">
        <v>1825632.04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329286.33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413942.3</v>
      </c>
      <c r="AW47" s="273">
        <v>463154.98</v>
      </c>
      <c r="AX47" s="273">
        <v>0</v>
      </c>
      <c r="AY47" s="273">
        <v>435275.09</v>
      </c>
      <c r="AZ47" s="273">
        <v>0</v>
      </c>
      <c r="BA47" s="273">
        <v>0</v>
      </c>
      <c r="BB47" s="273">
        <v>0</v>
      </c>
      <c r="BC47" s="273">
        <v>96262.42</v>
      </c>
      <c r="BD47" s="273">
        <v>0</v>
      </c>
      <c r="BE47" s="273">
        <v>179903.99</v>
      </c>
      <c r="BF47" s="273">
        <v>470568.7</v>
      </c>
      <c r="BG47" s="273">
        <v>0</v>
      </c>
      <c r="BH47" s="273">
        <v>0</v>
      </c>
      <c r="BI47" s="273">
        <v>151297.92000000001</v>
      </c>
      <c r="BJ47" s="273">
        <v>0</v>
      </c>
      <c r="BK47" s="273">
        <v>312521.59999999998</v>
      </c>
      <c r="BL47" s="273">
        <v>302393.63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16112.9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31450.76</v>
      </c>
      <c r="CA47" s="273">
        <v>0</v>
      </c>
      <c r="CB47" s="273">
        <v>140649.06</v>
      </c>
      <c r="CC47" s="273">
        <v>1222808.45</v>
      </c>
      <c r="CD47" s="16"/>
      <c r="CE47" s="25">
        <f>SUM(C47:CC47)</f>
        <v>15327825.490000004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97313.85</v>
      </c>
      <c r="D51" s="273">
        <v>323769.75</v>
      </c>
      <c r="E51" s="273">
        <v>126087.29</v>
      </c>
      <c r="F51" s="273">
        <v>57120.09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623287.57000000007</v>
      </c>
      <c r="Q51" s="273">
        <v>0</v>
      </c>
      <c r="R51" s="273">
        <v>1166.8499999999999</v>
      </c>
      <c r="S51" s="273">
        <v>72286.31</v>
      </c>
      <c r="T51" s="273">
        <v>5332.23</v>
      </c>
      <c r="U51" s="273">
        <v>80817.69</v>
      </c>
      <c r="V51" s="273">
        <v>0</v>
      </c>
      <c r="W51" s="273">
        <v>0</v>
      </c>
      <c r="X51" s="273">
        <v>77675.37</v>
      </c>
      <c r="Y51" s="273">
        <v>268866.89999999997</v>
      </c>
      <c r="Z51" s="273">
        <v>0</v>
      </c>
      <c r="AA51" s="273">
        <v>4432.1000000000004</v>
      </c>
      <c r="AB51" s="273">
        <v>36468.870000000003</v>
      </c>
      <c r="AC51" s="273">
        <v>13282.27</v>
      </c>
      <c r="AD51" s="273">
        <v>13750.39</v>
      </c>
      <c r="AE51" s="273">
        <v>0</v>
      </c>
      <c r="AF51" s="273">
        <v>0</v>
      </c>
      <c r="AG51" s="273">
        <v>48757.5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173303.12</v>
      </c>
      <c r="AW51" s="273">
        <v>0</v>
      </c>
      <c r="AX51" s="273">
        <v>0</v>
      </c>
      <c r="AY51" s="273">
        <v>27568.6</v>
      </c>
      <c r="AZ51" s="273">
        <v>0</v>
      </c>
      <c r="BA51" s="273">
        <v>0</v>
      </c>
      <c r="BB51" s="273">
        <v>0</v>
      </c>
      <c r="BC51" s="273">
        <v>1068.6600000000001</v>
      </c>
      <c r="BD51" s="273">
        <v>0</v>
      </c>
      <c r="BE51" s="273">
        <v>2106.63</v>
      </c>
      <c r="BF51" s="273">
        <v>5372.08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1204190.99</v>
      </c>
      <c r="CD51" s="16"/>
      <c r="CE51" s="25">
        <f>SUM(C51:CD51)</f>
        <v>3264025.11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5358</v>
      </c>
      <c r="D59" s="273">
        <v>0</v>
      </c>
      <c r="E59" s="273">
        <v>14747</v>
      </c>
      <c r="F59" s="273">
        <v>1143</v>
      </c>
      <c r="G59" s="273">
        <v>0</v>
      </c>
      <c r="H59" s="273">
        <v>0</v>
      </c>
      <c r="I59" s="273">
        <v>0</v>
      </c>
      <c r="J59" s="273">
        <v>884</v>
      </c>
      <c r="K59" s="273">
        <v>0</v>
      </c>
      <c r="L59" s="273">
        <v>0</v>
      </c>
      <c r="M59" s="273">
        <v>0</v>
      </c>
      <c r="N59" s="273">
        <v>0</v>
      </c>
      <c r="O59" s="273">
        <v>659</v>
      </c>
      <c r="P59" s="274">
        <v>1740005</v>
      </c>
      <c r="Q59" s="275">
        <v>376840</v>
      </c>
      <c r="R59" s="275">
        <v>920517.5</v>
      </c>
      <c r="S59" s="263">
        <v>0</v>
      </c>
      <c r="T59" s="263">
        <v>0</v>
      </c>
      <c r="U59" s="276">
        <v>352619</v>
      </c>
      <c r="V59" s="275">
        <v>0</v>
      </c>
      <c r="W59" s="275">
        <v>4556</v>
      </c>
      <c r="X59" s="275">
        <v>30243</v>
      </c>
      <c r="Y59" s="275">
        <v>65637</v>
      </c>
      <c r="Z59" s="275">
        <v>0</v>
      </c>
      <c r="AA59" s="275">
        <v>559</v>
      </c>
      <c r="AB59" s="263">
        <v>0</v>
      </c>
      <c r="AC59" s="275">
        <v>73697</v>
      </c>
      <c r="AD59" s="275">
        <v>0</v>
      </c>
      <c r="AE59" s="275">
        <v>12269</v>
      </c>
      <c r="AF59" s="275">
        <v>0</v>
      </c>
      <c r="AG59" s="275">
        <v>47335</v>
      </c>
      <c r="AH59" s="275">
        <v>0</v>
      </c>
      <c r="AI59" s="275">
        <v>0</v>
      </c>
      <c r="AJ59" s="275">
        <v>0</v>
      </c>
      <c r="AK59" s="275">
        <v>6714</v>
      </c>
      <c r="AL59" s="275">
        <v>1519</v>
      </c>
      <c r="AM59" s="275">
        <v>0</v>
      </c>
      <c r="AN59" s="275">
        <v>0</v>
      </c>
      <c r="AO59" s="275"/>
      <c r="AP59" s="275"/>
      <c r="AQ59" s="275">
        <v>0</v>
      </c>
      <c r="AR59" s="275"/>
      <c r="AS59" s="275">
        <v>0</v>
      </c>
      <c r="AT59" s="275"/>
      <c r="AU59" s="275">
        <v>0</v>
      </c>
      <c r="AV59" s="263">
        <v>0</v>
      </c>
      <c r="AW59" s="263">
        <v>0</v>
      </c>
      <c r="AX59" s="263">
        <v>0</v>
      </c>
      <c r="AY59" s="275">
        <v>70210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194611.20000000004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49</v>
      </c>
      <c r="D60" s="277">
        <v>18</v>
      </c>
      <c r="E60" s="277">
        <v>65</v>
      </c>
      <c r="F60" s="277">
        <v>34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91</v>
      </c>
      <c r="Q60" s="274">
        <v>15</v>
      </c>
      <c r="R60" s="274">
        <v>63</v>
      </c>
      <c r="S60" s="278">
        <v>9</v>
      </c>
      <c r="T60" s="278">
        <v>0</v>
      </c>
      <c r="U60" s="279">
        <v>35</v>
      </c>
      <c r="V60" s="274">
        <v>0</v>
      </c>
      <c r="W60" s="274">
        <v>7</v>
      </c>
      <c r="X60" s="274">
        <v>15</v>
      </c>
      <c r="Y60" s="274">
        <v>32</v>
      </c>
      <c r="Z60" s="274">
        <v>0</v>
      </c>
      <c r="AA60" s="274">
        <v>1</v>
      </c>
      <c r="AB60" s="278">
        <v>34</v>
      </c>
      <c r="AC60" s="274">
        <v>24</v>
      </c>
      <c r="AD60" s="274">
        <v>0</v>
      </c>
      <c r="AE60" s="274">
        <v>11</v>
      </c>
      <c r="AF60" s="274">
        <v>0</v>
      </c>
      <c r="AG60" s="274">
        <v>86</v>
      </c>
      <c r="AH60" s="274">
        <v>0</v>
      </c>
      <c r="AI60" s="274">
        <v>0</v>
      </c>
      <c r="AJ60" s="274">
        <v>0</v>
      </c>
      <c r="AK60" s="274">
        <v>0</v>
      </c>
      <c r="AL60" s="274">
        <v>0</v>
      </c>
      <c r="AM60" s="274">
        <v>0</v>
      </c>
      <c r="AN60" s="274">
        <v>0</v>
      </c>
      <c r="AO60" s="274">
        <v>6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23</v>
      </c>
      <c r="AW60" s="278">
        <v>22</v>
      </c>
      <c r="AX60" s="278">
        <v>0</v>
      </c>
      <c r="AY60" s="274">
        <v>27</v>
      </c>
      <c r="AZ60" s="274">
        <v>0</v>
      </c>
      <c r="BA60" s="278">
        <v>0</v>
      </c>
      <c r="BB60" s="278">
        <v>0</v>
      </c>
      <c r="BC60" s="278">
        <v>8</v>
      </c>
      <c r="BD60" s="278">
        <v>0</v>
      </c>
      <c r="BE60" s="274">
        <v>8</v>
      </c>
      <c r="BF60" s="278">
        <v>31</v>
      </c>
      <c r="BG60" s="278">
        <v>0</v>
      </c>
      <c r="BH60" s="278">
        <v>0</v>
      </c>
      <c r="BI60" s="278">
        <v>8</v>
      </c>
      <c r="BJ60" s="278">
        <v>0</v>
      </c>
      <c r="BK60" s="278">
        <v>16</v>
      </c>
      <c r="BL60" s="278">
        <v>21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11</v>
      </c>
      <c r="CA60" s="278">
        <v>0</v>
      </c>
      <c r="CB60" s="278">
        <v>0</v>
      </c>
      <c r="CC60" s="278">
        <v>51</v>
      </c>
      <c r="CD60" s="209" t="s">
        <v>247</v>
      </c>
      <c r="CE60" s="227">
        <f t="shared" ref="CE60:CE68" si="6">SUM(C60:CD60)</f>
        <v>821</v>
      </c>
    </row>
    <row r="61" spans="1:83" x14ac:dyDescent="0.25">
      <c r="A61" s="31" t="s">
        <v>262</v>
      </c>
      <c r="B61" s="16"/>
      <c r="C61" s="273">
        <v>5261194.7300000004</v>
      </c>
      <c r="D61" s="273">
        <v>1281839.3599999999</v>
      </c>
      <c r="E61" s="273">
        <v>5469511.2799999993</v>
      </c>
      <c r="F61" s="273">
        <v>3785128.4299999997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8686021.6400000006</v>
      </c>
      <c r="Q61" s="275">
        <v>951405.81</v>
      </c>
      <c r="R61" s="275">
        <v>5640076.3600000003</v>
      </c>
      <c r="S61" s="280">
        <v>290027.84999999998</v>
      </c>
      <c r="T61" s="280">
        <v>129311.52</v>
      </c>
      <c r="U61" s="276">
        <v>2277512.71</v>
      </c>
      <c r="V61" s="275">
        <v>0</v>
      </c>
      <c r="W61" s="275">
        <v>523206.96</v>
      </c>
      <c r="X61" s="275">
        <v>1227940.1399999999</v>
      </c>
      <c r="Y61" s="275">
        <v>3443330.2300000004</v>
      </c>
      <c r="Z61" s="275">
        <v>0</v>
      </c>
      <c r="AA61" s="275">
        <v>217052.27</v>
      </c>
      <c r="AB61" s="281">
        <v>2600615.4900000002</v>
      </c>
      <c r="AC61" s="275">
        <v>1770447.63</v>
      </c>
      <c r="AD61" s="275">
        <v>0</v>
      </c>
      <c r="AE61" s="275">
        <v>734790.27</v>
      </c>
      <c r="AF61" s="275">
        <v>0</v>
      </c>
      <c r="AG61" s="275">
        <v>10187130.449999999</v>
      </c>
      <c r="AH61" s="275">
        <v>0</v>
      </c>
      <c r="AI61" s="275">
        <v>0</v>
      </c>
      <c r="AJ61" s="275">
        <v>0</v>
      </c>
      <c r="AK61" s="275">
        <v>0</v>
      </c>
      <c r="AL61" s="275">
        <v>0</v>
      </c>
      <c r="AM61" s="275">
        <v>0</v>
      </c>
      <c r="AN61" s="275">
        <v>0</v>
      </c>
      <c r="AO61" s="275">
        <v>1392862.05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2155352.6</v>
      </c>
      <c r="AW61" s="280">
        <v>2458142.3400000003</v>
      </c>
      <c r="AX61" s="280">
        <v>0</v>
      </c>
      <c r="AY61" s="275">
        <v>1261502.17</v>
      </c>
      <c r="AZ61" s="275">
        <v>0</v>
      </c>
      <c r="BA61" s="280">
        <v>0</v>
      </c>
      <c r="BB61" s="280">
        <v>0</v>
      </c>
      <c r="BC61" s="280">
        <v>307834.13</v>
      </c>
      <c r="BD61" s="280">
        <v>0</v>
      </c>
      <c r="BE61" s="275">
        <v>774002.1</v>
      </c>
      <c r="BF61" s="280">
        <v>1270705.74</v>
      </c>
      <c r="BG61" s="280">
        <v>0</v>
      </c>
      <c r="BH61" s="280">
        <v>0</v>
      </c>
      <c r="BI61" s="280">
        <v>419931.94</v>
      </c>
      <c r="BJ61" s="280">
        <v>0</v>
      </c>
      <c r="BK61" s="280">
        <v>1601663.8699999999</v>
      </c>
      <c r="BL61" s="280">
        <v>889694.06999999983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71361.820000000007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243403.33</v>
      </c>
      <c r="CA61" s="280">
        <v>0</v>
      </c>
      <c r="CB61" s="280">
        <v>569293.34</v>
      </c>
      <c r="CC61" s="280">
        <v>8610262.7400000021</v>
      </c>
      <c r="CD61" s="24" t="s">
        <v>247</v>
      </c>
      <c r="CE61" s="25">
        <f t="shared" si="6"/>
        <v>76502555.370000035</v>
      </c>
    </row>
    <row r="62" spans="1:83" x14ac:dyDescent="0.25">
      <c r="A62" s="31" t="s">
        <v>10</v>
      </c>
      <c r="B62" s="16"/>
      <c r="C62" s="25">
        <f t="shared" ref="C62:AH62" si="7">ROUND(C47+C48,0)</f>
        <v>917396</v>
      </c>
      <c r="D62" s="25">
        <f t="shared" si="7"/>
        <v>339415</v>
      </c>
      <c r="E62" s="25">
        <f t="shared" si="7"/>
        <v>1060979</v>
      </c>
      <c r="F62" s="25">
        <f t="shared" si="7"/>
        <v>657088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1828109</v>
      </c>
      <c r="Q62" s="25">
        <f t="shared" si="7"/>
        <v>171061</v>
      </c>
      <c r="R62" s="25">
        <f t="shared" si="7"/>
        <v>1033307</v>
      </c>
      <c r="S62" s="25">
        <f t="shared" si="7"/>
        <v>91839</v>
      </c>
      <c r="T62" s="25">
        <f t="shared" si="7"/>
        <v>24735</v>
      </c>
      <c r="U62" s="25">
        <f t="shared" si="7"/>
        <v>627434</v>
      </c>
      <c r="V62" s="25">
        <f t="shared" si="7"/>
        <v>0</v>
      </c>
      <c r="W62" s="25">
        <f t="shared" si="7"/>
        <v>110771</v>
      </c>
      <c r="X62" s="25">
        <f t="shared" si="7"/>
        <v>266928</v>
      </c>
      <c r="Y62" s="25">
        <f t="shared" si="7"/>
        <v>700863</v>
      </c>
      <c r="Z62" s="25">
        <f t="shared" si="7"/>
        <v>0</v>
      </c>
      <c r="AA62" s="25">
        <f t="shared" si="7"/>
        <v>45827</v>
      </c>
      <c r="AB62" s="25">
        <f t="shared" si="7"/>
        <v>526196</v>
      </c>
      <c r="AC62" s="25">
        <f t="shared" si="7"/>
        <v>381227</v>
      </c>
      <c r="AD62" s="25">
        <f t="shared" si="7"/>
        <v>0</v>
      </c>
      <c r="AE62" s="25">
        <f t="shared" si="7"/>
        <v>153392</v>
      </c>
      <c r="AF62" s="25">
        <f t="shared" si="7"/>
        <v>0</v>
      </c>
      <c r="AG62" s="25">
        <f t="shared" si="7"/>
        <v>1825632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329286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413942</v>
      </c>
      <c r="AW62" s="25">
        <f t="shared" si="8"/>
        <v>463155</v>
      </c>
      <c r="AX62" s="25">
        <f t="shared" si="8"/>
        <v>0</v>
      </c>
      <c r="AY62" s="25">
        <f t="shared" si="8"/>
        <v>435275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96262</v>
      </c>
      <c r="BD62" s="25">
        <f t="shared" si="8"/>
        <v>0</v>
      </c>
      <c r="BE62" s="25">
        <f t="shared" si="8"/>
        <v>179904</v>
      </c>
      <c r="BF62" s="25">
        <f t="shared" si="8"/>
        <v>470569</v>
      </c>
      <c r="BG62" s="25">
        <f t="shared" si="8"/>
        <v>0</v>
      </c>
      <c r="BH62" s="25">
        <f t="shared" si="8"/>
        <v>0</v>
      </c>
      <c r="BI62" s="25">
        <f t="shared" si="8"/>
        <v>151298</v>
      </c>
      <c r="BJ62" s="25">
        <f t="shared" si="8"/>
        <v>0</v>
      </c>
      <c r="BK62" s="25">
        <f t="shared" si="8"/>
        <v>312522</v>
      </c>
      <c r="BL62" s="25">
        <f t="shared" si="8"/>
        <v>302394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16113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31451</v>
      </c>
      <c r="CA62" s="25">
        <f t="shared" si="9"/>
        <v>0</v>
      </c>
      <c r="CB62" s="25">
        <f t="shared" si="9"/>
        <v>140649</v>
      </c>
      <c r="CC62" s="25">
        <f t="shared" si="9"/>
        <v>1222808</v>
      </c>
      <c r="CD62" s="24" t="s">
        <v>247</v>
      </c>
      <c r="CE62" s="25">
        <f t="shared" si="6"/>
        <v>15327827</v>
      </c>
    </row>
    <row r="63" spans="1:83" x14ac:dyDescent="0.25">
      <c r="A63" s="31" t="s">
        <v>263</v>
      </c>
      <c r="B63" s="16"/>
      <c r="C63" s="273">
        <v>500</v>
      </c>
      <c r="D63" s="273">
        <v>0</v>
      </c>
      <c r="E63" s="273">
        <v>0</v>
      </c>
      <c r="F63" s="273">
        <v>181133.37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5420606</v>
      </c>
      <c r="Q63" s="275">
        <v>0</v>
      </c>
      <c r="R63" s="275">
        <v>0</v>
      </c>
      <c r="S63" s="280">
        <v>0</v>
      </c>
      <c r="T63" s="280">
        <v>0</v>
      </c>
      <c r="U63" s="276">
        <v>19672.5</v>
      </c>
      <c r="V63" s="275">
        <v>0</v>
      </c>
      <c r="W63" s="275">
        <v>0</v>
      </c>
      <c r="X63" s="275">
        <v>0</v>
      </c>
      <c r="Y63" s="275">
        <v>3806721.2399999998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1592065.39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-0.28000000000000003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658845.13000000012</v>
      </c>
      <c r="CD63" s="24" t="s">
        <v>247</v>
      </c>
      <c r="CE63" s="25">
        <f t="shared" si="6"/>
        <v>11679543.350000001</v>
      </c>
    </row>
    <row r="64" spans="1:83" x14ac:dyDescent="0.25">
      <c r="A64" s="31" t="s">
        <v>264</v>
      </c>
      <c r="B64" s="16"/>
      <c r="C64" s="273">
        <v>1071564.55</v>
      </c>
      <c r="D64" s="273">
        <v>294630.07</v>
      </c>
      <c r="E64" s="273">
        <v>687758.66</v>
      </c>
      <c r="F64" s="273">
        <v>409772.86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5">
        <v>19976354.25</v>
      </c>
      <c r="Q64" s="275">
        <v>285410.68</v>
      </c>
      <c r="R64" s="275">
        <v>130584.8</v>
      </c>
      <c r="S64" s="280">
        <v>229444.91</v>
      </c>
      <c r="T64" s="280">
        <v>3261.66</v>
      </c>
      <c r="U64" s="276">
        <v>1581244.86</v>
      </c>
      <c r="V64" s="275">
        <v>0</v>
      </c>
      <c r="W64" s="275">
        <v>21939.08</v>
      </c>
      <c r="X64" s="275">
        <v>275166.24</v>
      </c>
      <c r="Y64" s="275">
        <v>1580901.4299999997</v>
      </c>
      <c r="Z64" s="275">
        <v>0</v>
      </c>
      <c r="AA64" s="275">
        <v>158057.29999999999</v>
      </c>
      <c r="AB64" s="281">
        <v>2991928.32</v>
      </c>
      <c r="AC64" s="275">
        <v>175934.23</v>
      </c>
      <c r="AD64" s="275">
        <v>0</v>
      </c>
      <c r="AE64" s="275">
        <v>1482.47</v>
      </c>
      <c r="AF64" s="275">
        <v>0</v>
      </c>
      <c r="AG64" s="275">
        <v>1652880.44</v>
      </c>
      <c r="AH64" s="275">
        <v>0</v>
      </c>
      <c r="AI64" s="275">
        <v>0</v>
      </c>
      <c r="AJ64" s="275">
        <v>0</v>
      </c>
      <c r="AK64" s="275">
        <v>465.55</v>
      </c>
      <c r="AL64" s="275">
        <v>601.85</v>
      </c>
      <c r="AM64" s="275">
        <v>0</v>
      </c>
      <c r="AN64" s="275">
        <v>0</v>
      </c>
      <c r="AO64" s="275">
        <v>11479.23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1437498.48</v>
      </c>
      <c r="AW64" s="280">
        <v>0</v>
      </c>
      <c r="AX64" s="280">
        <v>0</v>
      </c>
      <c r="AY64" s="275">
        <v>542869.04</v>
      </c>
      <c r="AZ64" s="275">
        <v>-2045.45</v>
      </c>
      <c r="BA64" s="280">
        <v>3277.05</v>
      </c>
      <c r="BB64" s="280">
        <v>0</v>
      </c>
      <c r="BC64" s="280">
        <v>0</v>
      </c>
      <c r="BD64" s="280">
        <v>0</v>
      </c>
      <c r="BE64" s="275">
        <v>181652.67</v>
      </c>
      <c r="BF64" s="280">
        <v>142504.78</v>
      </c>
      <c r="BG64" s="280">
        <v>0</v>
      </c>
      <c r="BH64" s="280">
        <v>0</v>
      </c>
      <c r="BI64" s="280">
        <v>182632.03999999998</v>
      </c>
      <c r="BJ64" s="280">
        <v>0</v>
      </c>
      <c r="BK64" s="280">
        <v>10188.9</v>
      </c>
      <c r="BL64" s="280">
        <v>17360.77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6595.22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52.5</v>
      </c>
      <c r="CC64" s="280">
        <v>-109653.29000000004</v>
      </c>
      <c r="CD64" s="24" t="s">
        <v>247</v>
      </c>
      <c r="CE64" s="25">
        <f t="shared" si="6"/>
        <v>33953796.150000006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2560074.0300000003</v>
      </c>
      <c r="D66" s="273">
        <v>-512174.81</v>
      </c>
      <c r="E66" s="273">
        <v>4686191.5000000009</v>
      </c>
      <c r="F66" s="273">
        <v>1794371.7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5">
        <v>15937306.649999999</v>
      </c>
      <c r="Q66" s="275">
        <v>295715.31</v>
      </c>
      <c r="R66" s="275">
        <v>878143.8</v>
      </c>
      <c r="S66" s="280">
        <v>-758307.8</v>
      </c>
      <c r="T66" s="280">
        <v>60645.17</v>
      </c>
      <c r="U66" s="276">
        <v>11896190.689999999</v>
      </c>
      <c r="V66" s="275">
        <v>0</v>
      </c>
      <c r="W66" s="275">
        <v>823282.64</v>
      </c>
      <c r="X66" s="275">
        <v>2939707.37</v>
      </c>
      <c r="Y66" s="275">
        <v>3152788.6799999997</v>
      </c>
      <c r="Z66" s="275">
        <v>0</v>
      </c>
      <c r="AA66" s="275">
        <v>236267.58</v>
      </c>
      <c r="AB66" s="281">
        <v>3238697.6799999997</v>
      </c>
      <c r="AC66" s="275">
        <v>1063220.8400000001</v>
      </c>
      <c r="AD66" s="275">
        <v>1625.28</v>
      </c>
      <c r="AE66" s="275">
        <v>262610.52</v>
      </c>
      <c r="AF66" s="275">
        <v>0</v>
      </c>
      <c r="AG66" s="275">
        <v>8079737.7300000004</v>
      </c>
      <c r="AH66" s="275">
        <v>0</v>
      </c>
      <c r="AI66" s="275">
        <v>0</v>
      </c>
      <c r="AJ66" s="275">
        <v>0</v>
      </c>
      <c r="AK66" s="275">
        <v>53314.68</v>
      </c>
      <c r="AL66" s="275">
        <v>34373.57</v>
      </c>
      <c r="AM66" s="275">
        <v>0</v>
      </c>
      <c r="AN66" s="275">
        <v>0</v>
      </c>
      <c r="AO66" s="275">
        <v>-1958838.42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1916194.17</v>
      </c>
      <c r="AW66" s="280">
        <v>-764100.78</v>
      </c>
      <c r="AX66" s="280">
        <v>0</v>
      </c>
      <c r="AY66" s="275">
        <v>-1870699.64</v>
      </c>
      <c r="AZ66" s="275">
        <v>0</v>
      </c>
      <c r="BA66" s="280">
        <v>-555182.75</v>
      </c>
      <c r="BB66" s="280">
        <v>0</v>
      </c>
      <c r="BC66" s="280">
        <v>-396569.36</v>
      </c>
      <c r="BD66" s="280">
        <v>0</v>
      </c>
      <c r="BE66" s="275">
        <v>-1961425.98</v>
      </c>
      <c r="BF66" s="280">
        <v>-1847893.83</v>
      </c>
      <c r="BG66" s="280">
        <v>0</v>
      </c>
      <c r="BH66" s="280">
        <v>0</v>
      </c>
      <c r="BI66" s="280">
        <v>-522758.7</v>
      </c>
      <c r="BJ66" s="280">
        <v>0</v>
      </c>
      <c r="BK66" s="280">
        <v>-2085963.06</v>
      </c>
      <c r="BL66" s="280">
        <v>-1128619.2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-55047.61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-163330.64000000001</v>
      </c>
      <c r="CA66" s="280">
        <v>0</v>
      </c>
      <c r="CB66" s="280">
        <v>-484839.24</v>
      </c>
      <c r="CC66" s="280">
        <v>-8653735.2000000011</v>
      </c>
      <c r="CD66" s="24" t="s">
        <v>247</v>
      </c>
      <c r="CE66" s="25">
        <f t="shared" si="6"/>
        <v>36190972.569999993</v>
      </c>
    </row>
    <row r="67" spans="1:83" x14ac:dyDescent="0.25">
      <c r="A67" s="31" t="s">
        <v>15</v>
      </c>
      <c r="B67" s="16"/>
      <c r="C67" s="25">
        <f t="shared" ref="C67:AH67" si="10">ROUND(C51+C52,0)</f>
        <v>97314</v>
      </c>
      <c r="D67" s="25">
        <f t="shared" si="10"/>
        <v>323770</v>
      </c>
      <c r="E67" s="25">
        <f t="shared" si="10"/>
        <v>126087</v>
      </c>
      <c r="F67" s="25">
        <f t="shared" si="10"/>
        <v>57120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623288</v>
      </c>
      <c r="Q67" s="25">
        <f t="shared" si="10"/>
        <v>0</v>
      </c>
      <c r="R67" s="25">
        <f t="shared" si="10"/>
        <v>1167</v>
      </c>
      <c r="S67" s="25">
        <f t="shared" si="10"/>
        <v>72286</v>
      </c>
      <c r="T67" s="25">
        <f t="shared" si="10"/>
        <v>5332</v>
      </c>
      <c r="U67" s="25">
        <f t="shared" si="10"/>
        <v>80818</v>
      </c>
      <c r="V67" s="25">
        <f t="shared" si="10"/>
        <v>0</v>
      </c>
      <c r="W67" s="25">
        <f t="shared" si="10"/>
        <v>0</v>
      </c>
      <c r="X67" s="25">
        <f t="shared" si="10"/>
        <v>77675</v>
      </c>
      <c r="Y67" s="25">
        <f t="shared" si="10"/>
        <v>268867</v>
      </c>
      <c r="Z67" s="25">
        <f t="shared" si="10"/>
        <v>0</v>
      </c>
      <c r="AA67" s="25">
        <f t="shared" si="10"/>
        <v>4432</v>
      </c>
      <c r="AB67" s="25">
        <f t="shared" si="10"/>
        <v>36469</v>
      </c>
      <c r="AC67" s="25">
        <f t="shared" si="10"/>
        <v>13282</v>
      </c>
      <c r="AD67" s="25">
        <f t="shared" si="10"/>
        <v>13750</v>
      </c>
      <c r="AE67" s="25">
        <f t="shared" si="10"/>
        <v>0</v>
      </c>
      <c r="AF67" s="25">
        <f t="shared" si="10"/>
        <v>0</v>
      </c>
      <c r="AG67" s="25">
        <f t="shared" si="10"/>
        <v>48758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173303</v>
      </c>
      <c r="AW67" s="25">
        <f t="shared" si="11"/>
        <v>0</v>
      </c>
      <c r="AX67" s="25">
        <f t="shared" si="11"/>
        <v>0</v>
      </c>
      <c r="AY67" s="25">
        <f t="shared" si="11"/>
        <v>27569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1069</v>
      </c>
      <c r="BD67" s="25">
        <f t="shared" si="11"/>
        <v>0</v>
      </c>
      <c r="BE67" s="25">
        <f t="shared" si="11"/>
        <v>2107</v>
      </c>
      <c r="BF67" s="25">
        <f t="shared" si="11"/>
        <v>5372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1204191</v>
      </c>
      <c r="CD67" s="24" t="s">
        <v>247</v>
      </c>
      <c r="CE67" s="25">
        <f t="shared" si="6"/>
        <v>3264026</v>
      </c>
    </row>
    <row r="68" spans="1:83" x14ac:dyDescent="0.25">
      <c r="A68" s="31" t="s">
        <v>267</v>
      </c>
      <c r="B68" s="25"/>
      <c r="C68" s="273">
        <v>26898.26</v>
      </c>
      <c r="D68" s="273">
        <v>0</v>
      </c>
      <c r="E68" s="273">
        <v>5078.6499999999996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361162.79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14049.32</v>
      </c>
      <c r="AC68" s="275">
        <v>32474.46</v>
      </c>
      <c r="AD68" s="275">
        <v>0</v>
      </c>
      <c r="AE68" s="275">
        <v>0</v>
      </c>
      <c r="AF68" s="275">
        <v>0</v>
      </c>
      <c r="AG68" s="275">
        <v>0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12.6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16335</v>
      </c>
      <c r="BF68" s="280">
        <v>0</v>
      </c>
      <c r="BG68" s="280">
        <v>0</v>
      </c>
      <c r="BH68" s="280">
        <v>0</v>
      </c>
      <c r="BI68" s="280">
        <v>105.13</v>
      </c>
      <c r="BJ68" s="280">
        <v>0</v>
      </c>
      <c r="BK68" s="280">
        <v>270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-95.95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133913.81</v>
      </c>
      <c r="CD68" s="24" t="s">
        <v>247</v>
      </c>
      <c r="CE68" s="25">
        <f t="shared" si="6"/>
        <v>590204.06999999995</v>
      </c>
    </row>
    <row r="69" spans="1:83" x14ac:dyDescent="0.25">
      <c r="A69" s="31" t="s">
        <v>268</v>
      </c>
      <c r="B69" s="16"/>
      <c r="C69" s="25">
        <f t="shared" ref="C69:AH69" si="13">SUM(C70:C83)</f>
        <v>455290.66000000003</v>
      </c>
      <c r="D69" s="25">
        <f t="shared" si="13"/>
        <v>95028.499999999985</v>
      </c>
      <c r="E69" s="25">
        <f t="shared" si="13"/>
        <v>2853164.81</v>
      </c>
      <c r="F69" s="25">
        <f t="shared" si="13"/>
        <v>322419.45999999996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2559889.2799999998</v>
      </c>
      <c r="Q69" s="25">
        <f t="shared" si="13"/>
        <v>109748.99999999999</v>
      </c>
      <c r="R69" s="25">
        <f t="shared" si="13"/>
        <v>214726.62000000002</v>
      </c>
      <c r="S69" s="25">
        <f t="shared" si="13"/>
        <v>56990.95</v>
      </c>
      <c r="T69" s="25">
        <f t="shared" si="13"/>
        <v>5462</v>
      </c>
      <c r="U69" s="25">
        <f t="shared" si="13"/>
        <v>639548.5</v>
      </c>
      <c r="V69" s="25">
        <f t="shared" si="13"/>
        <v>0</v>
      </c>
      <c r="W69" s="25">
        <f t="shared" si="13"/>
        <v>49805.95</v>
      </c>
      <c r="X69" s="25">
        <f t="shared" si="13"/>
        <v>112984.35</v>
      </c>
      <c r="Y69" s="25">
        <f t="shared" si="13"/>
        <v>362417.25</v>
      </c>
      <c r="Z69" s="25">
        <f t="shared" si="13"/>
        <v>0</v>
      </c>
      <c r="AA69" s="25">
        <f t="shared" si="13"/>
        <v>36456.79</v>
      </c>
      <c r="AB69" s="25">
        <f t="shared" si="13"/>
        <v>257242.84</v>
      </c>
      <c r="AC69" s="25">
        <f t="shared" si="13"/>
        <v>145196.85</v>
      </c>
      <c r="AD69" s="25">
        <f t="shared" si="13"/>
        <v>4653.8599999999997</v>
      </c>
      <c r="AE69" s="25">
        <f t="shared" si="13"/>
        <v>31604.63</v>
      </c>
      <c r="AF69" s="25">
        <f t="shared" si="13"/>
        <v>0</v>
      </c>
      <c r="AG69" s="25">
        <f t="shared" si="13"/>
        <v>1288941.7799999998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15.75</v>
      </c>
      <c r="AL69" s="25">
        <f t="shared" si="14"/>
        <v>62.730000000000004</v>
      </c>
      <c r="AM69" s="25">
        <f t="shared" si="14"/>
        <v>0</v>
      </c>
      <c r="AN69" s="25">
        <f t="shared" si="14"/>
        <v>0</v>
      </c>
      <c r="AO69" s="25">
        <f t="shared" si="14"/>
        <v>24034.280000000002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172629.34999999998</v>
      </c>
      <c r="AW69" s="25">
        <f t="shared" si="14"/>
        <v>135010.14000000001</v>
      </c>
      <c r="AX69" s="25">
        <f t="shared" si="14"/>
        <v>0</v>
      </c>
      <c r="AY69" s="25">
        <f t="shared" si="14"/>
        <v>420959.40999999992</v>
      </c>
      <c r="AZ69" s="25">
        <f t="shared" si="14"/>
        <v>0</v>
      </c>
      <c r="BA69" s="25">
        <f t="shared" si="14"/>
        <v>543266.15</v>
      </c>
      <c r="BB69" s="25">
        <f t="shared" si="14"/>
        <v>0</v>
      </c>
      <c r="BC69" s="25">
        <f t="shared" si="14"/>
        <v>9999.4500000000007</v>
      </c>
      <c r="BD69" s="25">
        <f t="shared" si="14"/>
        <v>0</v>
      </c>
      <c r="BE69" s="25">
        <f t="shared" si="14"/>
        <v>1719407.7499999998</v>
      </c>
      <c r="BF69" s="25">
        <f t="shared" si="14"/>
        <v>370189.53</v>
      </c>
      <c r="BG69" s="25">
        <f t="shared" si="14"/>
        <v>0</v>
      </c>
      <c r="BH69" s="25">
        <f t="shared" si="14"/>
        <v>0</v>
      </c>
      <c r="BI69" s="25">
        <f t="shared" si="14"/>
        <v>29531.150000000005</v>
      </c>
      <c r="BJ69" s="25">
        <f t="shared" si="14"/>
        <v>0</v>
      </c>
      <c r="BK69" s="25">
        <f t="shared" si="14"/>
        <v>310889.7</v>
      </c>
      <c r="BL69" s="25">
        <f t="shared" si="14"/>
        <v>9621.56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20355.189999999999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3820.85</v>
      </c>
      <c r="CA69" s="25">
        <f t="shared" si="15"/>
        <v>0</v>
      </c>
      <c r="CB69" s="25">
        <f t="shared" si="15"/>
        <v>28983.72</v>
      </c>
      <c r="CC69" s="25">
        <f t="shared" si="15"/>
        <v>18578204.859999999</v>
      </c>
      <c r="CD69" s="25">
        <f t="shared" si="15"/>
        <v>0</v>
      </c>
      <c r="CE69" s="25">
        <f t="shared" si="15"/>
        <v>31978555.649999999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410399.67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410399.67</v>
      </c>
    </row>
    <row r="71" spans="1:83" x14ac:dyDescent="0.25">
      <c r="A71" s="26" t="s">
        <v>270</v>
      </c>
      <c r="B71" s="27"/>
      <c r="C71" s="282">
        <v>160287.47</v>
      </c>
      <c r="D71" s="282">
        <v>12948.91</v>
      </c>
      <c r="E71" s="282">
        <v>2474605.4500000002</v>
      </c>
      <c r="F71" s="282">
        <v>138971.37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1071838.21</v>
      </c>
      <c r="Q71" s="282">
        <v>65124.32</v>
      </c>
      <c r="R71" s="282">
        <v>0</v>
      </c>
      <c r="S71" s="282">
        <v>26589.7</v>
      </c>
      <c r="T71" s="282">
        <v>0</v>
      </c>
      <c r="U71" s="282">
        <v>0</v>
      </c>
      <c r="V71" s="282">
        <v>0</v>
      </c>
      <c r="W71" s="282">
        <v>7711.18</v>
      </c>
      <c r="X71" s="282">
        <v>55304.84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709197.88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96269.4</v>
      </c>
      <c r="AX71" s="282">
        <v>0</v>
      </c>
      <c r="AY71" s="282">
        <v>325475.03999999998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241828.8</v>
      </c>
      <c r="BG71" s="282">
        <v>0</v>
      </c>
      <c r="BH71" s="282">
        <v>0</v>
      </c>
      <c r="BI71" s="282">
        <v>0</v>
      </c>
      <c r="BJ71" s="282">
        <v>0</v>
      </c>
      <c r="BK71" s="282">
        <v>246798.59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11430.88</v>
      </c>
      <c r="CC71" s="282">
        <v>545984.6</v>
      </c>
      <c r="CD71" s="282">
        <v>0</v>
      </c>
      <c r="CE71" s="25">
        <f t="shared" si="16"/>
        <v>6190366.6399999997</v>
      </c>
    </row>
    <row r="72" spans="1:83" x14ac:dyDescent="0.25">
      <c r="A72" s="26" t="s">
        <v>271</v>
      </c>
      <c r="B72" s="27"/>
      <c r="C72" s="282">
        <v>0</v>
      </c>
      <c r="D72" s="282">
        <v>11970</v>
      </c>
      <c r="E72" s="282">
        <v>-30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122069.63</v>
      </c>
      <c r="Q72" s="282">
        <v>0</v>
      </c>
      <c r="R72" s="282">
        <v>209.84</v>
      </c>
      <c r="S72" s="282">
        <v>0</v>
      </c>
      <c r="T72" s="282">
        <v>0</v>
      </c>
      <c r="U72" s="282">
        <v>21193.52</v>
      </c>
      <c r="V72" s="282">
        <v>0</v>
      </c>
      <c r="W72" s="282">
        <v>0</v>
      </c>
      <c r="X72" s="282">
        <v>0</v>
      </c>
      <c r="Y72" s="282">
        <v>64999.98</v>
      </c>
      <c r="Z72" s="282">
        <v>0</v>
      </c>
      <c r="AA72" s="282">
        <v>98.01</v>
      </c>
      <c r="AB72" s="282">
        <v>-451.42</v>
      </c>
      <c r="AC72" s="282">
        <v>0</v>
      </c>
      <c r="AD72" s="282">
        <v>0</v>
      </c>
      <c r="AE72" s="282">
        <v>0</v>
      </c>
      <c r="AF72" s="282">
        <v>0</v>
      </c>
      <c r="AG72" s="282">
        <v>3906.15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32861.629999999997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3000</v>
      </c>
      <c r="BF72" s="282">
        <v>0</v>
      </c>
      <c r="BG72" s="282">
        <v>0</v>
      </c>
      <c r="BH72" s="282">
        <v>0</v>
      </c>
      <c r="BI72" s="282">
        <v>566.25</v>
      </c>
      <c r="BJ72" s="282">
        <v>0</v>
      </c>
      <c r="BK72" s="282">
        <v>3605.98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978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73185.990000000005</v>
      </c>
      <c r="CD72" s="282">
        <v>0</v>
      </c>
      <c r="CE72" s="25">
        <f t="shared" si="16"/>
        <v>338163.56</v>
      </c>
    </row>
    <row r="73" spans="1:83" x14ac:dyDescent="0.25">
      <c r="A73" s="26" t="s">
        <v>272</v>
      </c>
      <c r="B73" s="27"/>
      <c r="C73" s="282">
        <v>116179.86</v>
      </c>
      <c r="D73" s="282">
        <v>47941.75</v>
      </c>
      <c r="E73" s="282">
        <v>106821.06</v>
      </c>
      <c r="F73" s="282">
        <v>63986.38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442663.26999999996</v>
      </c>
      <c r="Q73" s="282">
        <v>12800.83</v>
      </c>
      <c r="R73" s="282">
        <v>80827.17</v>
      </c>
      <c r="S73" s="282">
        <v>10476.450000000001</v>
      </c>
      <c r="T73" s="282">
        <v>0</v>
      </c>
      <c r="U73" s="282">
        <v>83319.45</v>
      </c>
      <c r="V73" s="282">
        <v>0</v>
      </c>
      <c r="W73" s="282">
        <v>7641.7</v>
      </c>
      <c r="X73" s="282">
        <v>23498.27</v>
      </c>
      <c r="Y73" s="282">
        <v>98689.810000000012</v>
      </c>
      <c r="Z73" s="282">
        <v>0</v>
      </c>
      <c r="AA73" s="282">
        <v>14359.51</v>
      </c>
      <c r="AB73" s="282">
        <v>102257.39</v>
      </c>
      <c r="AC73" s="282">
        <v>40987.980000000003</v>
      </c>
      <c r="AD73" s="282">
        <v>4272.32</v>
      </c>
      <c r="AE73" s="282">
        <v>12371.64</v>
      </c>
      <c r="AF73" s="282">
        <v>0</v>
      </c>
      <c r="AG73" s="282">
        <v>161534.69</v>
      </c>
      <c r="AH73" s="282">
        <v>0</v>
      </c>
      <c r="AI73" s="282">
        <v>0</v>
      </c>
      <c r="AJ73" s="282">
        <v>0</v>
      </c>
      <c r="AK73" s="282">
        <v>15.42</v>
      </c>
      <c r="AL73" s="282">
        <v>0</v>
      </c>
      <c r="AM73" s="282">
        <v>0</v>
      </c>
      <c r="AN73" s="282">
        <v>0</v>
      </c>
      <c r="AO73" s="282">
        <v>23076.45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52814.82</v>
      </c>
      <c r="AW73" s="282">
        <v>0</v>
      </c>
      <c r="AX73" s="282">
        <v>0</v>
      </c>
      <c r="AY73" s="282">
        <v>39708.5</v>
      </c>
      <c r="AZ73" s="282">
        <v>0</v>
      </c>
      <c r="BA73" s="282">
        <v>12329.96</v>
      </c>
      <c r="BB73" s="282">
        <v>0</v>
      </c>
      <c r="BC73" s="282">
        <v>5572.55</v>
      </c>
      <c r="BD73" s="282">
        <v>0</v>
      </c>
      <c r="BE73" s="282">
        <v>32896.239999999998</v>
      </c>
      <c r="BF73" s="282">
        <v>26848.400000000001</v>
      </c>
      <c r="BG73" s="282">
        <v>0</v>
      </c>
      <c r="BH73" s="282">
        <v>0</v>
      </c>
      <c r="BI73" s="282">
        <v>9777.1</v>
      </c>
      <c r="BJ73" s="282">
        <v>0</v>
      </c>
      <c r="BK73" s="282">
        <v>29036.69</v>
      </c>
      <c r="BL73" s="282">
        <v>9621.56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921.32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2518.6</v>
      </c>
      <c r="CA73" s="282">
        <v>0</v>
      </c>
      <c r="CB73" s="282">
        <v>17552.84</v>
      </c>
      <c r="CC73" s="282">
        <v>272156.79000000004</v>
      </c>
      <c r="CD73" s="282">
        <v>0</v>
      </c>
      <c r="CE73" s="25">
        <f t="shared" si="16"/>
        <v>1965476.7699999998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11496.17</v>
      </c>
      <c r="AZ74" s="282">
        <v>0</v>
      </c>
      <c r="BA74" s="282">
        <v>524638.56000000006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536134.7300000001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-145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20569.48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62785.06</v>
      </c>
      <c r="CD75" s="282">
        <v>0</v>
      </c>
      <c r="CE75" s="25">
        <f t="shared" si="16"/>
        <v>83209.539999999994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12523.009999999998</v>
      </c>
      <c r="D77" s="282">
        <v>2656.3399999999997</v>
      </c>
      <c r="E77" s="282">
        <v>7843.13</v>
      </c>
      <c r="F77" s="282">
        <v>12537.27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175511.61000000002</v>
      </c>
      <c r="Q77" s="282">
        <v>598.95000000000005</v>
      </c>
      <c r="R77" s="282">
        <v>3557.57</v>
      </c>
      <c r="S77" s="282">
        <v>13726.53</v>
      </c>
      <c r="T77" s="282">
        <v>0</v>
      </c>
      <c r="U77" s="282">
        <v>3483.47</v>
      </c>
      <c r="V77" s="282">
        <v>0</v>
      </c>
      <c r="W77" s="282">
        <v>12371.35</v>
      </c>
      <c r="X77" s="282">
        <v>909.33</v>
      </c>
      <c r="Y77" s="282">
        <v>64513.139999999992</v>
      </c>
      <c r="Z77" s="282">
        <v>0</v>
      </c>
      <c r="AA77" s="282">
        <v>3002.02</v>
      </c>
      <c r="AB77" s="282">
        <v>0</v>
      </c>
      <c r="AC77" s="282">
        <v>14975.27</v>
      </c>
      <c r="AD77" s="282">
        <v>0</v>
      </c>
      <c r="AE77" s="282">
        <v>0</v>
      </c>
      <c r="AF77" s="282">
        <v>0</v>
      </c>
      <c r="AG77" s="282">
        <v>29369.1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950.72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24421.49</v>
      </c>
      <c r="AW77" s="282">
        <v>0</v>
      </c>
      <c r="AX77" s="282">
        <v>0</v>
      </c>
      <c r="AY77" s="282">
        <v>6693.97</v>
      </c>
      <c r="AZ77" s="282">
        <v>0</v>
      </c>
      <c r="BA77" s="282">
        <v>0</v>
      </c>
      <c r="BB77" s="282">
        <v>0</v>
      </c>
      <c r="BC77" s="282">
        <v>523.05999999999995</v>
      </c>
      <c r="BD77" s="282">
        <v>0</v>
      </c>
      <c r="BE77" s="282">
        <v>1145893.18</v>
      </c>
      <c r="BF77" s="282">
        <v>151.37</v>
      </c>
      <c r="BG77" s="282">
        <v>0</v>
      </c>
      <c r="BH77" s="282">
        <v>0</v>
      </c>
      <c r="BI77" s="282">
        <v>-13.32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7941.57</v>
      </c>
      <c r="CD77" s="282">
        <v>0</v>
      </c>
      <c r="CE77" s="25">
        <f t="shared" si="16"/>
        <v>1544140.13</v>
      </c>
    </row>
    <row r="78" spans="1:83" x14ac:dyDescent="0.25">
      <c r="A78" s="26" t="s">
        <v>277</v>
      </c>
      <c r="B78" s="16"/>
      <c r="C78" s="282">
        <v>159014.26</v>
      </c>
      <c r="D78" s="282">
        <v>15481.009999999998</v>
      </c>
      <c r="E78" s="282">
        <v>223819.57</v>
      </c>
      <c r="F78" s="282">
        <v>99494.32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736061.38</v>
      </c>
      <c r="Q78" s="282">
        <v>29707.53</v>
      </c>
      <c r="R78" s="282">
        <v>121726.31</v>
      </c>
      <c r="S78" s="282">
        <v>0</v>
      </c>
      <c r="T78" s="282">
        <v>5462</v>
      </c>
      <c r="U78" s="282">
        <v>101263.23</v>
      </c>
      <c r="V78" s="282">
        <v>0</v>
      </c>
      <c r="W78" s="282">
        <v>10213.629999999999</v>
      </c>
      <c r="X78" s="282">
        <v>32253.15</v>
      </c>
      <c r="Y78" s="282">
        <v>127385.33000000002</v>
      </c>
      <c r="Z78" s="282">
        <v>0</v>
      </c>
      <c r="AA78" s="282">
        <v>13923.44</v>
      </c>
      <c r="AB78" s="282">
        <v>143103.31</v>
      </c>
      <c r="AC78" s="282">
        <v>45931.91</v>
      </c>
      <c r="AD78" s="282">
        <v>381.54</v>
      </c>
      <c r="AE78" s="282">
        <v>16944.78</v>
      </c>
      <c r="AF78" s="282">
        <v>0</v>
      </c>
      <c r="AG78" s="282">
        <v>300063.94</v>
      </c>
      <c r="AH78" s="282">
        <v>0</v>
      </c>
      <c r="AI78" s="282">
        <v>0</v>
      </c>
      <c r="AJ78" s="282">
        <v>0</v>
      </c>
      <c r="AK78" s="282">
        <v>0.33</v>
      </c>
      <c r="AL78" s="282">
        <v>9.1300000000000008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92142.53</v>
      </c>
      <c r="AW78" s="282">
        <v>29218.16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8315352.1399999997</v>
      </c>
      <c r="CD78" s="282">
        <v>0</v>
      </c>
      <c r="CE78" s="25">
        <f t="shared" si="16"/>
        <v>10618952.93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10021.350000000002</v>
      </c>
      <c r="CD79" s="282">
        <v>0</v>
      </c>
      <c r="CE79" s="25">
        <f t="shared" si="16"/>
        <v>10021.350000000002</v>
      </c>
    </row>
    <row r="80" spans="1:83" x14ac:dyDescent="0.25">
      <c r="A80" s="26" t="s">
        <v>279</v>
      </c>
      <c r="B80" s="16"/>
      <c r="C80" s="282">
        <v>4095.33</v>
      </c>
      <c r="D80" s="282">
        <v>1012.73</v>
      </c>
      <c r="E80" s="282">
        <v>3842.97</v>
      </c>
      <c r="F80" s="282">
        <v>3740.74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6207.07</v>
      </c>
      <c r="Q80" s="282">
        <v>1517.37</v>
      </c>
      <c r="R80" s="282">
        <v>8405.73</v>
      </c>
      <c r="S80" s="282">
        <v>0</v>
      </c>
      <c r="T80" s="282">
        <v>0</v>
      </c>
      <c r="U80" s="282">
        <v>49.74</v>
      </c>
      <c r="V80" s="282">
        <v>0</v>
      </c>
      <c r="W80" s="282">
        <v>343.25</v>
      </c>
      <c r="X80" s="282">
        <v>723.96</v>
      </c>
      <c r="Y80" s="282">
        <v>4155.0300000000007</v>
      </c>
      <c r="Z80" s="282">
        <v>0</v>
      </c>
      <c r="AA80" s="282">
        <v>118.77</v>
      </c>
      <c r="AB80" s="282">
        <v>1555.65</v>
      </c>
      <c r="AC80" s="282">
        <v>5491.82</v>
      </c>
      <c r="AD80" s="282">
        <v>0</v>
      </c>
      <c r="AE80" s="282">
        <v>620.29</v>
      </c>
      <c r="AF80" s="282">
        <v>0</v>
      </c>
      <c r="AG80" s="282">
        <v>10506.38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7.11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2155.71</v>
      </c>
      <c r="AW80" s="282">
        <v>7517.4699999999993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344.5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151.26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1302.25</v>
      </c>
      <c r="CA80" s="282">
        <v>0</v>
      </c>
      <c r="CB80" s="282">
        <v>0</v>
      </c>
      <c r="CC80" s="282">
        <v>6235.49</v>
      </c>
      <c r="CD80" s="282">
        <v>0</v>
      </c>
      <c r="CE80" s="25">
        <f t="shared" si="16"/>
        <v>70100.62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-120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-30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18734.23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1303177.4200000002</v>
      </c>
      <c r="CD81" s="282">
        <v>0</v>
      </c>
      <c r="CE81" s="25">
        <f t="shared" si="16"/>
        <v>1321761.6500000001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751530.84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751530.84</v>
      </c>
    </row>
    <row r="83" spans="1:84" x14ac:dyDescent="0.25">
      <c r="A83" s="26" t="s">
        <v>282</v>
      </c>
      <c r="B83" s="16"/>
      <c r="C83" s="273">
        <v>3190.7299999999977</v>
      </c>
      <c r="D83" s="273">
        <v>3017.7599999999979</v>
      </c>
      <c r="E83" s="275">
        <v>36382.630000000005</v>
      </c>
      <c r="F83" s="275">
        <v>3689.3800000000028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5568.1100000000515</v>
      </c>
      <c r="Q83" s="275">
        <v>9.0949470177292824E-13</v>
      </c>
      <c r="R83" s="276">
        <v>-3.637978807091713E-12</v>
      </c>
      <c r="S83" s="275">
        <v>6198.27</v>
      </c>
      <c r="T83" s="273">
        <v>0</v>
      </c>
      <c r="U83" s="275">
        <v>19839.420000000002</v>
      </c>
      <c r="V83" s="275">
        <v>0</v>
      </c>
      <c r="W83" s="273">
        <v>11524.84</v>
      </c>
      <c r="X83" s="275">
        <v>294.79999999999836</v>
      </c>
      <c r="Y83" s="275">
        <v>2673.95999999999</v>
      </c>
      <c r="Z83" s="275">
        <v>0</v>
      </c>
      <c r="AA83" s="275">
        <v>4955.0399999999991</v>
      </c>
      <c r="AB83" s="275">
        <v>10777.909999999998</v>
      </c>
      <c r="AC83" s="275">
        <v>37809.869999999995</v>
      </c>
      <c r="AD83" s="275">
        <v>0</v>
      </c>
      <c r="AE83" s="275">
        <v>1667.920000000001</v>
      </c>
      <c r="AF83" s="275">
        <v>0</v>
      </c>
      <c r="AG83" s="275">
        <v>74508.639999999985</v>
      </c>
      <c r="AH83" s="275">
        <v>0</v>
      </c>
      <c r="AI83" s="275">
        <v>0</v>
      </c>
      <c r="AJ83" s="275">
        <v>0</v>
      </c>
      <c r="AK83" s="275">
        <v>0</v>
      </c>
      <c r="AL83" s="275">
        <v>53.6</v>
      </c>
      <c r="AM83" s="275">
        <v>0</v>
      </c>
      <c r="AN83" s="275">
        <v>0</v>
      </c>
      <c r="AO83" s="273">
        <v>5.8175686490358203E-13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1094.800000000002</v>
      </c>
      <c r="AW83" s="275">
        <v>2005.1100000000006</v>
      </c>
      <c r="AX83" s="275">
        <v>0</v>
      </c>
      <c r="AY83" s="275">
        <v>4724.0999999999985</v>
      </c>
      <c r="AZ83" s="275">
        <v>0</v>
      </c>
      <c r="BA83" s="275">
        <v>6297.630000000001</v>
      </c>
      <c r="BB83" s="275">
        <v>0</v>
      </c>
      <c r="BC83" s="275">
        <v>3559.3399999999992</v>
      </c>
      <c r="BD83" s="275">
        <v>0</v>
      </c>
      <c r="BE83" s="275">
        <v>-213912.51</v>
      </c>
      <c r="BF83" s="275">
        <v>101360.95999999999</v>
      </c>
      <c r="BG83" s="275">
        <v>0</v>
      </c>
      <c r="BH83" s="276">
        <v>0</v>
      </c>
      <c r="BI83" s="275">
        <v>466.89000000000306</v>
      </c>
      <c r="BJ83" s="275">
        <v>0</v>
      </c>
      <c r="BK83" s="275">
        <v>10727.700000000003</v>
      </c>
      <c r="BL83" s="275">
        <v>0</v>
      </c>
      <c r="BM83" s="275">
        <v>0</v>
      </c>
      <c r="BN83" s="275">
        <v>0</v>
      </c>
      <c r="BO83" s="275">
        <v>0</v>
      </c>
      <c r="BP83" s="275">
        <v>0</v>
      </c>
      <c r="BQ83" s="275">
        <v>0</v>
      </c>
      <c r="BR83" s="275">
        <v>18455.87</v>
      </c>
      <c r="BS83" s="275">
        <v>0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0</v>
      </c>
      <c r="BZ83" s="275">
        <v>0</v>
      </c>
      <c r="CA83" s="275">
        <v>0</v>
      </c>
      <c r="CB83" s="275">
        <v>0</v>
      </c>
      <c r="CC83" s="275">
        <v>7981364.4499999974</v>
      </c>
      <c r="CD83" s="282">
        <v>0</v>
      </c>
      <c r="CE83" s="25">
        <f t="shared" si="16"/>
        <v>8138297.2199999969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1500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525</v>
      </c>
      <c r="Q84" s="273">
        <v>0</v>
      </c>
      <c r="R84" s="273">
        <v>0</v>
      </c>
      <c r="S84" s="273">
        <v>0</v>
      </c>
      <c r="T84" s="273">
        <v>0</v>
      </c>
      <c r="U84" s="273">
        <v>6966070.54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433.16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670152.32999999996</v>
      </c>
      <c r="AZ84" s="273">
        <v>82312.960000000006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81026.080000000002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10000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228162.83000000002</v>
      </c>
      <c r="CD84" s="282">
        <v>0</v>
      </c>
      <c r="CE84" s="25">
        <f t="shared" si="16"/>
        <v>8040182.9000000004</v>
      </c>
    </row>
    <row r="85" spans="1:84" x14ac:dyDescent="0.25">
      <c r="A85" s="31" t="s">
        <v>284</v>
      </c>
      <c r="B85" s="25"/>
      <c r="C85" s="25">
        <f t="shared" ref="C85:AH85" si="17">SUM(C61:C69)-C84</f>
        <v>10390232.23</v>
      </c>
      <c r="D85" s="25">
        <f t="shared" si="17"/>
        <v>1822508.1199999999</v>
      </c>
      <c r="E85" s="25">
        <f t="shared" si="17"/>
        <v>14887270.900000002</v>
      </c>
      <c r="F85" s="25">
        <f t="shared" si="17"/>
        <v>7207033.8200000003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55392212.609999999</v>
      </c>
      <c r="Q85" s="25">
        <f t="shared" si="17"/>
        <v>1813341.8</v>
      </c>
      <c r="R85" s="25">
        <f t="shared" si="17"/>
        <v>7898005.5800000001</v>
      </c>
      <c r="S85" s="25">
        <f t="shared" si="17"/>
        <v>-17719.09000000004</v>
      </c>
      <c r="T85" s="25">
        <f t="shared" si="17"/>
        <v>228747.35000000003</v>
      </c>
      <c r="U85" s="25">
        <f t="shared" si="17"/>
        <v>10156350.719999999</v>
      </c>
      <c r="V85" s="25">
        <f t="shared" si="17"/>
        <v>0</v>
      </c>
      <c r="W85" s="25">
        <f t="shared" si="17"/>
        <v>1529005.63</v>
      </c>
      <c r="X85" s="25">
        <f t="shared" si="17"/>
        <v>4900401.0999999996</v>
      </c>
      <c r="Y85" s="25">
        <f t="shared" si="17"/>
        <v>13315888.83</v>
      </c>
      <c r="Z85" s="25">
        <f t="shared" si="17"/>
        <v>0</v>
      </c>
      <c r="AA85" s="25">
        <f t="shared" si="17"/>
        <v>698092.94000000006</v>
      </c>
      <c r="AB85" s="25">
        <f t="shared" si="17"/>
        <v>9665198.6500000004</v>
      </c>
      <c r="AC85" s="25">
        <f t="shared" si="17"/>
        <v>3581783.0100000002</v>
      </c>
      <c r="AD85" s="25">
        <f t="shared" si="17"/>
        <v>20029.14</v>
      </c>
      <c r="AE85" s="25">
        <f t="shared" si="17"/>
        <v>1183446.73</v>
      </c>
      <c r="AF85" s="25">
        <f t="shared" si="17"/>
        <v>0</v>
      </c>
      <c r="AG85" s="25">
        <f t="shared" si="17"/>
        <v>24675145.789999999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53795.98</v>
      </c>
      <c r="AL85" s="25">
        <f t="shared" si="18"/>
        <v>35038.15</v>
      </c>
      <c r="AM85" s="25">
        <f t="shared" si="18"/>
        <v>0</v>
      </c>
      <c r="AN85" s="25">
        <f t="shared" si="18"/>
        <v>0</v>
      </c>
      <c r="AO85" s="25">
        <f t="shared" si="18"/>
        <v>-201176.8599999999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6268919.5999999996</v>
      </c>
      <c r="AW85" s="25">
        <f t="shared" si="18"/>
        <v>2292206.4200000004</v>
      </c>
      <c r="AX85" s="25">
        <f t="shared" si="18"/>
        <v>0</v>
      </c>
      <c r="AY85" s="25">
        <f t="shared" si="18"/>
        <v>147335.25</v>
      </c>
      <c r="AZ85" s="25">
        <f t="shared" si="18"/>
        <v>-84358.41</v>
      </c>
      <c r="BA85" s="25">
        <f t="shared" si="18"/>
        <v>-8639.5499999999302</v>
      </c>
      <c r="BB85" s="25">
        <f t="shared" si="18"/>
        <v>0</v>
      </c>
      <c r="BC85" s="25">
        <f t="shared" si="18"/>
        <v>18595.220000000019</v>
      </c>
      <c r="BD85" s="25">
        <f t="shared" si="18"/>
        <v>0</v>
      </c>
      <c r="BE85" s="25">
        <f t="shared" si="18"/>
        <v>911982.5399999998</v>
      </c>
      <c r="BF85" s="25">
        <f t="shared" si="18"/>
        <v>411447.22</v>
      </c>
      <c r="BG85" s="25">
        <f t="shared" si="18"/>
        <v>0</v>
      </c>
      <c r="BH85" s="25">
        <f t="shared" si="18"/>
        <v>0</v>
      </c>
      <c r="BI85" s="25">
        <f t="shared" si="18"/>
        <v>179713.47999999998</v>
      </c>
      <c r="BJ85" s="25">
        <f t="shared" si="18"/>
        <v>0</v>
      </c>
      <c r="BK85" s="25">
        <f t="shared" si="18"/>
        <v>149571.40999999974</v>
      </c>
      <c r="BL85" s="25">
        <f t="shared" si="18"/>
        <v>90451.199999999895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49281.670000000013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115344.53999999995</v>
      </c>
      <c r="CA85" s="25">
        <f t="shared" si="19"/>
        <v>0</v>
      </c>
      <c r="CB85" s="25">
        <f t="shared" si="19"/>
        <v>254139.31999999998</v>
      </c>
      <c r="CC85" s="25">
        <f t="shared" si="19"/>
        <v>21416674.220000003</v>
      </c>
      <c r="CD85" s="25">
        <f t="shared" si="19"/>
        <v>0</v>
      </c>
      <c r="CE85" s="25">
        <f t="shared" si="16"/>
        <v>201447297.25999981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14319153.029999999</v>
      </c>
      <c r="D87" s="273">
        <v>862592</v>
      </c>
      <c r="E87" s="273">
        <v>26512930</v>
      </c>
      <c r="F87" s="273">
        <v>11797296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55397094.479999997</v>
      </c>
      <c r="Q87" s="273">
        <v>174434</v>
      </c>
      <c r="R87" s="273">
        <v>2227994</v>
      </c>
      <c r="S87" s="273">
        <v>0</v>
      </c>
      <c r="T87" s="273">
        <v>1948142</v>
      </c>
      <c r="U87" s="273">
        <v>20471969</v>
      </c>
      <c r="V87" s="273">
        <v>0</v>
      </c>
      <c r="W87" s="273">
        <v>3120524.01</v>
      </c>
      <c r="X87" s="273">
        <v>17546931.02</v>
      </c>
      <c r="Y87" s="273">
        <v>19179962.550000001</v>
      </c>
      <c r="Z87" s="273">
        <v>0</v>
      </c>
      <c r="AA87" s="273">
        <v>831377.01</v>
      </c>
      <c r="AB87" s="273">
        <v>28650243.390000001</v>
      </c>
      <c r="AC87" s="273">
        <v>5905047</v>
      </c>
      <c r="AD87" s="273">
        <v>0</v>
      </c>
      <c r="AE87" s="273">
        <v>2516330</v>
      </c>
      <c r="AF87" s="273">
        <v>0</v>
      </c>
      <c r="AG87" s="273">
        <v>25277789</v>
      </c>
      <c r="AH87" s="273">
        <v>0</v>
      </c>
      <c r="AI87" s="273">
        <v>0</v>
      </c>
      <c r="AJ87" s="273">
        <v>0</v>
      </c>
      <c r="AK87" s="273">
        <v>1819598</v>
      </c>
      <c r="AL87" s="273">
        <v>863177</v>
      </c>
      <c r="AM87" s="273">
        <v>0</v>
      </c>
      <c r="AN87" s="273">
        <v>0</v>
      </c>
      <c r="AO87" s="273">
        <v>46240.639999999999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4112613.33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243581437.46000001</v>
      </c>
    </row>
    <row r="88" spans="1:84" x14ac:dyDescent="0.25">
      <c r="A88" s="31" t="s">
        <v>287</v>
      </c>
      <c r="B88" s="16"/>
      <c r="C88" s="273">
        <v>1921949</v>
      </c>
      <c r="D88" s="273">
        <v>7369997</v>
      </c>
      <c r="E88" s="273">
        <v>1531119</v>
      </c>
      <c r="F88" s="273">
        <v>861314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210758973.84999999</v>
      </c>
      <c r="Q88" s="273">
        <v>2110536</v>
      </c>
      <c r="R88" s="273">
        <v>12807460</v>
      </c>
      <c r="S88" s="273">
        <v>0</v>
      </c>
      <c r="T88" s="273">
        <v>212940</v>
      </c>
      <c r="U88" s="273">
        <v>24404087</v>
      </c>
      <c r="V88" s="273">
        <v>0</v>
      </c>
      <c r="W88" s="273">
        <v>18284700.010000002</v>
      </c>
      <c r="X88" s="273">
        <v>66282712.18</v>
      </c>
      <c r="Y88" s="273">
        <v>44544747.549999997</v>
      </c>
      <c r="Z88" s="273">
        <v>0</v>
      </c>
      <c r="AA88" s="273">
        <v>2475747.9900000002</v>
      </c>
      <c r="AB88" s="273">
        <v>30589492.82</v>
      </c>
      <c r="AC88" s="273">
        <v>1981388</v>
      </c>
      <c r="AD88" s="273">
        <v>0</v>
      </c>
      <c r="AE88" s="273">
        <v>728827</v>
      </c>
      <c r="AF88" s="273">
        <v>0</v>
      </c>
      <c r="AG88" s="273">
        <v>123762918</v>
      </c>
      <c r="AH88" s="273">
        <v>0</v>
      </c>
      <c r="AI88" s="273">
        <v>0</v>
      </c>
      <c r="AJ88" s="273">
        <v>0</v>
      </c>
      <c r="AK88" s="273">
        <v>353631</v>
      </c>
      <c r="AL88" s="273">
        <v>93097</v>
      </c>
      <c r="AM88" s="273">
        <v>0</v>
      </c>
      <c r="AN88" s="273">
        <v>0</v>
      </c>
      <c r="AO88" s="273">
        <v>13456.65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33145424.48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584234518.53000009</v>
      </c>
    </row>
    <row r="89" spans="1:84" x14ac:dyDescent="0.25">
      <c r="A89" s="21" t="s">
        <v>288</v>
      </c>
      <c r="B89" s="16"/>
      <c r="C89" s="25">
        <f t="shared" ref="C89:AV89" si="21">C87+C88</f>
        <v>16241102.029999999</v>
      </c>
      <c r="D89" s="25">
        <f t="shared" si="21"/>
        <v>8232589</v>
      </c>
      <c r="E89" s="25">
        <f t="shared" si="21"/>
        <v>28044049</v>
      </c>
      <c r="F89" s="25">
        <f t="shared" si="21"/>
        <v>12658610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266156068.32999998</v>
      </c>
      <c r="Q89" s="25">
        <f t="shared" si="21"/>
        <v>2284970</v>
      </c>
      <c r="R89" s="25">
        <f t="shared" si="21"/>
        <v>15035454</v>
      </c>
      <c r="S89" s="25">
        <f t="shared" si="21"/>
        <v>0</v>
      </c>
      <c r="T89" s="25">
        <f t="shared" si="21"/>
        <v>2161082</v>
      </c>
      <c r="U89" s="25">
        <f t="shared" si="21"/>
        <v>44876056</v>
      </c>
      <c r="V89" s="25">
        <f t="shared" si="21"/>
        <v>0</v>
      </c>
      <c r="W89" s="25">
        <f t="shared" si="21"/>
        <v>21405224.020000003</v>
      </c>
      <c r="X89" s="25">
        <f t="shared" si="21"/>
        <v>83829643.200000003</v>
      </c>
      <c r="Y89" s="25">
        <f t="shared" si="21"/>
        <v>63724710.099999994</v>
      </c>
      <c r="Z89" s="25">
        <f t="shared" si="21"/>
        <v>0</v>
      </c>
      <c r="AA89" s="25">
        <f t="shared" si="21"/>
        <v>3307125</v>
      </c>
      <c r="AB89" s="25">
        <f t="shared" si="21"/>
        <v>59239736.210000001</v>
      </c>
      <c r="AC89" s="25">
        <f t="shared" si="21"/>
        <v>7886435</v>
      </c>
      <c r="AD89" s="25">
        <f t="shared" si="21"/>
        <v>0</v>
      </c>
      <c r="AE89" s="25">
        <f t="shared" si="21"/>
        <v>3245157</v>
      </c>
      <c r="AF89" s="25">
        <f t="shared" si="21"/>
        <v>0</v>
      </c>
      <c r="AG89" s="25">
        <f t="shared" si="21"/>
        <v>149040707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2173229</v>
      </c>
      <c r="AL89" s="25">
        <f t="shared" si="21"/>
        <v>956274</v>
      </c>
      <c r="AM89" s="25">
        <f t="shared" si="21"/>
        <v>0</v>
      </c>
      <c r="AN89" s="25">
        <f t="shared" si="21"/>
        <v>0</v>
      </c>
      <c r="AO89" s="25">
        <f t="shared" si="21"/>
        <v>59697.29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37258037.810000002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827815955.99000001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0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0</v>
      </c>
      <c r="T90" s="273">
        <v>0</v>
      </c>
      <c r="U90" s="273">
        <v>0</v>
      </c>
      <c r="V90" s="273">
        <v>0</v>
      </c>
      <c r="W90" s="273">
        <v>0</v>
      </c>
      <c r="X90" s="273">
        <v>0</v>
      </c>
      <c r="Y90" s="273">
        <v>0</v>
      </c>
      <c r="Z90" s="273">
        <v>0</v>
      </c>
      <c r="AA90" s="273">
        <v>0</v>
      </c>
      <c r="AB90" s="273">
        <v>0</v>
      </c>
      <c r="AC90" s="273">
        <v>0</v>
      </c>
      <c r="AD90" s="273">
        <v>0</v>
      </c>
      <c r="AE90" s="273">
        <v>0</v>
      </c>
      <c r="AF90" s="273">
        <v>0</v>
      </c>
      <c r="AG90" s="273">
        <v>0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0</v>
      </c>
      <c r="AZ90" s="273">
        <v>0</v>
      </c>
      <c r="BA90" s="273">
        <v>0</v>
      </c>
      <c r="BB90" s="273">
        <v>0</v>
      </c>
      <c r="BC90" s="273">
        <v>0</v>
      </c>
      <c r="BD90" s="273">
        <v>0</v>
      </c>
      <c r="BE90" s="273">
        <v>194611.20000000004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0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f t="shared" si="20"/>
        <v>194611.20000000004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4962.7836481757186</v>
      </c>
      <c r="D91" s="273">
        <v>36070.881300875888</v>
      </c>
      <c r="E91" s="273">
        <v>0</v>
      </c>
      <c r="F91" s="273">
        <v>3045.9538564164041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21500.531332779057</v>
      </c>
      <c r="Q91" s="273">
        <v>0</v>
      </c>
      <c r="R91" s="273">
        <v>59.391857924553833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4211.3917999187925</v>
      </c>
      <c r="AH91" s="273">
        <v>0</v>
      </c>
      <c r="AI91" s="273">
        <v>359.06620390958835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70210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1598.8064319872851</v>
      </c>
      <c r="D92" s="273">
        <v>2748.4883680741805</v>
      </c>
      <c r="E92" s="273">
        <v>15185.014366519335</v>
      </c>
      <c r="F92" s="273">
        <v>0</v>
      </c>
      <c r="G92" s="273">
        <v>0</v>
      </c>
      <c r="H92" s="273">
        <v>0</v>
      </c>
      <c r="I92" s="273">
        <v>0</v>
      </c>
      <c r="J92" s="273">
        <v>368.51240689262755</v>
      </c>
      <c r="K92" s="273">
        <v>0</v>
      </c>
      <c r="L92" s="273">
        <v>0</v>
      </c>
      <c r="M92" s="273">
        <v>0</v>
      </c>
      <c r="N92" s="273">
        <v>0</v>
      </c>
      <c r="O92" s="273">
        <v>272.92950135485233</v>
      </c>
      <c r="P92" s="273">
        <v>11064.585016951143</v>
      </c>
      <c r="Q92" s="273">
        <v>1004.1963087824101</v>
      </c>
      <c r="R92" s="273">
        <v>254.12001391970776</v>
      </c>
      <c r="S92" s="273">
        <v>1800.3366545066913</v>
      </c>
      <c r="T92" s="273">
        <v>0</v>
      </c>
      <c r="U92" s="273">
        <v>1450.6337350492079</v>
      </c>
      <c r="V92" s="273">
        <v>620.32921826925633</v>
      </c>
      <c r="W92" s="273">
        <v>594.61012320487509</v>
      </c>
      <c r="X92" s="273">
        <v>219.57197577352395</v>
      </c>
      <c r="Y92" s="273">
        <v>4012.5626971339957</v>
      </c>
      <c r="Z92" s="273">
        <v>0</v>
      </c>
      <c r="AA92" s="273">
        <v>384.25095760366685</v>
      </c>
      <c r="AB92" s="273">
        <v>1274.0548734131571</v>
      </c>
      <c r="AC92" s="273">
        <v>432.61821100832424</v>
      </c>
      <c r="AD92" s="273">
        <v>158.92097547244563</v>
      </c>
      <c r="AE92" s="273">
        <v>201.14635542889255</v>
      </c>
      <c r="AF92" s="273">
        <v>0</v>
      </c>
      <c r="AG92" s="273">
        <v>4162.2708624341258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4458.1191464385074</v>
      </c>
      <c r="AW92" s="273"/>
      <c r="AX92" s="264" t="s">
        <v>247</v>
      </c>
      <c r="AY92" s="264" t="s">
        <v>247</v>
      </c>
      <c r="AZ92" s="24" t="s">
        <v>247</v>
      </c>
      <c r="BA92" s="273">
        <v>149.92179978180073</v>
      </c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52416</v>
      </c>
      <c r="CF92" s="16"/>
    </row>
    <row r="93" spans="1:84" x14ac:dyDescent="0.25">
      <c r="A93" s="21" t="s">
        <v>292</v>
      </c>
      <c r="B93" s="16"/>
      <c r="C93" s="273">
        <v>73412.36</v>
      </c>
      <c r="D93" s="273">
        <v>0</v>
      </c>
      <c r="E93" s="273">
        <v>72402.58</v>
      </c>
      <c r="F93" s="273">
        <v>30911.89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130513.75</v>
      </c>
      <c r="Q93" s="273">
        <v>0</v>
      </c>
      <c r="R93" s="273">
        <v>19474.189999999999</v>
      </c>
      <c r="S93" s="273">
        <v>0</v>
      </c>
      <c r="T93" s="273">
        <v>0</v>
      </c>
      <c r="U93" s="273">
        <v>0</v>
      </c>
      <c r="V93" s="273">
        <v>0</v>
      </c>
      <c r="W93" s="273">
        <v>103408.67000000001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318383.54000000004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748506.9800000001</v>
      </c>
      <c r="CF93" s="25">
        <f>BA59</f>
        <v>0</v>
      </c>
    </row>
    <row r="94" spans="1:84" x14ac:dyDescent="0.25">
      <c r="A94" s="21" t="s">
        <v>293</v>
      </c>
      <c r="B94" s="16"/>
      <c r="C94" s="277">
        <v>41</v>
      </c>
      <c r="D94" s="277">
        <v>1</v>
      </c>
      <c r="E94" s="277">
        <v>45</v>
      </c>
      <c r="F94" s="277">
        <v>27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42</v>
      </c>
      <c r="Q94" s="274">
        <v>12</v>
      </c>
      <c r="R94" s="274">
        <v>53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54</v>
      </c>
      <c r="AH94" s="274">
        <v>0</v>
      </c>
      <c r="AI94" s="274">
        <v>0</v>
      </c>
      <c r="AJ94" s="274">
        <v>0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57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332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>
        <v>180</v>
      </c>
      <c r="D97" s="284" t="s">
        <v>297</v>
      </c>
      <c r="E97" s="285" t="s">
        <v>297</v>
      </c>
      <c r="F97" s="12"/>
    </row>
    <row r="98" spans="1:6" x14ac:dyDescent="0.25">
      <c r="A98" s="25" t="s">
        <v>300</v>
      </c>
      <c r="B98" s="32" t="s">
        <v>299</v>
      </c>
      <c r="C98" s="287" t="s">
        <v>301</v>
      </c>
      <c r="D98" s="284" t="s">
        <v>297</v>
      </c>
      <c r="E98" s="285" t="s">
        <v>297</v>
      </c>
      <c r="F98" s="12"/>
    </row>
    <row r="99" spans="1:6" x14ac:dyDescent="0.25">
      <c r="A99" s="25" t="s">
        <v>302</v>
      </c>
      <c r="B99" s="32" t="s">
        <v>299</v>
      </c>
      <c r="C99" s="288" t="s">
        <v>303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98962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305</v>
      </c>
      <c r="D103" s="284" t="s">
        <v>297</v>
      </c>
      <c r="E103" s="285" t="s">
        <v>297</v>
      </c>
      <c r="F103" s="12"/>
    </row>
    <row r="104" spans="1:6" x14ac:dyDescent="0.25">
      <c r="A104" s="25" t="s">
        <v>310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311</v>
      </c>
      <c r="B105" s="32" t="s">
        <v>299</v>
      </c>
      <c r="C105" s="290" t="s">
        <v>1364</v>
      </c>
      <c r="D105" s="284" t="s">
        <v>297</v>
      </c>
      <c r="E105" s="285" t="s">
        <v>297</v>
      </c>
      <c r="F105" s="12"/>
    </row>
    <row r="106" spans="1:6" x14ac:dyDescent="0.25">
      <c r="A106" s="25" t="s">
        <v>312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313</v>
      </c>
      <c r="B107" s="32" t="s">
        <v>299</v>
      </c>
      <c r="C107" s="291">
        <v>5094735291</v>
      </c>
      <c r="D107" s="284" t="s">
        <v>297</v>
      </c>
      <c r="E107" s="285" t="s">
        <v>297</v>
      </c>
      <c r="F107" s="12"/>
    </row>
    <row r="108" spans="1:6" x14ac:dyDescent="0.25">
      <c r="A108" s="25" t="s">
        <v>314</v>
      </c>
      <c r="B108" s="32" t="s">
        <v>299</v>
      </c>
      <c r="C108" s="291">
        <v>5094735731</v>
      </c>
      <c r="D108" s="284" t="s">
        <v>297</v>
      </c>
      <c r="E108" s="285" t="s">
        <v>297</v>
      </c>
      <c r="F108" s="12"/>
    </row>
    <row r="109" spans="1:6" x14ac:dyDescent="0.25">
      <c r="A109" s="33" t="s">
        <v>315</v>
      </c>
      <c r="B109" s="32" t="s">
        <v>299</v>
      </c>
      <c r="C109" s="287" t="s">
        <v>1054</v>
      </c>
      <c r="D109" s="284" t="s">
        <v>297</v>
      </c>
      <c r="E109" s="285" t="s">
        <v>297</v>
      </c>
      <c r="F109" s="12"/>
    </row>
    <row r="110" spans="1:6" x14ac:dyDescent="0.25">
      <c r="A110" s="33" t="s">
        <v>316</v>
      </c>
      <c r="B110" s="32" t="s">
        <v>299</v>
      </c>
      <c r="C110" s="287" t="s">
        <v>1365</v>
      </c>
      <c r="D110" s="284" t="s">
        <v>297</v>
      </c>
      <c r="E110" s="285" t="s">
        <v>297</v>
      </c>
      <c r="F110" s="12"/>
    </row>
    <row r="111" spans="1:6" x14ac:dyDescent="0.25">
      <c r="A111" s="30" t="s">
        <v>317</v>
      </c>
      <c r="B111" s="30"/>
      <c r="C111" s="30"/>
      <c r="D111" s="30"/>
      <c r="E111" s="30"/>
    </row>
    <row r="112" spans="1:6" x14ac:dyDescent="0.25">
      <c r="A112" s="34" t="s">
        <v>318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/>
      <c r="D113" s="16"/>
      <c r="E113" s="16"/>
    </row>
    <row r="114" spans="1:5" x14ac:dyDescent="0.25">
      <c r="A114" s="16" t="s">
        <v>309</v>
      </c>
      <c r="B114" s="35" t="s">
        <v>299</v>
      </c>
      <c r="C114" s="292"/>
      <c r="D114" s="16"/>
      <c r="E114" s="16"/>
    </row>
    <row r="115" spans="1:5" x14ac:dyDescent="0.25">
      <c r="A115" s="16" t="s">
        <v>319</v>
      </c>
      <c r="B115" s="35" t="s">
        <v>299</v>
      </c>
      <c r="C115" s="292"/>
      <c r="D115" s="16"/>
      <c r="E115" s="16"/>
    </row>
    <row r="116" spans="1:5" x14ac:dyDescent="0.25">
      <c r="A116" s="34" t="s">
        <v>320</v>
      </c>
      <c r="B116" s="34"/>
      <c r="C116" s="34"/>
      <c r="D116" s="34"/>
      <c r="E116" s="34"/>
    </row>
    <row r="117" spans="1:5" x14ac:dyDescent="0.25">
      <c r="A117" s="16" t="s">
        <v>321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322</v>
      </c>
      <c r="B119" s="34"/>
      <c r="C119" s="34"/>
      <c r="D119" s="34"/>
      <c r="E119" s="34"/>
    </row>
    <row r="120" spans="1:5" x14ac:dyDescent="0.25">
      <c r="A120" s="16" t="s">
        <v>323</v>
      </c>
      <c r="B120" s="35" t="s">
        <v>299</v>
      </c>
      <c r="C120" s="292"/>
      <c r="D120" s="16"/>
      <c r="E120" s="16"/>
    </row>
    <row r="121" spans="1:5" x14ac:dyDescent="0.25">
      <c r="A121" s="16" t="s">
        <v>324</v>
      </c>
      <c r="B121" s="35" t="s">
        <v>299</v>
      </c>
      <c r="C121" s="292"/>
      <c r="D121" s="16"/>
      <c r="E121" s="16"/>
    </row>
    <row r="122" spans="1:5" x14ac:dyDescent="0.25">
      <c r="A122" s="16" t="s">
        <v>325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326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327</v>
      </c>
      <c r="B126" s="16"/>
      <c r="C126" s="17" t="s">
        <v>328</v>
      </c>
      <c r="D126" s="18" t="s">
        <v>241</v>
      </c>
      <c r="E126" s="16"/>
    </row>
    <row r="127" spans="1:5" x14ac:dyDescent="0.25">
      <c r="A127" s="16" t="s">
        <v>329</v>
      </c>
      <c r="B127" s="35" t="s">
        <v>299</v>
      </c>
      <c r="C127" s="294">
        <v>5131</v>
      </c>
      <c r="D127" s="295">
        <v>21249</v>
      </c>
      <c r="E127" s="16"/>
    </row>
    <row r="128" spans="1:5" x14ac:dyDescent="0.25">
      <c r="A128" s="16" t="s">
        <v>330</v>
      </c>
      <c r="B128" s="35" t="s">
        <v>299</v>
      </c>
      <c r="C128" s="294"/>
      <c r="D128" s="295"/>
      <c r="E128" s="16"/>
    </row>
    <row r="129" spans="1:5" x14ac:dyDescent="0.25">
      <c r="A129" s="16" t="s">
        <v>331</v>
      </c>
      <c r="B129" s="35" t="s">
        <v>299</v>
      </c>
      <c r="C129" s="292"/>
      <c r="D129" s="295"/>
      <c r="E129" s="16"/>
    </row>
    <row r="130" spans="1:5" x14ac:dyDescent="0.25">
      <c r="A130" s="16" t="s">
        <v>332</v>
      </c>
      <c r="B130" s="35" t="s">
        <v>299</v>
      </c>
      <c r="C130" s="292">
        <v>659</v>
      </c>
      <c r="D130" s="295">
        <v>884</v>
      </c>
      <c r="E130" s="16"/>
    </row>
    <row r="131" spans="1:5" x14ac:dyDescent="0.25">
      <c r="A131" s="21" t="s">
        <v>333</v>
      </c>
      <c r="B131" s="16"/>
      <c r="C131" s="17" t="s">
        <v>193</v>
      </c>
      <c r="D131" s="16"/>
      <c r="E131" s="16"/>
    </row>
    <row r="132" spans="1:5" x14ac:dyDescent="0.25">
      <c r="A132" s="16" t="s">
        <v>334</v>
      </c>
      <c r="B132" s="35" t="s">
        <v>299</v>
      </c>
      <c r="C132" s="292">
        <v>10</v>
      </c>
      <c r="D132" s="16"/>
      <c r="E132" s="16"/>
    </row>
    <row r="133" spans="1:5" x14ac:dyDescent="0.25">
      <c r="A133" s="16" t="s">
        <v>335</v>
      </c>
      <c r="B133" s="35" t="s">
        <v>299</v>
      </c>
      <c r="C133" s="292">
        <v>44</v>
      </c>
      <c r="D133" s="16"/>
      <c r="E133" s="16"/>
    </row>
    <row r="134" spans="1:5" x14ac:dyDescent="0.25">
      <c r="A134" s="16" t="s">
        <v>336</v>
      </c>
      <c r="B134" s="35" t="s">
        <v>299</v>
      </c>
      <c r="C134" s="296">
        <v>16</v>
      </c>
      <c r="D134" s="16"/>
      <c r="E134" s="16"/>
    </row>
    <row r="135" spans="1:5" x14ac:dyDescent="0.25">
      <c r="A135" s="16" t="s">
        <v>337</v>
      </c>
      <c r="B135" s="35" t="s">
        <v>299</v>
      </c>
      <c r="C135" s="292"/>
      <c r="D135" s="16"/>
      <c r="E135" s="16"/>
    </row>
    <row r="136" spans="1:5" x14ac:dyDescent="0.25">
      <c r="A136" s="16" t="s">
        <v>338</v>
      </c>
      <c r="B136" s="35" t="s">
        <v>299</v>
      </c>
      <c r="C136" s="292">
        <v>16</v>
      </c>
      <c r="D136" s="16"/>
      <c r="E136" s="16"/>
    </row>
    <row r="137" spans="1:5" x14ac:dyDescent="0.25">
      <c r="A137" s="16" t="s">
        <v>339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340</v>
      </c>
      <c r="B139" s="35" t="s">
        <v>299</v>
      </c>
      <c r="C139" s="294"/>
      <c r="D139" s="16"/>
      <c r="E139" s="16"/>
    </row>
    <row r="140" spans="1:5" x14ac:dyDescent="0.25">
      <c r="A140" s="16" t="s">
        <v>341</v>
      </c>
      <c r="B140" s="35"/>
      <c r="C140" s="292"/>
      <c r="D140" s="16"/>
      <c r="E140" s="16"/>
    </row>
    <row r="141" spans="1:5" x14ac:dyDescent="0.25">
      <c r="A141" s="16" t="s">
        <v>331</v>
      </c>
      <c r="B141" s="35" t="s">
        <v>299</v>
      </c>
      <c r="C141" s="292"/>
      <c r="D141" s="16"/>
      <c r="E141" s="16"/>
    </row>
    <row r="142" spans="1:5" x14ac:dyDescent="0.25">
      <c r="A142" s="16" t="s">
        <v>342</v>
      </c>
      <c r="B142" s="35" t="s">
        <v>299</v>
      </c>
      <c r="C142" s="292">
        <v>37</v>
      </c>
      <c r="D142" s="16"/>
      <c r="E142" s="16"/>
    </row>
    <row r="143" spans="1:5" x14ac:dyDescent="0.25">
      <c r="A143" s="16" t="s">
        <v>343</v>
      </c>
      <c r="B143" s="16"/>
      <c r="C143" s="22"/>
      <c r="D143" s="16"/>
      <c r="E143" s="25">
        <f>SUM(C132:C142)</f>
        <v>123</v>
      </c>
    </row>
    <row r="144" spans="1:5" x14ac:dyDescent="0.25">
      <c r="A144" s="16" t="s">
        <v>344</v>
      </c>
      <c r="B144" s="35" t="s">
        <v>299</v>
      </c>
      <c r="C144" s="294">
        <v>123</v>
      </c>
      <c r="D144" s="16"/>
      <c r="E144" s="16"/>
    </row>
    <row r="145" spans="1:6" x14ac:dyDescent="0.25">
      <c r="A145" s="16" t="s">
        <v>345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346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347</v>
      </c>
      <c r="B152" s="37"/>
      <c r="C152" s="37"/>
      <c r="D152" s="37"/>
      <c r="E152" s="37"/>
    </row>
    <row r="153" spans="1:6" x14ac:dyDescent="0.25">
      <c r="A153" s="38" t="s">
        <v>348</v>
      </c>
      <c r="B153" s="39" t="s">
        <v>349</v>
      </c>
      <c r="C153" s="40" t="s">
        <v>350</v>
      </c>
      <c r="D153" s="39" t="s">
        <v>158</v>
      </c>
      <c r="E153" s="39" t="s">
        <v>229</v>
      </c>
    </row>
    <row r="154" spans="1:6" x14ac:dyDescent="0.25">
      <c r="A154" s="16" t="s">
        <v>328</v>
      </c>
      <c r="B154" s="295">
        <v>2529.0629042029468</v>
      </c>
      <c r="C154" s="295">
        <v>944.01538570810021</v>
      </c>
      <c r="D154" s="295">
        <v>1657.921710088953</v>
      </c>
      <c r="E154" s="25">
        <f>SUM(B154:D154)</f>
        <v>5131</v>
      </c>
    </row>
    <row r="155" spans="1:6" x14ac:dyDescent="0.25">
      <c r="A155" s="16" t="s">
        <v>241</v>
      </c>
      <c r="B155" s="295">
        <v>10473.603128319706</v>
      </c>
      <c r="C155" s="295">
        <v>3909.4490218108403</v>
      </c>
      <c r="D155" s="295">
        <v>6864.9478498694534</v>
      </c>
      <c r="E155" s="25">
        <f>SUM(B155:D155)</f>
        <v>21248</v>
      </c>
    </row>
    <row r="156" spans="1:6" x14ac:dyDescent="0.25">
      <c r="A156" s="16" t="s">
        <v>351</v>
      </c>
      <c r="B156" s="295">
        <v>7363</v>
      </c>
      <c r="C156" s="295">
        <v>1772</v>
      </c>
      <c r="D156" s="295">
        <v>5381</v>
      </c>
      <c r="E156" s="25">
        <f>SUM(B156:D156)</f>
        <v>14516</v>
      </c>
    </row>
    <row r="157" spans="1:6" x14ac:dyDescent="0.25">
      <c r="A157" s="16" t="s">
        <v>286</v>
      </c>
      <c r="B157" s="295">
        <v>154005262.13999999</v>
      </c>
      <c r="C157" s="295">
        <v>40832467.969999999</v>
      </c>
      <c r="D157" s="295">
        <v>48743707.350000001</v>
      </c>
      <c r="E157" s="25">
        <f>SUM(B157:D157)</f>
        <v>243581437.45999998</v>
      </c>
      <c r="F157" s="14"/>
    </row>
    <row r="158" spans="1:6" x14ac:dyDescent="0.25">
      <c r="A158" s="16" t="s">
        <v>287</v>
      </c>
      <c r="B158" s="295">
        <v>240026157.72</v>
      </c>
      <c r="C158" s="295">
        <v>120552559.31</v>
      </c>
      <c r="D158" s="295">
        <v>223655801.5</v>
      </c>
      <c r="E158" s="25">
        <f>SUM(B158:D158)</f>
        <v>584234518.52999997</v>
      </c>
      <c r="F158" s="14"/>
    </row>
    <row r="159" spans="1:6" x14ac:dyDescent="0.25">
      <c r="A159" s="38" t="s">
        <v>352</v>
      </c>
      <c r="B159" s="39" t="s">
        <v>349</v>
      </c>
      <c r="C159" s="40" t="s">
        <v>350</v>
      </c>
      <c r="D159" s="39" t="s">
        <v>158</v>
      </c>
      <c r="E159" s="39" t="s">
        <v>229</v>
      </c>
    </row>
    <row r="160" spans="1:6" x14ac:dyDescent="0.25">
      <c r="A160" s="16" t="s">
        <v>328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351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353</v>
      </c>
      <c r="B165" s="39" t="s">
        <v>349</v>
      </c>
      <c r="C165" s="40" t="s">
        <v>350</v>
      </c>
      <c r="D165" s="39" t="s">
        <v>158</v>
      </c>
      <c r="E165" s="39" t="s">
        <v>229</v>
      </c>
    </row>
    <row r="166" spans="1:5" x14ac:dyDescent="0.25">
      <c r="A166" s="16" t="s">
        <v>328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351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354</v>
      </c>
      <c r="B172" s="39" t="s">
        <v>355</v>
      </c>
      <c r="C172" s="40" t="s">
        <v>356</v>
      </c>
      <c r="D172" s="16"/>
      <c r="E172" s="16"/>
    </row>
    <row r="173" spans="1:5" x14ac:dyDescent="0.25">
      <c r="A173" s="20" t="s">
        <v>357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358</v>
      </c>
      <c r="B179" s="30"/>
      <c r="C179" s="30"/>
      <c r="D179" s="30"/>
      <c r="E179" s="30"/>
    </row>
    <row r="180" spans="1:5" x14ac:dyDescent="0.25">
      <c r="A180" s="34" t="s">
        <v>359</v>
      </c>
      <c r="B180" s="34"/>
      <c r="C180" s="34"/>
      <c r="D180" s="34"/>
      <c r="E180" s="34"/>
    </row>
    <row r="181" spans="1:5" x14ac:dyDescent="0.25">
      <c r="A181" s="16" t="s">
        <v>360</v>
      </c>
      <c r="B181" s="35" t="s">
        <v>299</v>
      </c>
      <c r="C181" s="292">
        <v>5297123.8899999997</v>
      </c>
      <c r="D181" s="16"/>
      <c r="E181" s="16"/>
    </row>
    <row r="182" spans="1:5" x14ac:dyDescent="0.25">
      <c r="A182" s="16" t="s">
        <v>361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362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363</v>
      </c>
      <c r="B184" s="35" t="s">
        <v>299</v>
      </c>
      <c r="C184" s="292">
        <v>7189369.7800000003</v>
      </c>
      <c r="D184" s="16"/>
      <c r="E184" s="16"/>
    </row>
    <row r="185" spans="1:5" x14ac:dyDescent="0.25">
      <c r="A185" s="16" t="s">
        <v>364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365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366</v>
      </c>
      <c r="B187" s="35" t="s">
        <v>299</v>
      </c>
      <c r="C187" s="292">
        <v>2802936.98</v>
      </c>
      <c r="D187" s="16"/>
      <c r="E187" s="16"/>
    </row>
    <row r="188" spans="1:5" x14ac:dyDescent="0.25">
      <c r="A188" s="16" t="s">
        <v>366</v>
      </c>
      <c r="B188" s="35" t="s">
        <v>299</v>
      </c>
      <c r="C188" s="292">
        <v>38394.839999999997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15327825.49</v>
      </c>
      <c r="E189" s="16"/>
    </row>
    <row r="190" spans="1:5" x14ac:dyDescent="0.25">
      <c r="A190" s="34" t="s">
        <v>367</v>
      </c>
      <c r="B190" s="34"/>
      <c r="C190" s="34"/>
      <c r="D190" s="34"/>
      <c r="E190" s="34"/>
    </row>
    <row r="191" spans="1:5" x14ac:dyDescent="0.25">
      <c r="A191" s="16" t="s">
        <v>368</v>
      </c>
      <c r="B191" s="35" t="s">
        <v>299</v>
      </c>
      <c r="C191" s="292"/>
      <c r="D191" s="16"/>
      <c r="E191" s="16"/>
    </row>
    <row r="192" spans="1:5" x14ac:dyDescent="0.25">
      <c r="A192" s="16" t="s">
        <v>369</v>
      </c>
      <c r="B192" s="35" t="s">
        <v>299</v>
      </c>
      <c r="C192" s="292">
        <v>590204.06999999995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590204.06999999995</v>
      </c>
      <c r="E193" s="16"/>
    </row>
    <row r="194" spans="1:5" x14ac:dyDescent="0.25">
      <c r="A194" s="34" t="s">
        <v>370</v>
      </c>
      <c r="B194" s="34"/>
      <c r="C194" s="34"/>
      <c r="D194" s="34"/>
      <c r="E194" s="34"/>
    </row>
    <row r="195" spans="1:5" x14ac:dyDescent="0.25">
      <c r="A195" s="16" t="s">
        <v>371</v>
      </c>
      <c r="B195" s="35" t="s">
        <v>299</v>
      </c>
      <c r="C195" s="292">
        <v>1965476.77</v>
      </c>
      <c r="D195" s="16"/>
      <c r="E195" s="16"/>
    </row>
    <row r="196" spans="1:5" x14ac:dyDescent="0.25">
      <c r="A196" s="16" t="s">
        <v>372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1965476.77</v>
      </c>
      <c r="E197" s="16"/>
    </row>
    <row r="198" spans="1:5" x14ac:dyDescent="0.25">
      <c r="A198" s="34" t="s">
        <v>373</v>
      </c>
      <c r="B198" s="34"/>
      <c r="C198" s="34"/>
      <c r="D198" s="34"/>
      <c r="E198" s="34"/>
    </row>
    <row r="199" spans="1:5" x14ac:dyDescent="0.25">
      <c r="A199" s="16" t="s">
        <v>374</v>
      </c>
      <c r="B199" s="35" t="s">
        <v>299</v>
      </c>
      <c r="C199" s="292">
        <v>68809.89</v>
      </c>
      <c r="D199" s="16"/>
      <c r="E199" s="16"/>
    </row>
    <row r="200" spans="1:5" x14ac:dyDescent="0.25">
      <c r="A200" s="16" t="s">
        <v>375</v>
      </c>
      <c r="B200" s="35" t="s">
        <v>299</v>
      </c>
      <c r="C200" s="292">
        <v>1110728.01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211033.64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1390571.54</v>
      </c>
      <c r="E202" s="16"/>
    </row>
    <row r="203" spans="1:5" x14ac:dyDescent="0.25">
      <c r="A203" s="34" t="s">
        <v>376</v>
      </c>
      <c r="B203" s="34"/>
      <c r="C203" s="34"/>
      <c r="D203" s="34"/>
      <c r="E203" s="34"/>
    </row>
    <row r="204" spans="1:5" x14ac:dyDescent="0.25">
      <c r="A204" s="16" t="s">
        <v>377</v>
      </c>
      <c r="B204" s="35" t="s">
        <v>299</v>
      </c>
      <c r="C204" s="292"/>
      <c r="D204" s="16"/>
      <c r="E204" s="16"/>
    </row>
    <row r="205" spans="1:5" x14ac:dyDescent="0.25">
      <c r="A205" s="16" t="s">
        <v>378</v>
      </c>
      <c r="B205" s="35" t="s">
        <v>299</v>
      </c>
      <c r="C205" s="292">
        <v>2147999.16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2147999.16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379</v>
      </c>
      <c r="B208" s="30"/>
      <c r="C208" s="30"/>
      <c r="D208" s="30"/>
      <c r="E208" s="30"/>
    </row>
    <row r="209" spans="1:5" x14ac:dyDescent="0.25">
      <c r="A209" s="37" t="s">
        <v>380</v>
      </c>
      <c r="B209" s="30"/>
      <c r="C209" s="30"/>
      <c r="D209" s="30"/>
      <c r="E209" s="30"/>
    </row>
    <row r="210" spans="1:5" x14ac:dyDescent="0.25">
      <c r="A210" s="21"/>
      <c r="B210" s="18" t="s">
        <v>381</v>
      </c>
      <c r="C210" s="17" t="s">
        <v>382</v>
      </c>
      <c r="D210" s="18" t="s">
        <v>383</v>
      </c>
      <c r="E210" s="18" t="s">
        <v>384</v>
      </c>
    </row>
    <row r="211" spans="1:5" x14ac:dyDescent="0.25">
      <c r="A211" s="16" t="s">
        <v>385</v>
      </c>
      <c r="B211" s="292">
        <v>10453503.65</v>
      </c>
      <c r="C211" s="292">
        <v>0</v>
      </c>
      <c r="D211" s="295">
        <v>0</v>
      </c>
      <c r="E211" s="25">
        <f t="shared" ref="E211:E219" si="22">SUM(B211:C211)-D211</f>
        <v>10453503.65</v>
      </c>
    </row>
    <row r="212" spans="1:5" x14ac:dyDescent="0.25">
      <c r="A212" s="16" t="s">
        <v>386</v>
      </c>
      <c r="B212" s="292">
        <v>766764</v>
      </c>
      <c r="C212" s="292">
        <v>0</v>
      </c>
      <c r="D212" s="295">
        <v>0</v>
      </c>
      <c r="E212" s="25">
        <f t="shared" si="22"/>
        <v>766764</v>
      </c>
    </row>
    <row r="213" spans="1:5" x14ac:dyDescent="0.25">
      <c r="A213" s="16" t="s">
        <v>387</v>
      </c>
      <c r="B213" s="292">
        <v>39989938.030000001</v>
      </c>
      <c r="C213" s="292">
        <v>358070.51</v>
      </c>
      <c r="D213" s="295">
        <v>0</v>
      </c>
      <c r="E213" s="25">
        <f t="shared" si="22"/>
        <v>40348008.539999999</v>
      </c>
    </row>
    <row r="214" spans="1:5" x14ac:dyDescent="0.25">
      <c r="A214" s="16" t="s">
        <v>389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390</v>
      </c>
      <c r="B215" s="292">
        <v>1220849.6499999999</v>
      </c>
      <c r="C215" s="292">
        <v>272.83999999999997</v>
      </c>
      <c r="D215" s="295">
        <v>0</v>
      </c>
      <c r="E215" s="25">
        <f t="shared" si="22"/>
        <v>1221122.49</v>
      </c>
    </row>
    <row r="216" spans="1:5" x14ac:dyDescent="0.25">
      <c r="A216" s="16" t="s">
        <v>391</v>
      </c>
      <c r="B216" s="292">
        <v>25946611.260000002</v>
      </c>
      <c r="C216" s="292">
        <v>1894358.56</v>
      </c>
      <c r="D216" s="295">
        <v>611577</v>
      </c>
      <c r="E216" s="25">
        <f t="shared" si="22"/>
        <v>27229392.82</v>
      </c>
    </row>
    <row r="217" spans="1:5" x14ac:dyDescent="0.25">
      <c r="A217" s="16" t="s">
        <v>392</v>
      </c>
      <c r="B217" s="292">
        <v>0</v>
      </c>
      <c r="C217" s="292">
        <v>0</v>
      </c>
      <c r="D217" s="295"/>
      <c r="E217" s="25">
        <f t="shared" si="22"/>
        <v>0</v>
      </c>
    </row>
    <row r="218" spans="1:5" x14ac:dyDescent="0.25">
      <c r="A218" s="16" t="s">
        <v>393</v>
      </c>
      <c r="B218" s="292">
        <v>20000</v>
      </c>
      <c r="C218" s="292">
        <v>0</v>
      </c>
      <c r="D218" s="295">
        <v>0</v>
      </c>
      <c r="E218" s="25">
        <f t="shared" si="22"/>
        <v>20000</v>
      </c>
    </row>
    <row r="219" spans="1:5" x14ac:dyDescent="0.25">
      <c r="A219" s="16" t="s">
        <v>394</v>
      </c>
      <c r="B219" s="292">
        <v>2297856.04</v>
      </c>
      <c r="C219" s="292">
        <v>5806480.5</v>
      </c>
      <c r="D219" s="295">
        <v>2116896.89</v>
      </c>
      <c r="E219" s="25">
        <f t="shared" si="22"/>
        <v>5987439.6500000004</v>
      </c>
    </row>
    <row r="220" spans="1:5" x14ac:dyDescent="0.25">
      <c r="A220" s="16" t="s">
        <v>229</v>
      </c>
      <c r="B220" s="25">
        <f>SUM(B211:B219)</f>
        <v>80695522.63000001</v>
      </c>
      <c r="C220" s="225">
        <f>SUM(C211:C219)</f>
        <v>8059182.4100000001</v>
      </c>
      <c r="D220" s="25">
        <f>SUM(D211:D219)</f>
        <v>2728473.89</v>
      </c>
      <c r="E220" s="25">
        <f>SUM(E211:E219)</f>
        <v>86026231.150000006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395</v>
      </c>
      <c r="B222" s="37"/>
      <c r="C222" s="37"/>
      <c r="D222" s="37"/>
      <c r="E222" s="37"/>
    </row>
    <row r="223" spans="1:5" x14ac:dyDescent="0.25">
      <c r="A223" s="21"/>
      <c r="B223" s="18" t="s">
        <v>381</v>
      </c>
      <c r="C223" s="17" t="s">
        <v>382</v>
      </c>
      <c r="D223" s="18" t="s">
        <v>383</v>
      </c>
      <c r="E223" s="18" t="s">
        <v>384</v>
      </c>
    </row>
    <row r="224" spans="1:5" x14ac:dyDescent="0.25">
      <c r="A224" s="16" t="s">
        <v>385</v>
      </c>
      <c r="B224" s="42"/>
      <c r="C224" s="41"/>
      <c r="D224" s="42"/>
      <c r="E224" s="16"/>
    </row>
    <row r="225" spans="1:6" x14ac:dyDescent="0.25">
      <c r="A225" s="16" t="s">
        <v>386</v>
      </c>
      <c r="B225" s="292">
        <v>711995.16</v>
      </c>
      <c r="C225" s="292">
        <v>54768.84</v>
      </c>
      <c r="D225" s="295">
        <v>0</v>
      </c>
      <c r="E225" s="25">
        <f t="shared" ref="E225:E232" si="23">SUM(B225:C225)-D225</f>
        <v>766764</v>
      </c>
    </row>
    <row r="226" spans="1:6" x14ac:dyDescent="0.25">
      <c r="A226" s="16" t="s">
        <v>387</v>
      </c>
      <c r="B226" s="292">
        <v>8596100.8200000003</v>
      </c>
      <c r="C226" s="292">
        <v>1012945.63</v>
      </c>
      <c r="D226" s="295">
        <v>0</v>
      </c>
      <c r="E226" s="25">
        <f t="shared" si="23"/>
        <v>9609046.4500000011</v>
      </c>
    </row>
    <row r="227" spans="1:6" x14ac:dyDescent="0.25">
      <c r="A227" s="16" t="s">
        <v>389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390</v>
      </c>
      <c r="B228" s="292">
        <v>482004</v>
      </c>
      <c r="C228" s="292">
        <v>51609.7</v>
      </c>
      <c r="D228" s="295">
        <v>0</v>
      </c>
      <c r="E228" s="25">
        <f t="shared" si="23"/>
        <v>533613.69999999995</v>
      </c>
    </row>
    <row r="229" spans="1:6" x14ac:dyDescent="0.25">
      <c r="A229" s="16" t="s">
        <v>391</v>
      </c>
      <c r="B229" s="292">
        <v>15753534.6</v>
      </c>
      <c r="C229" s="292">
        <v>2016012.71</v>
      </c>
      <c r="D229" s="295">
        <v>67077</v>
      </c>
      <c r="E229" s="25">
        <f t="shared" si="23"/>
        <v>17702470.309999999</v>
      </c>
    </row>
    <row r="230" spans="1:6" x14ac:dyDescent="0.25">
      <c r="A230" s="16" t="s">
        <v>392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393</v>
      </c>
      <c r="B231" s="292">
        <v>14315.49</v>
      </c>
      <c r="C231" s="292">
        <v>1559.53</v>
      </c>
      <c r="D231" s="295">
        <v>0</v>
      </c>
      <c r="E231" s="25">
        <f t="shared" si="23"/>
        <v>15875.02</v>
      </c>
    </row>
    <row r="232" spans="1:6" x14ac:dyDescent="0.25">
      <c r="A232" s="16" t="s">
        <v>394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25557950.069999997</v>
      </c>
      <c r="C233" s="225">
        <f>SUM(C224:C232)</f>
        <v>3136896.4099999997</v>
      </c>
      <c r="D233" s="25">
        <f>SUM(D224:D232)</f>
        <v>67077</v>
      </c>
      <c r="E233" s="25">
        <f>SUM(E224:E232)</f>
        <v>28627769.48</v>
      </c>
    </row>
    <row r="234" spans="1:6" x14ac:dyDescent="0.25">
      <c r="A234" s="16"/>
      <c r="B234" s="16"/>
      <c r="C234" s="22"/>
      <c r="D234" s="16"/>
      <c r="E234" s="16"/>
      <c r="F234" s="11">
        <f>E220-E233</f>
        <v>57398461.670000002</v>
      </c>
    </row>
    <row r="235" spans="1:6" x14ac:dyDescent="0.25">
      <c r="A235" s="30" t="s">
        <v>396</v>
      </c>
      <c r="B235" s="30"/>
      <c r="C235" s="30"/>
      <c r="D235" s="30"/>
      <c r="E235" s="30"/>
    </row>
    <row r="236" spans="1:6" x14ac:dyDescent="0.25">
      <c r="A236" s="30"/>
      <c r="B236" s="340" t="s">
        <v>397</v>
      </c>
      <c r="C236" s="340"/>
      <c r="D236" s="30"/>
      <c r="E236" s="30"/>
    </row>
    <row r="237" spans="1:6" x14ac:dyDescent="0.25">
      <c r="A237" s="43" t="s">
        <v>397</v>
      </c>
      <c r="B237" s="30"/>
      <c r="C237" s="292">
        <v>7250768.7400000002</v>
      </c>
      <c r="D237" s="32">
        <f>C237</f>
        <v>7250768.7400000002</v>
      </c>
      <c r="E237" s="30"/>
    </row>
    <row r="238" spans="1:6" x14ac:dyDescent="0.25">
      <c r="A238" s="34" t="s">
        <v>398</v>
      </c>
      <c r="B238" s="34"/>
      <c r="C238" s="34"/>
      <c r="D238" s="34"/>
      <c r="E238" s="34"/>
    </row>
    <row r="239" spans="1:6" x14ac:dyDescent="0.25">
      <c r="A239" s="16" t="s">
        <v>399</v>
      </c>
      <c r="B239" s="35" t="s">
        <v>299</v>
      </c>
      <c r="C239" s="292">
        <v>301481350.47264791</v>
      </c>
      <c r="D239" s="16"/>
      <c r="E239" s="16"/>
    </row>
    <row r="240" spans="1:6" x14ac:dyDescent="0.25">
      <c r="A240" s="16" t="s">
        <v>400</v>
      </c>
      <c r="B240" s="35" t="s">
        <v>299</v>
      </c>
      <c r="C240" s="292">
        <v>112532999.03188072</v>
      </c>
      <c r="D240" s="16"/>
      <c r="E240" s="16"/>
    </row>
    <row r="241" spans="1:5" x14ac:dyDescent="0.25">
      <c r="A241" s="16" t="s">
        <v>401</v>
      </c>
      <c r="B241" s="35" t="s">
        <v>299</v>
      </c>
      <c r="C241" s="292">
        <v>14600108.399999997</v>
      </c>
      <c r="D241" s="16"/>
      <c r="E241" s="16"/>
    </row>
    <row r="242" spans="1:5" x14ac:dyDescent="0.25">
      <c r="A242" s="16" t="s">
        <v>402</v>
      </c>
      <c r="B242" s="35" t="s">
        <v>299</v>
      </c>
      <c r="C242" s="292">
        <v>32557560.020686276</v>
      </c>
      <c r="D242" s="16"/>
      <c r="E242" s="16"/>
    </row>
    <row r="243" spans="1:5" x14ac:dyDescent="0.25">
      <c r="A243" s="16" t="s">
        <v>403</v>
      </c>
      <c r="B243" s="35" t="s">
        <v>299</v>
      </c>
      <c r="C243" s="292"/>
      <c r="D243" s="16"/>
      <c r="E243" s="16"/>
    </row>
    <row r="244" spans="1:5" x14ac:dyDescent="0.25">
      <c r="A244" s="16" t="s">
        <v>404</v>
      </c>
      <c r="B244" s="35" t="s">
        <v>299</v>
      </c>
      <c r="C244" s="292">
        <v>144946740.97478515</v>
      </c>
      <c r="D244" s="16"/>
      <c r="E244" s="16"/>
    </row>
    <row r="245" spans="1:5" x14ac:dyDescent="0.25">
      <c r="A245" s="16" t="s">
        <v>405</v>
      </c>
      <c r="B245" s="16"/>
      <c r="C245" s="22"/>
      <c r="D245" s="25">
        <f>SUM(C239:C244)</f>
        <v>606118758.9000001</v>
      </c>
      <c r="E245" s="16"/>
    </row>
    <row r="246" spans="1:5" x14ac:dyDescent="0.25">
      <c r="A246" s="34" t="s">
        <v>406</v>
      </c>
      <c r="B246" s="34"/>
      <c r="C246" s="34"/>
      <c r="D246" s="34"/>
      <c r="E246" s="34"/>
    </row>
    <row r="247" spans="1:5" x14ac:dyDescent="0.25">
      <c r="A247" s="21" t="s">
        <v>407</v>
      </c>
      <c r="B247" s="35" t="s">
        <v>299</v>
      </c>
      <c r="C247" s="294">
        <v>4744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408</v>
      </c>
      <c r="B249" s="35" t="s">
        <v>299</v>
      </c>
      <c r="C249" s="292">
        <v>3102095.91</v>
      </c>
      <c r="D249" s="16"/>
      <c r="E249" s="16"/>
    </row>
    <row r="250" spans="1:5" x14ac:dyDescent="0.25">
      <c r="A250" s="21" t="s">
        <v>409</v>
      </c>
      <c r="B250" s="35" t="s">
        <v>299</v>
      </c>
      <c r="C250" s="292">
        <v>9542622.2699999996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410</v>
      </c>
      <c r="B252" s="16"/>
      <c r="C252" s="22"/>
      <c r="D252" s="25">
        <f>SUM(C249:C251)</f>
        <v>12644718.18</v>
      </c>
      <c r="E252" s="16"/>
    </row>
    <row r="253" spans="1:5" x14ac:dyDescent="0.25">
      <c r="A253" s="34" t="s">
        <v>411</v>
      </c>
      <c r="B253" s="34"/>
      <c r="C253" s="34"/>
      <c r="D253" s="34"/>
      <c r="E253" s="34"/>
    </row>
    <row r="254" spans="1:5" x14ac:dyDescent="0.25">
      <c r="A254" s="16" t="s">
        <v>412</v>
      </c>
      <c r="B254" s="35" t="s">
        <v>299</v>
      </c>
      <c r="C254" s="292">
        <v>5531037.0400000019</v>
      </c>
      <c r="D254" s="16"/>
      <c r="E254" s="16"/>
    </row>
    <row r="255" spans="1:5" x14ac:dyDescent="0.25">
      <c r="A255" s="16" t="s">
        <v>411</v>
      </c>
      <c r="B255" s="35" t="s">
        <v>299</v>
      </c>
      <c r="C255" s="292">
        <v>-0.06</v>
      </c>
      <c r="D255" s="16"/>
      <c r="E255" s="16"/>
    </row>
    <row r="256" spans="1:5" x14ac:dyDescent="0.25">
      <c r="A256" s="16" t="s">
        <v>413</v>
      </c>
      <c r="B256" s="16"/>
      <c r="C256" s="22"/>
      <c r="D256" s="25">
        <f>SUM(C254:C255)</f>
        <v>5531036.9800000023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414</v>
      </c>
      <c r="B258" s="16"/>
      <c r="C258" s="22"/>
      <c r="D258" s="25">
        <f>D237+D245+D252+D256</f>
        <v>631545282.80000007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415</v>
      </c>
      <c r="B264" s="30"/>
      <c r="C264" s="30"/>
      <c r="D264" s="30"/>
      <c r="E264" s="30"/>
    </row>
    <row r="265" spans="1:5" x14ac:dyDescent="0.25">
      <c r="A265" s="34" t="s">
        <v>416</v>
      </c>
      <c r="B265" s="34"/>
      <c r="C265" s="34"/>
      <c r="D265" s="34"/>
      <c r="E265" s="34"/>
    </row>
    <row r="266" spans="1:5" x14ac:dyDescent="0.25">
      <c r="A266" s="16" t="s">
        <v>417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418</v>
      </c>
      <c r="B267" s="35" t="s">
        <v>299</v>
      </c>
      <c r="C267" s="292"/>
      <c r="D267" s="16"/>
      <c r="E267" s="16"/>
    </row>
    <row r="268" spans="1:5" x14ac:dyDescent="0.25">
      <c r="A268" s="16" t="s">
        <v>419</v>
      </c>
      <c r="B268" s="35" t="s">
        <v>299</v>
      </c>
      <c r="C268" s="292">
        <v>97569334.629999995</v>
      </c>
      <c r="D268" s="16"/>
      <c r="E268" s="16"/>
    </row>
    <row r="269" spans="1:5" x14ac:dyDescent="0.25">
      <c r="A269" s="16" t="s">
        <v>420</v>
      </c>
      <c r="B269" s="35" t="s">
        <v>299</v>
      </c>
      <c r="C269" s="292">
        <v>70528839.899999991</v>
      </c>
      <c r="D269" s="16"/>
      <c r="E269" s="16"/>
    </row>
    <row r="270" spans="1:5" x14ac:dyDescent="0.25">
      <c r="A270" s="16" t="s">
        <v>421</v>
      </c>
      <c r="B270" s="35" t="s">
        <v>299</v>
      </c>
      <c r="C270" s="292"/>
      <c r="D270" s="16"/>
      <c r="E270" s="16"/>
    </row>
    <row r="271" spans="1:5" x14ac:dyDescent="0.25">
      <c r="A271" s="16" t="s">
        <v>422</v>
      </c>
      <c r="B271" s="35" t="s">
        <v>299</v>
      </c>
      <c r="C271" s="292">
        <v>49302.04</v>
      </c>
      <c r="D271" s="16"/>
      <c r="E271" s="16"/>
    </row>
    <row r="272" spans="1:5" x14ac:dyDescent="0.25">
      <c r="A272" s="16" t="s">
        <v>423</v>
      </c>
      <c r="B272" s="35" t="s">
        <v>299</v>
      </c>
      <c r="C272" s="292"/>
      <c r="D272" s="16"/>
      <c r="E272" s="16"/>
    </row>
    <row r="273" spans="1:5" x14ac:dyDescent="0.25">
      <c r="A273" s="16" t="s">
        <v>424</v>
      </c>
      <c r="B273" s="35" t="s">
        <v>299</v>
      </c>
      <c r="C273" s="292">
        <v>3941139.99</v>
      </c>
      <c r="D273" s="16"/>
      <c r="E273" s="16"/>
    </row>
    <row r="274" spans="1:5" x14ac:dyDescent="0.25">
      <c r="A274" s="16" t="s">
        <v>425</v>
      </c>
      <c r="B274" s="35" t="s">
        <v>299</v>
      </c>
      <c r="C274" s="292">
        <v>827727.65</v>
      </c>
      <c r="D274" s="16"/>
      <c r="E274" s="16"/>
    </row>
    <row r="275" spans="1:5" x14ac:dyDescent="0.25">
      <c r="A275" s="16" t="s">
        <v>426</v>
      </c>
      <c r="B275" s="35" t="s">
        <v>299</v>
      </c>
      <c r="C275" s="292"/>
      <c r="D275" s="16"/>
      <c r="E275" s="16"/>
    </row>
    <row r="276" spans="1:5" x14ac:dyDescent="0.25">
      <c r="A276" s="16" t="s">
        <v>427</v>
      </c>
      <c r="B276" s="16"/>
      <c r="C276" s="22"/>
      <c r="D276" s="25">
        <f>SUM(C266:C268)-C269+SUM(C270:C275)</f>
        <v>31858664.410000004</v>
      </c>
      <c r="E276" s="16"/>
    </row>
    <row r="277" spans="1:5" x14ac:dyDescent="0.25">
      <c r="A277" s="34" t="s">
        <v>428</v>
      </c>
      <c r="B277" s="34"/>
      <c r="C277" s="34"/>
      <c r="D277" s="34"/>
      <c r="E277" s="34"/>
    </row>
    <row r="278" spans="1:5" x14ac:dyDescent="0.25">
      <c r="A278" s="16" t="s">
        <v>417</v>
      </c>
      <c r="B278" s="35" t="s">
        <v>299</v>
      </c>
      <c r="C278" s="292"/>
      <c r="D278" s="16"/>
      <c r="E278" s="16"/>
    </row>
    <row r="279" spans="1:5" x14ac:dyDescent="0.25">
      <c r="A279" s="16" t="s">
        <v>418</v>
      </c>
      <c r="B279" s="35" t="s">
        <v>299</v>
      </c>
      <c r="C279" s="292"/>
      <c r="D279" s="16"/>
      <c r="E279" s="16"/>
    </row>
    <row r="280" spans="1:5" x14ac:dyDescent="0.25">
      <c r="A280" s="16" t="s">
        <v>429</v>
      </c>
      <c r="B280" s="35" t="s">
        <v>299</v>
      </c>
      <c r="C280" s="292"/>
      <c r="D280" s="16"/>
      <c r="E280" s="16"/>
    </row>
    <row r="281" spans="1:5" x14ac:dyDescent="0.25">
      <c r="A281" s="16" t="s">
        <v>430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431</v>
      </c>
      <c r="B282" s="34"/>
      <c r="C282" s="34"/>
      <c r="D282" s="34"/>
      <c r="E282" s="34"/>
    </row>
    <row r="283" spans="1:5" x14ac:dyDescent="0.25">
      <c r="A283" s="16" t="s">
        <v>385</v>
      </c>
      <c r="B283" s="35" t="s">
        <v>299</v>
      </c>
      <c r="C283" s="292">
        <v>10453503.65</v>
      </c>
      <c r="D283" s="16"/>
      <c r="E283" s="16"/>
    </row>
    <row r="284" spans="1:5" x14ac:dyDescent="0.25">
      <c r="A284" s="16" t="s">
        <v>386</v>
      </c>
      <c r="B284" s="35" t="s">
        <v>299</v>
      </c>
      <c r="C284" s="292">
        <v>766764</v>
      </c>
      <c r="D284" s="16"/>
      <c r="E284" s="16"/>
    </row>
    <row r="285" spans="1:5" x14ac:dyDescent="0.25">
      <c r="A285" s="16" t="s">
        <v>387</v>
      </c>
      <c r="B285" s="35" t="s">
        <v>299</v>
      </c>
      <c r="C285" s="292">
        <v>40348008.539999999</v>
      </c>
      <c r="D285" s="16"/>
      <c r="E285" s="16"/>
    </row>
    <row r="286" spans="1:5" x14ac:dyDescent="0.25">
      <c r="A286" s="16" t="s">
        <v>432</v>
      </c>
      <c r="B286" s="35" t="s">
        <v>299</v>
      </c>
      <c r="C286" s="292"/>
      <c r="D286" s="16"/>
      <c r="E286" s="16"/>
    </row>
    <row r="287" spans="1:5" x14ac:dyDescent="0.25">
      <c r="A287" s="16" t="s">
        <v>433</v>
      </c>
      <c r="B287" s="35" t="s">
        <v>299</v>
      </c>
      <c r="C287" s="292"/>
      <c r="D287" s="16"/>
      <c r="E287" s="16"/>
    </row>
    <row r="288" spans="1:5" x14ac:dyDescent="0.25">
      <c r="A288" s="16" t="s">
        <v>434</v>
      </c>
      <c r="B288" s="35" t="s">
        <v>299</v>
      </c>
      <c r="C288" s="292">
        <v>29167399.189999998</v>
      </c>
      <c r="D288" s="16"/>
      <c r="E288" s="16"/>
    </row>
    <row r="289" spans="1:5" x14ac:dyDescent="0.25">
      <c r="A289" s="16" t="s">
        <v>393</v>
      </c>
      <c r="B289" s="35" t="s">
        <v>299</v>
      </c>
      <c r="C289" s="292">
        <v>20000</v>
      </c>
      <c r="D289" s="16"/>
      <c r="E289" s="16"/>
    </row>
    <row r="290" spans="1:5" x14ac:dyDescent="0.25">
      <c r="A290" s="16" t="s">
        <v>394</v>
      </c>
      <c r="B290" s="35" t="s">
        <v>299</v>
      </c>
      <c r="C290" s="292">
        <v>5270555.7699999996</v>
      </c>
      <c r="D290" s="16"/>
      <c r="E290" s="16"/>
    </row>
    <row r="291" spans="1:5" x14ac:dyDescent="0.25">
      <c r="A291" s="16" t="s">
        <v>435</v>
      </c>
      <c r="B291" s="16"/>
      <c r="C291" s="22"/>
      <c r="D291" s="25">
        <f>SUM(C283:C290)</f>
        <v>86026231.149999991</v>
      </c>
      <c r="E291" s="16"/>
    </row>
    <row r="292" spans="1:5" x14ac:dyDescent="0.25">
      <c r="A292" s="16" t="s">
        <v>436</v>
      </c>
      <c r="B292" s="35" t="s">
        <v>299</v>
      </c>
      <c r="C292" s="292">
        <v>28627769.48</v>
      </c>
      <c r="D292" s="16"/>
      <c r="E292" s="16"/>
    </row>
    <row r="293" spans="1:5" x14ac:dyDescent="0.25">
      <c r="A293" s="16" t="s">
        <v>437</v>
      </c>
      <c r="B293" s="16"/>
      <c r="C293" s="22"/>
      <c r="D293" s="25">
        <f>D291-C292</f>
        <v>57398461.669999987</v>
      </c>
      <c r="E293" s="16"/>
    </row>
    <row r="294" spans="1:5" x14ac:dyDescent="0.25">
      <c r="A294" s="34" t="s">
        <v>438</v>
      </c>
      <c r="B294" s="34"/>
      <c r="C294" s="34"/>
      <c r="D294" s="34"/>
      <c r="E294" s="34"/>
    </row>
    <row r="295" spans="1:5" x14ac:dyDescent="0.25">
      <c r="A295" s="16" t="s">
        <v>439</v>
      </c>
      <c r="B295" s="35" t="s">
        <v>299</v>
      </c>
      <c r="C295" s="292"/>
      <c r="D295" s="16"/>
      <c r="E295" s="16"/>
    </row>
    <row r="296" spans="1:5" x14ac:dyDescent="0.25">
      <c r="A296" s="16" t="s">
        <v>440</v>
      </c>
      <c r="B296" s="35" t="s">
        <v>299</v>
      </c>
      <c r="C296" s="292"/>
      <c r="D296" s="16"/>
      <c r="E296" s="16"/>
    </row>
    <row r="297" spans="1:5" x14ac:dyDescent="0.25">
      <c r="A297" s="16" t="s">
        <v>441</v>
      </c>
      <c r="B297" s="35" t="s">
        <v>299</v>
      </c>
      <c r="C297" s="292"/>
      <c r="D297" s="16"/>
      <c r="E297" s="16"/>
    </row>
    <row r="298" spans="1:5" x14ac:dyDescent="0.25">
      <c r="A298" s="16" t="s">
        <v>429</v>
      </c>
      <c r="B298" s="35" t="s">
        <v>299</v>
      </c>
      <c r="C298" s="292">
        <v>71835838.439999998</v>
      </c>
      <c r="D298" s="16"/>
      <c r="E298" s="16"/>
    </row>
    <row r="299" spans="1:5" x14ac:dyDescent="0.25">
      <c r="A299" s="16" t="s">
        <v>442</v>
      </c>
      <c r="B299" s="16"/>
      <c r="C299" s="22"/>
      <c r="D299" s="25">
        <f>C295-C296+C297+C298</f>
        <v>71835838.439999998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443</v>
      </c>
      <c r="B301" s="34"/>
      <c r="C301" s="34"/>
      <c r="D301" s="34"/>
      <c r="E301" s="34"/>
    </row>
    <row r="302" spans="1:5" x14ac:dyDescent="0.25">
      <c r="A302" s="16" t="s">
        <v>444</v>
      </c>
      <c r="B302" s="35" t="s">
        <v>299</v>
      </c>
      <c r="C302" s="292"/>
      <c r="D302" s="16"/>
      <c r="E302" s="16"/>
    </row>
    <row r="303" spans="1:5" x14ac:dyDescent="0.25">
      <c r="A303" s="16" t="s">
        <v>445</v>
      </c>
      <c r="B303" s="35" t="s">
        <v>299</v>
      </c>
      <c r="C303" s="292"/>
      <c r="D303" s="16"/>
      <c r="E303" s="16"/>
    </row>
    <row r="304" spans="1:5" x14ac:dyDescent="0.25">
      <c r="A304" s="16" t="s">
        <v>446</v>
      </c>
      <c r="B304" s="35" t="s">
        <v>299</v>
      </c>
      <c r="C304" s="292"/>
      <c r="D304" s="16"/>
      <c r="E304" s="16"/>
    </row>
    <row r="305" spans="1:6" x14ac:dyDescent="0.25">
      <c r="A305" s="16" t="s">
        <v>447</v>
      </c>
      <c r="B305" s="35" t="s">
        <v>299</v>
      </c>
      <c r="C305" s="292"/>
      <c r="D305" s="16"/>
      <c r="E305" s="16"/>
    </row>
    <row r="306" spans="1:6" x14ac:dyDescent="0.25">
      <c r="A306" s="16" t="s">
        <v>448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449</v>
      </c>
      <c r="B308" s="16"/>
      <c r="C308" s="22"/>
      <c r="D308" s="25">
        <f>D276+D281+D293+D299+D306</f>
        <v>161092964.51999998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161092964.51999998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450</v>
      </c>
      <c r="B312" s="30"/>
      <c r="C312" s="30"/>
      <c r="D312" s="30"/>
      <c r="E312" s="30"/>
    </row>
    <row r="313" spans="1:6" x14ac:dyDescent="0.25">
      <c r="A313" s="34" t="s">
        <v>451</v>
      </c>
      <c r="B313" s="34"/>
      <c r="C313" s="34"/>
      <c r="D313" s="34"/>
      <c r="E313" s="34"/>
    </row>
    <row r="314" spans="1:6" x14ac:dyDescent="0.25">
      <c r="A314" s="16" t="s">
        <v>452</v>
      </c>
      <c r="B314" s="35" t="s">
        <v>299</v>
      </c>
      <c r="C314" s="292"/>
      <c r="D314" s="16"/>
      <c r="E314" s="16"/>
    </row>
    <row r="315" spans="1:6" x14ac:dyDescent="0.25">
      <c r="A315" s="16" t="s">
        <v>453</v>
      </c>
      <c r="B315" s="35" t="s">
        <v>299</v>
      </c>
      <c r="C315" s="292">
        <v>10420039.789999999</v>
      </c>
      <c r="D315" s="16"/>
      <c r="E315" s="16"/>
    </row>
    <row r="316" spans="1:6" x14ac:dyDescent="0.25">
      <c r="A316" s="16" t="s">
        <v>454</v>
      </c>
      <c r="B316" s="35" t="s">
        <v>299</v>
      </c>
      <c r="C316" s="292">
        <v>62437487.410000004</v>
      </c>
      <c r="D316" s="16"/>
      <c r="E316" s="16"/>
    </row>
    <row r="317" spans="1:6" x14ac:dyDescent="0.25">
      <c r="A317" s="16" t="s">
        <v>455</v>
      </c>
      <c r="B317" s="35" t="s">
        <v>299</v>
      </c>
      <c r="C317" s="292"/>
      <c r="D317" s="16"/>
      <c r="E317" s="16"/>
    </row>
    <row r="318" spans="1:6" x14ac:dyDescent="0.25">
      <c r="A318" s="16" t="s">
        <v>456</v>
      </c>
      <c r="B318" s="35" t="s">
        <v>299</v>
      </c>
      <c r="C318" s="292"/>
      <c r="D318" s="16"/>
      <c r="E318" s="16"/>
    </row>
    <row r="319" spans="1:6" x14ac:dyDescent="0.25">
      <c r="A319" s="16" t="s">
        <v>457</v>
      </c>
      <c r="B319" s="35" t="s">
        <v>299</v>
      </c>
      <c r="C319" s="292">
        <v>1018184.08</v>
      </c>
      <c r="D319" s="16"/>
      <c r="E319" s="16"/>
    </row>
    <row r="320" spans="1:6" x14ac:dyDescent="0.25">
      <c r="A320" s="16" t="s">
        <v>458</v>
      </c>
      <c r="B320" s="35" t="s">
        <v>299</v>
      </c>
      <c r="C320" s="292">
        <v>250000</v>
      </c>
      <c r="D320" s="16"/>
      <c r="E320" s="16"/>
    </row>
    <row r="321" spans="1:5" x14ac:dyDescent="0.25">
      <c r="A321" s="16" t="s">
        <v>459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460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461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462</v>
      </c>
      <c r="B324" s="16"/>
      <c r="C324" s="22"/>
      <c r="D324" s="25">
        <f>SUM(C314:C323)</f>
        <v>74125711.280000001</v>
      </c>
      <c r="E324" s="16"/>
    </row>
    <row r="325" spans="1:5" x14ac:dyDescent="0.25">
      <c r="A325" s="34" t="s">
        <v>463</v>
      </c>
      <c r="B325" s="34"/>
      <c r="C325" s="34"/>
      <c r="D325" s="34"/>
      <c r="E325" s="34"/>
    </row>
    <row r="326" spans="1:5" x14ac:dyDescent="0.25">
      <c r="A326" s="16" t="s">
        <v>464</v>
      </c>
      <c r="B326" s="35" t="s">
        <v>299</v>
      </c>
      <c r="C326" s="292"/>
      <c r="D326" s="16"/>
      <c r="E326" s="16"/>
    </row>
    <row r="327" spans="1:5" x14ac:dyDescent="0.25">
      <c r="A327" s="16" t="s">
        <v>465</v>
      </c>
      <c r="B327" s="35" t="s">
        <v>299</v>
      </c>
      <c r="C327" s="292"/>
      <c r="D327" s="16"/>
      <c r="E327" s="16"/>
    </row>
    <row r="328" spans="1:5" x14ac:dyDescent="0.25">
      <c r="A328" s="16" t="s">
        <v>466</v>
      </c>
      <c r="B328" s="35" t="s">
        <v>299</v>
      </c>
      <c r="C328" s="292"/>
      <c r="D328" s="16"/>
      <c r="E328" s="16"/>
    </row>
    <row r="329" spans="1:5" x14ac:dyDescent="0.25">
      <c r="A329" s="16" t="s">
        <v>467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468</v>
      </c>
      <c r="B330" s="34"/>
      <c r="C330" s="34"/>
      <c r="D330" s="34"/>
      <c r="E330" s="34"/>
    </row>
    <row r="331" spans="1:5" x14ac:dyDescent="0.25">
      <c r="A331" s="16" t="s">
        <v>469</v>
      </c>
      <c r="B331" s="35" t="s">
        <v>299</v>
      </c>
      <c r="C331" s="292"/>
      <c r="D331" s="16"/>
      <c r="E331" s="16"/>
    </row>
    <row r="332" spans="1:5" x14ac:dyDescent="0.25">
      <c r="A332" s="16" t="s">
        <v>470</v>
      </c>
      <c r="B332" s="35" t="s">
        <v>299</v>
      </c>
      <c r="C332" s="292"/>
      <c r="D332" s="16"/>
      <c r="E332" s="16"/>
    </row>
    <row r="333" spans="1:5" x14ac:dyDescent="0.25">
      <c r="A333" s="16" t="s">
        <v>471</v>
      </c>
      <c r="B333" s="35" t="s">
        <v>299</v>
      </c>
      <c r="C333" s="292"/>
      <c r="D333" s="16"/>
      <c r="E333" s="16"/>
    </row>
    <row r="334" spans="1:5" x14ac:dyDescent="0.25">
      <c r="A334" s="21" t="s">
        <v>472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473</v>
      </c>
      <c r="B335" s="35" t="s">
        <v>299</v>
      </c>
      <c r="C335" s="292" t="s">
        <v>388</v>
      </c>
      <c r="D335" s="16"/>
      <c r="E335" s="16"/>
    </row>
    <row r="336" spans="1:5" x14ac:dyDescent="0.25">
      <c r="A336" s="21" t="s">
        <v>474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475</v>
      </c>
      <c r="B337" s="35" t="s">
        <v>299</v>
      </c>
      <c r="C337" s="298"/>
      <c r="D337" s="16"/>
      <c r="E337" s="16"/>
    </row>
    <row r="338" spans="1:5" x14ac:dyDescent="0.25">
      <c r="A338" s="16" t="s">
        <v>476</v>
      </c>
      <c r="B338" s="35" t="s">
        <v>299</v>
      </c>
      <c r="C338" s="292">
        <v>2832.75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2832.75</v>
      </c>
      <c r="E339" s="16"/>
    </row>
    <row r="340" spans="1:5" x14ac:dyDescent="0.25">
      <c r="A340" s="16" t="s">
        <v>477</v>
      </c>
      <c r="B340" s="16"/>
      <c r="C340" s="22"/>
      <c r="D340" s="25">
        <f>C323</f>
        <v>0</v>
      </c>
      <c r="E340" s="16"/>
    </row>
    <row r="341" spans="1:5" x14ac:dyDescent="0.25">
      <c r="A341" s="16" t="s">
        <v>478</v>
      </c>
      <c r="B341" s="16"/>
      <c r="C341" s="22"/>
      <c r="D341" s="25">
        <f>D339-D340</f>
        <v>2832.75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479</v>
      </c>
      <c r="B343" s="35" t="s">
        <v>299</v>
      </c>
      <c r="C343" s="297">
        <v>86964420.489999995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480</v>
      </c>
      <c r="B345" s="35" t="s">
        <v>299</v>
      </c>
      <c r="C345" s="293"/>
      <c r="D345" s="16"/>
      <c r="E345" s="16"/>
    </row>
    <row r="346" spans="1:5" x14ac:dyDescent="0.25">
      <c r="A346" s="16" t="s">
        <v>481</v>
      </c>
      <c r="B346" s="35" t="s">
        <v>299</v>
      </c>
      <c r="C346" s="293"/>
      <c r="D346" s="16"/>
      <c r="E346" s="16"/>
    </row>
    <row r="347" spans="1:5" x14ac:dyDescent="0.25">
      <c r="A347" s="16" t="s">
        <v>482</v>
      </c>
      <c r="B347" s="35" t="s">
        <v>299</v>
      </c>
      <c r="C347" s="293"/>
      <c r="D347" s="16"/>
      <c r="E347" s="16"/>
    </row>
    <row r="348" spans="1:5" x14ac:dyDescent="0.25">
      <c r="A348" s="16" t="s">
        <v>483</v>
      </c>
      <c r="B348" s="35" t="s">
        <v>299</v>
      </c>
      <c r="C348" s="293"/>
      <c r="D348" s="16"/>
      <c r="E348" s="16"/>
    </row>
    <row r="349" spans="1:5" x14ac:dyDescent="0.25">
      <c r="A349" s="16" t="s">
        <v>484</v>
      </c>
      <c r="B349" s="35" t="s">
        <v>299</v>
      </c>
      <c r="C349" s="293"/>
      <c r="D349" s="16"/>
      <c r="E349" s="16"/>
    </row>
    <row r="350" spans="1:5" x14ac:dyDescent="0.25">
      <c r="A350" s="16" t="s">
        <v>485</v>
      </c>
      <c r="B350" s="16"/>
      <c r="C350" s="22"/>
      <c r="D350" s="25">
        <f>D324+D329+D341+C343+C347+C348</f>
        <v>161092964.51999998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486</v>
      </c>
      <c r="B352" s="16"/>
      <c r="C352" s="22"/>
      <c r="D352" s="25">
        <f>D308</f>
        <v>161092964.51999998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487</v>
      </c>
      <c r="B356" s="30"/>
      <c r="C356" s="30"/>
      <c r="D356" s="30"/>
      <c r="E356" s="30"/>
    </row>
    <row r="357" spans="1:5" x14ac:dyDescent="0.25">
      <c r="A357" s="34" t="s">
        <v>488</v>
      </c>
      <c r="B357" s="34"/>
      <c r="C357" s="34"/>
      <c r="D357" s="34"/>
      <c r="E357" s="34"/>
    </row>
    <row r="358" spans="1:5" x14ac:dyDescent="0.25">
      <c r="A358" s="16" t="s">
        <v>489</v>
      </c>
      <c r="B358" s="35" t="s">
        <v>299</v>
      </c>
      <c r="C358" s="292">
        <v>243581437.46000001</v>
      </c>
      <c r="D358" s="16"/>
      <c r="E358" s="16"/>
    </row>
    <row r="359" spans="1:5" x14ac:dyDescent="0.25">
      <c r="A359" s="16" t="s">
        <v>490</v>
      </c>
      <c r="B359" s="35" t="s">
        <v>299</v>
      </c>
      <c r="C359" s="292">
        <v>584234518.53000009</v>
      </c>
      <c r="D359" s="16"/>
      <c r="E359" s="16"/>
    </row>
    <row r="360" spans="1:5" x14ac:dyDescent="0.25">
      <c r="A360" s="16" t="s">
        <v>491</v>
      </c>
      <c r="B360" s="16"/>
      <c r="C360" s="22"/>
      <c r="D360" s="25">
        <f>SUM(C358:C359)</f>
        <v>827815955.99000013</v>
      </c>
      <c r="E360" s="16"/>
    </row>
    <row r="361" spans="1:5" x14ac:dyDescent="0.25">
      <c r="A361" s="34" t="s">
        <v>492</v>
      </c>
      <c r="B361" s="34"/>
      <c r="C361" s="34"/>
      <c r="D361" s="34"/>
      <c r="E361" s="34"/>
    </row>
    <row r="362" spans="1:5" x14ac:dyDescent="0.25">
      <c r="A362" s="16" t="s">
        <v>397</v>
      </c>
      <c r="B362" s="34"/>
      <c r="C362" s="292">
        <v>7250768.7400000002</v>
      </c>
      <c r="D362" s="16"/>
      <c r="E362" s="34"/>
    </row>
    <row r="363" spans="1:5" x14ac:dyDescent="0.25">
      <c r="A363" s="16" t="s">
        <v>493</v>
      </c>
      <c r="B363" s="35" t="s">
        <v>299</v>
      </c>
      <c r="C363" s="292">
        <f>D245</f>
        <v>606118758.9000001</v>
      </c>
      <c r="D363" s="16"/>
      <c r="E363" s="16"/>
    </row>
    <row r="364" spans="1:5" x14ac:dyDescent="0.25">
      <c r="A364" s="16" t="s">
        <v>494</v>
      </c>
      <c r="B364" s="35" t="s">
        <v>299</v>
      </c>
      <c r="C364" s="292">
        <v>12644718.18</v>
      </c>
      <c r="D364" s="16"/>
      <c r="E364" s="16"/>
    </row>
    <row r="365" spans="1:5" x14ac:dyDescent="0.25">
      <c r="A365" s="16" t="s">
        <v>495</v>
      </c>
      <c r="B365" s="35" t="s">
        <v>299</v>
      </c>
      <c r="C365" s="292">
        <f>D256</f>
        <v>5531036.9800000023</v>
      </c>
      <c r="D365" s="16"/>
      <c r="E365" s="16"/>
    </row>
    <row r="366" spans="1:5" x14ac:dyDescent="0.25">
      <c r="A366" s="16" t="s">
        <v>414</v>
      </c>
      <c r="B366" s="16"/>
      <c r="C366" s="22"/>
      <c r="D366" s="25">
        <f>SUM(C362:C365)</f>
        <v>631545282.80000007</v>
      </c>
      <c r="E366" s="16"/>
    </row>
    <row r="367" spans="1:5" x14ac:dyDescent="0.25">
      <c r="A367" s="16" t="s">
        <v>496</v>
      </c>
      <c r="B367" s="16"/>
      <c r="C367" s="22"/>
      <c r="D367" s="25">
        <f>D360-D366</f>
        <v>196270673.19000006</v>
      </c>
      <c r="E367" s="16"/>
    </row>
    <row r="368" spans="1:5" x14ac:dyDescent="0.25">
      <c r="A368" s="45" t="s">
        <v>497</v>
      </c>
      <c r="B368" s="34"/>
      <c r="C368" s="34"/>
      <c r="D368" s="34"/>
      <c r="E368" s="34"/>
    </row>
    <row r="369" spans="1:6" x14ac:dyDescent="0.25">
      <c r="A369" s="25" t="s">
        <v>498</v>
      </c>
      <c r="B369" s="16"/>
      <c r="C369" s="16"/>
      <c r="D369" s="16"/>
      <c r="E369" s="16"/>
    </row>
    <row r="370" spans="1:6" x14ac:dyDescent="0.25">
      <c r="A370" s="46" t="s">
        <v>499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500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501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502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503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504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505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506</v>
      </c>
      <c r="B377" s="32" t="s">
        <v>299</v>
      </c>
      <c r="C377" s="292">
        <v>6965320.54</v>
      </c>
      <c r="D377" s="25">
        <v>0</v>
      </c>
      <c r="E377" s="25"/>
    </row>
    <row r="378" spans="1:6" x14ac:dyDescent="0.25">
      <c r="A378" s="46" t="s">
        <v>507</v>
      </c>
      <c r="B378" s="32" t="s">
        <v>299</v>
      </c>
      <c r="C378" s="292">
        <v>226838.79</v>
      </c>
      <c r="D378" s="25">
        <v>0</v>
      </c>
      <c r="E378" s="25"/>
    </row>
    <row r="379" spans="1:6" x14ac:dyDescent="0.25">
      <c r="A379" s="46" t="s">
        <v>508</v>
      </c>
      <c r="B379" s="32" t="s">
        <v>299</v>
      </c>
      <c r="C379" s="292">
        <v>2724.95</v>
      </c>
      <c r="D379" s="25">
        <v>0</v>
      </c>
      <c r="E379" s="25"/>
    </row>
    <row r="380" spans="1:6" x14ac:dyDescent="0.25">
      <c r="A380" s="46" t="s">
        <v>509</v>
      </c>
      <c r="B380" s="32" t="s">
        <v>299</v>
      </c>
      <c r="C380" s="294">
        <v>845298.88999999966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510</v>
      </c>
      <c r="B381" s="35"/>
      <c r="C381" s="35"/>
      <c r="D381" s="25">
        <f>SUM(C370:C380)</f>
        <v>8040183.1699999999</v>
      </c>
      <c r="E381" s="25"/>
      <c r="F381" s="47"/>
    </row>
    <row r="382" spans="1:6" x14ac:dyDescent="0.25">
      <c r="A382" s="43" t="s">
        <v>511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512</v>
      </c>
      <c r="B383" s="16"/>
      <c r="C383" s="22"/>
      <c r="D383" s="25">
        <f>D381+C382</f>
        <v>8040183.1699999999</v>
      </c>
      <c r="E383" s="16"/>
    </row>
    <row r="384" spans="1:6" x14ac:dyDescent="0.25">
      <c r="A384" s="16" t="s">
        <v>513</v>
      </c>
      <c r="B384" s="16"/>
      <c r="C384" s="22"/>
      <c r="D384" s="25">
        <f>D367+D383</f>
        <v>204310856.36000004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514</v>
      </c>
      <c r="B388" s="34"/>
      <c r="C388" s="34"/>
      <c r="D388" s="34"/>
      <c r="E388" s="34"/>
    </row>
    <row r="389" spans="1:5" x14ac:dyDescent="0.25">
      <c r="A389" s="16" t="s">
        <v>515</v>
      </c>
      <c r="B389" s="35" t="s">
        <v>299</v>
      </c>
      <c r="C389" s="292">
        <v>76502555.370000035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15327825.490000004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11679543.350000001</v>
      </c>
      <c r="D391" s="16"/>
      <c r="E391" s="16"/>
    </row>
    <row r="392" spans="1:5" x14ac:dyDescent="0.25">
      <c r="A392" s="16" t="s">
        <v>516</v>
      </c>
      <c r="B392" s="35" t="s">
        <v>299</v>
      </c>
      <c r="C392" s="292">
        <v>33953796.150000006</v>
      </c>
      <c r="D392" s="16"/>
      <c r="E392" s="16"/>
    </row>
    <row r="393" spans="1:5" x14ac:dyDescent="0.25">
      <c r="A393" s="16" t="s">
        <v>517</v>
      </c>
      <c r="B393" s="35" t="s">
        <v>299</v>
      </c>
      <c r="C393" s="292"/>
      <c r="D393" s="16"/>
      <c r="E393" s="16"/>
    </row>
    <row r="394" spans="1:5" x14ac:dyDescent="0.25">
      <c r="A394" s="16" t="s">
        <v>518</v>
      </c>
      <c r="B394" s="35" t="s">
        <v>299</v>
      </c>
      <c r="C394" s="292">
        <v>36190972.569999993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3264025.11</v>
      </c>
      <c r="D395" s="16"/>
      <c r="E395" s="16"/>
    </row>
    <row r="396" spans="1:5" x14ac:dyDescent="0.25">
      <c r="A396" s="16" t="s">
        <v>519</v>
      </c>
      <c r="B396" s="35" t="s">
        <v>299</v>
      </c>
      <c r="C396" s="292">
        <v>590204.06999999995</v>
      </c>
      <c r="D396" s="16"/>
      <c r="E396" s="16"/>
    </row>
    <row r="397" spans="1:5" x14ac:dyDescent="0.25">
      <c r="A397" s="16" t="s">
        <v>520</v>
      </c>
      <c r="B397" s="35" t="s">
        <v>299</v>
      </c>
      <c r="C397" s="294"/>
      <c r="D397" s="16"/>
      <c r="E397" s="16"/>
    </row>
    <row r="398" spans="1:5" x14ac:dyDescent="0.25">
      <c r="A398" s="16" t="s">
        <v>521</v>
      </c>
      <c r="B398" s="35" t="s">
        <v>299</v>
      </c>
      <c r="C398" s="294"/>
      <c r="D398" s="16"/>
      <c r="E398" s="16"/>
    </row>
    <row r="399" spans="1:5" x14ac:dyDescent="0.25">
      <c r="A399" s="16" t="s">
        <v>522</v>
      </c>
      <c r="B399" s="35" t="s">
        <v>299</v>
      </c>
      <c r="C399" s="294">
        <v>2147999.16</v>
      </c>
      <c r="D399" s="16"/>
      <c r="E399" s="16"/>
    </row>
    <row r="400" spans="1:5" x14ac:dyDescent="0.25">
      <c r="A400" s="25" t="s">
        <v>523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410399.67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6190366.6399999997</v>
      </c>
      <c r="D402" s="25">
        <v>0</v>
      </c>
      <c r="E402" s="25"/>
    </row>
    <row r="403" spans="1:9" x14ac:dyDescent="0.25">
      <c r="A403" s="26" t="s">
        <v>524</v>
      </c>
      <c r="B403" s="32" t="s">
        <v>299</v>
      </c>
      <c r="C403" s="292">
        <v>338163.56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1965476.7699999998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536134.7300000001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83209.539999999994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1544140.13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10618952.93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10021.350000000002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70100.62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1321761.6500000001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751530.84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8138297.2199999969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525</v>
      </c>
      <c r="B415" s="35"/>
      <c r="C415" s="35"/>
      <c r="D415" s="25">
        <f>SUM(C401:C414)</f>
        <v>31978555.649999999</v>
      </c>
      <c r="E415" s="25"/>
      <c r="F415" s="47"/>
      <c r="G415" s="47"/>
      <c r="H415" s="47"/>
      <c r="I415" s="47"/>
    </row>
    <row r="416" spans="1:9" x14ac:dyDescent="0.25">
      <c r="A416" s="25" t="s">
        <v>526</v>
      </c>
      <c r="B416" s="16"/>
      <c r="C416" s="22"/>
      <c r="D416" s="25">
        <f>SUM(C389:C399,D415)</f>
        <v>211635476.92000005</v>
      </c>
      <c r="E416" s="25"/>
    </row>
    <row r="417" spans="1:13" x14ac:dyDescent="0.25">
      <c r="A417" s="25" t="s">
        <v>527</v>
      </c>
      <c r="B417" s="16"/>
      <c r="C417" s="22"/>
      <c r="D417" s="25">
        <f>D384-D416</f>
        <v>-7324620.5600000024</v>
      </c>
      <c r="E417" s="25"/>
    </row>
    <row r="418" spans="1:13" x14ac:dyDescent="0.25">
      <c r="A418" s="25" t="s">
        <v>528</v>
      </c>
      <c r="B418" s="16"/>
      <c r="C418" s="294"/>
      <c r="D418" s="25">
        <v>0</v>
      </c>
      <c r="E418" s="25"/>
    </row>
    <row r="419" spans="1:13" x14ac:dyDescent="0.25">
      <c r="A419" s="46" t="s">
        <v>529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530</v>
      </c>
      <c r="B420" s="16"/>
      <c r="C420" s="16"/>
      <c r="D420" s="25">
        <f>SUM(C418:C419)</f>
        <v>0</v>
      </c>
      <c r="E420" s="25"/>
      <c r="F420" s="11">
        <f>D420-C399</f>
        <v>-2147999.16</v>
      </c>
    </row>
    <row r="421" spans="1:13" x14ac:dyDescent="0.25">
      <c r="A421" s="25" t="s">
        <v>531</v>
      </c>
      <c r="B421" s="16"/>
      <c r="C421" s="22"/>
      <c r="D421" s="25">
        <f>D417+D420</f>
        <v>-7324620.5600000024</v>
      </c>
      <c r="E421" s="25"/>
      <c r="F421" s="50"/>
    </row>
    <row r="422" spans="1:13" x14ac:dyDescent="0.25">
      <c r="A422" s="25" t="s">
        <v>532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533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534</v>
      </c>
      <c r="B424" s="16"/>
      <c r="C424" s="22"/>
      <c r="D424" s="25">
        <f>D421+C422-C423</f>
        <v>-7324620.5600000024</v>
      </c>
      <c r="E424" s="16"/>
    </row>
    <row r="426" spans="1:13" ht="29.1" customHeight="1" x14ac:dyDescent="0.25">
      <c r="A426" s="341" t="s">
        <v>535</v>
      </c>
      <c r="B426" s="341"/>
      <c r="C426" s="341"/>
      <c r="D426" s="341"/>
      <c r="E426" s="341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536</v>
      </c>
      <c r="D612" s="217">
        <f>CE90-(BE90+CD90)</f>
        <v>0</v>
      </c>
      <c r="E612" s="219" t="e">
        <f>SUM(C624:D647)+SUM(C668:D713)</f>
        <v>#DIV/0!</v>
      </c>
      <c r="F612" s="219">
        <f>CE64-(AX64+BD64+BE64+BG64+BJ64+BN64+BP64+BQ64+CB64+CC64+CD64)</f>
        <v>33881744.270000003</v>
      </c>
      <c r="G612" s="217">
        <f>CE91-(AX91+AY91+BD91+BE91+BG91+BJ91+BN91+BP91+BQ91+CB91+CC91+CD91)</f>
        <v>70210</v>
      </c>
      <c r="H612" s="222">
        <f>CE60-(AX60+AY60+AZ60+BD60+BE60+BG60+BJ60+BN60+BO60+BP60+BQ60+BR60+CB60+CC60+CD60)</f>
        <v>735</v>
      </c>
      <c r="I612" s="217">
        <f>CE92-(AX92+AY92+AZ92+BD92+BE92+BF92+BG92+BJ92+BN92+BO92+BP92+BQ92+BR92+CB92+CC92+CD92)</f>
        <v>52416</v>
      </c>
      <c r="J612" s="217">
        <f>CE93-(AX93+AY93+AZ93+BA93+BD93+BE93+BF93+BG93+BJ93+BN93+BO93+BP93+BQ93+BR93+CB93+CC93+CD93)</f>
        <v>748506.9800000001</v>
      </c>
      <c r="K612" s="217">
        <f>CE89-(AW89+AX89+AY89+AZ89+BA89+BB89+BC89+BD89+BE89+BF89+BG89+BH89+BI89+BJ89+BK89+BL89+BM89+BN89+BO89+BP89+BQ89+BR89+BS89+BT89+BU89+BV89+BW89+BX89+CB89+CC89+CD89)</f>
        <v>827815955.99000001</v>
      </c>
      <c r="L612" s="223">
        <f>CE94-(AW94+AX94+AY94+AZ94+BA94+BB94+BC94+BD94+BE94+BF94+BG94+BH94+BI94+BJ94+BK94+BL94+BM94+BN94+BO94+BP94+BQ94+BR94+BS94+BT94+BU94+BV94+BW94+BX94+BY94+BZ94+CA94+CB94+CC94+CD94)</f>
        <v>332</v>
      </c>
    </row>
    <row r="613" spans="1:14" s="202" customFormat="1" ht="12.6" customHeight="1" x14ac:dyDescent="0.2">
      <c r="A613" s="212"/>
      <c r="C613" s="210" t="s">
        <v>537</v>
      </c>
      <c r="D613" s="218" t="s">
        <v>538</v>
      </c>
      <c r="E613" s="220" t="s">
        <v>539</v>
      </c>
      <c r="F613" s="221" t="s">
        <v>540</v>
      </c>
      <c r="G613" s="218" t="s">
        <v>541</v>
      </c>
      <c r="H613" s="221" t="s">
        <v>542</v>
      </c>
      <c r="I613" s="218" t="s">
        <v>543</v>
      </c>
      <c r="J613" s="218" t="s">
        <v>544</v>
      </c>
      <c r="K613" s="210" t="s">
        <v>545</v>
      </c>
      <c r="L613" s="211" t="s">
        <v>546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911982.5399999998</v>
      </c>
      <c r="D614" s="217"/>
      <c r="E614" s="219"/>
      <c r="F614" s="219"/>
      <c r="G614" s="217"/>
      <c r="H614" s="219"/>
      <c r="I614" s="217"/>
      <c r="J614" s="217"/>
      <c r="N614" s="213" t="s">
        <v>547</v>
      </c>
    </row>
    <row r="615" spans="1:14" s="202" customFormat="1" ht="12.6" customHeight="1" x14ac:dyDescent="0.2">
      <c r="A615" s="212"/>
      <c r="B615" s="211" t="s">
        <v>548</v>
      </c>
      <c r="C615" s="217">
        <f>CD69-CD84</f>
        <v>0</v>
      </c>
      <c r="D615" s="217">
        <f>SUM(C614:C615)</f>
        <v>911982.5399999998</v>
      </c>
      <c r="E615" s="219"/>
      <c r="F615" s="219"/>
      <c r="G615" s="217"/>
      <c r="H615" s="219"/>
      <c r="I615" s="217"/>
      <c r="J615" s="217"/>
      <c r="N615" s="213" t="s">
        <v>549</v>
      </c>
    </row>
    <row r="616" spans="1:14" s="202" customFormat="1" ht="12.6" customHeight="1" x14ac:dyDescent="0.2">
      <c r="A616" s="212">
        <v>8310</v>
      </c>
      <c r="B616" s="216" t="s">
        <v>550</v>
      </c>
      <c r="C616" s="217">
        <f>AX85</f>
        <v>0</v>
      </c>
      <c r="D616" s="217" t="e">
        <f>(D615/D612)*AX90</f>
        <v>#DIV/0!</v>
      </c>
      <c r="E616" s="219"/>
      <c r="F616" s="219"/>
      <c r="G616" s="217"/>
      <c r="H616" s="219"/>
      <c r="I616" s="217"/>
      <c r="J616" s="217"/>
      <c r="N616" s="213" t="s">
        <v>551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 t="e">
        <f>(D615/D612)*BJ90</f>
        <v>#DIV/0!</v>
      </c>
      <c r="E617" s="219"/>
      <c r="F617" s="219"/>
      <c r="G617" s="217"/>
      <c r="H617" s="219"/>
      <c r="I617" s="217"/>
      <c r="J617" s="217"/>
      <c r="N617" s="213" t="s">
        <v>552</v>
      </c>
    </row>
    <row r="618" spans="1:14" s="202" customFormat="1" ht="12.6" customHeight="1" x14ac:dyDescent="0.2">
      <c r="A618" s="212">
        <v>8470</v>
      </c>
      <c r="B618" s="216" t="s">
        <v>553</v>
      </c>
      <c r="C618" s="217">
        <f>BG85</f>
        <v>0</v>
      </c>
      <c r="D618" s="217" t="e">
        <f>(D615/D612)*BG90</f>
        <v>#DIV/0!</v>
      </c>
      <c r="E618" s="219"/>
      <c r="F618" s="219"/>
      <c r="G618" s="217"/>
      <c r="H618" s="219"/>
      <c r="I618" s="217"/>
      <c r="J618" s="217"/>
      <c r="N618" s="213" t="s">
        <v>554</v>
      </c>
    </row>
    <row r="619" spans="1:14" s="202" customFormat="1" ht="12.6" customHeight="1" x14ac:dyDescent="0.2">
      <c r="A619" s="212">
        <v>8610</v>
      </c>
      <c r="B619" s="216" t="s">
        <v>555</v>
      </c>
      <c r="C619" s="217">
        <f>BN85</f>
        <v>0</v>
      </c>
      <c r="D619" s="217" t="e">
        <f>(D615/D612)*BN90</f>
        <v>#DIV/0!</v>
      </c>
      <c r="E619" s="219"/>
      <c r="F619" s="219"/>
      <c r="G619" s="217"/>
      <c r="H619" s="219"/>
      <c r="I619" s="217"/>
      <c r="J619" s="217"/>
      <c r="N619" s="213" t="s">
        <v>556</v>
      </c>
    </row>
    <row r="620" spans="1:14" s="202" customFormat="1" ht="12.6" customHeight="1" x14ac:dyDescent="0.2">
      <c r="A620" s="212">
        <v>8790</v>
      </c>
      <c r="B620" s="216" t="s">
        <v>557</v>
      </c>
      <c r="C620" s="217">
        <f>CC85</f>
        <v>21416674.220000003</v>
      </c>
      <c r="D620" s="217" t="e">
        <f>(D615/D612)*CC90</f>
        <v>#DIV/0!</v>
      </c>
      <c r="E620" s="219"/>
      <c r="F620" s="219"/>
      <c r="G620" s="217"/>
      <c r="H620" s="219"/>
      <c r="I620" s="217"/>
      <c r="J620" s="217"/>
      <c r="N620" s="213" t="s">
        <v>558</v>
      </c>
    </row>
    <row r="621" spans="1:14" s="202" customFormat="1" ht="12.6" customHeight="1" x14ac:dyDescent="0.2">
      <c r="A621" s="212">
        <v>8630</v>
      </c>
      <c r="B621" s="216" t="s">
        <v>559</v>
      </c>
      <c r="C621" s="217">
        <f>BP85</f>
        <v>0</v>
      </c>
      <c r="D621" s="217" t="e">
        <f>(D615/D612)*BP90</f>
        <v>#DIV/0!</v>
      </c>
      <c r="E621" s="219"/>
      <c r="F621" s="219"/>
      <c r="G621" s="217"/>
      <c r="H621" s="219"/>
      <c r="I621" s="217"/>
      <c r="J621" s="217"/>
      <c r="N621" s="213" t="s">
        <v>560</v>
      </c>
    </row>
    <row r="622" spans="1:14" s="202" customFormat="1" ht="12.6" customHeight="1" x14ac:dyDescent="0.2">
      <c r="A622" s="212">
        <v>8770</v>
      </c>
      <c r="B622" s="211" t="s">
        <v>561</v>
      </c>
      <c r="C622" s="217">
        <f>CB85</f>
        <v>254139.31999999998</v>
      </c>
      <c r="D622" s="217" t="e">
        <f>(D615/D612)*CB90</f>
        <v>#DIV/0!</v>
      </c>
      <c r="E622" s="219"/>
      <c r="F622" s="219"/>
      <c r="G622" s="217"/>
      <c r="H622" s="219"/>
      <c r="I622" s="217"/>
      <c r="J622" s="217"/>
      <c r="N622" s="213" t="s">
        <v>562</v>
      </c>
    </row>
    <row r="623" spans="1:14" s="202" customFormat="1" ht="12.6" customHeight="1" x14ac:dyDescent="0.2">
      <c r="A623" s="212">
        <v>8640</v>
      </c>
      <c r="B623" s="216" t="s">
        <v>563</v>
      </c>
      <c r="C623" s="217">
        <f>BQ85</f>
        <v>0</v>
      </c>
      <c r="D623" s="217" t="e">
        <f>(D615/D612)*BQ90</f>
        <v>#DIV/0!</v>
      </c>
      <c r="E623" s="219" t="e">
        <f>SUM(C616:D623)</f>
        <v>#DIV/0!</v>
      </c>
      <c r="F623" s="219"/>
      <c r="G623" s="217"/>
      <c r="H623" s="219"/>
      <c r="I623" s="217"/>
      <c r="J623" s="217"/>
      <c r="N623" s="213" t="s">
        <v>564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 t="e">
        <f>(D615/D612)*BD90</f>
        <v>#DIV/0!</v>
      </c>
      <c r="E624" s="219" t="e">
        <f>(E623/E612)*SUM(C624:D624)</f>
        <v>#DIV/0!</v>
      </c>
      <c r="F624" s="219" t="e">
        <f>SUM(C624:E624)</f>
        <v>#DIV/0!</v>
      </c>
      <c r="G624" s="217"/>
      <c r="H624" s="219"/>
      <c r="I624" s="217"/>
      <c r="J624" s="217"/>
      <c r="N624" s="213" t="s">
        <v>565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147335.25</v>
      </c>
      <c r="D625" s="217" t="e">
        <f>(D615/D612)*AY90</f>
        <v>#DIV/0!</v>
      </c>
      <c r="E625" s="219" t="e">
        <f>(E623/E612)*SUM(C625:D625)</f>
        <v>#DIV/0!</v>
      </c>
      <c r="F625" s="219" t="e">
        <f>(F624/F612)*AY64</f>
        <v>#DIV/0!</v>
      </c>
      <c r="G625" s="217" t="e">
        <f>SUM(C625:F625)</f>
        <v>#DIV/0!</v>
      </c>
      <c r="H625" s="219"/>
      <c r="I625" s="217"/>
      <c r="J625" s="217"/>
      <c r="N625" s="213" t="s">
        <v>566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49281.670000000013</v>
      </c>
      <c r="D626" s="217" t="e">
        <f>(D615/D612)*BR90</f>
        <v>#DIV/0!</v>
      </c>
      <c r="E626" s="219" t="e">
        <f>(E623/E612)*SUM(C626:D626)</f>
        <v>#DIV/0!</v>
      </c>
      <c r="F626" s="219" t="e">
        <f>(F624/F612)*BR64</f>
        <v>#DIV/0!</v>
      </c>
      <c r="G626" s="217" t="e">
        <f>(G625/G612)*BR91</f>
        <v>#DIV/0!</v>
      </c>
      <c r="H626" s="219"/>
      <c r="I626" s="217"/>
      <c r="J626" s="217"/>
      <c r="N626" s="213" t="s">
        <v>567</v>
      </c>
    </row>
    <row r="627" spans="1:14" s="202" customFormat="1" ht="12.6" customHeight="1" x14ac:dyDescent="0.2">
      <c r="A627" s="212">
        <v>8620</v>
      </c>
      <c r="B627" s="211" t="s">
        <v>568</v>
      </c>
      <c r="C627" s="217">
        <f>BO85</f>
        <v>0</v>
      </c>
      <c r="D627" s="217" t="e">
        <f>(D615/D612)*BO90</f>
        <v>#DIV/0!</v>
      </c>
      <c r="E627" s="219" t="e">
        <f>(E623/E612)*SUM(C627:D627)</f>
        <v>#DIV/0!</v>
      </c>
      <c r="F627" s="219" t="e">
        <f>(F624/F612)*BO64</f>
        <v>#DIV/0!</v>
      </c>
      <c r="G627" s="217" t="e">
        <f>(G625/G612)*BO91</f>
        <v>#DIV/0!</v>
      </c>
      <c r="H627" s="219"/>
      <c r="I627" s="217"/>
      <c r="J627" s="217"/>
      <c r="N627" s="213" t="s">
        <v>569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-84358.41</v>
      </c>
      <c r="D628" s="217" t="e">
        <f>(D615/D612)*AZ90</f>
        <v>#DIV/0!</v>
      </c>
      <c r="E628" s="219" t="e">
        <f>(E623/E612)*SUM(C628:D628)</f>
        <v>#DIV/0!</v>
      </c>
      <c r="F628" s="219" t="e">
        <f>(F624/F612)*AZ64</f>
        <v>#DIV/0!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570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411447.22</v>
      </c>
      <c r="D629" s="217" t="e">
        <f>(D615/D612)*BF90</f>
        <v>#DIV/0!</v>
      </c>
      <c r="E629" s="219" t="e">
        <f>(E623/E612)*SUM(C629:D629)</f>
        <v>#DIV/0!</v>
      </c>
      <c r="F629" s="219" t="e">
        <f>(F624/F612)*BF64</f>
        <v>#DIV/0!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571</v>
      </c>
    </row>
    <row r="630" spans="1:14" s="202" customFormat="1" ht="12.6" customHeight="1" x14ac:dyDescent="0.2">
      <c r="A630" s="212">
        <v>8350</v>
      </c>
      <c r="B630" s="216" t="s">
        <v>572</v>
      </c>
      <c r="C630" s="217">
        <f>BA85</f>
        <v>-8639.5499999999302</v>
      </c>
      <c r="D630" s="217" t="e">
        <f>(D615/D612)*BA90</f>
        <v>#DIV/0!</v>
      </c>
      <c r="E630" s="219" t="e">
        <f>(E623/E612)*SUM(C630:D630)</f>
        <v>#DIV/0!</v>
      </c>
      <c r="F630" s="219" t="e">
        <f>(F624/F612)*BA64</f>
        <v>#DIV/0!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573</v>
      </c>
    </row>
    <row r="631" spans="1:14" s="202" customFormat="1" ht="12.6" customHeight="1" x14ac:dyDescent="0.2">
      <c r="A631" s="212">
        <v>8200</v>
      </c>
      <c r="B631" s="216" t="s">
        <v>574</v>
      </c>
      <c r="C631" s="217">
        <f>AW85</f>
        <v>2292206.4200000004</v>
      </c>
      <c r="D631" s="217" t="e">
        <f>(D615/D612)*AW90</f>
        <v>#DIV/0!</v>
      </c>
      <c r="E631" s="219" t="e">
        <f>(E623/E612)*SUM(C631:D631)</f>
        <v>#DIV/0!</v>
      </c>
      <c r="F631" s="219" t="e">
        <f>(F624/F612)*AW64</f>
        <v>#DIV/0!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575</v>
      </c>
    </row>
    <row r="632" spans="1:14" s="202" customFormat="1" ht="12.6" customHeight="1" x14ac:dyDescent="0.2">
      <c r="A632" s="212">
        <v>8360</v>
      </c>
      <c r="B632" s="216" t="s">
        <v>576</v>
      </c>
      <c r="C632" s="217">
        <f>BB85</f>
        <v>0</v>
      </c>
      <c r="D632" s="217" t="e">
        <f>(D615/D612)*BB90</f>
        <v>#DIV/0!</v>
      </c>
      <c r="E632" s="219" t="e">
        <f>(E623/E612)*SUM(C632:D632)</f>
        <v>#DIV/0!</v>
      </c>
      <c r="F632" s="219" t="e">
        <f>(F624/F612)*BB64</f>
        <v>#DIV/0!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577</v>
      </c>
    </row>
    <row r="633" spans="1:14" s="202" customFormat="1" ht="12.6" customHeight="1" x14ac:dyDescent="0.2">
      <c r="A633" s="212">
        <v>8370</v>
      </c>
      <c r="B633" s="216" t="s">
        <v>578</v>
      </c>
      <c r="C633" s="217">
        <f>BC85</f>
        <v>18595.220000000019</v>
      </c>
      <c r="D633" s="217" t="e">
        <f>(D615/D612)*BC90</f>
        <v>#DIV/0!</v>
      </c>
      <c r="E633" s="219" t="e">
        <f>(E623/E612)*SUM(C633:D633)</f>
        <v>#DIV/0!</v>
      </c>
      <c r="F633" s="219" t="e">
        <f>(F624/F612)*BC64</f>
        <v>#DIV/0!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579</v>
      </c>
    </row>
    <row r="634" spans="1:14" s="202" customFormat="1" ht="12.6" customHeight="1" x14ac:dyDescent="0.2">
      <c r="A634" s="212">
        <v>8490</v>
      </c>
      <c r="B634" s="216" t="s">
        <v>580</v>
      </c>
      <c r="C634" s="217">
        <f>BI85</f>
        <v>179713.47999999998</v>
      </c>
      <c r="D634" s="217" t="e">
        <f>(D615/D612)*BI90</f>
        <v>#DIV/0!</v>
      </c>
      <c r="E634" s="219" t="e">
        <f>(E623/E612)*SUM(C634:D634)</f>
        <v>#DIV/0!</v>
      </c>
      <c r="F634" s="219" t="e">
        <f>(F624/F612)*BI64</f>
        <v>#DIV/0!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581</v>
      </c>
    </row>
    <row r="635" spans="1:14" s="202" customFormat="1" ht="12.6" customHeight="1" x14ac:dyDescent="0.2">
      <c r="A635" s="212">
        <v>8530</v>
      </c>
      <c r="B635" s="216" t="s">
        <v>582</v>
      </c>
      <c r="C635" s="217">
        <f>BK85</f>
        <v>149571.40999999974</v>
      </c>
      <c r="D635" s="217" t="e">
        <f>(D615/D612)*BK90</f>
        <v>#DIV/0!</v>
      </c>
      <c r="E635" s="219" t="e">
        <f>(E623/E612)*SUM(C635:D635)</f>
        <v>#DIV/0!</v>
      </c>
      <c r="F635" s="219" t="e">
        <f>(F624/F612)*BK64</f>
        <v>#DIV/0!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583</v>
      </c>
    </row>
    <row r="636" spans="1:14" s="202" customFormat="1" ht="12.6" customHeight="1" x14ac:dyDescent="0.2">
      <c r="A636" s="212">
        <v>8480</v>
      </c>
      <c r="B636" s="216" t="s">
        <v>584</v>
      </c>
      <c r="C636" s="217">
        <f>BH85</f>
        <v>0</v>
      </c>
      <c r="D636" s="217" t="e">
        <f>(D615/D612)*BH90</f>
        <v>#DIV/0!</v>
      </c>
      <c r="E636" s="219" t="e">
        <f>(E623/E612)*SUM(C636:D636)</f>
        <v>#DIV/0!</v>
      </c>
      <c r="F636" s="219" t="e">
        <f>(F624/F612)*BH64</f>
        <v>#DIV/0!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585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90451.199999999895</v>
      </c>
      <c r="D637" s="217" t="e">
        <f>(D615/D612)*BL90</f>
        <v>#DIV/0!</v>
      </c>
      <c r="E637" s="219" t="e">
        <f>(E623/E612)*SUM(C637:D637)</f>
        <v>#DIV/0!</v>
      </c>
      <c r="F637" s="219" t="e">
        <f>(F624/F612)*BL64</f>
        <v>#DIV/0!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586</v>
      </c>
    </row>
    <row r="638" spans="1:14" s="202" customFormat="1" ht="12.6" customHeight="1" x14ac:dyDescent="0.2">
      <c r="A638" s="212">
        <v>8590</v>
      </c>
      <c r="B638" s="216" t="s">
        <v>587</v>
      </c>
      <c r="C638" s="217">
        <f>BM85</f>
        <v>0</v>
      </c>
      <c r="D638" s="217" t="e">
        <f>(D615/D612)*BM90</f>
        <v>#DIV/0!</v>
      </c>
      <c r="E638" s="219" t="e">
        <f>(E623/E612)*SUM(C638:D638)</f>
        <v>#DIV/0!</v>
      </c>
      <c r="F638" s="219" t="e">
        <f>(F624/F612)*BM64</f>
        <v>#DIV/0!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588</v>
      </c>
    </row>
    <row r="639" spans="1:14" s="202" customFormat="1" ht="12.6" customHeight="1" x14ac:dyDescent="0.2">
      <c r="A639" s="212">
        <v>8660</v>
      </c>
      <c r="B639" s="216" t="s">
        <v>589</v>
      </c>
      <c r="C639" s="217">
        <f>BS85</f>
        <v>0</v>
      </c>
      <c r="D639" s="217" t="e">
        <f>(D615/D612)*BS90</f>
        <v>#DIV/0!</v>
      </c>
      <c r="E639" s="219" t="e">
        <f>(E623/E612)*SUM(C639:D639)</f>
        <v>#DIV/0!</v>
      </c>
      <c r="F639" s="219" t="e">
        <f>(F624/F612)*BS64</f>
        <v>#DIV/0!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590</v>
      </c>
    </row>
    <row r="640" spans="1:14" s="202" customFormat="1" ht="12.6" customHeight="1" x14ac:dyDescent="0.2">
      <c r="A640" s="212">
        <v>8670</v>
      </c>
      <c r="B640" s="216" t="s">
        <v>591</v>
      </c>
      <c r="C640" s="217">
        <f>BT85</f>
        <v>0</v>
      </c>
      <c r="D640" s="217" t="e">
        <f>(D615/D612)*BT90</f>
        <v>#DIV/0!</v>
      </c>
      <c r="E640" s="219" t="e">
        <f>(E623/E612)*SUM(C640:D640)</f>
        <v>#DIV/0!</v>
      </c>
      <c r="F640" s="219" t="e">
        <f>(F624/F612)*BT64</f>
        <v>#DIV/0!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592</v>
      </c>
    </row>
    <row r="641" spans="1:14" s="202" customFormat="1" ht="12.6" customHeight="1" x14ac:dyDescent="0.2">
      <c r="A641" s="212">
        <v>8680</v>
      </c>
      <c r="B641" s="216" t="s">
        <v>593</v>
      </c>
      <c r="C641" s="217">
        <f>BU85</f>
        <v>0</v>
      </c>
      <c r="D641" s="217" t="e">
        <f>(D615/D612)*BU90</f>
        <v>#DIV/0!</v>
      </c>
      <c r="E641" s="219" t="e">
        <f>(E623/E612)*SUM(C641:D641)</f>
        <v>#DIV/0!</v>
      </c>
      <c r="F641" s="219" t="e">
        <f>(F624/F612)*BU64</f>
        <v>#DIV/0!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594</v>
      </c>
    </row>
    <row r="642" spans="1:14" s="202" customFormat="1" ht="12.6" customHeight="1" x14ac:dyDescent="0.2">
      <c r="A642" s="212">
        <v>8690</v>
      </c>
      <c r="B642" s="216" t="s">
        <v>595</v>
      </c>
      <c r="C642" s="217">
        <f>BV85</f>
        <v>0</v>
      </c>
      <c r="D642" s="217" t="e">
        <f>(D615/D612)*BV90</f>
        <v>#DIV/0!</v>
      </c>
      <c r="E642" s="219" t="e">
        <f>(E623/E612)*SUM(C642:D642)</f>
        <v>#DIV/0!</v>
      </c>
      <c r="F642" s="219" t="e">
        <f>(F624/F612)*BV64</f>
        <v>#DIV/0!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596</v>
      </c>
    </row>
    <row r="643" spans="1:14" s="202" customFormat="1" ht="12.6" customHeight="1" x14ac:dyDescent="0.2">
      <c r="A643" s="212">
        <v>8700</v>
      </c>
      <c r="B643" s="216" t="s">
        <v>597</v>
      </c>
      <c r="C643" s="217">
        <f>BW85</f>
        <v>0</v>
      </c>
      <c r="D643" s="217" t="e">
        <f>(D615/D612)*BW90</f>
        <v>#DIV/0!</v>
      </c>
      <c r="E643" s="219" t="e">
        <f>(E623/E612)*SUM(C643:D643)</f>
        <v>#DIV/0!</v>
      </c>
      <c r="F643" s="219" t="e">
        <f>(F624/F612)*BW64</f>
        <v>#DIV/0!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598</v>
      </c>
    </row>
    <row r="644" spans="1:14" s="202" customFormat="1" ht="12.6" customHeight="1" x14ac:dyDescent="0.2">
      <c r="A644" s="212">
        <v>8710</v>
      </c>
      <c r="B644" s="216" t="s">
        <v>599</v>
      </c>
      <c r="C644" s="217">
        <f>BX85</f>
        <v>0</v>
      </c>
      <c r="D644" s="217" t="e">
        <f>(D615/D612)*BX90</f>
        <v>#DIV/0!</v>
      </c>
      <c r="E644" s="219" t="e">
        <f>(E623/E612)*SUM(C644:D644)</f>
        <v>#DIV/0!</v>
      </c>
      <c r="F644" s="219" t="e">
        <f>(F624/F612)*BX64</f>
        <v>#DIV/0!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600</v>
      </c>
    </row>
    <row r="645" spans="1:14" s="202" customFormat="1" ht="12.6" customHeight="1" x14ac:dyDescent="0.2">
      <c r="A645" s="212">
        <v>8720</v>
      </c>
      <c r="B645" s="216" t="s">
        <v>601</v>
      </c>
      <c r="C645" s="217">
        <f>BY85</f>
        <v>0</v>
      </c>
      <c r="D645" s="217" t="e">
        <f>(D615/D612)*BY90</f>
        <v>#DIV/0!</v>
      </c>
      <c r="E645" s="219" t="e">
        <f>(E623/E612)*SUM(C645:D645)</f>
        <v>#DIV/0!</v>
      </c>
      <c r="F645" s="219" t="e">
        <f>(F624/F612)*BY64</f>
        <v>#DIV/0!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602</v>
      </c>
    </row>
    <row r="646" spans="1:14" s="202" customFormat="1" ht="12.6" customHeight="1" x14ac:dyDescent="0.2">
      <c r="A646" s="212">
        <v>8730</v>
      </c>
      <c r="B646" s="216" t="s">
        <v>603</v>
      </c>
      <c r="C646" s="217">
        <f>BZ85</f>
        <v>115344.53999999995</v>
      </c>
      <c r="D646" s="217" t="e">
        <f>(D615/D612)*BZ90</f>
        <v>#DIV/0!</v>
      </c>
      <c r="E646" s="219" t="e">
        <f>(E623/E612)*SUM(C646:D646)</f>
        <v>#DIV/0!</v>
      </c>
      <c r="F646" s="219" t="e">
        <f>(F624/F612)*BZ64</f>
        <v>#DIV/0!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604</v>
      </c>
    </row>
    <row r="647" spans="1:14" s="202" customFormat="1" ht="12.6" customHeight="1" x14ac:dyDescent="0.2">
      <c r="A647" s="212">
        <v>8740</v>
      </c>
      <c r="B647" s="216" t="s">
        <v>605</v>
      </c>
      <c r="C647" s="217">
        <f>CA85</f>
        <v>0</v>
      </c>
      <c r="D647" s="217" t="e">
        <f>(D615/D612)*CA90</f>
        <v>#DIV/0!</v>
      </c>
      <c r="E647" s="219" t="e">
        <f>(E623/E612)*SUM(C647:D647)</f>
        <v>#DIV/0!</v>
      </c>
      <c r="F647" s="219" t="e">
        <f>(F624/F612)*CA64</f>
        <v>#DIV/0!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606</v>
      </c>
    </row>
    <row r="648" spans="1:14" s="202" customFormat="1" ht="12.6" customHeight="1" x14ac:dyDescent="0.2">
      <c r="A648" s="212"/>
      <c r="B648" s="212"/>
      <c r="C648" s="202">
        <f>SUM(C614:C647)</f>
        <v>25943744.530000001</v>
      </c>
      <c r="L648" s="215"/>
    </row>
    <row r="666" spans="1:14" s="202" customFormat="1" ht="12.6" customHeight="1" x14ac:dyDescent="0.2">
      <c r="C666" s="210" t="s">
        <v>607</v>
      </c>
      <c r="M666" s="210" t="s">
        <v>608</v>
      </c>
    </row>
    <row r="667" spans="1:14" s="202" customFormat="1" ht="12.6" customHeight="1" x14ac:dyDescent="0.2">
      <c r="C667" s="210" t="s">
        <v>537</v>
      </c>
      <c r="D667" s="210" t="s">
        <v>538</v>
      </c>
      <c r="E667" s="211" t="s">
        <v>539</v>
      </c>
      <c r="F667" s="210" t="s">
        <v>540</v>
      </c>
      <c r="G667" s="210" t="s">
        <v>541</v>
      </c>
      <c r="H667" s="210" t="s">
        <v>542</v>
      </c>
      <c r="I667" s="210" t="s">
        <v>543</v>
      </c>
      <c r="J667" s="210" t="s">
        <v>544</v>
      </c>
      <c r="K667" s="210" t="s">
        <v>545</v>
      </c>
      <c r="L667" s="211" t="s">
        <v>546</v>
      </c>
      <c r="M667" s="210" t="s">
        <v>609</v>
      </c>
    </row>
    <row r="668" spans="1:14" s="202" customFormat="1" ht="12.6" customHeight="1" x14ac:dyDescent="0.2">
      <c r="A668" s="212">
        <v>6010</v>
      </c>
      <c r="B668" s="211" t="s">
        <v>334</v>
      </c>
      <c r="C668" s="217">
        <f>C85</f>
        <v>10390232.23</v>
      </c>
      <c r="D668" s="217" t="e">
        <f>(D615/D612)*C90</f>
        <v>#DIV/0!</v>
      </c>
      <c r="E668" s="219" t="e">
        <f>(E623/E612)*SUM(C668:D668)</f>
        <v>#DIV/0!</v>
      </c>
      <c r="F668" s="219" t="e">
        <f>(F624/F612)*C64</f>
        <v>#DIV/0!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610</v>
      </c>
    </row>
    <row r="669" spans="1:14" s="202" customFormat="1" ht="12.6" customHeight="1" x14ac:dyDescent="0.2">
      <c r="A669" s="212">
        <v>6030</v>
      </c>
      <c r="B669" s="211" t="s">
        <v>335</v>
      </c>
      <c r="C669" s="217">
        <f>D85</f>
        <v>1822508.1199999999</v>
      </c>
      <c r="D669" s="217" t="e">
        <f>(D615/D612)*D90</f>
        <v>#DIV/0!</v>
      </c>
      <c r="E669" s="219" t="e">
        <f>(E623/E612)*SUM(C669:D669)</f>
        <v>#DIV/0!</v>
      </c>
      <c r="F669" s="219" t="e">
        <f>(F624/F612)*D64</f>
        <v>#DIV/0!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611</v>
      </c>
    </row>
    <row r="670" spans="1:14" s="202" customFormat="1" ht="12.6" customHeight="1" x14ac:dyDescent="0.2">
      <c r="A670" s="212">
        <v>6070</v>
      </c>
      <c r="B670" s="211" t="s">
        <v>612</v>
      </c>
      <c r="C670" s="217">
        <f>E85</f>
        <v>14887270.900000002</v>
      </c>
      <c r="D670" s="217" t="e">
        <f>(D615/D612)*E90</f>
        <v>#DIV/0!</v>
      </c>
      <c r="E670" s="219" t="e">
        <f>(E623/E612)*SUM(C670:D670)</f>
        <v>#DIV/0!</v>
      </c>
      <c r="F670" s="219" t="e">
        <f>(F624/F612)*E64</f>
        <v>#DIV/0!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613</v>
      </c>
    </row>
    <row r="671" spans="1:14" s="202" customFormat="1" ht="12.6" customHeight="1" x14ac:dyDescent="0.2">
      <c r="A671" s="212">
        <v>6100</v>
      </c>
      <c r="B671" s="211" t="s">
        <v>614</v>
      </c>
      <c r="C671" s="217">
        <f>F85</f>
        <v>7207033.8200000003</v>
      </c>
      <c r="D671" s="217" t="e">
        <f>(D615/D612)*F90</f>
        <v>#DIV/0!</v>
      </c>
      <c r="E671" s="219" t="e">
        <f>(E623/E612)*SUM(C671:D671)</f>
        <v>#DIV/0!</v>
      </c>
      <c r="F671" s="219" t="e">
        <f>(F624/F612)*F64</f>
        <v>#DIV/0!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615</v>
      </c>
    </row>
    <row r="672" spans="1:14" s="202" customFormat="1" ht="12.6" customHeight="1" x14ac:dyDescent="0.2">
      <c r="A672" s="212">
        <v>6120</v>
      </c>
      <c r="B672" s="211" t="s">
        <v>616</v>
      </c>
      <c r="C672" s="217">
        <f>G85</f>
        <v>0</v>
      </c>
      <c r="D672" s="217" t="e">
        <f>(D615/D612)*G90</f>
        <v>#DIV/0!</v>
      </c>
      <c r="E672" s="219" t="e">
        <f>(E623/E612)*SUM(C672:D672)</f>
        <v>#DIV/0!</v>
      </c>
      <c r="F672" s="219" t="e">
        <f>(F624/F612)*G64</f>
        <v>#DIV/0!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617</v>
      </c>
    </row>
    <row r="673" spans="1:14" s="202" customFormat="1" ht="12.6" customHeight="1" x14ac:dyDescent="0.2">
      <c r="A673" s="212">
        <v>6140</v>
      </c>
      <c r="B673" s="211" t="s">
        <v>618</v>
      </c>
      <c r="C673" s="217">
        <f>H85</f>
        <v>0</v>
      </c>
      <c r="D673" s="217" t="e">
        <f>(D615/D612)*H90</f>
        <v>#DIV/0!</v>
      </c>
      <c r="E673" s="219" t="e">
        <f>(E623/E612)*SUM(C673:D673)</f>
        <v>#DIV/0!</v>
      </c>
      <c r="F673" s="219" t="e">
        <f>(F624/F612)*H64</f>
        <v>#DIV/0!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619</v>
      </c>
    </row>
    <row r="674" spans="1:14" s="202" customFormat="1" ht="12.6" customHeight="1" x14ac:dyDescent="0.2">
      <c r="A674" s="212">
        <v>6150</v>
      </c>
      <c r="B674" s="211" t="s">
        <v>620</v>
      </c>
      <c r="C674" s="217">
        <f>I85</f>
        <v>0</v>
      </c>
      <c r="D674" s="217" t="e">
        <f>(D615/D612)*I90</f>
        <v>#DIV/0!</v>
      </c>
      <c r="E674" s="219" t="e">
        <f>(E623/E612)*SUM(C674:D674)</f>
        <v>#DIV/0!</v>
      </c>
      <c r="F674" s="219" t="e">
        <f>(F624/F612)*I64</f>
        <v>#DIV/0!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621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 t="e">
        <f>(D615/D612)*J90</f>
        <v>#DIV/0!</v>
      </c>
      <c r="E675" s="219" t="e">
        <f>(E623/E612)*SUM(C675:D675)</f>
        <v>#DIV/0!</v>
      </c>
      <c r="F675" s="219" t="e">
        <f>(F624/F612)*J64</f>
        <v>#DIV/0!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622</v>
      </c>
    </row>
    <row r="676" spans="1:14" s="202" customFormat="1" ht="12.6" customHeight="1" x14ac:dyDescent="0.2">
      <c r="A676" s="212">
        <v>6200</v>
      </c>
      <c r="B676" s="211" t="s">
        <v>340</v>
      </c>
      <c r="C676" s="217">
        <f>K85</f>
        <v>0</v>
      </c>
      <c r="D676" s="217" t="e">
        <f>(D615/D612)*K90</f>
        <v>#DIV/0!</v>
      </c>
      <c r="E676" s="219" t="e">
        <f>(E623/E612)*SUM(C676:D676)</f>
        <v>#DIV/0!</v>
      </c>
      <c r="F676" s="219" t="e">
        <f>(F624/F612)*K64</f>
        <v>#DIV/0!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623</v>
      </c>
    </row>
    <row r="677" spans="1:14" s="202" customFormat="1" ht="12.6" customHeight="1" x14ac:dyDescent="0.2">
      <c r="A677" s="212">
        <v>6210</v>
      </c>
      <c r="B677" s="211" t="s">
        <v>341</v>
      </c>
      <c r="C677" s="217">
        <f>L85</f>
        <v>0</v>
      </c>
      <c r="D677" s="217" t="e">
        <f>(D615/D612)*L90</f>
        <v>#DIV/0!</v>
      </c>
      <c r="E677" s="219" t="e">
        <f>(E623/E612)*SUM(C677:D677)</f>
        <v>#DIV/0!</v>
      </c>
      <c r="F677" s="219" t="e">
        <f>(F624/F612)*L64</f>
        <v>#DIV/0!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624</v>
      </c>
    </row>
    <row r="678" spans="1:14" s="202" customFormat="1" ht="12.6" customHeight="1" x14ac:dyDescent="0.2">
      <c r="A678" s="212">
        <v>6330</v>
      </c>
      <c r="B678" s="211" t="s">
        <v>625</v>
      </c>
      <c r="C678" s="217">
        <f>M85</f>
        <v>0</v>
      </c>
      <c r="D678" s="217" t="e">
        <f>(D615/D612)*M90</f>
        <v>#DIV/0!</v>
      </c>
      <c r="E678" s="219" t="e">
        <f>(E623/E612)*SUM(C678:D678)</f>
        <v>#DIV/0!</v>
      </c>
      <c r="F678" s="219" t="e">
        <f>(F624/F612)*M64</f>
        <v>#DIV/0!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626</v>
      </c>
    </row>
    <row r="679" spans="1:14" s="202" customFormat="1" ht="12.6" customHeight="1" x14ac:dyDescent="0.2">
      <c r="A679" s="212">
        <v>6400</v>
      </c>
      <c r="B679" s="211" t="s">
        <v>627</v>
      </c>
      <c r="C679" s="217">
        <f>N85</f>
        <v>0</v>
      </c>
      <c r="D679" s="217" t="e">
        <f>(D615/D612)*N90</f>
        <v>#DIV/0!</v>
      </c>
      <c r="E679" s="219" t="e">
        <f>(E623/E612)*SUM(C679:D679)</f>
        <v>#DIV/0!</v>
      </c>
      <c r="F679" s="219" t="e">
        <f>(F624/F612)*N64</f>
        <v>#DIV/0!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628</v>
      </c>
    </row>
    <row r="680" spans="1:14" s="202" customFormat="1" ht="12.6" customHeight="1" x14ac:dyDescent="0.2">
      <c r="A680" s="212">
        <v>7010</v>
      </c>
      <c r="B680" s="211" t="s">
        <v>629</v>
      </c>
      <c r="C680" s="217">
        <f>O85</f>
        <v>0</v>
      </c>
      <c r="D680" s="217" t="e">
        <f>(D615/D612)*O90</f>
        <v>#DIV/0!</v>
      </c>
      <c r="E680" s="219" t="e">
        <f>(E623/E612)*SUM(C680:D680)</f>
        <v>#DIV/0!</v>
      </c>
      <c r="F680" s="219" t="e">
        <f>(F624/F612)*O64</f>
        <v>#DIV/0!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630</v>
      </c>
    </row>
    <row r="681" spans="1:14" s="202" customFormat="1" ht="12.6" customHeight="1" x14ac:dyDescent="0.2">
      <c r="A681" s="212">
        <v>7020</v>
      </c>
      <c r="B681" s="211" t="s">
        <v>631</v>
      </c>
      <c r="C681" s="217">
        <f>P85</f>
        <v>55392212.609999999</v>
      </c>
      <c r="D681" s="217" t="e">
        <f>(D615/D612)*P90</f>
        <v>#DIV/0!</v>
      </c>
      <c r="E681" s="219" t="e">
        <f>(E623/E612)*SUM(C681:D681)</f>
        <v>#DIV/0!</v>
      </c>
      <c r="F681" s="219" t="e">
        <f>(F624/F612)*P64</f>
        <v>#DIV/0!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632</v>
      </c>
    </row>
    <row r="682" spans="1:14" s="202" customFormat="1" ht="12.6" customHeight="1" x14ac:dyDescent="0.2">
      <c r="A682" s="212">
        <v>7030</v>
      </c>
      <c r="B682" s="211" t="s">
        <v>633</v>
      </c>
      <c r="C682" s="217">
        <f>Q85</f>
        <v>1813341.8</v>
      </c>
      <c r="D682" s="217" t="e">
        <f>(D615/D612)*Q90</f>
        <v>#DIV/0!</v>
      </c>
      <c r="E682" s="219" t="e">
        <f>(E623/E612)*SUM(C682:D682)</f>
        <v>#DIV/0!</v>
      </c>
      <c r="F682" s="219" t="e">
        <f>(F624/F612)*Q64</f>
        <v>#DIV/0!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634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7898005.5800000001</v>
      </c>
      <c r="D683" s="217" t="e">
        <f>(D615/D612)*R90</f>
        <v>#DIV/0!</v>
      </c>
      <c r="E683" s="219" t="e">
        <f>(E623/E612)*SUM(C683:D683)</f>
        <v>#DIV/0!</v>
      </c>
      <c r="F683" s="219" t="e">
        <f>(F624/F612)*R64</f>
        <v>#DIV/0!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635</v>
      </c>
    </row>
    <row r="684" spans="1:14" s="202" customFormat="1" ht="12.6" customHeight="1" x14ac:dyDescent="0.2">
      <c r="A684" s="212">
        <v>7050</v>
      </c>
      <c r="B684" s="211" t="s">
        <v>636</v>
      </c>
      <c r="C684" s="217">
        <f>S85</f>
        <v>-17719.09000000004</v>
      </c>
      <c r="D684" s="217" t="e">
        <f>(D615/D612)*S90</f>
        <v>#DIV/0!</v>
      </c>
      <c r="E684" s="219" t="e">
        <f>(E623/E612)*SUM(C684:D684)</f>
        <v>#DIV/0!</v>
      </c>
      <c r="F684" s="219" t="e">
        <f>(F624/F612)*S64</f>
        <v>#DIV/0!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637</v>
      </c>
    </row>
    <row r="685" spans="1:14" s="202" customFormat="1" ht="12.6" customHeight="1" x14ac:dyDescent="0.2">
      <c r="A685" s="212">
        <v>7060</v>
      </c>
      <c r="B685" s="211" t="s">
        <v>638</v>
      </c>
      <c r="C685" s="217">
        <f>T85</f>
        <v>228747.35000000003</v>
      </c>
      <c r="D685" s="217" t="e">
        <f>(D615/D612)*T90</f>
        <v>#DIV/0!</v>
      </c>
      <c r="E685" s="219" t="e">
        <f>(E623/E612)*SUM(C685:D685)</f>
        <v>#DIV/0!</v>
      </c>
      <c r="F685" s="219" t="e">
        <f>(F624/F612)*T64</f>
        <v>#DIV/0!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639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10156350.719999999</v>
      </c>
      <c r="D686" s="217" t="e">
        <f>(D615/D612)*U90</f>
        <v>#DIV/0!</v>
      </c>
      <c r="E686" s="219" t="e">
        <f>(E623/E612)*SUM(C686:D686)</f>
        <v>#DIV/0!</v>
      </c>
      <c r="F686" s="219" t="e">
        <f>(F624/F612)*U64</f>
        <v>#DIV/0!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640</v>
      </c>
    </row>
    <row r="687" spans="1:14" s="202" customFormat="1" ht="12.6" customHeight="1" x14ac:dyDescent="0.2">
      <c r="A687" s="212">
        <v>7110</v>
      </c>
      <c r="B687" s="211" t="s">
        <v>641</v>
      </c>
      <c r="C687" s="217">
        <f>V85</f>
        <v>0</v>
      </c>
      <c r="D687" s="217" t="e">
        <f>(D615/D612)*V90</f>
        <v>#DIV/0!</v>
      </c>
      <c r="E687" s="219" t="e">
        <f>(E623/E612)*SUM(C687:D687)</f>
        <v>#DIV/0!</v>
      </c>
      <c r="F687" s="219" t="e">
        <f>(F624/F612)*V64</f>
        <v>#DIV/0!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642</v>
      </c>
    </row>
    <row r="688" spans="1:14" s="202" customFormat="1" ht="12.6" customHeight="1" x14ac:dyDescent="0.2">
      <c r="A688" s="212">
        <v>7120</v>
      </c>
      <c r="B688" s="211" t="s">
        <v>643</v>
      </c>
      <c r="C688" s="217">
        <f>W85</f>
        <v>1529005.63</v>
      </c>
      <c r="D688" s="217" t="e">
        <f>(D615/D612)*W90</f>
        <v>#DIV/0!</v>
      </c>
      <c r="E688" s="219" t="e">
        <f>(E623/E612)*SUM(C688:D688)</f>
        <v>#DIV/0!</v>
      </c>
      <c r="F688" s="219" t="e">
        <f>(F624/F612)*W64</f>
        <v>#DIV/0!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644</v>
      </c>
    </row>
    <row r="689" spans="1:14" s="202" customFormat="1" ht="12.6" customHeight="1" x14ac:dyDescent="0.2">
      <c r="A689" s="212">
        <v>7130</v>
      </c>
      <c r="B689" s="211" t="s">
        <v>645</v>
      </c>
      <c r="C689" s="217">
        <f>X85</f>
        <v>4900401.0999999996</v>
      </c>
      <c r="D689" s="217" t="e">
        <f>(D615/D612)*X90</f>
        <v>#DIV/0!</v>
      </c>
      <c r="E689" s="219" t="e">
        <f>(E623/E612)*SUM(C689:D689)</f>
        <v>#DIV/0!</v>
      </c>
      <c r="F689" s="219" t="e">
        <f>(F624/F612)*X64</f>
        <v>#DIV/0!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646</v>
      </c>
    </row>
    <row r="690" spans="1:14" s="202" customFormat="1" ht="12.6" customHeight="1" x14ac:dyDescent="0.2">
      <c r="A690" s="212">
        <v>7140</v>
      </c>
      <c r="B690" s="211" t="s">
        <v>647</v>
      </c>
      <c r="C690" s="217">
        <f>Y85</f>
        <v>13315888.83</v>
      </c>
      <c r="D690" s="217" t="e">
        <f>(D615/D612)*Y90</f>
        <v>#DIV/0!</v>
      </c>
      <c r="E690" s="219" t="e">
        <f>(E623/E612)*SUM(C690:D690)</f>
        <v>#DIV/0!</v>
      </c>
      <c r="F690" s="219" t="e">
        <f>(F624/F612)*Y64</f>
        <v>#DIV/0!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648</v>
      </c>
    </row>
    <row r="691" spans="1:14" s="202" customFormat="1" ht="12.6" customHeight="1" x14ac:dyDescent="0.2">
      <c r="A691" s="212">
        <v>7150</v>
      </c>
      <c r="B691" s="211" t="s">
        <v>649</v>
      </c>
      <c r="C691" s="217">
        <f>Z85</f>
        <v>0</v>
      </c>
      <c r="D691" s="217" t="e">
        <f>(D615/D612)*Z90</f>
        <v>#DIV/0!</v>
      </c>
      <c r="E691" s="219" t="e">
        <f>(E623/E612)*SUM(C691:D691)</f>
        <v>#DIV/0!</v>
      </c>
      <c r="F691" s="219" t="e">
        <f>(F624/F612)*Z64</f>
        <v>#DIV/0!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650</v>
      </c>
    </row>
    <row r="692" spans="1:14" s="202" customFormat="1" ht="12.6" customHeight="1" x14ac:dyDescent="0.2">
      <c r="A692" s="212">
        <v>7160</v>
      </c>
      <c r="B692" s="211" t="s">
        <v>651</v>
      </c>
      <c r="C692" s="217">
        <f>AA85</f>
        <v>698092.94000000006</v>
      </c>
      <c r="D692" s="217" t="e">
        <f>(D615/D612)*AA90</f>
        <v>#DIV/0!</v>
      </c>
      <c r="E692" s="219" t="e">
        <f>(E623/E612)*SUM(C692:D692)</f>
        <v>#DIV/0!</v>
      </c>
      <c r="F692" s="219" t="e">
        <f>(F624/F612)*AA64</f>
        <v>#DIV/0!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652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9665198.6500000004</v>
      </c>
      <c r="D693" s="217" t="e">
        <f>(D615/D612)*AB90</f>
        <v>#DIV/0!</v>
      </c>
      <c r="E693" s="219" t="e">
        <f>(E623/E612)*SUM(C693:D693)</f>
        <v>#DIV/0!</v>
      </c>
      <c r="F693" s="219" t="e">
        <f>(F624/F612)*AB64</f>
        <v>#DIV/0!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653</v>
      </c>
    </row>
    <row r="694" spans="1:14" s="202" customFormat="1" ht="12.6" customHeight="1" x14ac:dyDescent="0.2">
      <c r="A694" s="212">
        <v>7180</v>
      </c>
      <c r="B694" s="211" t="s">
        <v>654</v>
      </c>
      <c r="C694" s="217">
        <f>AC85</f>
        <v>3581783.0100000002</v>
      </c>
      <c r="D694" s="217" t="e">
        <f>(D615/D612)*AC90</f>
        <v>#DIV/0!</v>
      </c>
      <c r="E694" s="219" t="e">
        <f>(E623/E612)*SUM(C694:D694)</f>
        <v>#DIV/0!</v>
      </c>
      <c r="F694" s="219" t="e">
        <f>(F624/F612)*AC64</f>
        <v>#DIV/0!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655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20029.14</v>
      </c>
      <c r="D695" s="217" t="e">
        <f>(D615/D612)*AD90</f>
        <v>#DIV/0!</v>
      </c>
      <c r="E695" s="219" t="e">
        <f>(E623/E612)*SUM(C695:D695)</f>
        <v>#DIV/0!</v>
      </c>
      <c r="F695" s="219" t="e">
        <f>(F624/F612)*AD64</f>
        <v>#DIV/0!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656</v>
      </c>
    </row>
    <row r="696" spans="1:14" s="202" customFormat="1" ht="12.6" customHeight="1" x14ac:dyDescent="0.2">
      <c r="A696" s="212">
        <v>7200</v>
      </c>
      <c r="B696" s="211" t="s">
        <v>657</v>
      </c>
      <c r="C696" s="217">
        <f>AE85</f>
        <v>1183446.73</v>
      </c>
      <c r="D696" s="217" t="e">
        <f>(D615/D612)*AE90</f>
        <v>#DIV/0!</v>
      </c>
      <c r="E696" s="219" t="e">
        <f>(E623/E612)*SUM(C696:D696)</f>
        <v>#DIV/0!</v>
      </c>
      <c r="F696" s="219" t="e">
        <f>(F624/F612)*AE64</f>
        <v>#DIV/0!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658</v>
      </c>
    </row>
    <row r="697" spans="1:14" s="202" customFormat="1" ht="12.6" customHeight="1" x14ac:dyDescent="0.2">
      <c r="A697" s="212">
        <v>7220</v>
      </c>
      <c r="B697" s="211" t="s">
        <v>659</v>
      </c>
      <c r="C697" s="217">
        <f>AF85</f>
        <v>0</v>
      </c>
      <c r="D697" s="217" t="e">
        <f>(D615/D612)*AF90</f>
        <v>#DIV/0!</v>
      </c>
      <c r="E697" s="219" t="e">
        <f>(E623/E612)*SUM(C697:D697)</f>
        <v>#DIV/0!</v>
      </c>
      <c r="F697" s="219" t="e">
        <f>(F624/F612)*AF64</f>
        <v>#DIV/0!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660</v>
      </c>
    </row>
    <row r="698" spans="1:14" s="202" customFormat="1" ht="12.6" customHeight="1" x14ac:dyDescent="0.2">
      <c r="A698" s="212">
        <v>7230</v>
      </c>
      <c r="B698" s="211" t="s">
        <v>661</v>
      </c>
      <c r="C698" s="217">
        <f>AG85</f>
        <v>24675145.789999999</v>
      </c>
      <c r="D698" s="217" t="e">
        <f>(D615/D612)*AG90</f>
        <v>#DIV/0!</v>
      </c>
      <c r="E698" s="219" t="e">
        <f>(E623/E612)*SUM(C698:D698)</f>
        <v>#DIV/0!</v>
      </c>
      <c r="F698" s="219" t="e">
        <f>(F624/F612)*AG64</f>
        <v>#DIV/0!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662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 t="e">
        <f>(D615/D612)*AH90</f>
        <v>#DIV/0!</v>
      </c>
      <c r="E699" s="219" t="e">
        <f>(E623/E612)*SUM(C699:D699)</f>
        <v>#DIV/0!</v>
      </c>
      <c r="F699" s="219" t="e">
        <f>(F624/F612)*AH64</f>
        <v>#DIV/0!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663</v>
      </c>
    </row>
    <row r="700" spans="1:14" s="202" customFormat="1" ht="12.6" customHeight="1" x14ac:dyDescent="0.2">
      <c r="A700" s="212">
        <v>7250</v>
      </c>
      <c r="B700" s="211" t="s">
        <v>664</v>
      </c>
      <c r="C700" s="217">
        <f>AI85</f>
        <v>0</v>
      </c>
      <c r="D700" s="217" t="e">
        <f>(D615/D612)*AI90</f>
        <v>#DIV/0!</v>
      </c>
      <c r="E700" s="219" t="e">
        <f>(E623/E612)*SUM(C700:D700)</f>
        <v>#DIV/0!</v>
      </c>
      <c r="F700" s="219" t="e">
        <f>(F624/F612)*AI64</f>
        <v>#DIV/0!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665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 t="e">
        <f>(D615/D612)*AJ90</f>
        <v>#DIV/0!</v>
      </c>
      <c r="E701" s="219" t="e">
        <f>(E623/E612)*SUM(C701:D701)</f>
        <v>#DIV/0!</v>
      </c>
      <c r="F701" s="219" t="e">
        <f>(F624/F612)*AJ64</f>
        <v>#DIV/0!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666</v>
      </c>
    </row>
    <row r="702" spans="1:14" s="202" customFormat="1" ht="12.6" customHeight="1" x14ac:dyDescent="0.2">
      <c r="A702" s="212">
        <v>7310</v>
      </c>
      <c r="B702" s="211" t="s">
        <v>667</v>
      </c>
      <c r="C702" s="217">
        <f>AK85</f>
        <v>53795.98</v>
      </c>
      <c r="D702" s="217" t="e">
        <f>(D615/D612)*AK90</f>
        <v>#DIV/0!</v>
      </c>
      <c r="E702" s="219" t="e">
        <f>(E623/E612)*SUM(C702:D702)</f>
        <v>#DIV/0!</v>
      </c>
      <c r="F702" s="219" t="e">
        <f>(F624/F612)*AK64</f>
        <v>#DIV/0!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668</v>
      </c>
    </row>
    <row r="703" spans="1:14" s="202" customFormat="1" ht="12.6" customHeight="1" x14ac:dyDescent="0.2">
      <c r="A703" s="212">
        <v>7320</v>
      </c>
      <c r="B703" s="211" t="s">
        <v>669</v>
      </c>
      <c r="C703" s="217">
        <f>AL85</f>
        <v>35038.15</v>
      </c>
      <c r="D703" s="217" t="e">
        <f>(D615/D612)*AL90</f>
        <v>#DIV/0!</v>
      </c>
      <c r="E703" s="219" t="e">
        <f>(E623/E612)*SUM(C703:D703)</f>
        <v>#DIV/0!</v>
      </c>
      <c r="F703" s="219" t="e">
        <f>(F624/F612)*AL64</f>
        <v>#DIV/0!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670</v>
      </c>
    </row>
    <row r="704" spans="1:14" s="202" customFormat="1" ht="12.6" customHeight="1" x14ac:dyDescent="0.2">
      <c r="A704" s="212">
        <v>7330</v>
      </c>
      <c r="B704" s="211" t="s">
        <v>671</v>
      </c>
      <c r="C704" s="217">
        <f>AM85</f>
        <v>0</v>
      </c>
      <c r="D704" s="217" t="e">
        <f>(D615/D612)*AM90</f>
        <v>#DIV/0!</v>
      </c>
      <c r="E704" s="219" t="e">
        <f>(E623/E612)*SUM(C704:D704)</f>
        <v>#DIV/0!</v>
      </c>
      <c r="F704" s="219" t="e">
        <f>(F624/F612)*AM64</f>
        <v>#DIV/0!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672</v>
      </c>
    </row>
    <row r="705" spans="1:14" s="202" customFormat="1" ht="12.6" customHeight="1" x14ac:dyDescent="0.2">
      <c r="A705" s="212">
        <v>7340</v>
      </c>
      <c r="B705" s="211" t="s">
        <v>673</v>
      </c>
      <c r="C705" s="217">
        <f>AN85</f>
        <v>0</v>
      </c>
      <c r="D705" s="217" t="e">
        <f>(D615/D612)*AN90</f>
        <v>#DIV/0!</v>
      </c>
      <c r="E705" s="219" t="e">
        <f>(E623/E612)*SUM(C705:D705)</f>
        <v>#DIV/0!</v>
      </c>
      <c r="F705" s="219" t="e">
        <f>(F624/F612)*AN64</f>
        <v>#DIV/0!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674</v>
      </c>
    </row>
    <row r="706" spans="1:14" s="202" customFormat="1" ht="12.6" customHeight="1" x14ac:dyDescent="0.2">
      <c r="A706" s="212">
        <v>7350</v>
      </c>
      <c r="B706" s="211" t="s">
        <v>675</v>
      </c>
      <c r="C706" s="217">
        <f>AO85</f>
        <v>-201176.8599999999</v>
      </c>
      <c r="D706" s="217" t="e">
        <f>(D615/D612)*AO90</f>
        <v>#DIV/0!</v>
      </c>
      <c r="E706" s="219" t="e">
        <f>(E623/E612)*SUM(C706:D706)</f>
        <v>#DIV/0!</v>
      </c>
      <c r="F706" s="219" t="e">
        <f>(F624/F612)*AO64</f>
        <v>#DIV/0!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676</v>
      </c>
    </row>
    <row r="707" spans="1:14" s="202" customFormat="1" ht="12.6" customHeight="1" x14ac:dyDescent="0.2">
      <c r="A707" s="212">
        <v>7380</v>
      </c>
      <c r="B707" s="211" t="s">
        <v>677</v>
      </c>
      <c r="C707" s="217">
        <f>AP85</f>
        <v>0</v>
      </c>
      <c r="D707" s="217" t="e">
        <f>(D615/D612)*AP90</f>
        <v>#DIV/0!</v>
      </c>
      <c r="E707" s="219" t="e">
        <f>(E623/E612)*SUM(C707:D707)</f>
        <v>#DIV/0!</v>
      </c>
      <c r="F707" s="219" t="e">
        <f>(F624/F612)*AP64</f>
        <v>#DIV/0!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678</v>
      </c>
    </row>
    <row r="708" spans="1:14" s="202" customFormat="1" ht="12.6" customHeight="1" x14ac:dyDescent="0.2">
      <c r="A708" s="212">
        <v>7390</v>
      </c>
      <c r="B708" s="211" t="s">
        <v>679</v>
      </c>
      <c r="C708" s="217">
        <f>AQ85</f>
        <v>0</v>
      </c>
      <c r="D708" s="217" t="e">
        <f>(D615/D612)*AQ90</f>
        <v>#DIV/0!</v>
      </c>
      <c r="E708" s="219" t="e">
        <f>(E623/E612)*SUM(C708:D708)</f>
        <v>#DIV/0!</v>
      </c>
      <c r="F708" s="219" t="e">
        <f>(F624/F612)*AQ64</f>
        <v>#DIV/0!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680</v>
      </c>
    </row>
    <row r="709" spans="1:14" s="202" customFormat="1" ht="12.6" customHeight="1" x14ac:dyDescent="0.2">
      <c r="A709" s="212">
        <v>7400</v>
      </c>
      <c r="B709" s="211" t="s">
        <v>681</v>
      </c>
      <c r="C709" s="217">
        <f>AR85</f>
        <v>0</v>
      </c>
      <c r="D709" s="217" t="e">
        <f>(D615/D612)*AR90</f>
        <v>#DIV/0!</v>
      </c>
      <c r="E709" s="219" t="e">
        <f>(E623/E612)*SUM(C709:D709)</f>
        <v>#DIV/0!</v>
      </c>
      <c r="F709" s="219" t="e">
        <f>(F624/F612)*AR64</f>
        <v>#DIV/0!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682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 t="e">
        <f>(D615/D612)*AS90</f>
        <v>#DIV/0!</v>
      </c>
      <c r="E710" s="219" t="e">
        <f>(E623/E612)*SUM(C710:D710)</f>
        <v>#DIV/0!</v>
      </c>
      <c r="F710" s="219" t="e">
        <f>(F624/F612)*AS64</f>
        <v>#DIV/0!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683</v>
      </c>
    </row>
    <row r="711" spans="1:14" s="202" customFormat="1" ht="12.6" customHeight="1" x14ac:dyDescent="0.2">
      <c r="A711" s="212">
        <v>7420</v>
      </c>
      <c r="B711" s="211" t="s">
        <v>684</v>
      </c>
      <c r="C711" s="217">
        <f>AT85</f>
        <v>0</v>
      </c>
      <c r="D711" s="217" t="e">
        <f>(D615/D612)*AT90</f>
        <v>#DIV/0!</v>
      </c>
      <c r="E711" s="219" t="e">
        <f>(E623/E612)*SUM(C711:D711)</f>
        <v>#DIV/0!</v>
      </c>
      <c r="F711" s="219" t="e">
        <f>(F624/F612)*AT64</f>
        <v>#DIV/0!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685</v>
      </c>
    </row>
    <row r="712" spans="1:14" s="202" customFormat="1" ht="12.6" customHeight="1" x14ac:dyDescent="0.2">
      <c r="A712" s="212">
        <v>7430</v>
      </c>
      <c r="B712" s="211" t="s">
        <v>686</v>
      </c>
      <c r="C712" s="217">
        <f>AU85</f>
        <v>0</v>
      </c>
      <c r="D712" s="217" t="e">
        <f>(D615/D612)*AU90</f>
        <v>#DIV/0!</v>
      </c>
      <c r="E712" s="219" t="e">
        <f>(E623/E612)*SUM(C712:D712)</f>
        <v>#DIV/0!</v>
      </c>
      <c r="F712" s="219" t="e">
        <f>(F624/F612)*AU64</f>
        <v>#DIV/0!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687</v>
      </c>
    </row>
    <row r="713" spans="1:14" s="202" customFormat="1" ht="12.6" customHeight="1" x14ac:dyDescent="0.2">
      <c r="A713" s="212">
        <v>7490</v>
      </c>
      <c r="B713" s="211" t="s">
        <v>688</v>
      </c>
      <c r="C713" s="217">
        <f>AV85</f>
        <v>6268919.5999999996</v>
      </c>
      <c r="D713" s="217" t="e">
        <f>(D615/D612)*AV90</f>
        <v>#DIV/0!</v>
      </c>
      <c r="E713" s="219" t="e">
        <f>(E623/E612)*SUM(C713:D713)</f>
        <v>#DIV/0!</v>
      </c>
      <c r="F713" s="219" t="e">
        <f>(F624/F612)*AV64</f>
        <v>#DIV/0!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689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201447297.2599999</v>
      </c>
      <c r="D715" s="202" t="e">
        <f>SUM(D616:D647)+SUM(D668:D713)</f>
        <v>#DIV/0!</v>
      </c>
      <c r="E715" s="202" t="e">
        <f>SUM(E624:E647)+SUM(E668:E713)</f>
        <v>#DIV/0!</v>
      </c>
      <c r="F715" s="202" t="e">
        <f>SUM(F625:F648)+SUM(F668:F713)</f>
        <v>#DIV/0!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690</v>
      </c>
    </row>
    <row r="716" spans="1:14" s="202" customFormat="1" ht="12.6" customHeight="1" x14ac:dyDescent="0.2">
      <c r="C716" s="214">
        <f>CE85</f>
        <v>201447297.25999981</v>
      </c>
      <c r="D716" s="202">
        <f>D615</f>
        <v>911982.5399999998</v>
      </c>
      <c r="E716" s="202" t="e">
        <f>E623</f>
        <v>#DIV/0!</v>
      </c>
      <c r="F716" s="202" t="e">
        <f>F624</f>
        <v>#DIV/0!</v>
      </c>
      <c r="G716" s="202" t="e">
        <f>G625</f>
        <v>#DIV/0!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25943744.530000001</v>
      </c>
      <c r="N716" s="211" t="s">
        <v>691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898</v>
      </c>
      <c r="B1" s="169"/>
      <c r="C1" s="169"/>
    </row>
    <row r="2" spans="1:3" ht="20.100000000000001" customHeight="1" x14ac:dyDescent="0.25">
      <c r="A2" s="168"/>
      <c r="B2" s="169"/>
      <c r="C2" s="94" t="s">
        <v>899</v>
      </c>
    </row>
    <row r="3" spans="1:3" ht="20.100000000000001" customHeight="1" x14ac:dyDescent="0.25">
      <c r="A3" s="120" t="str">
        <f>"Hospital: "&amp;data!C98</f>
        <v>Hospital: Valley Hospital and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900</v>
      </c>
      <c r="C4" s="173"/>
    </row>
    <row r="5" spans="1:3" ht="20.100000000000001" customHeight="1" x14ac:dyDescent="0.25">
      <c r="A5" s="174">
        <v>1</v>
      </c>
      <c r="B5" s="175" t="s">
        <v>416</v>
      </c>
      <c r="C5" s="175"/>
    </row>
    <row r="6" spans="1:3" ht="20.100000000000001" customHeight="1" x14ac:dyDescent="0.25">
      <c r="A6" s="174">
        <v>2</v>
      </c>
      <c r="B6" s="176" t="s">
        <v>417</v>
      </c>
      <c r="C6" s="176">
        <f>data!C266</f>
        <v>0</v>
      </c>
    </row>
    <row r="7" spans="1:3" ht="20.100000000000001" customHeight="1" x14ac:dyDescent="0.25">
      <c r="A7" s="174">
        <v>3</v>
      </c>
      <c r="B7" s="176" t="s">
        <v>418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419</v>
      </c>
      <c r="C8" s="176">
        <f>data!C268</f>
        <v>97569334.629999995</v>
      </c>
    </row>
    <row r="9" spans="1:3" ht="20.100000000000001" customHeight="1" x14ac:dyDescent="0.25">
      <c r="A9" s="174">
        <v>5</v>
      </c>
      <c r="B9" s="176" t="s">
        <v>901</v>
      </c>
      <c r="C9" s="176">
        <f>data!C269</f>
        <v>70528839.899999991</v>
      </c>
    </row>
    <row r="10" spans="1:3" ht="20.100000000000001" customHeight="1" x14ac:dyDescent="0.25">
      <c r="A10" s="174">
        <v>6</v>
      </c>
      <c r="B10" s="176" t="s">
        <v>902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903</v>
      </c>
      <c r="C11" s="176">
        <f>data!C271</f>
        <v>49302.04</v>
      </c>
    </row>
    <row r="12" spans="1:3" ht="20.100000000000001" customHeight="1" x14ac:dyDescent="0.25">
      <c r="A12" s="174">
        <v>8</v>
      </c>
      <c r="B12" s="176" t="s">
        <v>423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424</v>
      </c>
      <c r="C13" s="176">
        <f>data!C273</f>
        <v>3941139.99</v>
      </c>
    </row>
    <row r="14" spans="1:3" ht="20.100000000000001" customHeight="1" x14ac:dyDescent="0.25">
      <c r="A14" s="174">
        <v>10</v>
      </c>
      <c r="B14" s="176" t="s">
        <v>425</v>
      </c>
      <c r="C14" s="176">
        <f>data!C274</f>
        <v>827727.65</v>
      </c>
    </row>
    <row r="15" spans="1:3" ht="20.100000000000001" customHeight="1" x14ac:dyDescent="0.25">
      <c r="A15" s="174">
        <v>11</v>
      </c>
      <c r="B15" s="176" t="s">
        <v>904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905</v>
      </c>
      <c r="C16" s="176">
        <f>data!D276</f>
        <v>31858664.410000004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906</v>
      </c>
      <c r="C18" s="175"/>
    </row>
    <row r="19" spans="1:3" ht="20.100000000000001" customHeight="1" x14ac:dyDescent="0.25">
      <c r="A19" s="174">
        <v>15</v>
      </c>
      <c r="B19" s="176" t="s">
        <v>417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418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429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907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908</v>
      </c>
      <c r="C24" s="175"/>
    </row>
    <row r="25" spans="1:3" ht="20.100000000000001" customHeight="1" x14ac:dyDescent="0.25">
      <c r="A25" s="174">
        <v>21</v>
      </c>
      <c r="B25" s="176" t="s">
        <v>385</v>
      </c>
      <c r="C25" s="176">
        <f>data!C283</f>
        <v>10453503.65</v>
      </c>
    </row>
    <row r="26" spans="1:3" ht="20.100000000000001" customHeight="1" x14ac:dyDescent="0.25">
      <c r="A26" s="174">
        <v>22</v>
      </c>
      <c r="B26" s="176" t="s">
        <v>386</v>
      </c>
      <c r="C26" s="176">
        <f>data!C284</f>
        <v>766764</v>
      </c>
    </row>
    <row r="27" spans="1:3" ht="20.100000000000001" customHeight="1" x14ac:dyDescent="0.25">
      <c r="A27" s="174">
        <v>23</v>
      </c>
      <c r="B27" s="176" t="s">
        <v>387</v>
      </c>
      <c r="C27" s="176">
        <f>data!C285</f>
        <v>40348008.539999999</v>
      </c>
    </row>
    <row r="28" spans="1:3" ht="20.100000000000001" customHeight="1" x14ac:dyDescent="0.25">
      <c r="A28" s="174">
        <v>24</v>
      </c>
      <c r="B28" s="176" t="s">
        <v>909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390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434</v>
      </c>
      <c r="C30" s="176">
        <f>data!C288</f>
        <v>29167399.189999998</v>
      </c>
    </row>
    <row r="31" spans="1:3" ht="20.100000000000001" customHeight="1" x14ac:dyDescent="0.25">
      <c r="A31" s="174">
        <v>27</v>
      </c>
      <c r="B31" s="176" t="s">
        <v>393</v>
      </c>
      <c r="C31" s="176">
        <f>data!C289</f>
        <v>20000</v>
      </c>
    </row>
    <row r="32" spans="1:3" ht="20.100000000000001" customHeight="1" x14ac:dyDescent="0.25">
      <c r="A32" s="174">
        <v>28</v>
      </c>
      <c r="B32" s="176" t="s">
        <v>394</v>
      </c>
      <c r="C32" s="176">
        <f>data!C290</f>
        <v>5270555.7699999996</v>
      </c>
    </row>
    <row r="33" spans="1:3" ht="20.100000000000001" customHeight="1" x14ac:dyDescent="0.25">
      <c r="A33" s="174">
        <v>29</v>
      </c>
      <c r="B33" s="176" t="s">
        <v>608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910</v>
      </c>
      <c r="C34" s="176">
        <f>data!C292</f>
        <v>28627769.48</v>
      </c>
    </row>
    <row r="35" spans="1:3" ht="20.100000000000001" customHeight="1" x14ac:dyDescent="0.25">
      <c r="A35" s="174">
        <v>31</v>
      </c>
      <c r="B35" s="176" t="s">
        <v>911</v>
      </c>
      <c r="C35" s="176">
        <f>data!D293</f>
        <v>57398461.669999987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912</v>
      </c>
      <c r="C37" s="175"/>
    </row>
    <row r="38" spans="1:3" ht="20.100000000000001" customHeight="1" x14ac:dyDescent="0.25">
      <c r="A38" s="174">
        <v>34</v>
      </c>
      <c r="B38" s="176" t="s">
        <v>913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914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441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429</v>
      </c>
      <c r="C41" s="176">
        <f>data!C298</f>
        <v>71835838.439999998</v>
      </c>
    </row>
    <row r="42" spans="1:3" ht="20.100000000000001" customHeight="1" x14ac:dyDescent="0.25">
      <c r="A42" s="174">
        <v>38</v>
      </c>
      <c r="B42" s="176" t="s">
        <v>915</v>
      </c>
      <c r="C42" s="176">
        <f>data!D299</f>
        <v>71835838.439999998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916</v>
      </c>
      <c r="C44" s="175"/>
    </row>
    <row r="45" spans="1:3" ht="20.100000000000001" customHeight="1" x14ac:dyDescent="0.25">
      <c r="A45" s="174">
        <v>41</v>
      </c>
      <c r="B45" s="176" t="s">
        <v>444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445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917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447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918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919</v>
      </c>
      <c r="C50" s="176">
        <f>data!D308</f>
        <v>161092964.51999998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920</v>
      </c>
      <c r="B53" s="169"/>
      <c r="C53" s="169"/>
    </row>
    <row r="54" spans="1:3" ht="20.100000000000001" customHeight="1" x14ac:dyDescent="0.25">
      <c r="A54" s="168"/>
      <c r="B54" s="169"/>
      <c r="C54" s="94" t="s">
        <v>921</v>
      </c>
    </row>
    <row r="55" spans="1:3" ht="20.100000000000001" customHeight="1" x14ac:dyDescent="0.25">
      <c r="A55" s="120" t="str">
        <f>"Hospital: "&amp;data!C98</f>
        <v>Hospital: Valley Hospital and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922</v>
      </c>
      <c r="C56" s="173"/>
    </row>
    <row r="57" spans="1:3" ht="20.100000000000001" customHeight="1" x14ac:dyDescent="0.25">
      <c r="A57" s="183">
        <v>1</v>
      </c>
      <c r="B57" s="168" t="s">
        <v>451</v>
      </c>
      <c r="C57" s="184"/>
    </row>
    <row r="58" spans="1:3" ht="20.100000000000001" customHeight="1" x14ac:dyDescent="0.25">
      <c r="A58" s="174">
        <v>2</v>
      </c>
      <c r="B58" s="176" t="s">
        <v>452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923</v>
      </c>
      <c r="C59" s="176">
        <f>data!C315</f>
        <v>10420039.789999999</v>
      </c>
    </row>
    <row r="60" spans="1:3" ht="20.100000000000001" customHeight="1" x14ac:dyDescent="0.25">
      <c r="A60" s="174">
        <v>4</v>
      </c>
      <c r="B60" s="176" t="s">
        <v>924</v>
      </c>
      <c r="C60" s="176">
        <f>data!C316</f>
        <v>62437487.410000004</v>
      </c>
    </row>
    <row r="61" spans="1:3" ht="20.100000000000001" customHeight="1" x14ac:dyDescent="0.25">
      <c r="A61" s="174">
        <v>5</v>
      </c>
      <c r="B61" s="176" t="s">
        <v>455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925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926</v>
      </c>
      <c r="C63" s="176">
        <f>data!C319</f>
        <v>1018184.08</v>
      </c>
    </row>
    <row r="64" spans="1:3" ht="20.100000000000001" customHeight="1" x14ac:dyDescent="0.25">
      <c r="A64" s="174">
        <v>8</v>
      </c>
      <c r="B64" s="176" t="s">
        <v>458</v>
      </c>
      <c r="C64" s="176">
        <f>data!C320</f>
        <v>250000</v>
      </c>
    </row>
    <row r="65" spans="1:3" ht="20.100000000000001" customHeight="1" x14ac:dyDescent="0.25">
      <c r="A65" s="174">
        <v>9</v>
      </c>
      <c r="B65" s="176" t="s">
        <v>459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460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927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928</v>
      </c>
      <c r="C68" s="176">
        <f>data!D324</f>
        <v>74125711.280000001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929</v>
      </c>
      <c r="C70" s="175"/>
    </row>
    <row r="71" spans="1:3" ht="20.100000000000001" customHeight="1" x14ac:dyDescent="0.25">
      <c r="A71" s="174">
        <v>15</v>
      </c>
      <c r="B71" s="176" t="s">
        <v>464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930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466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931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468</v>
      </c>
      <c r="C76" s="175"/>
    </row>
    <row r="77" spans="1:3" ht="20.100000000000001" customHeight="1" x14ac:dyDescent="0.25">
      <c r="A77" s="174">
        <v>21</v>
      </c>
      <c r="B77" s="176" t="s">
        <v>469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932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471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933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473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934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475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476</v>
      </c>
      <c r="C84" s="176">
        <f>data!C338</f>
        <v>2832.75</v>
      </c>
    </row>
    <row r="85" spans="1:3" ht="20.100000000000001" customHeight="1" x14ac:dyDescent="0.25">
      <c r="A85" s="174">
        <v>29</v>
      </c>
      <c r="B85" s="176" t="s">
        <v>608</v>
      </c>
      <c r="C85" s="176">
        <f>data!D339</f>
        <v>2832.75</v>
      </c>
    </row>
    <row r="86" spans="1:3" ht="20.100000000000001" customHeight="1" x14ac:dyDescent="0.25">
      <c r="A86" s="174">
        <v>30</v>
      </c>
      <c r="B86" s="176" t="s">
        <v>935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936</v>
      </c>
      <c r="C87" s="176">
        <f>data!D341</f>
        <v>2832.75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937</v>
      </c>
      <c r="C89" s="176">
        <f>data!C343</f>
        <v>86964420.489999995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938</v>
      </c>
      <c r="C91" s="175"/>
    </row>
    <row r="92" spans="1:3" ht="20.100000000000001" customHeight="1" x14ac:dyDescent="0.25">
      <c r="A92" s="174">
        <v>36</v>
      </c>
      <c r="B92" s="176" t="s">
        <v>480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481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939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940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941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942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943</v>
      </c>
      <c r="C102" s="176">
        <f>data!C343+data!C345+data!C346+data!C347+data!C348-data!C349</f>
        <v>86964420.489999995</v>
      </c>
    </row>
    <row r="103" spans="1:3" ht="20.100000000000001" customHeight="1" x14ac:dyDescent="0.25">
      <c r="A103" s="174">
        <v>47</v>
      </c>
      <c r="B103" s="176" t="s">
        <v>944</v>
      </c>
      <c r="C103" s="176">
        <f>data!D352</f>
        <v>161092964.51999998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945</v>
      </c>
      <c r="B106" s="169"/>
      <c r="C106" s="169"/>
    </row>
    <row r="107" spans="1:3" ht="20.100000000000001" customHeight="1" x14ac:dyDescent="0.25">
      <c r="A107" s="170"/>
      <c r="C107" s="94" t="s">
        <v>946</v>
      </c>
    </row>
    <row r="108" spans="1:3" ht="20.100000000000001" customHeight="1" x14ac:dyDescent="0.25">
      <c r="A108" s="120" t="str">
        <f>"Hospital: "&amp;data!C98</f>
        <v>Hospital: Valley Hospital and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947</v>
      </c>
      <c r="C110" s="175"/>
    </row>
    <row r="111" spans="1:3" ht="20.100000000000001" customHeight="1" x14ac:dyDescent="0.25">
      <c r="A111" s="174">
        <v>2</v>
      </c>
      <c r="B111" s="176" t="s">
        <v>489</v>
      </c>
      <c r="C111" s="176">
        <f>data!C358</f>
        <v>243581437.46000001</v>
      </c>
    </row>
    <row r="112" spans="1:3" ht="20.100000000000001" customHeight="1" x14ac:dyDescent="0.25">
      <c r="A112" s="174">
        <v>3</v>
      </c>
      <c r="B112" s="176" t="s">
        <v>490</v>
      </c>
      <c r="C112" s="176">
        <f>data!C359</f>
        <v>584234518.53000009</v>
      </c>
    </row>
    <row r="113" spans="1:3" ht="20.100000000000001" customHeight="1" x14ac:dyDescent="0.25">
      <c r="A113" s="174">
        <v>4</v>
      </c>
      <c r="B113" s="176" t="s">
        <v>948</v>
      </c>
      <c r="C113" s="176">
        <f>data!D360</f>
        <v>827815955.99000013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949</v>
      </c>
      <c r="C115" s="175"/>
    </row>
    <row r="116" spans="1:3" ht="20.100000000000001" customHeight="1" x14ac:dyDescent="0.25">
      <c r="A116" s="174">
        <v>7</v>
      </c>
      <c r="B116" s="188" t="s">
        <v>950</v>
      </c>
      <c r="C116" s="189">
        <f>data!C362</f>
        <v>7250768.7400000002</v>
      </c>
    </row>
    <row r="117" spans="1:3" ht="20.100000000000001" customHeight="1" x14ac:dyDescent="0.25">
      <c r="A117" s="174">
        <v>8</v>
      </c>
      <c r="B117" s="176" t="s">
        <v>493</v>
      </c>
      <c r="C117" s="189">
        <f>data!C363</f>
        <v>606118758.9000001</v>
      </c>
    </row>
    <row r="118" spans="1:3" ht="20.100000000000001" customHeight="1" x14ac:dyDescent="0.25">
      <c r="A118" s="174">
        <v>9</v>
      </c>
      <c r="B118" s="176" t="s">
        <v>951</v>
      </c>
      <c r="C118" s="189">
        <f>data!C364</f>
        <v>12644718.18</v>
      </c>
    </row>
    <row r="119" spans="1:3" ht="20.100000000000001" customHeight="1" x14ac:dyDescent="0.25">
      <c r="A119" s="174">
        <v>10</v>
      </c>
      <c r="B119" s="176" t="s">
        <v>952</v>
      </c>
      <c r="C119" s="189">
        <f>data!C365</f>
        <v>5531036.9800000023</v>
      </c>
    </row>
    <row r="120" spans="1:3" ht="20.100000000000001" customHeight="1" x14ac:dyDescent="0.25">
      <c r="A120" s="174">
        <v>11</v>
      </c>
      <c r="B120" s="176" t="s">
        <v>896</v>
      </c>
      <c r="C120" s="189">
        <f>data!D366</f>
        <v>631545282.80000007</v>
      </c>
    </row>
    <row r="121" spans="1:3" ht="20.100000000000001" customHeight="1" x14ac:dyDescent="0.25">
      <c r="A121" s="174">
        <v>12</v>
      </c>
      <c r="B121" s="176" t="s">
        <v>953</v>
      </c>
      <c r="C121" s="189">
        <f>data!D367</f>
        <v>196270673.19000006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497</v>
      </c>
      <c r="C123" s="175"/>
    </row>
    <row r="124" spans="1:3" ht="20.100000000000001" customHeight="1" x14ac:dyDescent="0.25">
      <c r="A124" s="174">
        <v>15</v>
      </c>
      <c r="B124" s="190" t="s">
        <v>498</v>
      </c>
      <c r="C124" s="191"/>
    </row>
    <row r="125" spans="1:3" ht="20.100000000000001" customHeight="1" x14ac:dyDescent="0.25">
      <c r="A125" s="195" t="s">
        <v>954</v>
      </c>
      <c r="B125" s="192" t="s">
        <v>499</v>
      </c>
      <c r="C125" s="191">
        <f>data!C370</f>
        <v>0</v>
      </c>
    </row>
    <row r="126" spans="1:3" ht="20.100000000000001" customHeight="1" x14ac:dyDescent="0.25">
      <c r="A126" s="195" t="s">
        <v>955</v>
      </c>
      <c r="B126" s="192" t="s">
        <v>500</v>
      </c>
      <c r="C126" s="191">
        <f>data!C371</f>
        <v>0</v>
      </c>
    </row>
    <row r="127" spans="1:3" ht="20.100000000000001" customHeight="1" x14ac:dyDescent="0.25">
      <c r="A127" s="195" t="s">
        <v>956</v>
      </c>
      <c r="B127" s="192" t="s">
        <v>501</v>
      </c>
      <c r="C127" s="191">
        <f>data!C372</f>
        <v>0</v>
      </c>
    </row>
    <row r="128" spans="1:3" ht="20.100000000000001" customHeight="1" x14ac:dyDescent="0.25">
      <c r="A128" s="195" t="s">
        <v>957</v>
      </c>
      <c r="B128" s="192" t="s">
        <v>502</v>
      </c>
      <c r="C128" s="191">
        <f>data!C373</f>
        <v>0</v>
      </c>
    </row>
    <row r="129" spans="1:3" ht="20.100000000000001" customHeight="1" x14ac:dyDescent="0.25">
      <c r="A129" s="195" t="s">
        <v>958</v>
      </c>
      <c r="B129" s="192" t="s">
        <v>503</v>
      </c>
      <c r="C129" s="191">
        <f>data!C374</f>
        <v>0</v>
      </c>
    </row>
    <row r="130" spans="1:3" ht="20.100000000000001" customHeight="1" x14ac:dyDescent="0.25">
      <c r="A130" s="195" t="s">
        <v>959</v>
      </c>
      <c r="B130" s="192" t="s">
        <v>504</v>
      </c>
      <c r="C130" s="191">
        <f>data!C375</f>
        <v>0</v>
      </c>
    </row>
    <row r="131" spans="1:3" ht="20.100000000000001" customHeight="1" x14ac:dyDescent="0.25">
      <c r="A131" s="195" t="s">
        <v>960</v>
      </c>
      <c r="B131" s="192" t="s">
        <v>505</v>
      </c>
      <c r="C131" s="191">
        <f>data!C376</f>
        <v>0</v>
      </c>
    </row>
    <row r="132" spans="1:3" ht="20.100000000000001" customHeight="1" x14ac:dyDescent="0.25">
      <c r="A132" s="195" t="s">
        <v>961</v>
      </c>
      <c r="B132" s="192" t="s">
        <v>506</v>
      </c>
      <c r="C132" s="191">
        <f>data!C377</f>
        <v>6965320.54</v>
      </c>
    </row>
    <row r="133" spans="1:3" ht="20.100000000000001" customHeight="1" x14ac:dyDescent="0.25">
      <c r="A133" s="195" t="s">
        <v>962</v>
      </c>
      <c r="B133" s="192" t="s">
        <v>507</v>
      </c>
      <c r="C133" s="191">
        <f>data!C378</f>
        <v>226838.79</v>
      </c>
    </row>
    <row r="134" spans="1:3" ht="20.100000000000001" customHeight="1" x14ac:dyDescent="0.25">
      <c r="A134" s="195" t="s">
        <v>963</v>
      </c>
      <c r="B134" s="192" t="s">
        <v>508</v>
      </c>
      <c r="C134" s="191">
        <f>data!C379</f>
        <v>2724.95</v>
      </c>
    </row>
    <row r="135" spans="1:3" ht="20.100000000000001" customHeight="1" x14ac:dyDescent="0.25">
      <c r="A135" s="195" t="s">
        <v>964</v>
      </c>
      <c r="B135" s="192" t="s">
        <v>509</v>
      </c>
      <c r="C135" s="191">
        <f>data!C380</f>
        <v>845298.88999999966</v>
      </c>
    </row>
    <row r="136" spans="1:3" ht="20.100000000000001" customHeight="1" x14ac:dyDescent="0.25">
      <c r="A136" s="174">
        <v>16</v>
      </c>
      <c r="B136" s="176" t="s">
        <v>511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965</v>
      </c>
      <c r="C137" s="189">
        <f>data!D383</f>
        <v>8040183.1699999999</v>
      </c>
    </row>
    <row r="138" spans="1:3" ht="20.100000000000001" customHeight="1" x14ac:dyDescent="0.25">
      <c r="A138" s="174">
        <v>18</v>
      </c>
      <c r="B138" s="176" t="s">
        <v>966</v>
      </c>
      <c r="C138" s="189">
        <f>data!D384</f>
        <v>204310856.36000004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967</v>
      </c>
      <c r="C140" s="175"/>
    </row>
    <row r="141" spans="1:3" ht="20.100000000000001" customHeight="1" x14ac:dyDescent="0.25">
      <c r="A141" s="174">
        <v>21</v>
      </c>
      <c r="B141" s="176" t="s">
        <v>515</v>
      </c>
      <c r="C141" s="189">
        <f>data!C389</f>
        <v>76502555.370000035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15327825.490000004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11679543.350000001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33953796.150000006</v>
      </c>
    </row>
    <row r="145" spans="1:3" ht="20.100000000000001" customHeight="1" x14ac:dyDescent="0.25">
      <c r="A145" s="174">
        <v>25</v>
      </c>
      <c r="B145" s="176" t="s">
        <v>968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969</v>
      </c>
      <c r="C146" s="189">
        <f>data!C394</f>
        <v>36190972.569999993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3264025.11</v>
      </c>
    </row>
    <row r="148" spans="1:3" ht="20.100000000000001" customHeight="1" x14ac:dyDescent="0.25">
      <c r="A148" s="174">
        <v>28</v>
      </c>
      <c r="B148" s="176" t="s">
        <v>970</v>
      </c>
      <c r="C148" s="189">
        <f>data!C396</f>
        <v>590204.06999999995</v>
      </c>
    </row>
    <row r="149" spans="1:3" ht="20.100000000000001" customHeight="1" x14ac:dyDescent="0.25">
      <c r="A149" s="174">
        <v>29</v>
      </c>
      <c r="B149" s="176" t="s">
        <v>520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971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522</v>
      </c>
      <c r="C151" s="189">
        <f>data!C399</f>
        <v>2147999.16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972</v>
      </c>
      <c r="B153" s="193" t="s">
        <v>269</v>
      </c>
      <c r="C153" s="189">
        <f>data!C401</f>
        <v>410399.67</v>
      </c>
    </row>
    <row r="154" spans="1:3" ht="20.100000000000001" customHeight="1" x14ac:dyDescent="0.25">
      <c r="A154" s="195" t="s">
        <v>973</v>
      </c>
      <c r="B154" s="193" t="s">
        <v>270</v>
      </c>
      <c r="C154" s="189">
        <f>data!C402</f>
        <v>6190366.6399999997</v>
      </c>
    </row>
    <row r="155" spans="1:3" ht="20.100000000000001" customHeight="1" x14ac:dyDescent="0.25">
      <c r="A155" s="195" t="s">
        <v>974</v>
      </c>
      <c r="B155" s="193" t="s">
        <v>975</v>
      </c>
      <c r="C155" s="189">
        <f>data!C403</f>
        <v>338163.56</v>
      </c>
    </row>
    <row r="156" spans="1:3" ht="20.100000000000001" customHeight="1" x14ac:dyDescent="0.25">
      <c r="A156" s="195" t="s">
        <v>976</v>
      </c>
      <c r="B156" s="193" t="s">
        <v>272</v>
      </c>
      <c r="C156" s="189">
        <f>data!C404</f>
        <v>1965476.7699999998</v>
      </c>
    </row>
    <row r="157" spans="1:3" ht="20.100000000000001" customHeight="1" x14ac:dyDescent="0.25">
      <c r="A157" s="195" t="s">
        <v>977</v>
      </c>
      <c r="B157" s="193" t="s">
        <v>273</v>
      </c>
      <c r="C157" s="189">
        <f>data!C405</f>
        <v>536134.7300000001</v>
      </c>
    </row>
    <row r="158" spans="1:3" ht="20.100000000000001" customHeight="1" x14ac:dyDescent="0.25">
      <c r="A158" s="195" t="s">
        <v>978</v>
      </c>
      <c r="B158" s="193" t="s">
        <v>274</v>
      </c>
      <c r="C158" s="189">
        <f>data!C406</f>
        <v>83209.539999999994</v>
      </c>
    </row>
    <row r="159" spans="1:3" ht="20.100000000000001" customHeight="1" x14ac:dyDescent="0.25">
      <c r="A159" s="195" t="s">
        <v>979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980</v>
      </c>
      <c r="B160" s="193" t="s">
        <v>276</v>
      </c>
      <c r="C160" s="189">
        <f>data!C408</f>
        <v>1544140.13</v>
      </c>
    </row>
    <row r="161" spans="1:3" ht="20.100000000000001" customHeight="1" x14ac:dyDescent="0.25">
      <c r="A161" s="195" t="s">
        <v>981</v>
      </c>
      <c r="B161" s="193" t="s">
        <v>277</v>
      </c>
      <c r="C161" s="189">
        <f>data!C409</f>
        <v>10618952.93</v>
      </c>
    </row>
    <row r="162" spans="1:3" ht="20.100000000000001" customHeight="1" x14ac:dyDescent="0.25">
      <c r="A162" s="195" t="s">
        <v>982</v>
      </c>
      <c r="B162" s="193" t="s">
        <v>278</v>
      </c>
      <c r="C162" s="189">
        <f>data!C410</f>
        <v>10021.350000000002</v>
      </c>
    </row>
    <row r="163" spans="1:3" ht="20.100000000000001" customHeight="1" x14ac:dyDescent="0.25">
      <c r="A163" s="195" t="s">
        <v>983</v>
      </c>
      <c r="B163" s="193" t="s">
        <v>279</v>
      </c>
      <c r="C163" s="189">
        <f>data!C411</f>
        <v>70100.62</v>
      </c>
    </row>
    <row r="164" spans="1:3" ht="20.100000000000001" customHeight="1" x14ac:dyDescent="0.25">
      <c r="A164" s="195" t="s">
        <v>984</v>
      </c>
      <c r="B164" s="193" t="s">
        <v>280</v>
      </c>
      <c r="C164" s="189">
        <f>data!C412</f>
        <v>1321761.6500000001</v>
      </c>
    </row>
    <row r="165" spans="1:3" ht="20.100000000000001" customHeight="1" x14ac:dyDescent="0.25">
      <c r="A165" s="195" t="s">
        <v>985</v>
      </c>
      <c r="B165" s="193" t="s">
        <v>281</v>
      </c>
      <c r="C165" s="189">
        <f>data!C413</f>
        <v>751530.84</v>
      </c>
    </row>
    <row r="166" spans="1:3" ht="20.100000000000001" customHeight="1" x14ac:dyDescent="0.25">
      <c r="A166" s="195" t="s">
        <v>986</v>
      </c>
      <c r="B166" s="193" t="s">
        <v>987</v>
      </c>
      <c r="C166" s="189">
        <f>data!C414</f>
        <v>8138297.2199999969</v>
      </c>
    </row>
    <row r="167" spans="1:3" ht="20.100000000000001" customHeight="1" x14ac:dyDescent="0.25">
      <c r="A167" s="174">
        <v>34</v>
      </c>
      <c r="B167" s="176" t="s">
        <v>988</v>
      </c>
      <c r="C167" s="189">
        <f>data!D416</f>
        <v>211635476.92000005</v>
      </c>
    </row>
    <row r="168" spans="1:3" ht="20.100000000000001" customHeight="1" x14ac:dyDescent="0.25">
      <c r="A168" s="174">
        <v>35</v>
      </c>
      <c r="B168" s="176" t="s">
        <v>989</v>
      </c>
      <c r="C168" s="189">
        <f>data!D417</f>
        <v>-7324620.5600000024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990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991</v>
      </c>
      <c r="C172" s="176">
        <f>data!D421</f>
        <v>-7324620.5600000024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992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993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994</v>
      </c>
      <c r="C177" s="189">
        <f>data!D424</f>
        <v>-7324620.5600000024</v>
      </c>
    </row>
    <row r="178" spans="1:3" ht="20.100000000000001" customHeight="1" x14ac:dyDescent="0.25">
      <c r="A178" s="179">
        <v>45</v>
      </c>
      <c r="B178" s="178" t="s">
        <v>995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996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997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Valley Hospital and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998</v>
      </c>
      <c r="C6" s="243" t="s">
        <v>117</v>
      </c>
      <c r="D6" s="244" t="s">
        <v>999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1000</v>
      </c>
      <c r="E7" s="244" t="s">
        <v>189</v>
      </c>
      <c r="F7" s="244" t="s">
        <v>1001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1002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5358</v>
      </c>
      <c r="D9" s="238">
        <f>data!D59</f>
        <v>0</v>
      </c>
      <c r="E9" s="238">
        <f>data!E59</f>
        <v>14747</v>
      </c>
      <c r="F9" s="238">
        <f>data!F59</f>
        <v>1143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49</v>
      </c>
      <c r="D10" s="245">
        <f>data!D60</f>
        <v>18</v>
      </c>
      <c r="E10" s="245">
        <f>data!E60</f>
        <v>65</v>
      </c>
      <c r="F10" s="245">
        <f>data!F60</f>
        <v>34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5261194.7300000004</v>
      </c>
      <c r="D11" s="238">
        <f>data!D61</f>
        <v>1281839.3599999999</v>
      </c>
      <c r="E11" s="238">
        <f>data!E61</f>
        <v>5469511.2799999993</v>
      </c>
      <c r="F11" s="238">
        <f>data!F61</f>
        <v>3785128.4299999997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917396</v>
      </c>
      <c r="D12" s="238">
        <f>data!D62</f>
        <v>339415</v>
      </c>
      <c r="E12" s="238">
        <f>data!E62</f>
        <v>1060979</v>
      </c>
      <c r="F12" s="238">
        <f>data!F62</f>
        <v>657088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500</v>
      </c>
      <c r="D13" s="238">
        <f>data!D63</f>
        <v>0</v>
      </c>
      <c r="E13" s="238">
        <f>data!E63</f>
        <v>0</v>
      </c>
      <c r="F13" s="238">
        <f>data!F63</f>
        <v>181133.37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1071564.55</v>
      </c>
      <c r="D14" s="238">
        <f>data!D64</f>
        <v>294630.07</v>
      </c>
      <c r="E14" s="238">
        <f>data!E64</f>
        <v>687758.66</v>
      </c>
      <c r="F14" s="238">
        <f>data!F64</f>
        <v>409772.86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517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518</v>
      </c>
      <c r="C16" s="238">
        <f>data!C66</f>
        <v>2560074.0300000003</v>
      </c>
      <c r="D16" s="238">
        <f>data!D66</f>
        <v>-512174.81</v>
      </c>
      <c r="E16" s="238">
        <f>data!E66</f>
        <v>4686191.5000000009</v>
      </c>
      <c r="F16" s="238">
        <f>data!F66</f>
        <v>1794371.7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97314</v>
      </c>
      <c r="D17" s="238">
        <f>data!D67</f>
        <v>323770</v>
      </c>
      <c r="E17" s="238">
        <f>data!E67</f>
        <v>126087</v>
      </c>
      <c r="F17" s="238">
        <f>data!F67</f>
        <v>57120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1003</v>
      </c>
      <c r="C18" s="238">
        <f>data!C68</f>
        <v>26898.26</v>
      </c>
      <c r="D18" s="238">
        <f>data!D68</f>
        <v>0</v>
      </c>
      <c r="E18" s="238">
        <f>data!E68</f>
        <v>5078.6499999999996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1004</v>
      </c>
      <c r="C19" s="238">
        <f>data!C69</f>
        <v>455290.66000000003</v>
      </c>
      <c r="D19" s="238">
        <f>data!D69</f>
        <v>95028.499999999985</v>
      </c>
      <c r="E19" s="238">
        <f>data!E69</f>
        <v>2853164.81</v>
      </c>
      <c r="F19" s="238">
        <f>data!F69</f>
        <v>322419.45999999996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-1500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1005</v>
      </c>
      <c r="C21" s="238">
        <f>data!C85</f>
        <v>10390232.23</v>
      </c>
      <c r="D21" s="238">
        <f>data!D85</f>
        <v>1822508.1199999999</v>
      </c>
      <c r="E21" s="238">
        <f>data!E85</f>
        <v>14887270.900000002</v>
      </c>
      <c r="F21" s="238">
        <f>data!F85</f>
        <v>7207033.8200000003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1006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1007</v>
      </c>
      <c r="C24" s="238">
        <f>data!C87</f>
        <v>14319153.029999999</v>
      </c>
      <c r="D24" s="238">
        <f>data!D87</f>
        <v>862592</v>
      </c>
      <c r="E24" s="238">
        <f>data!E87</f>
        <v>26512930</v>
      </c>
      <c r="F24" s="238">
        <f>data!F87</f>
        <v>11797296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1008</v>
      </c>
      <c r="C25" s="238">
        <f>data!C88</f>
        <v>1921949</v>
      </c>
      <c r="D25" s="238">
        <f>data!D88</f>
        <v>7369997</v>
      </c>
      <c r="E25" s="238">
        <f>data!E88</f>
        <v>1531119</v>
      </c>
      <c r="F25" s="238">
        <f>data!F88</f>
        <v>861314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1009</v>
      </c>
      <c r="C26" s="238">
        <f>data!C89</f>
        <v>16241102.029999999</v>
      </c>
      <c r="D26" s="238">
        <f>data!D89</f>
        <v>8232589</v>
      </c>
      <c r="E26" s="238">
        <f>data!E89</f>
        <v>28044049</v>
      </c>
      <c r="F26" s="238">
        <f>data!F89</f>
        <v>12658610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1010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1011</v>
      </c>
      <c r="C28" s="238">
        <f>data!C90</f>
        <v>0</v>
      </c>
      <c r="D28" s="238">
        <f>data!D90</f>
        <v>0</v>
      </c>
      <c r="E28" s="238">
        <f>data!E90</f>
        <v>0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1012</v>
      </c>
      <c r="C29" s="238">
        <f>data!C91</f>
        <v>4962.7836481757186</v>
      </c>
      <c r="D29" s="238">
        <f>data!D91</f>
        <v>36070.881300875888</v>
      </c>
      <c r="E29" s="238">
        <f>data!E91</f>
        <v>0</v>
      </c>
      <c r="F29" s="238">
        <f>data!F91</f>
        <v>3045.9538564164041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1013</v>
      </c>
      <c r="C30" s="238">
        <f>data!C92</f>
        <v>1598.8064319872851</v>
      </c>
      <c r="D30" s="238">
        <f>data!D92</f>
        <v>2748.4883680741805</v>
      </c>
      <c r="E30" s="238">
        <f>data!E92</f>
        <v>15185.014366519335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1014</v>
      </c>
      <c r="C31" s="238">
        <f>data!C93</f>
        <v>73412.36</v>
      </c>
      <c r="D31" s="238">
        <f>data!D93</f>
        <v>0</v>
      </c>
      <c r="E31" s="238">
        <f>data!E93</f>
        <v>72402.58</v>
      </c>
      <c r="F31" s="238">
        <f>data!F93</f>
        <v>30911.89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41</v>
      </c>
      <c r="D32" s="245">
        <f>data!D94</f>
        <v>1</v>
      </c>
      <c r="E32" s="245">
        <f>data!E94</f>
        <v>45</v>
      </c>
      <c r="F32" s="245">
        <f>data!F94</f>
        <v>27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996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1015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Valley Hospital and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998</v>
      </c>
      <c r="C38" s="244"/>
      <c r="D38" s="244" t="s">
        <v>125</v>
      </c>
      <c r="E38" s="244" t="s">
        <v>126</v>
      </c>
      <c r="F38" s="244" t="s">
        <v>1016</v>
      </c>
      <c r="G38" s="244" t="s">
        <v>128</v>
      </c>
      <c r="H38" s="244" t="s">
        <v>1017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1002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884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659</v>
      </c>
      <c r="I41" s="238">
        <f>data!P59</f>
        <v>1740005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91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8686021.6400000006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1828109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5420606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19976354.25</v>
      </c>
    </row>
    <row r="47" spans="1:9" ht="20.100000000000001" customHeight="1" x14ac:dyDescent="0.2">
      <c r="A47" s="230">
        <v>10</v>
      </c>
      <c r="B47" s="238" t="s">
        <v>517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518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15937306.649999999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623288</v>
      </c>
    </row>
    <row r="50" spans="1:11" ht="20.100000000000001" customHeight="1" x14ac:dyDescent="0.2">
      <c r="A50" s="230">
        <v>13</v>
      </c>
      <c r="B50" s="238" t="s">
        <v>1003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361162.79</v>
      </c>
    </row>
    <row r="51" spans="1:11" ht="20.100000000000001" customHeight="1" x14ac:dyDescent="0.2">
      <c r="A51" s="230">
        <v>14</v>
      </c>
      <c r="B51" s="238" t="s">
        <v>1004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2559889.2799999998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-525</v>
      </c>
    </row>
    <row r="53" spans="1:11" ht="20.100000000000001" customHeight="1" x14ac:dyDescent="0.2">
      <c r="A53" s="230">
        <v>16</v>
      </c>
      <c r="B53" s="246" t="s">
        <v>1005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55392212.609999999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1006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1007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55397094.479999997</v>
      </c>
    </row>
    <row r="57" spans="1:11" ht="20.100000000000001" customHeight="1" x14ac:dyDescent="0.2">
      <c r="A57" s="230">
        <v>20</v>
      </c>
      <c r="B57" s="246" t="s">
        <v>1008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210758973.84999999</v>
      </c>
    </row>
    <row r="58" spans="1:11" ht="20.100000000000001" customHeight="1" x14ac:dyDescent="0.2">
      <c r="A58" s="230">
        <v>21</v>
      </c>
      <c r="B58" s="246" t="s">
        <v>1009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266156068.32999998</v>
      </c>
    </row>
    <row r="59" spans="1:11" ht="20.100000000000001" customHeight="1" x14ac:dyDescent="0.2">
      <c r="A59" s="230" t="s">
        <v>1010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1011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0</v>
      </c>
      <c r="K60" s="249"/>
    </row>
    <row r="61" spans="1:11" ht="20.100000000000001" customHeight="1" x14ac:dyDescent="0.2">
      <c r="A61" s="230">
        <v>23</v>
      </c>
      <c r="B61" s="238" t="s">
        <v>1012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21500.531332779057</v>
      </c>
    </row>
    <row r="62" spans="1:11" ht="20.100000000000001" customHeight="1" x14ac:dyDescent="0.2">
      <c r="A62" s="230">
        <v>24</v>
      </c>
      <c r="B62" s="238" t="s">
        <v>1013</v>
      </c>
      <c r="C62" s="238">
        <f>data!J92</f>
        <v>368.51240689262755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272.92950135485233</v>
      </c>
      <c r="I62" s="238">
        <f>data!P92</f>
        <v>11064.585016951143</v>
      </c>
    </row>
    <row r="63" spans="1:11" ht="20.100000000000001" customHeight="1" x14ac:dyDescent="0.2">
      <c r="A63" s="230">
        <v>25</v>
      </c>
      <c r="B63" s="238" t="s">
        <v>1014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130513.75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42</v>
      </c>
    </row>
    <row r="65" spans="1:9" ht="20.100000000000001" customHeight="1" x14ac:dyDescent="0.2">
      <c r="A65" s="231" t="s">
        <v>996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1018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Valley Hospital and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998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1019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1002</v>
      </c>
      <c r="C72" s="240" t="s">
        <v>1020</v>
      </c>
      <c r="D72" s="239" t="s">
        <v>1021</v>
      </c>
      <c r="E72" s="250"/>
      <c r="F72" s="250"/>
      <c r="G72" s="239" t="s">
        <v>1022</v>
      </c>
      <c r="H72" s="239" t="s">
        <v>1022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376840</v>
      </c>
      <c r="D73" s="246">
        <f>data!R59</f>
        <v>920517.5</v>
      </c>
      <c r="E73" s="250"/>
      <c r="F73" s="250"/>
      <c r="G73" s="238">
        <f>data!U59</f>
        <v>352619</v>
      </c>
      <c r="H73" s="238">
        <f>data!V59</f>
        <v>0</v>
      </c>
      <c r="I73" s="238">
        <f>data!W59</f>
        <v>4556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15</v>
      </c>
      <c r="D74" s="245">
        <f>data!R60</f>
        <v>63</v>
      </c>
      <c r="E74" s="245">
        <f>data!S60</f>
        <v>9</v>
      </c>
      <c r="F74" s="245">
        <f>data!T60</f>
        <v>0</v>
      </c>
      <c r="G74" s="245">
        <f>data!U60</f>
        <v>35</v>
      </c>
      <c r="H74" s="245">
        <f>data!V60</f>
        <v>0</v>
      </c>
      <c r="I74" s="245">
        <f>data!W60</f>
        <v>7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951405.81</v>
      </c>
      <c r="D75" s="238">
        <f>data!R61</f>
        <v>5640076.3600000003</v>
      </c>
      <c r="E75" s="238">
        <f>data!S61</f>
        <v>290027.84999999998</v>
      </c>
      <c r="F75" s="238">
        <f>data!T61</f>
        <v>129311.52</v>
      </c>
      <c r="G75" s="238">
        <f>data!U61</f>
        <v>2277512.71</v>
      </c>
      <c r="H75" s="238">
        <f>data!V61</f>
        <v>0</v>
      </c>
      <c r="I75" s="238">
        <f>data!W61</f>
        <v>523206.96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171061</v>
      </c>
      <c r="D76" s="238">
        <f>data!R62</f>
        <v>1033307</v>
      </c>
      <c r="E76" s="238">
        <f>data!S62</f>
        <v>91839</v>
      </c>
      <c r="F76" s="238">
        <f>data!T62</f>
        <v>24735</v>
      </c>
      <c r="G76" s="238">
        <f>data!U62</f>
        <v>627434</v>
      </c>
      <c r="H76" s="238">
        <f>data!V62</f>
        <v>0</v>
      </c>
      <c r="I76" s="238">
        <f>data!W62</f>
        <v>110771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19672.5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285410.68</v>
      </c>
      <c r="D78" s="238">
        <f>data!R64</f>
        <v>130584.8</v>
      </c>
      <c r="E78" s="238">
        <f>data!S64</f>
        <v>229444.91</v>
      </c>
      <c r="F78" s="238">
        <f>data!T64</f>
        <v>3261.66</v>
      </c>
      <c r="G78" s="238">
        <f>data!U64</f>
        <v>1581244.86</v>
      </c>
      <c r="H78" s="238">
        <f>data!V64</f>
        <v>0</v>
      </c>
      <c r="I78" s="238">
        <f>data!W64</f>
        <v>21939.08</v>
      </c>
    </row>
    <row r="79" spans="1:9" ht="20.100000000000001" customHeight="1" x14ac:dyDescent="0.2">
      <c r="A79" s="230">
        <v>10</v>
      </c>
      <c r="B79" s="238" t="s">
        <v>517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518</v>
      </c>
      <c r="C80" s="238">
        <f>data!Q66</f>
        <v>295715.31</v>
      </c>
      <c r="D80" s="238">
        <f>data!R66</f>
        <v>878143.8</v>
      </c>
      <c r="E80" s="238">
        <f>data!S66</f>
        <v>-758307.8</v>
      </c>
      <c r="F80" s="238">
        <f>data!T66</f>
        <v>60645.17</v>
      </c>
      <c r="G80" s="238">
        <f>data!U66</f>
        <v>11896190.689999999</v>
      </c>
      <c r="H80" s="238">
        <f>data!V66</f>
        <v>0</v>
      </c>
      <c r="I80" s="238">
        <f>data!W66</f>
        <v>823282.64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1167</v>
      </c>
      <c r="E81" s="238">
        <f>data!S67</f>
        <v>72286</v>
      </c>
      <c r="F81" s="238">
        <f>data!T67</f>
        <v>5332</v>
      </c>
      <c r="G81" s="238">
        <f>data!U67</f>
        <v>80818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1003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1004</v>
      </c>
      <c r="C83" s="238">
        <f>data!Q69</f>
        <v>109748.99999999999</v>
      </c>
      <c r="D83" s="238">
        <f>data!R69</f>
        <v>214726.62000000002</v>
      </c>
      <c r="E83" s="238">
        <f>data!S69</f>
        <v>56990.95</v>
      </c>
      <c r="F83" s="238">
        <f>data!T69</f>
        <v>5462</v>
      </c>
      <c r="G83" s="238">
        <f>data!U69</f>
        <v>639548.5</v>
      </c>
      <c r="H83" s="238">
        <f>data!V69</f>
        <v>0</v>
      </c>
      <c r="I83" s="238">
        <f>data!W69</f>
        <v>49805.95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-6966070.54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1005</v>
      </c>
      <c r="C85" s="238">
        <f>data!Q85</f>
        <v>1813341.8</v>
      </c>
      <c r="D85" s="238">
        <f>data!R85</f>
        <v>7898005.5800000001</v>
      </c>
      <c r="E85" s="238">
        <f>data!S85</f>
        <v>-17719.09000000004</v>
      </c>
      <c r="F85" s="238">
        <f>data!T85</f>
        <v>228747.35000000003</v>
      </c>
      <c r="G85" s="238">
        <f>data!U85</f>
        <v>10156350.719999999</v>
      </c>
      <c r="H85" s="238">
        <f>data!V85</f>
        <v>0</v>
      </c>
      <c r="I85" s="238">
        <f>data!W85</f>
        <v>1529005.63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1006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1007</v>
      </c>
      <c r="C88" s="238">
        <f>data!Q87</f>
        <v>174434</v>
      </c>
      <c r="D88" s="238">
        <f>data!R87</f>
        <v>2227994</v>
      </c>
      <c r="E88" s="238">
        <f>data!S87</f>
        <v>0</v>
      </c>
      <c r="F88" s="238">
        <f>data!T87</f>
        <v>1948142</v>
      </c>
      <c r="G88" s="238">
        <f>data!U87</f>
        <v>20471969</v>
      </c>
      <c r="H88" s="238">
        <f>data!V87</f>
        <v>0</v>
      </c>
      <c r="I88" s="238">
        <f>data!W87</f>
        <v>3120524.01</v>
      </c>
    </row>
    <row r="89" spans="1:9" ht="20.100000000000001" customHeight="1" x14ac:dyDescent="0.2">
      <c r="A89" s="230">
        <v>20</v>
      </c>
      <c r="B89" s="246" t="s">
        <v>1008</v>
      </c>
      <c r="C89" s="238">
        <f>data!Q88</f>
        <v>2110536</v>
      </c>
      <c r="D89" s="238">
        <f>data!R88</f>
        <v>12807460</v>
      </c>
      <c r="E89" s="238">
        <f>data!S88</f>
        <v>0</v>
      </c>
      <c r="F89" s="238">
        <f>data!T88</f>
        <v>212940</v>
      </c>
      <c r="G89" s="238">
        <f>data!U88</f>
        <v>24404087</v>
      </c>
      <c r="H89" s="238">
        <f>data!V88</f>
        <v>0</v>
      </c>
      <c r="I89" s="238">
        <f>data!W88</f>
        <v>18284700.010000002</v>
      </c>
    </row>
    <row r="90" spans="1:9" ht="20.100000000000001" customHeight="1" x14ac:dyDescent="0.2">
      <c r="A90" s="230">
        <v>21</v>
      </c>
      <c r="B90" s="246" t="s">
        <v>1009</v>
      </c>
      <c r="C90" s="238">
        <f>data!Q89</f>
        <v>2284970</v>
      </c>
      <c r="D90" s="238">
        <f>data!R89</f>
        <v>15035454</v>
      </c>
      <c r="E90" s="238">
        <f>data!S89</f>
        <v>0</v>
      </c>
      <c r="F90" s="238">
        <f>data!T89</f>
        <v>2161082</v>
      </c>
      <c r="G90" s="238">
        <f>data!U89</f>
        <v>44876056</v>
      </c>
      <c r="H90" s="238">
        <f>data!V89</f>
        <v>0</v>
      </c>
      <c r="I90" s="238">
        <f>data!W89</f>
        <v>21405224.020000003</v>
      </c>
    </row>
    <row r="91" spans="1:9" ht="20.100000000000001" customHeight="1" x14ac:dyDescent="0.2">
      <c r="A91" s="230" t="s">
        <v>1010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1011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0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1012</v>
      </c>
      <c r="C93" s="238">
        <f>data!Q91</f>
        <v>0</v>
      </c>
      <c r="D93" s="238">
        <f>data!R91</f>
        <v>59.391857924553833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1013</v>
      </c>
      <c r="C94" s="238">
        <f>data!Q92</f>
        <v>1004.1963087824101</v>
      </c>
      <c r="D94" s="238">
        <f>data!R92</f>
        <v>254.12001391970776</v>
      </c>
      <c r="E94" s="238">
        <f>data!S92</f>
        <v>1800.3366545066913</v>
      </c>
      <c r="F94" s="238">
        <f>data!T92</f>
        <v>0</v>
      </c>
      <c r="G94" s="238">
        <f>data!U92</f>
        <v>1450.6337350492079</v>
      </c>
      <c r="H94" s="238">
        <f>data!V92</f>
        <v>620.32921826925633</v>
      </c>
      <c r="I94" s="238">
        <f>data!W92</f>
        <v>594.61012320487509</v>
      </c>
    </row>
    <row r="95" spans="1:9" ht="20.100000000000001" customHeight="1" x14ac:dyDescent="0.2">
      <c r="A95" s="230">
        <v>25</v>
      </c>
      <c r="B95" s="238" t="s">
        <v>1014</v>
      </c>
      <c r="C95" s="238">
        <f>data!Q93</f>
        <v>0</v>
      </c>
      <c r="D95" s="238">
        <f>data!R93</f>
        <v>19474.189999999999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103408.67000000001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12</v>
      </c>
      <c r="D96" s="245">
        <f>data!R94</f>
        <v>53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996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1023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Valley Hospital and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998</v>
      </c>
      <c r="C102" s="244" t="s">
        <v>1024</v>
      </c>
      <c r="D102" s="244" t="s">
        <v>1025</v>
      </c>
      <c r="E102" s="244" t="s">
        <v>1025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1002</v>
      </c>
      <c r="C104" s="239" t="s">
        <v>250</v>
      </c>
      <c r="D104" s="240" t="s">
        <v>1026</v>
      </c>
      <c r="E104" s="240" t="s">
        <v>1026</v>
      </c>
      <c r="F104" s="240" t="s">
        <v>1026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30243</v>
      </c>
      <c r="D105" s="238">
        <f>data!Y59</f>
        <v>65637</v>
      </c>
      <c r="E105" s="238">
        <f>data!Z59</f>
        <v>0</v>
      </c>
      <c r="F105" s="238">
        <f>data!AA59</f>
        <v>559</v>
      </c>
      <c r="G105" s="250"/>
      <c r="H105" s="238">
        <f>data!AC59</f>
        <v>73697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15</v>
      </c>
      <c r="D106" s="245">
        <f>data!Y60</f>
        <v>32</v>
      </c>
      <c r="E106" s="245">
        <f>data!Z60</f>
        <v>0</v>
      </c>
      <c r="F106" s="245">
        <f>data!AA60</f>
        <v>1</v>
      </c>
      <c r="G106" s="245">
        <f>data!AB60</f>
        <v>34</v>
      </c>
      <c r="H106" s="245">
        <f>data!AC60</f>
        <v>24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1227940.1399999999</v>
      </c>
      <c r="D107" s="238">
        <f>data!Y61</f>
        <v>3443330.2300000004</v>
      </c>
      <c r="E107" s="238">
        <f>data!Z61</f>
        <v>0</v>
      </c>
      <c r="F107" s="238">
        <f>data!AA61</f>
        <v>217052.27</v>
      </c>
      <c r="G107" s="238">
        <f>data!AB61</f>
        <v>2600615.4900000002</v>
      </c>
      <c r="H107" s="238">
        <f>data!AC61</f>
        <v>1770447.63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266928</v>
      </c>
      <c r="D108" s="238">
        <f>data!Y62</f>
        <v>700863</v>
      </c>
      <c r="E108" s="238">
        <f>data!Z62</f>
        <v>0</v>
      </c>
      <c r="F108" s="238">
        <f>data!AA62</f>
        <v>45827</v>
      </c>
      <c r="G108" s="238">
        <f>data!AB62</f>
        <v>526196</v>
      </c>
      <c r="H108" s="238">
        <f>data!AC62</f>
        <v>381227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3806721.2399999998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275166.24</v>
      </c>
      <c r="D110" s="238">
        <f>data!Y64</f>
        <v>1580901.4299999997</v>
      </c>
      <c r="E110" s="238">
        <f>data!Z64</f>
        <v>0</v>
      </c>
      <c r="F110" s="238">
        <f>data!AA64</f>
        <v>158057.29999999999</v>
      </c>
      <c r="G110" s="238">
        <f>data!AB64</f>
        <v>2991928.32</v>
      </c>
      <c r="H110" s="238">
        <f>data!AC64</f>
        <v>175934.23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517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518</v>
      </c>
      <c r="C112" s="238">
        <f>data!X66</f>
        <v>2939707.37</v>
      </c>
      <c r="D112" s="238">
        <f>data!Y66</f>
        <v>3152788.6799999997</v>
      </c>
      <c r="E112" s="238">
        <f>data!Z66</f>
        <v>0</v>
      </c>
      <c r="F112" s="238">
        <f>data!AA66</f>
        <v>236267.58</v>
      </c>
      <c r="G112" s="238">
        <f>data!AB66</f>
        <v>3238697.6799999997</v>
      </c>
      <c r="H112" s="238">
        <f>data!AC66</f>
        <v>1063220.8400000001</v>
      </c>
      <c r="I112" s="238">
        <f>data!AD66</f>
        <v>1625.28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77675</v>
      </c>
      <c r="D113" s="238">
        <f>data!Y67</f>
        <v>268867</v>
      </c>
      <c r="E113" s="238">
        <f>data!Z67</f>
        <v>0</v>
      </c>
      <c r="F113" s="238">
        <f>data!AA67</f>
        <v>4432</v>
      </c>
      <c r="G113" s="238">
        <f>data!AB67</f>
        <v>36469</v>
      </c>
      <c r="H113" s="238">
        <f>data!AC67</f>
        <v>13282</v>
      </c>
      <c r="I113" s="238">
        <f>data!AD67</f>
        <v>13750</v>
      </c>
    </row>
    <row r="114" spans="1:9" ht="20.100000000000001" customHeight="1" x14ac:dyDescent="0.2">
      <c r="A114" s="230">
        <v>13</v>
      </c>
      <c r="B114" s="238" t="s">
        <v>1003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14049.32</v>
      </c>
      <c r="H114" s="238">
        <f>data!AC68</f>
        <v>32474.46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1004</v>
      </c>
      <c r="C115" s="238">
        <f>data!X69</f>
        <v>112984.35</v>
      </c>
      <c r="D115" s="238">
        <f>data!Y69</f>
        <v>362417.25</v>
      </c>
      <c r="E115" s="238">
        <f>data!Z69</f>
        <v>0</v>
      </c>
      <c r="F115" s="238">
        <f>data!AA69</f>
        <v>36456.79</v>
      </c>
      <c r="G115" s="238">
        <f>data!AB69</f>
        <v>257242.84</v>
      </c>
      <c r="H115" s="238">
        <f>data!AC69</f>
        <v>145196.85</v>
      </c>
      <c r="I115" s="238">
        <f>data!AD69</f>
        <v>4653.8599999999997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1005</v>
      </c>
      <c r="C117" s="238">
        <f>data!X85</f>
        <v>4900401.0999999996</v>
      </c>
      <c r="D117" s="238">
        <f>data!Y85</f>
        <v>13315888.83</v>
      </c>
      <c r="E117" s="238">
        <f>data!Z85</f>
        <v>0</v>
      </c>
      <c r="F117" s="238">
        <f>data!AA85</f>
        <v>698092.94000000006</v>
      </c>
      <c r="G117" s="238">
        <f>data!AB85</f>
        <v>9665198.6500000004</v>
      </c>
      <c r="H117" s="238">
        <f>data!AC85</f>
        <v>3581783.0100000002</v>
      </c>
      <c r="I117" s="238">
        <f>data!AD85</f>
        <v>20029.14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1006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1007</v>
      </c>
      <c r="C120" s="238">
        <f>data!X87</f>
        <v>17546931.02</v>
      </c>
      <c r="D120" s="238">
        <f>data!Y87</f>
        <v>19179962.550000001</v>
      </c>
      <c r="E120" s="238">
        <f>data!Z87</f>
        <v>0</v>
      </c>
      <c r="F120" s="238">
        <f>data!AA87</f>
        <v>831377.01</v>
      </c>
      <c r="G120" s="238">
        <f>data!AB87</f>
        <v>28650243.390000001</v>
      </c>
      <c r="H120" s="238">
        <f>data!AC87</f>
        <v>5905047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1008</v>
      </c>
      <c r="C121" s="238">
        <f>data!X88</f>
        <v>66282712.18</v>
      </c>
      <c r="D121" s="238">
        <f>data!Y88</f>
        <v>44544747.549999997</v>
      </c>
      <c r="E121" s="238">
        <f>data!Z88</f>
        <v>0</v>
      </c>
      <c r="F121" s="238">
        <f>data!AA88</f>
        <v>2475747.9900000002</v>
      </c>
      <c r="G121" s="238">
        <f>data!AB88</f>
        <v>30589492.82</v>
      </c>
      <c r="H121" s="238">
        <f>data!AC88</f>
        <v>1981388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1009</v>
      </c>
      <c r="C122" s="238">
        <f>data!X89</f>
        <v>83829643.200000003</v>
      </c>
      <c r="D122" s="238">
        <f>data!Y89</f>
        <v>63724710.099999994</v>
      </c>
      <c r="E122" s="238">
        <f>data!Z89</f>
        <v>0</v>
      </c>
      <c r="F122" s="238">
        <f>data!AA89</f>
        <v>3307125</v>
      </c>
      <c r="G122" s="238">
        <f>data!AB89</f>
        <v>59239736.210000001</v>
      </c>
      <c r="H122" s="238">
        <f>data!AC89</f>
        <v>7886435</v>
      </c>
      <c r="I122" s="238">
        <f>data!AD89</f>
        <v>0</v>
      </c>
    </row>
    <row r="123" spans="1:9" ht="20.100000000000001" customHeight="1" x14ac:dyDescent="0.2">
      <c r="A123" s="230" t="s">
        <v>1010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1011</v>
      </c>
      <c r="C124" s="238">
        <f>data!X90</f>
        <v>0</v>
      </c>
      <c r="D124" s="238">
        <f>data!Y90</f>
        <v>0</v>
      </c>
      <c r="E124" s="238">
        <f>data!Z90</f>
        <v>0</v>
      </c>
      <c r="F124" s="238">
        <f>data!AA90</f>
        <v>0</v>
      </c>
      <c r="G124" s="238">
        <f>data!AB90</f>
        <v>0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1012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1013</v>
      </c>
      <c r="C126" s="238">
        <f>data!X92</f>
        <v>219.57197577352395</v>
      </c>
      <c r="D126" s="238">
        <f>data!Y92</f>
        <v>4012.5626971339957</v>
      </c>
      <c r="E126" s="238">
        <f>data!Z92</f>
        <v>0</v>
      </c>
      <c r="F126" s="238">
        <f>data!AA92</f>
        <v>384.25095760366685</v>
      </c>
      <c r="G126" s="238">
        <f>data!AB92</f>
        <v>1274.0548734131571</v>
      </c>
      <c r="H126" s="238">
        <f>data!AC92</f>
        <v>432.61821100832424</v>
      </c>
      <c r="I126" s="238">
        <f>data!AD92</f>
        <v>158.92097547244563</v>
      </c>
    </row>
    <row r="127" spans="1:9" ht="20.100000000000001" customHeight="1" x14ac:dyDescent="0.2">
      <c r="A127" s="230">
        <v>25</v>
      </c>
      <c r="B127" s="238" t="s">
        <v>1014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996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1027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Valley Hospital and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998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1028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1002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1029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12269</v>
      </c>
      <c r="D137" s="238">
        <f>data!AF59</f>
        <v>0</v>
      </c>
      <c r="E137" s="238">
        <f>data!AG59</f>
        <v>47335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6714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11</v>
      </c>
      <c r="D138" s="245">
        <f>data!AF60</f>
        <v>0</v>
      </c>
      <c r="E138" s="245">
        <f>data!AG60</f>
        <v>86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734790.27</v>
      </c>
      <c r="D139" s="238">
        <f>data!AF61</f>
        <v>0</v>
      </c>
      <c r="E139" s="238">
        <f>data!AG61</f>
        <v>10187130.449999999</v>
      </c>
      <c r="F139" s="238">
        <f>data!AH61</f>
        <v>0</v>
      </c>
      <c r="G139" s="238">
        <f>data!AI61</f>
        <v>0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153392</v>
      </c>
      <c r="D140" s="238">
        <f>data!AF62</f>
        <v>0</v>
      </c>
      <c r="E140" s="238">
        <f>data!AG62</f>
        <v>1825632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1592065.39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1482.47</v>
      </c>
      <c r="D142" s="238">
        <f>data!AF64</f>
        <v>0</v>
      </c>
      <c r="E142" s="238">
        <f>data!AG64</f>
        <v>1652880.44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465.55</v>
      </c>
    </row>
    <row r="143" spans="1:14" ht="20.100000000000001" customHeight="1" x14ac:dyDescent="0.2">
      <c r="A143" s="230">
        <v>10</v>
      </c>
      <c r="B143" s="238" t="s">
        <v>517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518</v>
      </c>
      <c r="C144" s="238">
        <f>data!AE66</f>
        <v>262610.52</v>
      </c>
      <c r="D144" s="238">
        <f>data!AF66</f>
        <v>0</v>
      </c>
      <c r="E144" s="238">
        <f>data!AG66</f>
        <v>8079737.7300000004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53314.68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48758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1003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1004</v>
      </c>
      <c r="C147" s="238">
        <f>data!AE69</f>
        <v>31604.63</v>
      </c>
      <c r="D147" s="238">
        <f>data!AF69</f>
        <v>0</v>
      </c>
      <c r="E147" s="238">
        <f>data!AG69</f>
        <v>1288941.7799999998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15.75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-433.16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1005</v>
      </c>
      <c r="C149" s="238">
        <f>data!AE85</f>
        <v>1183446.73</v>
      </c>
      <c r="D149" s="238">
        <f>data!AF85</f>
        <v>0</v>
      </c>
      <c r="E149" s="238">
        <f>data!AG85</f>
        <v>24675145.789999999</v>
      </c>
      <c r="F149" s="238">
        <f>data!AH85</f>
        <v>0</v>
      </c>
      <c r="G149" s="238">
        <f>data!AI85</f>
        <v>0</v>
      </c>
      <c r="H149" s="238">
        <f>data!AJ85</f>
        <v>0</v>
      </c>
      <c r="I149" s="238">
        <f>data!AK85</f>
        <v>53795.98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1006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1007</v>
      </c>
      <c r="C152" s="238">
        <f>data!AE87</f>
        <v>2516330</v>
      </c>
      <c r="D152" s="238">
        <f>data!AF87</f>
        <v>0</v>
      </c>
      <c r="E152" s="238">
        <f>data!AG87</f>
        <v>25277789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1819598</v>
      </c>
    </row>
    <row r="153" spans="1:9" ht="20.100000000000001" customHeight="1" x14ac:dyDescent="0.2">
      <c r="A153" s="230">
        <v>20</v>
      </c>
      <c r="B153" s="246" t="s">
        <v>1008</v>
      </c>
      <c r="C153" s="238">
        <f>data!AE88</f>
        <v>728827</v>
      </c>
      <c r="D153" s="238">
        <f>data!AF88</f>
        <v>0</v>
      </c>
      <c r="E153" s="238">
        <f>data!AG88</f>
        <v>123762918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353631</v>
      </c>
    </row>
    <row r="154" spans="1:9" ht="20.100000000000001" customHeight="1" x14ac:dyDescent="0.2">
      <c r="A154" s="230">
        <v>21</v>
      </c>
      <c r="B154" s="246" t="s">
        <v>1009</v>
      </c>
      <c r="C154" s="238">
        <f>data!AE89</f>
        <v>3245157</v>
      </c>
      <c r="D154" s="238">
        <f>data!AF89</f>
        <v>0</v>
      </c>
      <c r="E154" s="238">
        <f>data!AG89</f>
        <v>149040707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2173229</v>
      </c>
    </row>
    <row r="155" spans="1:9" ht="20.100000000000001" customHeight="1" x14ac:dyDescent="0.2">
      <c r="A155" s="230" t="s">
        <v>1010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1011</v>
      </c>
      <c r="C156" s="238">
        <f>data!AE90</f>
        <v>0</v>
      </c>
      <c r="D156" s="238">
        <f>data!AF90</f>
        <v>0</v>
      </c>
      <c r="E156" s="238">
        <f>data!AG90</f>
        <v>0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1012</v>
      </c>
      <c r="C157" s="238">
        <f>data!AE91</f>
        <v>0</v>
      </c>
      <c r="D157" s="238">
        <f>data!AF91</f>
        <v>0</v>
      </c>
      <c r="E157" s="238">
        <f>data!AG91</f>
        <v>4211.3917999187925</v>
      </c>
      <c r="F157" s="238">
        <f>data!AH91</f>
        <v>0</v>
      </c>
      <c r="G157" s="238">
        <f>data!AI91</f>
        <v>359.06620390958835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1013</v>
      </c>
      <c r="C158" s="238">
        <f>data!AE92</f>
        <v>201.14635542889255</v>
      </c>
      <c r="D158" s="238">
        <f>data!AF92</f>
        <v>0</v>
      </c>
      <c r="E158" s="238">
        <f>data!AG92</f>
        <v>4162.2708624341258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1014</v>
      </c>
      <c r="C159" s="238">
        <f>data!AE93</f>
        <v>0</v>
      </c>
      <c r="D159" s="238">
        <f>data!AF93</f>
        <v>0</v>
      </c>
      <c r="E159" s="238">
        <f>data!AG93</f>
        <v>318383.54000000004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54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996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1030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Valley Hospital and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998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1031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1032</v>
      </c>
      <c r="F167" s="244" t="s">
        <v>208</v>
      </c>
      <c r="G167" s="244" t="s">
        <v>147</v>
      </c>
      <c r="H167" s="243" t="s">
        <v>1033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1002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1519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6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1392862.05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329286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601.85</v>
      </c>
      <c r="D174" s="238">
        <f>data!AM64</f>
        <v>0</v>
      </c>
      <c r="E174" s="238">
        <f>data!AN64</f>
        <v>0</v>
      </c>
      <c r="F174" s="238">
        <f>data!AO64</f>
        <v>11479.23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517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518</v>
      </c>
      <c r="C176" s="238">
        <f>data!AL66</f>
        <v>34373.57</v>
      </c>
      <c r="D176" s="238">
        <f>data!AM66</f>
        <v>0</v>
      </c>
      <c r="E176" s="238">
        <f>data!AN66</f>
        <v>0</v>
      </c>
      <c r="F176" s="238">
        <f>data!AO66</f>
        <v>-1958838.42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1003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1004</v>
      </c>
      <c r="C179" s="238">
        <f>data!AL69</f>
        <v>62.730000000000004</v>
      </c>
      <c r="D179" s="238">
        <f>data!AM69</f>
        <v>0</v>
      </c>
      <c r="E179" s="238">
        <f>data!AN69</f>
        <v>0</v>
      </c>
      <c r="F179" s="238">
        <f>data!AO69</f>
        <v>24034.280000000002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1005</v>
      </c>
      <c r="C181" s="238">
        <f>data!AL85</f>
        <v>35038.15</v>
      </c>
      <c r="D181" s="238">
        <f>data!AM85</f>
        <v>0</v>
      </c>
      <c r="E181" s="238">
        <f>data!AN85</f>
        <v>0</v>
      </c>
      <c r="F181" s="238">
        <f>data!AO85</f>
        <v>-201176.8599999999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1006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1007</v>
      </c>
      <c r="C184" s="238">
        <f>data!AL87</f>
        <v>863177</v>
      </c>
      <c r="D184" s="238">
        <f>data!AM87</f>
        <v>0</v>
      </c>
      <c r="E184" s="238">
        <f>data!AN87</f>
        <v>0</v>
      </c>
      <c r="F184" s="238">
        <f>data!AO87</f>
        <v>46240.639999999999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1008</v>
      </c>
      <c r="C185" s="238">
        <f>data!AL88</f>
        <v>93097</v>
      </c>
      <c r="D185" s="238">
        <f>data!AM88</f>
        <v>0</v>
      </c>
      <c r="E185" s="238">
        <f>data!AN88</f>
        <v>0</v>
      </c>
      <c r="F185" s="238">
        <f>data!AO88</f>
        <v>13456.65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1009</v>
      </c>
      <c r="C186" s="238">
        <f>data!AL89</f>
        <v>956274</v>
      </c>
      <c r="D186" s="238">
        <f>data!AM89</f>
        <v>0</v>
      </c>
      <c r="E186" s="238">
        <f>data!AN89</f>
        <v>0</v>
      </c>
      <c r="F186" s="238">
        <f>data!AO89</f>
        <v>59697.29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1010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1011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1012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1013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1014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996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1034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Valley Hospital and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998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1035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1036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1002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70210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23</v>
      </c>
      <c r="G202" s="245">
        <f>data!AW60</f>
        <v>22</v>
      </c>
      <c r="H202" s="245">
        <f>data!AX60</f>
        <v>0</v>
      </c>
      <c r="I202" s="245">
        <f>data!AY60</f>
        <v>27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2155352.6</v>
      </c>
      <c r="G203" s="238">
        <f>data!AW61</f>
        <v>2458142.3400000003</v>
      </c>
      <c r="H203" s="238">
        <f>data!AX61</f>
        <v>0</v>
      </c>
      <c r="I203" s="238">
        <f>data!AY61</f>
        <v>1261502.17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413942</v>
      </c>
      <c r="G204" s="238">
        <f>data!AW62</f>
        <v>463155</v>
      </c>
      <c r="H204" s="238">
        <f>data!AX62</f>
        <v>0</v>
      </c>
      <c r="I204" s="238">
        <f>data!AY62</f>
        <v>435275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-0.28000000000000003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1437498.48</v>
      </c>
      <c r="G206" s="238">
        <f>data!AW64</f>
        <v>0</v>
      </c>
      <c r="H206" s="238">
        <f>data!AX64</f>
        <v>0</v>
      </c>
      <c r="I206" s="238">
        <f>data!AY64</f>
        <v>542869.04</v>
      </c>
    </row>
    <row r="207" spans="1:9" ht="20.100000000000001" customHeight="1" x14ac:dyDescent="0.2">
      <c r="A207" s="230">
        <v>10</v>
      </c>
      <c r="B207" s="238" t="s">
        <v>517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518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1916194.17</v>
      </c>
      <c r="G208" s="238">
        <f>data!AW66</f>
        <v>-764100.78</v>
      </c>
      <c r="H208" s="238">
        <f>data!AX66</f>
        <v>0</v>
      </c>
      <c r="I208" s="238">
        <f>data!AY66</f>
        <v>-1870699.64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173303</v>
      </c>
      <c r="G209" s="238">
        <f>data!AW67</f>
        <v>0</v>
      </c>
      <c r="H209" s="238">
        <f>data!AX67</f>
        <v>0</v>
      </c>
      <c r="I209" s="238">
        <f>data!AY67</f>
        <v>27569</v>
      </c>
    </row>
    <row r="210" spans="1:9" ht="20.100000000000001" customHeight="1" x14ac:dyDescent="0.2">
      <c r="A210" s="230">
        <v>13</v>
      </c>
      <c r="B210" s="238" t="s">
        <v>1003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12.6</v>
      </c>
    </row>
    <row r="211" spans="1:9" ht="20.100000000000001" customHeight="1" x14ac:dyDescent="0.2">
      <c r="A211" s="230">
        <v>14</v>
      </c>
      <c r="B211" s="238" t="s">
        <v>1004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172629.34999999998</v>
      </c>
      <c r="G211" s="238">
        <f>data!AW69</f>
        <v>135010.14000000001</v>
      </c>
      <c r="H211" s="238">
        <f>data!AX69</f>
        <v>0</v>
      </c>
      <c r="I211" s="238">
        <f>data!AY69</f>
        <v>420959.40999999992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-670152.32999999996</v>
      </c>
    </row>
    <row r="213" spans="1:9" ht="20.100000000000001" customHeight="1" x14ac:dyDescent="0.2">
      <c r="A213" s="230">
        <v>16</v>
      </c>
      <c r="B213" s="246" t="s">
        <v>1005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6268919.5999999996</v>
      </c>
      <c r="G213" s="238">
        <f>data!AW85</f>
        <v>2292206.4200000004</v>
      </c>
      <c r="H213" s="238">
        <f>data!AX85</f>
        <v>0</v>
      </c>
      <c r="I213" s="238">
        <f>data!AY85</f>
        <v>147335.25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1006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1007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4112613.33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1008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33145424.48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1009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37258037.810000002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1010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1011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1012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1013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4458.1191464385074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1014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57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996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1037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Valley Hospital and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998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1038</v>
      </c>
      <c r="F231" s="244" t="s">
        <v>1039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1002</v>
      </c>
      <c r="C232" s="240" t="s">
        <v>1040</v>
      </c>
      <c r="D232" s="240" t="s">
        <v>1041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194611.20000000004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8</v>
      </c>
      <c r="G234" s="245">
        <f>data!BD60</f>
        <v>0</v>
      </c>
      <c r="H234" s="245">
        <f>data!BE60</f>
        <v>8</v>
      </c>
      <c r="I234" s="245">
        <f>data!BF60</f>
        <v>31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307834.13</v>
      </c>
      <c r="G235" s="238">
        <f>data!BD61</f>
        <v>0</v>
      </c>
      <c r="H235" s="238">
        <f>data!BE61</f>
        <v>774002.1</v>
      </c>
      <c r="I235" s="238">
        <f>data!BF61</f>
        <v>1270705.74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96262</v>
      </c>
      <c r="G236" s="238">
        <f>data!BD62</f>
        <v>0</v>
      </c>
      <c r="H236" s="238">
        <f>data!BE62</f>
        <v>179904</v>
      </c>
      <c r="I236" s="238">
        <f>data!BF62</f>
        <v>470569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-2045.45</v>
      </c>
      <c r="D238" s="238">
        <f>data!BA64</f>
        <v>3277.05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181652.67</v>
      </c>
      <c r="I238" s="238">
        <f>data!BF64</f>
        <v>142504.78</v>
      </c>
    </row>
    <row r="239" spans="1:9" ht="20.100000000000001" customHeight="1" x14ac:dyDescent="0.2">
      <c r="A239" s="230">
        <v>10</v>
      </c>
      <c r="B239" s="238" t="s">
        <v>517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518</v>
      </c>
      <c r="C240" s="238">
        <f>data!AZ66</f>
        <v>0</v>
      </c>
      <c r="D240" s="238">
        <f>data!BA66</f>
        <v>-555182.75</v>
      </c>
      <c r="E240" s="238">
        <f>data!BB66</f>
        <v>0</v>
      </c>
      <c r="F240" s="238">
        <f>data!BC66</f>
        <v>-396569.36</v>
      </c>
      <c r="G240" s="238">
        <f>data!BD66</f>
        <v>0</v>
      </c>
      <c r="H240" s="238">
        <f>data!BE66</f>
        <v>-1961425.98</v>
      </c>
      <c r="I240" s="238">
        <f>data!BF66</f>
        <v>-1847893.83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1069</v>
      </c>
      <c r="G241" s="238">
        <f>data!BD67</f>
        <v>0</v>
      </c>
      <c r="H241" s="238">
        <f>data!BE67</f>
        <v>2107</v>
      </c>
      <c r="I241" s="238">
        <f>data!BF67</f>
        <v>5372</v>
      </c>
    </row>
    <row r="242" spans="1:9" ht="20.100000000000001" customHeight="1" x14ac:dyDescent="0.2">
      <c r="A242" s="230">
        <v>13</v>
      </c>
      <c r="B242" s="238" t="s">
        <v>1003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16335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1004</v>
      </c>
      <c r="C243" s="238">
        <f>data!AZ69</f>
        <v>0</v>
      </c>
      <c r="D243" s="238">
        <f>data!BA69</f>
        <v>543266.15</v>
      </c>
      <c r="E243" s="238">
        <f>data!BB69</f>
        <v>0</v>
      </c>
      <c r="F243" s="238">
        <f>data!BC69</f>
        <v>9999.4500000000007</v>
      </c>
      <c r="G243" s="238">
        <f>data!BD69</f>
        <v>0</v>
      </c>
      <c r="H243" s="238">
        <f>data!BE69</f>
        <v>1719407.7499999998</v>
      </c>
      <c r="I243" s="238">
        <f>data!BF69</f>
        <v>370189.53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-82312.960000000006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1005</v>
      </c>
      <c r="C245" s="238">
        <f>data!AZ85</f>
        <v>-84358.41</v>
      </c>
      <c r="D245" s="238">
        <f>data!BA85</f>
        <v>-8639.5499999999302</v>
      </c>
      <c r="E245" s="238">
        <f>data!BB85</f>
        <v>0</v>
      </c>
      <c r="F245" s="238">
        <f>data!BC85</f>
        <v>18595.220000000019</v>
      </c>
      <c r="G245" s="238">
        <f>data!BD85</f>
        <v>0</v>
      </c>
      <c r="H245" s="238">
        <f>data!BE85</f>
        <v>911982.5399999998</v>
      </c>
      <c r="I245" s="238">
        <f>data!BF85</f>
        <v>411447.22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1006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1007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1008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1009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1010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1011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194611.20000000004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1012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1013</v>
      </c>
      <c r="C254" s="253" t="str">
        <f>IF(data!AZ92&gt;0,data!AZ92,"")</f>
        <v>x</v>
      </c>
      <c r="D254" s="254">
        <f>data!BA92</f>
        <v>149.92179978180073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1014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996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1042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Valley Hospital and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998</v>
      </c>
      <c r="C262" s="244" t="s">
        <v>1043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1044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1045</v>
      </c>
    </row>
    <row r="264" spans="1:9" ht="20.100000000000001" customHeight="1" x14ac:dyDescent="0.2">
      <c r="A264" s="230">
        <v>3</v>
      </c>
      <c r="B264" s="238" t="s">
        <v>1002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8</v>
      </c>
      <c r="F266" s="245">
        <f>data!BJ60</f>
        <v>0</v>
      </c>
      <c r="G266" s="245">
        <f>data!BK60</f>
        <v>16</v>
      </c>
      <c r="H266" s="245">
        <f>data!BL60</f>
        <v>21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419931.94</v>
      </c>
      <c r="F267" s="238">
        <f>data!BJ61</f>
        <v>0</v>
      </c>
      <c r="G267" s="238">
        <f>data!BK61</f>
        <v>1601663.8699999999</v>
      </c>
      <c r="H267" s="238">
        <f>data!BL61</f>
        <v>889694.06999999983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151298</v>
      </c>
      <c r="F268" s="238">
        <f>data!BJ62</f>
        <v>0</v>
      </c>
      <c r="G268" s="238">
        <f>data!BK62</f>
        <v>312522</v>
      </c>
      <c r="H268" s="238">
        <f>data!BL62</f>
        <v>302394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182632.03999999998</v>
      </c>
      <c r="F270" s="238">
        <f>data!BJ64</f>
        <v>0</v>
      </c>
      <c r="G270" s="238">
        <f>data!BK64</f>
        <v>10188.9</v>
      </c>
      <c r="H270" s="238">
        <f>data!BL64</f>
        <v>17360.77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517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518</v>
      </c>
      <c r="C272" s="238">
        <f>data!BG66</f>
        <v>0</v>
      </c>
      <c r="D272" s="238">
        <f>data!BH66</f>
        <v>0</v>
      </c>
      <c r="E272" s="238">
        <f>data!BI66</f>
        <v>-522758.7</v>
      </c>
      <c r="F272" s="238">
        <f>data!BJ66</f>
        <v>0</v>
      </c>
      <c r="G272" s="238">
        <f>data!BK66</f>
        <v>-2085963.06</v>
      </c>
      <c r="H272" s="238">
        <f>data!BL66</f>
        <v>-1128619.2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1003</v>
      </c>
      <c r="C274" s="238">
        <f>data!BG68</f>
        <v>0</v>
      </c>
      <c r="D274" s="238">
        <f>data!BH68</f>
        <v>0</v>
      </c>
      <c r="E274" s="238">
        <f>data!BI68</f>
        <v>105.13</v>
      </c>
      <c r="F274" s="238">
        <f>data!BJ68</f>
        <v>0</v>
      </c>
      <c r="G274" s="238">
        <f>data!BK68</f>
        <v>270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1004</v>
      </c>
      <c r="C275" s="238">
        <f>data!BG69</f>
        <v>0</v>
      </c>
      <c r="D275" s="238">
        <f>data!BH69</f>
        <v>0</v>
      </c>
      <c r="E275" s="238">
        <f>data!BI69</f>
        <v>29531.150000000005</v>
      </c>
      <c r="F275" s="238">
        <f>data!BJ69</f>
        <v>0</v>
      </c>
      <c r="G275" s="238">
        <f>data!BK69</f>
        <v>310889.7</v>
      </c>
      <c r="H275" s="238">
        <f>data!BL69</f>
        <v>9621.56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-81026.080000000002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1005</v>
      </c>
      <c r="C277" s="238">
        <f>data!BG85</f>
        <v>0</v>
      </c>
      <c r="D277" s="238">
        <f>data!BH85</f>
        <v>0</v>
      </c>
      <c r="E277" s="238">
        <f>data!BI85</f>
        <v>179713.47999999998</v>
      </c>
      <c r="F277" s="238">
        <f>data!BJ85</f>
        <v>0</v>
      </c>
      <c r="G277" s="238">
        <f>data!BK85</f>
        <v>149571.40999999974</v>
      </c>
      <c r="H277" s="238">
        <f>data!BL85</f>
        <v>90451.199999999895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1006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1007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1008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1009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1010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1011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1012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1013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1014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996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1046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Valley Hospital and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998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1047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1002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0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71361.820000000007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0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16113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6595.22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517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518</v>
      </c>
      <c r="C304" s="238">
        <f>data!BN66</f>
        <v>0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-55047.61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1003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-95.95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1004</v>
      </c>
      <c r="C307" s="238">
        <f>data!BN69</f>
        <v>0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20355.189999999999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-10000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1005</v>
      </c>
      <c r="C309" s="238">
        <f>data!BN85</f>
        <v>0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49281.670000000013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1006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1007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1008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1009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1010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1011</v>
      </c>
      <c r="C316" s="254">
        <f>data!BN90</f>
        <v>0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1012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1013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1014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996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1048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Valley Hospital and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998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1047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1002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11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243403.33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31451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517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518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-163330.64000000001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1003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1004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3820.85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1005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115344.53999999995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1006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1007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1008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1009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1010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1011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1012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1013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1014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996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1049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Valley Hospital and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998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1050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1002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51</v>
      </c>
      <c r="E362" s="260"/>
      <c r="F362" s="248"/>
      <c r="G362" s="248"/>
      <c r="H362" s="248"/>
      <c r="I362" s="261">
        <f>data!CE60</f>
        <v>821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569293.34</v>
      </c>
      <c r="D363" s="257">
        <f>data!CC61</f>
        <v>8610262.7400000021</v>
      </c>
      <c r="E363" s="262"/>
      <c r="F363" s="262"/>
      <c r="G363" s="262"/>
      <c r="H363" s="262"/>
      <c r="I363" s="257">
        <f>data!CE61</f>
        <v>76502555.370000035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140649</v>
      </c>
      <c r="D364" s="257">
        <f>data!CC62</f>
        <v>1222808</v>
      </c>
      <c r="E364" s="262"/>
      <c r="F364" s="262"/>
      <c r="G364" s="262"/>
      <c r="H364" s="262"/>
      <c r="I364" s="257">
        <f>data!CE62</f>
        <v>15327827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658845.13000000012</v>
      </c>
      <c r="E365" s="262"/>
      <c r="F365" s="262"/>
      <c r="G365" s="262"/>
      <c r="H365" s="262"/>
      <c r="I365" s="257">
        <f>data!CE63</f>
        <v>11679543.350000001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52.5</v>
      </c>
      <c r="D366" s="257">
        <f>data!CC64</f>
        <v>-109653.29000000004</v>
      </c>
      <c r="E366" s="262"/>
      <c r="F366" s="262"/>
      <c r="G366" s="262"/>
      <c r="H366" s="262"/>
      <c r="I366" s="257">
        <f>data!CE64</f>
        <v>33953796.150000006</v>
      </c>
    </row>
    <row r="367" spans="1:9" ht="20.100000000000001" customHeight="1" x14ac:dyDescent="0.2">
      <c r="A367" s="230">
        <v>10</v>
      </c>
      <c r="B367" s="238" t="s">
        <v>517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518</v>
      </c>
      <c r="C368" s="257">
        <f>data!CB66</f>
        <v>-484839.24</v>
      </c>
      <c r="D368" s="257">
        <f>data!CC66</f>
        <v>-8653735.2000000011</v>
      </c>
      <c r="E368" s="262"/>
      <c r="F368" s="262"/>
      <c r="G368" s="262"/>
      <c r="H368" s="262"/>
      <c r="I368" s="257">
        <f>data!CE66</f>
        <v>36190972.569999993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1204191</v>
      </c>
      <c r="E369" s="262"/>
      <c r="F369" s="262"/>
      <c r="G369" s="262"/>
      <c r="H369" s="262"/>
      <c r="I369" s="257">
        <f>data!CE67</f>
        <v>3264026</v>
      </c>
    </row>
    <row r="370" spans="1:9" ht="20.100000000000001" customHeight="1" x14ac:dyDescent="0.2">
      <c r="A370" s="230">
        <v>13</v>
      </c>
      <c r="B370" s="238" t="s">
        <v>1003</v>
      </c>
      <c r="C370" s="257">
        <f>data!CB68</f>
        <v>0</v>
      </c>
      <c r="D370" s="257">
        <f>data!CC68</f>
        <v>133913.81</v>
      </c>
      <c r="E370" s="262"/>
      <c r="F370" s="262"/>
      <c r="G370" s="262"/>
      <c r="H370" s="262"/>
      <c r="I370" s="257">
        <f>data!CE68</f>
        <v>590204.06999999995</v>
      </c>
    </row>
    <row r="371" spans="1:9" ht="20.100000000000001" customHeight="1" x14ac:dyDescent="0.2">
      <c r="A371" s="230">
        <v>14</v>
      </c>
      <c r="B371" s="238" t="s">
        <v>1004</v>
      </c>
      <c r="C371" s="257">
        <f>data!CB69</f>
        <v>28983.72</v>
      </c>
      <c r="D371" s="257">
        <f>data!CC69</f>
        <v>18578204.859999999</v>
      </c>
      <c r="E371" s="257">
        <f>data!CD69</f>
        <v>0</v>
      </c>
      <c r="F371" s="262"/>
      <c r="G371" s="262"/>
      <c r="H371" s="262"/>
      <c r="I371" s="257">
        <f>data!CE69</f>
        <v>31978555.649999999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-228162.83000000002</v>
      </c>
      <c r="E372" s="238">
        <f>-data!CD84</f>
        <v>0</v>
      </c>
      <c r="F372" s="248"/>
      <c r="G372" s="248"/>
      <c r="H372" s="248"/>
      <c r="I372" s="238">
        <f>-data!CE84</f>
        <v>-8040182.9000000004</v>
      </c>
    </row>
    <row r="373" spans="1:9" ht="20.100000000000001" customHeight="1" x14ac:dyDescent="0.2">
      <c r="A373" s="230">
        <v>16</v>
      </c>
      <c r="B373" s="246" t="s">
        <v>1005</v>
      </c>
      <c r="C373" s="257">
        <f>data!CB85</f>
        <v>254139.31999999998</v>
      </c>
      <c r="D373" s="257">
        <f>data!CC85</f>
        <v>21416674.220000003</v>
      </c>
      <c r="E373" s="257">
        <f>data!CD85</f>
        <v>0</v>
      </c>
      <c r="F373" s="262"/>
      <c r="G373" s="262"/>
      <c r="H373" s="262"/>
      <c r="I373" s="238">
        <f>data!CE85</f>
        <v>201447297.25999981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1006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1007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243581437.46000001</v>
      </c>
    </row>
    <row r="377" spans="1:9" ht="20.100000000000001" customHeight="1" x14ac:dyDescent="0.2">
      <c r="A377" s="230">
        <v>20</v>
      </c>
      <c r="B377" s="246" t="s">
        <v>1008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584234518.53000009</v>
      </c>
    </row>
    <row r="378" spans="1:9" ht="20.100000000000001" customHeight="1" x14ac:dyDescent="0.2">
      <c r="A378" s="230">
        <v>21</v>
      </c>
      <c r="B378" s="246" t="s">
        <v>1009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827815955.99000001</v>
      </c>
    </row>
    <row r="379" spans="1:9" ht="20.100000000000001" customHeight="1" x14ac:dyDescent="0.2">
      <c r="A379" s="230" t="s">
        <v>1010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1011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194611.20000000004</v>
      </c>
    </row>
    <row r="381" spans="1:9" ht="20.100000000000001" customHeight="1" x14ac:dyDescent="0.2">
      <c r="A381" s="230">
        <v>23</v>
      </c>
      <c r="B381" s="238" t="s">
        <v>1012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70210</v>
      </c>
    </row>
    <row r="382" spans="1:9" ht="20.100000000000001" customHeight="1" x14ac:dyDescent="0.2">
      <c r="A382" s="230">
        <v>24</v>
      </c>
      <c r="B382" s="238" t="s">
        <v>1013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52416</v>
      </c>
    </row>
    <row r="383" spans="1:9" ht="20.100000000000001" customHeight="1" x14ac:dyDescent="0.2">
      <c r="A383" s="230">
        <v>25</v>
      </c>
      <c r="B383" s="238" t="s">
        <v>1014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748506.9800000001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332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1051</v>
      </c>
    </row>
    <row r="6" spans="1:5" x14ac:dyDescent="0.25">
      <c r="A6" s="11" t="s">
        <v>1052</v>
      </c>
    </row>
    <row r="7" spans="1:5" x14ac:dyDescent="0.25">
      <c r="A7" s="304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28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30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2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  <c r="CF44" s="328"/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  <c r="CF45" s="328"/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  <c r="CF46" s="328"/>
    </row>
    <row r="47" spans="1:84" x14ac:dyDescent="0.25">
      <c r="A47" s="16" t="s">
        <v>230</v>
      </c>
      <c r="B47" s="272">
        <v>0</v>
      </c>
      <c r="C47" s="273">
        <v>729620.53</v>
      </c>
      <c r="D47" s="273">
        <v>1231701.1300000001</v>
      </c>
      <c r="E47" s="273">
        <v>199068.71</v>
      </c>
      <c r="F47" s="273">
        <v>498742.49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1783275.2000000002</v>
      </c>
      <c r="Q47" s="273">
        <v>0</v>
      </c>
      <c r="R47" s="273">
        <v>851128.64000000013</v>
      </c>
      <c r="S47" s="273">
        <v>59575.6</v>
      </c>
      <c r="T47" s="273">
        <v>6896.0300000000007</v>
      </c>
      <c r="U47" s="273">
        <v>550094.38</v>
      </c>
      <c r="V47" s="273">
        <v>21223.53</v>
      </c>
      <c r="W47" s="273">
        <v>332386.95999999996</v>
      </c>
      <c r="X47" s="273">
        <v>208265.28</v>
      </c>
      <c r="Y47" s="273">
        <v>342356.49000000005</v>
      </c>
      <c r="Z47" s="273">
        <v>0</v>
      </c>
      <c r="AA47" s="273">
        <v>45520.849999999991</v>
      </c>
      <c r="AB47" s="273">
        <v>481425.92000000004</v>
      </c>
      <c r="AC47" s="273">
        <v>342892.26</v>
      </c>
      <c r="AD47" s="273">
        <v>0</v>
      </c>
      <c r="AE47" s="273">
        <v>133543.38</v>
      </c>
      <c r="AF47" s="273">
        <v>0</v>
      </c>
      <c r="AG47" s="273">
        <v>1532108.6200000003</v>
      </c>
      <c r="AH47" s="273">
        <v>0</v>
      </c>
      <c r="AI47" s="273">
        <v>210647.84999999998</v>
      </c>
      <c r="AJ47" s="273">
        <v>118667.63999999998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371611.12999999989</v>
      </c>
      <c r="AW47" s="273">
        <v>0</v>
      </c>
      <c r="AX47" s="273">
        <v>0</v>
      </c>
      <c r="AY47" s="273">
        <v>432902.92999999993</v>
      </c>
      <c r="AZ47" s="273">
        <v>0</v>
      </c>
      <c r="BA47" s="273">
        <v>0</v>
      </c>
      <c r="BB47" s="273">
        <v>0</v>
      </c>
      <c r="BC47" s="273">
        <v>104751.68000000001</v>
      </c>
      <c r="BD47" s="273">
        <v>110672</v>
      </c>
      <c r="BE47" s="273">
        <v>155736.91999999998</v>
      </c>
      <c r="BF47" s="273">
        <v>382740.67000000004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255928.74999999997</v>
      </c>
      <c r="BM47" s="273">
        <v>0</v>
      </c>
      <c r="BN47" s="273">
        <v>309590.72000000003</v>
      </c>
      <c r="BO47" s="273">
        <v>7735.5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247691.75</v>
      </c>
      <c r="BY47" s="273">
        <v>308406.32999999996</v>
      </c>
      <c r="BZ47" s="273">
        <v>22799.79</v>
      </c>
      <c r="CA47" s="273">
        <v>0</v>
      </c>
      <c r="CB47" s="273">
        <v>0</v>
      </c>
      <c r="CC47" s="273">
        <v>919781.54</v>
      </c>
      <c r="CD47" s="16"/>
      <c r="CE47" s="25">
        <v>13309491.199999999</v>
      </c>
      <c r="CF47" s="328"/>
    </row>
    <row r="48" spans="1:84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  <c r="CF48" s="328"/>
    </row>
    <row r="49" spans="1:84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8"/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8"/>
    </row>
    <row r="51" spans="1:84" x14ac:dyDescent="0.25">
      <c r="A51" s="21" t="s">
        <v>233</v>
      </c>
      <c r="B51" s="273">
        <v>0</v>
      </c>
      <c r="C51" s="273">
        <v>105073.73</v>
      </c>
      <c r="D51" s="273">
        <v>141126.38</v>
      </c>
      <c r="E51" s="273">
        <v>4793.97</v>
      </c>
      <c r="F51" s="273">
        <v>80476.930000000008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851908.04</v>
      </c>
      <c r="Q51" s="273">
        <v>0</v>
      </c>
      <c r="R51" s="273">
        <v>36259.479999999996</v>
      </c>
      <c r="S51" s="273">
        <v>50109.599999999999</v>
      </c>
      <c r="T51" s="273">
        <v>0</v>
      </c>
      <c r="U51" s="273">
        <v>29239.51</v>
      </c>
      <c r="V51" s="273">
        <v>0</v>
      </c>
      <c r="W51" s="273">
        <v>94783.4</v>
      </c>
      <c r="X51" s="273">
        <v>76368.56</v>
      </c>
      <c r="Y51" s="273">
        <v>347537.6</v>
      </c>
      <c r="Z51" s="273">
        <v>0</v>
      </c>
      <c r="AA51" s="273">
        <v>5662.51</v>
      </c>
      <c r="AB51" s="273">
        <v>34348.04</v>
      </c>
      <c r="AC51" s="273">
        <v>13282.25</v>
      </c>
      <c r="AD51" s="273">
        <v>13750.39</v>
      </c>
      <c r="AE51" s="273">
        <v>0</v>
      </c>
      <c r="AF51" s="273">
        <v>0</v>
      </c>
      <c r="AG51" s="273">
        <v>51206.97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143560.05000000002</v>
      </c>
      <c r="AW51" s="273">
        <v>0</v>
      </c>
      <c r="AX51" s="273">
        <v>0</v>
      </c>
      <c r="AY51" s="273">
        <v>27568.63</v>
      </c>
      <c r="AZ51" s="273">
        <v>0</v>
      </c>
      <c r="BA51" s="273">
        <v>0</v>
      </c>
      <c r="BB51" s="273">
        <v>0</v>
      </c>
      <c r="BC51" s="273">
        <v>1426.65</v>
      </c>
      <c r="BD51" s="273">
        <v>0</v>
      </c>
      <c r="BE51" s="273">
        <v>4213.3</v>
      </c>
      <c r="BF51" s="273">
        <v>5372.07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283321.98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969350.09</v>
      </c>
      <c r="CD51" s="16"/>
      <c r="CE51" s="25">
        <v>3370740.1299999994</v>
      </c>
      <c r="CF51" s="328"/>
    </row>
    <row r="52" spans="1:84" x14ac:dyDescent="0.25">
      <c r="A52" s="31" t="s">
        <v>234</v>
      </c>
      <c r="B52" s="272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  <c r="CF52" s="328"/>
    </row>
    <row r="53" spans="1:84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8"/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8"/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8"/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8"/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8"/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8"/>
    </row>
    <row r="59" spans="1:84" x14ac:dyDescent="0.25">
      <c r="A59" s="31" t="s">
        <v>260</v>
      </c>
      <c r="B59" s="25"/>
      <c r="C59" s="273">
        <v>2368</v>
      </c>
      <c r="D59" s="273">
        <v>11441</v>
      </c>
      <c r="E59" s="273">
        <v>0</v>
      </c>
      <c r="F59" s="273">
        <v>1154</v>
      </c>
      <c r="G59" s="273">
        <v>0</v>
      </c>
      <c r="H59" s="273">
        <v>0</v>
      </c>
      <c r="I59" s="273">
        <v>0</v>
      </c>
      <c r="J59" s="273">
        <v>849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29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67560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194611.20000000004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328"/>
    </row>
    <row r="60" spans="1:84" s="201" customFormat="1" ht="15.75" customHeight="1" x14ac:dyDescent="0.25">
      <c r="A60" s="207" t="s">
        <v>261</v>
      </c>
      <c r="B60" s="208"/>
      <c r="C60" s="277">
        <v>30.189993146549323</v>
      </c>
      <c r="D60" s="277">
        <v>62.873664374948817</v>
      </c>
      <c r="E60" s="277">
        <v>10.677099998537384</v>
      </c>
      <c r="F60" s="277">
        <v>21.55062191485608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29">
        <v>81.97884587918098</v>
      </c>
      <c r="Q60" s="329">
        <v>0</v>
      </c>
      <c r="R60" s="329">
        <v>35.843854789610425</v>
      </c>
      <c r="S60" s="278">
        <v>3.2186575338056636</v>
      </c>
      <c r="T60" s="278">
        <v>0.29344863009678784</v>
      </c>
      <c r="U60" s="333">
        <v>28.328405475571451</v>
      </c>
      <c r="V60" s="329">
        <v>1.1780089039482184</v>
      </c>
      <c r="W60" s="329">
        <v>3.1878479447687877</v>
      </c>
      <c r="X60" s="329">
        <v>8.7012684919587286</v>
      </c>
      <c r="Y60" s="329">
        <v>25.841276708788865</v>
      </c>
      <c r="Z60" s="329">
        <v>0</v>
      </c>
      <c r="AA60" s="329">
        <v>1.7701705477027165</v>
      </c>
      <c r="AB60" s="278">
        <v>20.385026024604791</v>
      </c>
      <c r="AC60" s="329">
        <v>15.644880134843168</v>
      </c>
      <c r="AD60" s="329">
        <v>0</v>
      </c>
      <c r="AE60" s="329">
        <v>5.8999452046712406</v>
      </c>
      <c r="AF60" s="329">
        <v>0</v>
      </c>
      <c r="AG60" s="329">
        <v>65.217427388326385</v>
      </c>
      <c r="AH60" s="329">
        <v>0</v>
      </c>
      <c r="AI60" s="329">
        <v>9.9987664369864699</v>
      </c>
      <c r="AJ60" s="329">
        <v>4.650589040458823</v>
      </c>
      <c r="AK60" s="329">
        <v>0</v>
      </c>
      <c r="AL60" s="329">
        <v>0</v>
      </c>
      <c r="AM60" s="329">
        <v>0</v>
      </c>
      <c r="AN60" s="329">
        <v>0</v>
      </c>
      <c r="AO60" s="329">
        <v>0</v>
      </c>
      <c r="AP60" s="329">
        <v>0</v>
      </c>
      <c r="AQ60" s="329">
        <v>0</v>
      </c>
      <c r="AR60" s="329">
        <v>0</v>
      </c>
      <c r="AS60" s="329">
        <v>0</v>
      </c>
      <c r="AT60" s="329">
        <v>0</v>
      </c>
      <c r="AU60" s="329">
        <v>0</v>
      </c>
      <c r="AV60" s="278">
        <v>17.817378079751045</v>
      </c>
      <c r="AW60" s="278">
        <v>0</v>
      </c>
      <c r="AX60" s="278">
        <v>0</v>
      </c>
      <c r="AY60" s="329">
        <v>26.340539722419102</v>
      </c>
      <c r="AZ60" s="329">
        <v>0</v>
      </c>
      <c r="BA60" s="278">
        <v>0</v>
      </c>
      <c r="BB60" s="278">
        <v>0</v>
      </c>
      <c r="BC60" s="278">
        <v>6.1775431498386935</v>
      </c>
      <c r="BD60" s="278">
        <v>6.4944993141788361</v>
      </c>
      <c r="BE60" s="329">
        <v>7.0582438346495557</v>
      </c>
      <c r="BF60" s="278">
        <v>25.177321914359272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2.180658218879362</v>
      </c>
      <c r="BM60" s="278">
        <v>0</v>
      </c>
      <c r="BN60" s="278">
        <v>7.0507979442396174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10.941364382062828</v>
      </c>
      <c r="BY60" s="278">
        <v>11.547732190198941</v>
      </c>
      <c r="BZ60" s="278">
        <v>0.64457534237745528</v>
      </c>
      <c r="CA60" s="278">
        <v>0</v>
      </c>
      <c r="CB60" s="278">
        <v>0</v>
      </c>
      <c r="CC60" s="278">
        <v>39.669968487716446</v>
      </c>
      <c r="CD60" s="209" t="s">
        <v>247</v>
      </c>
      <c r="CE60" s="227">
        <v>598.53042115088647</v>
      </c>
      <c r="CF60" s="334"/>
    </row>
    <row r="61" spans="1:84" x14ac:dyDescent="0.25">
      <c r="A61" s="31" t="s">
        <v>262</v>
      </c>
      <c r="B61" s="16"/>
      <c r="C61" s="273">
        <v>4181686.15</v>
      </c>
      <c r="D61" s="273">
        <v>8262023.9999999991</v>
      </c>
      <c r="E61" s="273">
        <v>675197.17000000016</v>
      </c>
      <c r="F61" s="273">
        <v>3226774.9100000006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30">
        <v>9442413.3500000034</v>
      </c>
      <c r="Q61" s="330">
        <v>0</v>
      </c>
      <c r="R61" s="330">
        <v>4633259.3000000017</v>
      </c>
      <c r="S61" s="280">
        <v>169268.6</v>
      </c>
      <c r="T61" s="280">
        <v>35115.68</v>
      </c>
      <c r="U61" s="332">
        <v>2011384.8099999998</v>
      </c>
      <c r="V61" s="330">
        <v>63930.46</v>
      </c>
      <c r="W61" s="330">
        <v>1490300.0299999998</v>
      </c>
      <c r="X61" s="330">
        <v>912910.71000000008</v>
      </c>
      <c r="Y61" s="330">
        <v>1893298.19</v>
      </c>
      <c r="Z61" s="330">
        <v>0</v>
      </c>
      <c r="AA61" s="330">
        <v>262891.51999999996</v>
      </c>
      <c r="AB61" s="281">
        <v>2450548.4700000002</v>
      </c>
      <c r="AC61" s="330">
        <v>1639756.85</v>
      </c>
      <c r="AD61" s="330">
        <v>0</v>
      </c>
      <c r="AE61" s="330">
        <v>677619.17999999982</v>
      </c>
      <c r="AF61" s="330">
        <v>0</v>
      </c>
      <c r="AG61" s="330">
        <v>9116783.3999999985</v>
      </c>
      <c r="AH61" s="330">
        <v>0</v>
      </c>
      <c r="AI61" s="330">
        <v>977209.9800000001</v>
      </c>
      <c r="AJ61" s="330">
        <v>694446.56</v>
      </c>
      <c r="AK61" s="330">
        <v>0</v>
      </c>
      <c r="AL61" s="330">
        <v>23</v>
      </c>
      <c r="AM61" s="330">
        <v>0</v>
      </c>
      <c r="AN61" s="330">
        <v>0</v>
      </c>
      <c r="AO61" s="330">
        <v>0</v>
      </c>
      <c r="AP61" s="330">
        <v>0</v>
      </c>
      <c r="AQ61" s="330">
        <v>0</v>
      </c>
      <c r="AR61" s="330">
        <v>0</v>
      </c>
      <c r="AS61" s="330">
        <v>0</v>
      </c>
      <c r="AT61" s="330">
        <v>0</v>
      </c>
      <c r="AU61" s="330">
        <v>0</v>
      </c>
      <c r="AV61" s="280">
        <v>1514214.3</v>
      </c>
      <c r="AW61" s="280">
        <v>0</v>
      </c>
      <c r="AX61" s="280">
        <v>0</v>
      </c>
      <c r="AY61" s="330">
        <v>1394035.7299999995</v>
      </c>
      <c r="AZ61" s="330">
        <v>0</v>
      </c>
      <c r="BA61" s="280">
        <v>0</v>
      </c>
      <c r="BB61" s="280">
        <v>0</v>
      </c>
      <c r="BC61" s="280">
        <v>255639.90000000005</v>
      </c>
      <c r="BD61" s="280">
        <v>338746.82999999996</v>
      </c>
      <c r="BE61" s="330">
        <v>669377.86999999976</v>
      </c>
      <c r="BF61" s="280">
        <v>1331419.5499999996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790920.3</v>
      </c>
      <c r="BM61" s="280">
        <v>0</v>
      </c>
      <c r="BN61" s="280">
        <v>1664872.4299999997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1511817.93</v>
      </c>
      <c r="BY61" s="280">
        <v>1691957.4699999995</v>
      </c>
      <c r="BZ61" s="280">
        <v>168694.34999999998</v>
      </c>
      <c r="CA61" s="280">
        <v>604.62</v>
      </c>
      <c r="CB61" s="280">
        <v>0</v>
      </c>
      <c r="CC61" s="280">
        <v>6412993.540000001</v>
      </c>
      <c r="CD61" s="24" t="s">
        <v>247</v>
      </c>
      <c r="CE61" s="25">
        <v>70562137.139999986</v>
      </c>
      <c r="CF61" s="328"/>
    </row>
    <row r="62" spans="1:84" x14ac:dyDescent="0.25">
      <c r="A62" s="31" t="s">
        <v>10</v>
      </c>
      <c r="B62" s="16"/>
      <c r="C62" s="25">
        <v>729621</v>
      </c>
      <c r="D62" s="25">
        <v>1231701</v>
      </c>
      <c r="E62" s="25">
        <v>199069</v>
      </c>
      <c r="F62" s="25">
        <v>498742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1783275</v>
      </c>
      <c r="Q62" s="25">
        <v>0</v>
      </c>
      <c r="R62" s="25">
        <v>851129</v>
      </c>
      <c r="S62" s="25">
        <v>59576</v>
      </c>
      <c r="T62" s="25">
        <v>6896</v>
      </c>
      <c r="U62" s="25">
        <v>550094</v>
      </c>
      <c r="V62" s="25">
        <v>21224</v>
      </c>
      <c r="W62" s="25">
        <v>332387</v>
      </c>
      <c r="X62" s="25">
        <v>208265</v>
      </c>
      <c r="Y62" s="25">
        <v>342356</v>
      </c>
      <c r="Z62" s="25">
        <v>0</v>
      </c>
      <c r="AA62" s="25">
        <v>45521</v>
      </c>
      <c r="AB62" s="25">
        <v>481426</v>
      </c>
      <c r="AC62" s="25">
        <v>342892</v>
      </c>
      <c r="AD62" s="25">
        <v>0</v>
      </c>
      <c r="AE62" s="25">
        <v>133543</v>
      </c>
      <c r="AF62" s="25">
        <v>0</v>
      </c>
      <c r="AG62" s="25">
        <v>1532109</v>
      </c>
      <c r="AH62" s="25">
        <v>0</v>
      </c>
      <c r="AI62" s="25">
        <v>210648</v>
      </c>
      <c r="AJ62" s="25">
        <v>118668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371611</v>
      </c>
      <c r="AW62" s="25">
        <v>0</v>
      </c>
      <c r="AX62" s="25">
        <v>0</v>
      </c>
      <c r="AY62" s="25">
        <v>432903</v>
      </c>
      <c r="AZ62" s="25">
        <v>0</v>
      </c>
      <c r="BA62" s="25">
        <v>0</v>
      </c>
      <c r="BB62" s="25">
        <v>0</v>
      </c>
      <c r="BC62" s="25">
        <v>104752</v>
      </c>
      <c r="BD62" s="25">
        <v>110672</v>
      </c>
      <c r="BE62" s="25">
        <v>155737</v>
      </c>
      <c r="BF62" s="25">
        <v>382741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255929</v>
      </c>
      <c r="BM62" s="25">
        <v>0</v>
      </c>
      <c r="BN62" s="25">
        <v>309591</v>
      </c>
      <c r="BO62" s="25">
        <v>7736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247692</v>
      </c>
      <c r="BY62" s="25">
        <v>308406</v>
      </c>
      <c r="BZ62" s="25">
        <v>22800</v>
      </c>
      <c r="CA62" s="25">
        <v>0</v>
      </c>
      <c r="CB62" s="25">
        <v>0</v>
      </c>
      <c r="CC62" s="25">
        <v>919782</v>
      </c>
      <c r="CD62" s="24" t="s">
        <v>247</v>
      </c>
      <c r="CE62" s="25">
        <v>13309494</v>
      </c>
      <c r="CF62" s="328"/>
    </row>
    <row r="63" spans="1:84" x14ac:dyDescent="0.25">
      <c r="A63" s="31" t="s">
        <v>263</v>
      </c>
      <c r="B63" s="16"/>
      <c r="C63" s="273">
        <v>225</v>
      </c>
      <c r="D63" s="273">
        <v>0</v>
      </c>
      <c r="E63" s="273">
        <v>0</v>
      </c>
      <c r="F63" s="273">
        <v>161441.70000000001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0">
        <v>0</v>
      </c>
      <c r="Q63" s="330">
        <v>0</v>
      </c>
      <c r="R63" s="330">
        <v>3762286</v>
      </c>
      <c r="S63" s="280">
        <v>0</v>
      </c>
      <c r="T63" s="280">
        <v>0</v>
      </c>
      <c r="U63" s="332">
        <v>17902.5</v>
      </c>
      <c r="V63" s="330">
        <v>0</v>
      </c>
      <c r="W63" s="330">
        <v>266311.90000000002</v>
      </c>
      <c r="X63" s="330">
        <v>0</v>
      </c>
      <c r="Y63" s="330">
        <v>2200</v>
      </c>
      <c r="Z63" s="330">
        <v>0</v>
      </c>
      <c r="AA63" s="330">
        <v>0</v>
      </c>
      <c r="AB63" s="281">
        <v>0</v>
      </c>
      <c r="AC63" s="330">
        <v>0</v>
      </c>
      <c r="AD63" s="330">
        <v>0</v>
      </c>
      <c r="AE63" s="330">
        <v>0</v>
      </c>
      <c r="AF63" s="330">
        <v>0</v>
      </c>
      <c r="AG63" s="330">
        <v>1465170.8900000001</v>
      </c>
      <c r="AH63" s="330">
        <v>0</v>
      </c>
      <c r="AI63" s="330">
        <v>0</v>
      </c>
      <c r="AJ63" s="330">
        <v>0</v>
      </c>
      <c r="AK63" s="330">
        <v>0</v>
      </c>
      <c r="AL63" s="330">
        <v>0</v>
      </c>
      <c r="AM63" s="330">
        <v>0</v>
      </c>
      <c r="AN63" s="330">
        <v>0</v>
      </c>
      <c r="AO63" s="330">
        <v>0</v>
      </c>
      <c r="AP63" s="330">
        <v>0</v>
      </c>
      <c r="AQ63" s="330">
        <v>0</v>
      </c>
      <c r="AR63" s="330">
        <v>0</v>
      </c>
      <c r="AS63" s="330">
        <v>0</v>
      </c>
      <c r="AT63" s="330">
        <v>0</v>
      </c>
      <c r="AU63" s="330">
        <v>0</v>
      </c>
      <c r="AV63" s="280">
        <v>0</v>
      </c>
      <c r="AW63" s="280">
        <v>0</v>
      </c>
      <c r="AX63" s="280">
        <v>0</v>
      </c>
      <c r="AY63" s="330">
        <v>0</v>
      </c>
      <c r="AZ63" s="330">
        <v>0</v>
      </c>
      <c r="BA63" s="280">
        <v>0</v>
      </c>
      <c r="BB63" s="280">
        <v>0</v>
      </c>
      <c r="BC63" s="280">
        <v>0</v>
      </c>
      <c r="BD63" s="280">
        <v>0</v>
      </c>
      <c r="BE63" s="33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279332.17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739780.66</v>
      </c>
      <c r="CD63" s="24" t="s">
        <v>247</v>
      </c>
      <c r="CE63" s="25">
        <v>6694650.8200000003</v>
      </c>
      <c r="CF63" s="328"/>
    </row>
    <row r="64" spans="1:84" x14ac:dyDescent="0.25">
      <c r="A64" s="31" t="s">
        <v>264</v>
      </c>
      <c r="B64" s="16"/>
      <c r="C64" s="273">
        <v>647085.1399999999</v>
      </c>
      <c r="D64" s="273">
        <v>971030.85</v>
      </c>
      <c r="E64" s="273">
        <v>25000</v>
      </c>
      <c r="F64" s="273">
        <v>341267.50999999995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30">
        <v>17971683.32</v>
      </c>
      <c r="Q64" s="330">
        <v>0</v>
      </c>
      <c r="R64" s="330">
        <v>357029.8000000001</v>
      </c>
      <c r="S64" s="280">
        <v>207006.56000000006</v>
      </c>
      <c r="T64" s="280">
        <v>0</v>
      </c>
      <c r="U64" s="332">
        <v>1661227.3600000003</v>
      </c>
      <c r="V64" s="330">
        <v>458.02000000000004</v>
      </c>
      <c r="W64" s="330">
        <v>75138.69</v>
      </c>
      <c r="X64" s="330">
        <v>270553.36</v>
      </c>
      <c r="Y64" s="330">
        <v>1139649.3299999998</v>
      </c>
      <c r="Z64" s="330">
        <v>0</v>
      </c>
      <c r="AA64" s="330">
        <v>336412.76</v>
      </c>
      <c r="AB64" s="281">
        <v>2824830.41</v>
      </c>
      <c r="AC64" s="330">
        <v>148091.57999999999</v>
      </c>
      <c r="AD64" s="330">
        <v>0</v>
      </c>
      <c r="AE64" s="330">
        <v>910.58</v>
      </c>
      <c r="AF64" s="330">
        <v>0</v>
      </c>
      <c r="AG64" s="330">
        <v>1148270.07</v>
      </c>
      <c r="AH64" s="330">
        <v>0</v>
      </c>
      <c r="AI64" s="330">
        <v>20851.57</v>
      </c>
      <c r="AJ64" s="330">
        <v>1103.8499999999999</v>
      </c>
      <c r="AK64" s="330">
        <v>-63.45</v>
      </c>
      <c r="AL64" s="330">
        <v>204.19</v>
      </c>
      <c r="AM64" s="330">
        <v>0</v>
      </c>
      <c r="AN64" s="330">
        <v>0</v>
      </c>
      <c r="AO64" s="330">
        <v>0</v>
      </c>
      <c r="AP64" s="330">
        <v>0</v>
      </c>
      <c r="AQ64" s="330">
        <v>0</v>
      </c>
      <c r="AR64" s="330">
        <v>0</v>
      </c>
      <c r="AS64" s="330">
        <v>0</v>
      </c>
      <c r="AT64" s="330">
        <v>0</v>
      </c>
      <c r="AU64" s="330">
        <v>0</v>
      </c>
      <c r="AV64" s="280">
        <v>26592.89</v>
      </c>
      <c r="AW64" s="280">
        <v>0</v>
      </c>
      <c r="AX64" s="280">
        <v>0</v>
      </c>
      <c r="AY64" s="330">
        <v>625691.27</v>
      </c>
      <c r="AZ64" s="330">
        <v>0</v>
      </c>
      <c r="BA64" s="280">
        <v>0</v>
      </c>
      <c r="BB64" s="280">
        <v>0</v>
      </c>
      <c r="BC64" s="280">
        <v>254.66</v>
      </c>
      <c r="BD64" s="280">
        <v>38466.86</v>
      </c>
      <c r="BE64" s="330">
        <v>49593.69</v>
      </c>
      <c r="BF64" s="280">
        <v>131474.62000000002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20305.04</v>
      </c>
      <c r="BM64" s="280">
        <v>0</v>
      </c>
      <c r="BN64" s="280">
        <v>160294.86000000002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2068.12</v>
      </c>
      <c r="BX64" s="280">
        <v>5773.67</v>
      </c>
      <c r="BY64" s="280">
        <v>8219.7000000000007</v>
      </c>
      <c r="BZ64" s="280">
        <v>0</v>
      </c>
      <c r="CA64" s="280">
        <v>0</v>
      </c>
      <c r="CB64" s="280">
        <v>0</v>
      </c>
      <c r="CC64" s="280">
        <v>-134544.94999999998</v>
      </c>
      <c r="CD64" s="24" t="s">
        <v>247</v>
      </c>
      <c r="CE64" s="25">
        <v>29081931.930000003</v>
      </c>
      <c r="CF64" s="328"/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0">
        <v>0</v>
      </c>
      <c r="Q65" s="330">
        <v>0</v>
      </c>
      <c r="R65" s="330">
        <v>0</v>
      </c>
      <c r="S65" s="280">
        <v>0</v>
      </c>
      <c r="T65" s="280">
        <v>0</v>
      </c>
      <c r="U65" s="332">
        <v>0</v>
      </c>
      <c r="V65" s="330">
        <v>0</v>
      </c>
      <c r="W65" s="330">
        <v>0</v>
      </c>
      <c r="X65" s="330">
        <v>0</v>
      </c>
      <c r="Y65" s="330">
        <v>0</v>
      </c>
      <c r="Z65" s="330">
        <v>0</v>
      </c>
      <c r="AA65" s="330">
        <v>0</v>
      </c>
      <c r="AB65" s="281">
        <v>0</v>
      </c>
      <c r="AC65" s="330">
        <v>0</v>
      </c>
      <c r="AD65" s="330">
        <v>0</v>
      </c>
      <c r="AE65" s="330">
        <v>0</v>
      </c>
      <c r="AF65" s="330">
        <v>0</v>
      </c>
      <c r="AG65" s="330">
        <v>0</v>
      </c>
      <c r="AH65" s="330">
        <v>0</v>
      </c>
      <c r="AI65" s="330">
        <v>0</v>
      </c>
      <c r="AJ65" s="330">
        <v>0</v>
      </c>
      <c r="AK65" s="330">
        <v>0</v>
      </c>
      <c r="AL65" s="330">
        <v>0</v>
      </c>
      <c r="AM65" s="330">
        <v>0</v>
      </c>
      <c r="AN65" s="330">
        <v>0</v>
      </c>
      <c r="AO65" s="330">
        <v>0</v>
      </c>
      <c r="AP65" s="330">
        <v>0</v>
      </c>
      <c r="AQ65" s="330">
        <v>0</v>
      </c>
      <c r="AR65" s="330">
        <v>0</v>
      </c>
      <c r="AS65" s="330">
        <v>0</v>
      </c>
      <c r="AT65" s="330">
        <v>0</v>
      </c>
      <c r="AU65" s="330">
        <v>0</v>
      </c>
      <c r="AV65" s="280">
        <v>0</v>
      </c>
      <c r="AW65" s="280">
        <v>0</v>
      </c>
      <c r="AX65" s="280">
        <v>0</v>
      </c>
      <c r="AY65" s="330">
        <v>0</v>
      </c>
      <c r="AZ65" s="330">
        <v>0</v>
      </c>
      <c r="BA65" s="280">
        <v>0</v>
      </c>
      <c r="BB65" s="280">
        <v>0</v>
      </c>
      <c r="BC65" s="280">
        <v>0</v>
      </c>
      <c r="BD65" s="280">
        <v>0</v>
      </c>
      <c r="BE65" s="33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  <c r="CF65" s="328"/>
    </row>
    <row r="66" spans="1:84" x14ac:dyDescent="0.25">
      <c r="A66" s="31" t="s">
        <v>266</v>
      </c>
      <c r="B66" s="16"/>
      <c r="C66" s="273">
        <v>22760</v>
      </c>
      <c r="D66" s="273">
        <v>163499.92000000001</v>
      </c>
      <c r="E66" s="273">
        <v>0</v>
      </c>
      <c r="F66" s="273">
        <v>38789.659999999996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30">
        <v>772142.13000000024</v>
      </c>
      <c r="Q66" s="330">
        <v>0</v>
      </c>
      <c r="R66" s="330">
        <v>21635.849999999995</v>
      </c>
      <c r="S66" s="280">
        <v>64214.57</v>
      </c>
      <c r="T66" s="280">
        <v>0</v>
      </c>
      <c r="U66" s="332">
        <v>10689838.42</v>
      </c>
      <c r="V66" s="330">
        <v>1457.28</v>
      </c>
      <c r="W66" s="330">
        <v>79433.709999999992</v>
      </c>
      <c r="X66" s="330">
        <v>84509.05</v>
      </c>
      <c r="Y66" s="330">
        <v>18095.13</v>
      </c>
      <c r="Z66" s="330">
        <v>0</v>
      </c>
      <c r="AA66" s="330">
        <v>20193.16</v>
      </c>
      <c r="AB66" s="281">
        <v>129132.67000000001</v>
      </c>
      <c r="AC66" s="330">
        <v>6132.8099999999995</v>
      </c>
      <c r="AD66" s="330">
        <v>0</v>
      </c>
      <c r="AE66" s="330">
        <v>0</v>
      </c>
      <c r="AF66" s="330">
        <v>0</v>
      </c>
      <c r="AG66" s="330">
        <v>139137.87</v>
      </c>
      <c r="AH66" s="330">
        <v>0</v>
      </c>
      <c r="AI66" s="330">
        <v>0</v>
      </c>
      <c r="AJ66" s="330">
        <v>0</v>
      </c>
      <c r="AK66" s="330">
        <v>0</v>
      </c>
      <c r="AL66" s="330">
        <v>0</v>
      </c>
      <c r="AM66" s="330">
        <v>0</v>
      </c>
      <c r="AN66" s="330">
        <v>0</v>
      </c>
      <c r="AO66" s="330">
        <v>0</v>
      </c>
      <c r="AP66" s="330">
        <v>0</v>
      </c>
      <c r="AQ66" s="330">
        <v>0</v>
      </c>
      <c r="AR66" s="330">
        <v>0</v>
      </c>
      <c r="AS66" s="330">
        <v>0</v>
      </c>
      <c r="AT66" s="330">
        <v>0</v>
      </c>
      <c r="AU66" s="330">
        <v>0</v>
      </c>
      <c r="AV66" s="280">
        <v>26935.45</v>
      </c>
      <c r="AW66" s="280">
        <v>0</v>
      </c>
      <c r="AX66" s="280">
        <v>0</v>
      </c>
      <c r="AY66" s="330">
        <v>34945.67</v>
      </c>
      <c r="AZ66" s="330">
        <v>0</v>
      </c>
      <c r="BA66" s="280">
        <v>486586.05000000005</v>
      </c>
      <c r="BB66" s="280">
        <v>0</v>
      </c>
      <c r="BC66" s="280">
        <v>0</v>
      </c>
      <c r="BD66" s="280">
        <v>111.03</v>
      </c>
      <c r="BE66" s="330">
        <v>837883.29999999993</v>
      </c>
      <c r="BF66" s="280">
        <v>29201.85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24402237.190000005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145533.63</v>
      </c>
      <c r="BY66" s="280">
        <v>720.45</v>
      </c>
      <c r="BZ66" s="280">
        <v>0</v>
      </c>
      <c r="CA66" s="280">
        <v>0</v>
      </c>
      <c r="CB66" s="280">
        <v>0</v>
      </c>
      <c r="CC66" s="280">
        <v>7944560.9000000013</v>
      </c>
      <c r="CD66" s="24" t="s">
        <v>247</v>
      </c>
      <c r="CE66" s="25">
        <v>46159687.750000015</v>
      </c>
      <c r="CF66" s="328"/>
    </row>
    <row r="67" spans="1:84" x14ac:dyDescent="0.25">
      <c r="A67" s="31" t="s">
        <v>15</v>
      </c>
      <c r="B67" s="16"/>
      <c r="C67" s="25">
        <v>105074</v>
      </c>
      <c r="D67" s="25">
        <v>141126</v>
      </c>
      <c r="E67" s="25">
        <v>4794</v>
      </c>
      <c r="F67" s="25">
        <v>80477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851908</v>
      </c>
      <c r="Q67" s="25">
        <v>0</v>
      </c>
      <c r="R67" s="25">
        <v>36259</v>
      </c>
      <c r="S67" s="25">
        <v>50110</v>
      </c>
      <c r="T67" s="25">
        <v>0</v>
      </c>
      <c r="U67" s="25">
        <v>29240</v>
      </c>
      <c r="V67" s="25">
        <v>0</v>
      </c>
      <c r="W67" s="25">
        <v>94783</v>
      </c>
      <c r="X67" s="25">
        <v>76369</v>
      </c>
      <c r="Y67" s="25">
        <v>347538</v>
      </c>
      <c r="Z67" s="25">
        <v>0</v>
      </c>
      <c r="AA67" s="25">
        <v>5663</v>
      </c>
      <c r="AB67" s="25">
        <v>34348</v>
      </c>
      <c r="AC67" s="25">
        <v>13282</v>
      </c>
      <c r="AD67" s="25">
        <v>13750</v>
      </c>
      <c r="AE67" s="25">
        <v>0</v>
      </c>
      <c r="AF67" s="25">
        <v>0</v>
      </c>
      <c r="AG67" s="25">
        <v>51207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143560</v>
      </c>
      <c r="AW67" s="25">
        <v>0</v>
      </c>
      <c r="AX67" s="25">
        <v>0</v>
      </c>
      <c r="AY67" s="25">
        <v>27569</v>
      </c>
      <c r="AZ67" s="25">
        <v>0</v>
      </c>
      <c r="BA67" s="25">
        <v>0</v>
      </c>
      <c r="BB67" s="25">
        <v>0</v>
      </c>
      <c r="BC67" s="25">
        <v>1427</v>
      </c>
      <c r="BD67" s="25">
        <v>0</v>
      </c>
      <c r="BE67" s="25">
        <v>4213</v>
      </c>
      <c r="BF67" s="25">
        <v>5372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283322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969350</v>
      </c>
      <c r="CD67" s="24" t="s">
        <v>247</v>
      </c>
      <c r="CE67" s="25">
        <v>3370741</v>
      </c>
      <c r="CF67" s="328"/>
    </row>
    <row r="68" spans="1:84" x14ac:dyDescent="0.25">
      <c r="A68" s="31" t="s">
        <v>267</v>
      </c>
      <c r="B68" s="25"/>
      <c r="C68" s="273">
        <v>25423.949999999997</v>
      </c>
      <c r="D68" s="273">
        <v>55924.429999999993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0">
        <v>337580.85</v>
      </c>
      <c r="Q68" s="330">
        <v>0</v>
      </c>
      <c r="R68" s="330">
        <v>0</v>
      </c>
      <c r="S68" s="280">
        <v>0</v>
      </c>
      <c r="T68" s="280">
        <v>0</v>
      </c>
      <c r="U68" s="332">
        <v>14294.36</v>
      </c>
      <c r="V68" s="330">
        <v>0</v>
      </c>
      <c r="W68" s="330">
        <v>0</v>
      </c>
      <c r="X68" s="330">
        <v>0</v>
      </c>
      <c r="Y68" s="330">
        <v>0</v>
      </c>
      <c r="Z68" s="330">
        <v>0</v>
      </c>
      <c r="AA68" s="330">
        <v>0</v>
      </c>
      <c r="AB68" s="281">
        <v>22545.59</v>
      </c>
      <c r="AC68" s="330">
        <v>27513.769999999997</v>
      </c>
      <c r="AD68" s="330">
        <v>0</v>
      </c>
      <c r="AE68" s="330">
        <v>0</v>
      </c>
      <c r="AF68" s="330">
        <v>0</v>
      </c>
      <c r="AG68" s="330">
        <v>0</v>
      </c>
      <c r="AH68" s="330">
        <v>0</v>
      </c>
      <c r="AI68" s="330">
        <v>0</v>
      </c>
      <c r="AJ68" s="330">
        <v>0</v>
      </c>
      <c r="AK68" s="330">
        <v>0</v>
      </c>
      <c r="AL68" s="330">
        <v>0</v>
      </c>
      <c r="AM68" s="330">
        <v>0</v>
      </c>
      <c r="AN68" s="330">
        <v>0</v>
      </c>
      <c r="AO68" s="330">
        <v>0</v>
      </c>
      <c r="AP68" s="330">
        <v>0</v>
      </c>
      <c r="AQ68" s="330">
        <v>0</v>
      </c>
      <c r="AR68" s="330">
        <v>0</v>
      </c>
      <c r="AS68" s="330">
        <v>0</v>
      </c>
      <c r="AT68" s="330">
        <v>0</v>
      </c>
      <c r="AU68" s="330">
        <v>0</v>
      </c>
      <c r="AV68" s="280">
        <v>0</v>
      </c>
      <c r="AW68" s="280">
        <v>0</v>
      </c>
      <c r="AX68" s="280">
        <v>0</v>
      </c>
      <c r="AY68" s="330">
        <v>561.89</v>
      </c>
      <c r="AZ68" s="330">
        <v>0</v>
      </c>
      <c r="BA68" s="280">
        <v>0</v>
      </c>
      <c r="BB68" s="280">
        <v>0</v>
      </c>
      <c r="BC68" s="280">
        <v>0</v>
      </c>
      <c r="BD68" s="280">
        <v>0</v>
      </c>
      <c r="BE68" s="330">
        <v>426.5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127545.26000000001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85.03</v>
      </c>
      <c r="CD68" s="24" t="s">
        <v>247</v>
      </c>
      <c r="CE68" s="25">
        <v>611901.63000000012</v>
      </c>
      <c r="CF68" s="328"/>
    </row>
    <row r="69" spans="1:84" x14ac:dyDescent="0.25">
      <c r="A69" s="31" t="s">
        <v>268</v>
      </c>
      <c r="B69" s="16"/>
      <c r="C69" s="25">
        <v>76659.350000000006</v>
      </c>
      <c r="D69" s="25">
        <v>170418.49</v>
      </c>
      <c r="E69" s="25">
        <v>12386.44</v>
      </c>
      <c r="F69" s="25">
        <v>57853.65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374006.59</v>
      </c>
      <c r="Q69" s="25">
        <v>0</v>
      </c>
      <c r="R69" s="25">
        <v>109936.53</v>
      </c>
      <c r="S69" s="25">
        <v>7407.24</v>
      </c>
      <c r="T69" s="25">
        <v>0</v>
      </c>
      <c r="U69" s="25">
        <v>66466.91</v>
      </c>
      <c r="V69" s="25">
        <v>1589.44</v>
      </c>
      <c r="W69" s="25">
        <v>40948.130000000005</v>
      </c>
      <c r="X69" s="25">
        <v>17939.52</v>
      </c>
      <c r="Y69" s="25">
        <v>61750.69</v>
      </c>
      <c r="Z69" s="25">
        <v>0</v>
      </c>
      <c r="AA69" s="25">
        <v>17068.95</v>
      </c>
      <c r="AB69" s="25">
        <v>95474.37</v>
      </c>
      <c r="AC69" s="25">
        <v>41195.279999999999</v>
      </c>
      <c r="AD69" s="25">
        <v>0</v>
      </c>
      <c r="AE69" s="25">
        <v>11580.43</v>
      </c>
      <c r="AF69" s="25">
        <v>0</v>
      </c>
      <c r="AG69" s="25">
        <v>187343.76</v>
      </c>
      <c r="AH69" s="25">
        <v>0</v>
      </c>
      <c r="AI69" s="25">
        <v>15373.2</v>
      </c>
      <c r="AJ69" s="25">
        <v>8533.92</v>
      </c>
      <c r="AK69" s="25">
        <v>10.8</v>
      </c>
      <c r="AL69" s="25">
        <v>9.48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16374.48</v>
      </c>
      <c r="AW69" s="25">
        <v>0</v>
      </c>
      <c r="AX69" s="25">
        <v>0</v>
      </c>
      <c r="AY69" s="25">
        <v>38046.800000000003</v>
      </c>
      <c r="AZ69" s="25">
        <v>0</v>
      </c>
      <c r="BA69" s="25">
        <v>16096.740000000002</v>
      </c>
      <c r="BB69" s="25">
        <v>0</v>
      </c>
      <c r="BC69" s="25">
        <v>8309.2999999999993</v>
      </c>
      <c r="BD69" s="25">
        <v>21078.18</v>
      </c>
      <c r="BE69" s="25">
        <v>541904.72</v>
      </c>
      <c r="BF69" s="25">
        <v>110473.33</v>
      </c>
      <c r="BG69" s="25">
        <v>416.52</v>
      </c>
      <c r="BH69" s="25">
        <v>0</v>
      </c>
      <c r="BI69" s="25">
        <v>0</v>
      </c>
      <c r="BJ69" s="25">
        <v>0</v>
      </c>
      <c r="BK69" s="25">
        <v>0</v>
      </c>
      <c r="BL69" s="25">
        <v>13267.2</v>
      </c>
      <c r="BM69" s="25">
        <v>0</v>
      </c>
      <c r="BN69" s="25">
        <v>609756.12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62145.2</v>
      </c>
      <c r="BY69" s="25">
        <v>38521.64</v>
      </c>
      <c r="BZ69" s="25">
        <v>3967.92</v>
      </c>
      <c r="CA69" s="25">
        <v>0</v>
      </c>
      <c r="CB69" s="25">
        <v>0</v>
      </c>
      <c r="CC69" s="25">
        <v>3647080.2199999997</v>
      </c>
      <c r="CD69" s="25">
        <v>0</v>
      </c>
      <c r="CE69" s="25">
        <v>6501391.54</v>
      </c>
      <c r="CF69" s="328"/>
    </row>
    <row r="70" spans="1:84" x14ac:dyDescent="0.25">
      <c r="A70" s="26" t="s">
        <v>269</v>
      </c>
      <c r="B70" s="335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8"/>
    </row>
    <row r="71" spans="1:84" x14ac:dyDescent="0.25">
      <c r="A71" s="26" t="s">
        <v>270</v>
      </c>
      <c r="B71" s="335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8"/>
    </row>
    <row r="72" spans="1:84" x14ac:dyDescent="0.25">
      <c r="A72" s="26" t="s">
        <v>271</v>
      </c>
      <c r="B72" s="335"/>
      <c r="C72" s="282">
        <v>0</v>
      </c>
      <c r="D72" s="282">
        <v>330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565</v>
      </c>
      <c r="Q72" s="282">
        <v>0</v>
      </c>
      <c r="R72" s="282">
        <v>110</v>
      </c>
      <c r="S72" s="282">
        <v>0</v>
      </c>
      <c r="T72" s="282">
        <v>0</v>
      </c>
      <c r="U72" s="282">
        <v>3670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4857.03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4380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350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1385.53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29969.69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9641</v>
      </c>
      <c r="CD72" s="282">
        <v>0</v>
      </c>
      <c r="CE72" s="25">
        <v>55258.25</v>
      </c>
      <c r="CF72" s="328"/>
    </row>
    <row r="73" spans="1:84" x14ac:dyDescent="0.25">
      <c r="A73" s="26" t="s">
        <v>272</v>
      </c>
      <c r="B73" s="335"/>
      <c r="C73" s="282">
        <v>74996.760000000009</v>
      </c>
      <c r="D73" s="282">
        <v>167823.84</v>
      </c>
      <c r="E73" s="282">
        <v>12136.44</v>
      </c>
      <c r="F73" s="282">
        <v>51411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371093.04000000004</v>
      </c>
      <c r="Q73" s="282">
        <v>0</v>
      </c>
      <c r="R73" s="282">
        <v>109061.88</v>
      </c>
      <c r="S73" s="282">
        <v>7407.24</v>
      </c>
      <c r="T73" s="282">
        <v>0</v>
      </c>
      <c r="U73" s="282">
        <v>62425.919999999998</v>
      </c>
      <c r="V73" s="282">
        <v>1016.88</v>
      </c>
      <c r="W73" s="282">
        <v>39292.080000000002</v>
      </c>
      <c r="X73" s="282">
        <v>17939.52</v>
      </c>
      <c r="Y73" s="282">
        <v>61190.04</v>
      </c>
      <c r="Z73" s="282">
        <v>0</v>
      </c>
      <c r="AA73" s="282">
        <v>12211.92</v>
      </c>
      <c r="AB73" s="282">
        <v>81023.16</v>
      </c>
      <c r="AC73" s="282">
        <v>29061.84</v>
      </c>
      <c r="AD73" s="282">
        <v>0</v>
      </c>
      <c r="AE73" s="282">
        <v>9959.0400000000009</v>
      </c>
      <c r="AF73" s="282">
        <v>0</v>
      </c>
      <c r="AG73" s="282">
        <v>139314.84000000003</v>
      </c>
      <c r="AH73" s="282">
        <v>0</v>
      </c>
      <c r="AI73" s="282">
        <v>15373.2</v>
      </c>
      <c r="AJ73" s="282">
        <v>8533.92</v>
      </c>
      <c r="AK73" s="282">
        <v>10.8</v>
      </c>
      <c r="AL73" s="282">
        <v>9.48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16374.48</v>
      </c>
      <c r="AW73" s="282">
        <v>0</v>
      </c>
      <c r="AX73" s="282">
        <v>0</v>
      </c>
      <c r="AY73" s="282">
        <v>37696.800000000003</v>
      </c>
      <c r="AZ73" s="282">
        <v>0</v>
      </c>
      <c r="BA73" s="282">
        <v>7196.88</v>
      </c>
      <c r="BB73" s="282">
        <v>0</v>
      </c>
      <c r="BC73" s="282">
        <v>4873.92</v>
      </c>
      <c r="BD73" s="282">
        <v>4949.76</v>
      </c>
      <c r="BE73" s="282">
        <v>28022.880000000001</v>
      </c>
      <c r="BF73" s="282">
        <v>24522.12</v>
      </c>
      <c r="BG73" s="282">
        <v>416.52</v>
      </c>
      <c r="BH73" s="282">
        <v>0</v>
      </c>
      <c r="BI73" s="282">
        <v>0</v>
      </c>
      <c r="BJ73" s="282">
        <v>0</v>
      </c>
      <c r="BK73" s="282">
        <v>0</v>
      </c>
      <c r="BL73" s="282">
        <v>13267.2</v>
      </c>
      <c r="BM73" s="282">
        <v>0</v>
      </c>
      <c r="BN73" s="282">
        <v>42374.76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22978.560000000001</v>
      </c>
      <c r="BY73" s="282">
        <v>26250.6</v>
      </c>
      <c r="BZ73" s="282">
        <v>3967.92</v>
      </c>
      <c r="CA73" s="282">
        <v>0</v>
      </c>
      <c r="CB73" s="282">
        <v>0</v>
      </c>
      <c r="CC73" s="282">
        <v>204924.96000000002</v>
      </c>
      <c r="CD73" s="282">
        <v>0</v>
      </c>
      <c r="CE73" s="25">
        <v>1709110.2000000002</v>
      </c>
      <c r="CF73" s="328"/>
    </row>
    <row r="74" spans="1:84" x14ac:dyDescent="0.25">
      <c r="A74" s="26" t="s">
        <v>273</v>
      </c>
      <c r="B74" s="335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8"/>
    </row>
    <row r="75" spans="1:84" x14ac:dyDescent="0.25">
      <c r="A75" s="26" t="s">
        <v>274</v>
      </c>
      <c r="B75" s="335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8"/>
    </row>
    <row r="76" spans="1:84" x14ac:dyDescent="0.25">
      <c r="A76" s="26" t="s">
        <v>275</v>
      </c>
      <c r="B76" s="336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8"/>
    </row>
    <row r="77" spans="1:84" x14ac:dyDescent="0.25">
      <c r="A77" s="26" t="s">
        <v>276</v>
      </c>
      <c r="B77" s="335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8"/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8"/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1864.18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-19064.63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165.87</v>
      </c>
      <c r="BY79" s="282">
        <v>0</v>
      </c>
      <c r="BZ79" s="282">
        <v>0</v>
      </c>
      <c r="CA79" s="282">
        <v>0</v>
      </c>
      <c r="CB79" s="282">
        <v>0</v>
      </c>
      <c r="CC79" s="282">
        <v>-6261.7699999999995</v>
      </c>
      <c r="CD79" s="282">
        <v>0</v>
      </c>
      <c r="CE79" s="25">
        <v>-23296.350000000002</v>
      </c>
      <c r="CF79" s="328"/>
    </row>
    <row r="80" spans="1:84" x14ac:dyDescent="0.25">
      <c r="A80" s="26" t="s">
        <v>279</v>
      </c>
      <c r="B80" s="16"/>
      <c r="C80" s="282">
        <v>0</v>
      </c>
      <c r="D80" s="282">
        <v>1500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32.880000000000003</v>
      </c>
      <c r="V80" s="282">
        <v>0</v>
      </c>
      <c r="W80" s="282">
        <v>0</v>
      </c>
      <c r="X80" s="282">
        <v>0</v>
      </c>
      <c r="Y80" s="282">
        <v>26.16</v>
      </c>
      <c r="Z80" s="282">
        <v>0</v>
      </c>
      <c r="AA80" s="282">
        <v>0</v>
      </c>
      <c r="AB80" s="282">
        <v>0</v>
      </c>
      <c r="AC80" s="282">
        <v>360</v>
      </c>
      <c r="AD80" s="282">
        <v>0</v>
      </c>
      <c r="AE80" s="282">
        <v>0</v>
      </c>
      <c r="AF80" s="282">
        <v>0</v>
      </c>
      <c r="AG80" s="282">
        <v>50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968.9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34170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37107.94</v>
      </c>
      <c r="CF80" s="328"/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16128.42</v>
      </c>
      <c r="BE81" s="282">
        <v>1212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1075769.56</v>
      </c>
      <c r="CD81" s="282">
        <v>0</v>
      </c>
      <c r="CE81" s="25">
        <v>1093109.98</v>
      </c>
      <c r="CF81" s="328"/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731581.80999999994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731581.80999999994</v>
      </c>
      <c r="CF82" s="328"/>
    </row>
    <row r="83" spans="1:84" x14ac:dyDescent="0.25">
      <c r="A83" s="26" t="s">
        <v>282</v>
      </c>
      <c r="B83" s="16"/>
      <c r="C83" s="273">
        <v>1662.5900000000001</v>
      </c>
      <c r="D83" s="273">
        <v>764.65</v>
      </c>
      <c r="E83" s="330">
        <v>250</v>
      </c>
      <c r="F83" s="330">
        <v>6442.6500000000005</v>
      </c>
      <c r="G83" s="273">
        <v>0</v>
      </c>
      <c r="H83" s="273">
        <v>0</v>
      </c>
      <c r="I83" s="330">
        <v>0</v>
      </c>
      <c r="J83" s="330">
        <v>0</v>
      </c>
      <c r="K83" s="330">
        <v>0</v>
      </c>
      <c r="L83" s="330">
        <v>0</v>
      </c>
      <c r="M83" s="273">
        <v>0</v>
      </c>
      <c r="N83" s="273">
        <v>0</v>
      </c>
      <c r="O83" s="273">
        <v>0</v>
      </c>
      <c r="P83" s="330">
        <v>2348.5500000000002</v>
      </c>
      <c r="Q83" s="330">
        <v>0</v>
      </c>
      <c r="R83" s="332">
        <v>764.65</v>
      </c>
      <c r="S83" s="330">
        <v>0</v>
      </c>
      <c r="T83" s="273">
        <v>0</v>
      </c>
      <c r="U83" s="330">
        <v>338.11</v>
      </c>
      <c r="V83" s="330">
        <v>572.55999999999995</v>
      </c>
      <c r="W83" s="273">
        <v>1656.05</v>
      </c>
      <c r="X83" s="330">
        <v>0</v>
      </c>
      <c r="Y83" s="330">
        <v>534.49</v>
      </c>
      <c r="Z83" s="330">
        <v>0</v>
      </c>
      <c r="AA83" s="330">
        <v>0</v>
      </c>
      <c r="AB83" s="330">
        <v>12587.029999999999</v>
      </c>
      <c r="AC83" s="330">
        <v>11773.439999999999</v>
      </c>
      <c r="AD83" s="330">
        <v>0</v>
      </c>
      <c r="AE83" s="330">
        <v>1621.39</v>
      </c>
      <c r="AF83" s="330">
        <v>0</v>
      </c>
      <c r="AG83" s="330">
        <v>43598.92</v>
      </c>
      <c r="AH83" s="330">
        <v>0</v>
      </c>
      <c r="AI83" s="330">
        <v>0</v>
      </c>
      <c r="AJ83" s="330">
        <v>0</v>
      </c>
      <c r="AK83" s="330">
        <v>0</v>
      </c>
      <c r="AL83" s="330">
        <v>0</v>
      </c>
      <c r="AM83" s="330">
        <v>0</v>
      </c>
      <c r="AN83" s="330">
        <v>0</v>
      </c>
      <c r="AO83" s="273">
        <v>0</v>
      </c>
      <c r="AP83" s="330">
        <v>0</v>
      </c>
      <c r="AQ83" s="273">
        <v>0</v>
      </c>
      <c r="AR83" s="273">
        <v>0</v>
      </c>
      <c r="AS83" s="273">
        <v>0</v>
      </c>
      <c r="AT83" s="273">
        <v>0</v>
      </c>
      <c r="AU83" s="330">
        <v>0</v>
      </c>
      <c r="AV83" s="330">
        <v>0</v>
      </c>
      <c r="AW83" s="330">
        <v>0</v>
      </c>
      <c r="AX83" s="330">
        <v>0</v>
      </c>
      <c r="AY83" s="330">
        <v>0</v>
      </c>
      <c r="AZ83" s="330">
        <v>0</v>
      </c>
      <c r="BA83" s="330">
        <v>8899.86</v>
      </c>
      <c r="BB83" s="330">
        <v>0</v>
      </c>
      <c r="BC83" s="330">
        <v>3435.38</v>
      </c>
      <c r="BD83" s="330">
        <v>0</v>
      </c>
      <c r="BE83" s="330">
        <v>-221266.40000000002</v>
      </c>
      <c r="BF83" s="330">
        <v>85951.21</v>
      </c>
      <c r="BG83" s="330">
        <v>0</v>
      </c>
      <c r="BH83" s="332">
        <v>0</v>
      </c>
      <c r="BI83" s="330">
        <v>0</v>
      </c>
      <c r="BJ83" s="330">
        <v>0</v>
      </c>
      <c r="BK83" s="330">
        <v>0</v>
      </c>
      <c r="BL83" s="330">
        <v>0</v>
      </c>
      <c r="BM83" s="330">
        <v>0</v>
      </c>
      <c r="BN83" s="330">
        <v>522306.30000000005</v>
      </c>
      <c r="BO83" s="330">
        <v>0</v>
      </c>
      <c r="BP83" s="330">
        <v>0</v>
      </c>
      <c r="BQ83" s="330">
        <v>0</v>
      </c>
      <c r="BR83" s="330">
        <v>0</v>
      </c>
      <c r="BS83" s="330">
        <v>0</v>
      </c>
      <c r="BT83" s="330">
        <v>0</v>
      </c>
      <c r="BU83" s="330">
        <v>0</v>
      </c>
      <c r="BV83" s="330">
        <v>0</v>
      </c>
      <c r="BW83" s="330">
        <v>0</v>
      </c>
      <c r="BX83" s="330">
        <v>39000.769999999997</v>
      </c>
      <c r="BY83" s="330">
        <v>12271.04</v>
      </c>
      <c r="BZ83" s="330">
        <v>0</v>
      </c>
      <c r="CA83" s="330">
        <v>0</v>
      </c>
      <c r="CB83" s="330">
        <v>0</v>
      </c>
      <c r="CC83" s="330">
        <v>2363006.4699999997</v>
      </c>
      <c r="CD83" s="282">
        <v>0</v>
      </c>
      <c r="CE83" s="25">
        <v>2898519.71</v>
      </c>
      <c r="CF83" s="328"/>
    </row>
    <row r="84" spans="1:84" x14ac:dyDescent="0.25">
      <c r="A84" s="31" t="s">
        <v>283</v>
      </c>
      <c r="B84" s="16"/>
      <c r="C84" s="273">
        <v>0</v>
      </c>
      <c r="D84" s="273">
        <v>271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7636892.54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1233.07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700867.24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8659.85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317154.62</v>
      </c>
      <c r="CD84" s="282">
        <v>0</v>
      </c>
      <c r="CE84" s="25">
        <v>8665078.3200000003</v>
      </c>
      <c r="CF84" s="328"/>
    </row>
    <row r="85" spans="1:84" x14ac:dyDescent="0.25">
      <c r="A85" s="31" t="s">
        <v>284</v>
      </c>
      <c r="B85" s="25"/>
      <c r="C85" s="25">
        <v>5788534.5899999999</v>
      </c>
      <c r="D85" s="25">
        <v>10995453.689999999</v>
      </c>
      <c r="E85" s="25">
        <v>916446.6100000001</v>
      </c>
      <c r="F85" s="25">
        <v>4405346.4300000016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31533009.240000002</v>
      </c>
      <c r="Q85" s="25">
        <v>0</v>
      </c>
      <c r="R85" s="25">
        <v>9771535.4800000004</v>
      </c>
      <c r="S85" s="25">
        <v>557582.97</v>
      </c>
      <c r="T85" s="25">
        <v>42011.68</v>
      </c>
      <c r="U85" s="25">
        <v>7403555.8199999994</v>
      </c>
      <c r="V85" s="25">
        <v>88659.199999999997</v>
      </c>
      <c r="W85" s="25">
        <v>2379302.4599999995</v>
      </c>
      <c r="X85" s="25">
        <v>1570546.64</v>
      </c>
      <c r="Y85" s="25">
        <v>3804887.3399999994</v>
      </c>
      <c r="Z85" s="25">
        <v>0</v>
      </c>
      <c r="AA85" s="25">
        <v>687750.39</v>
      </c>
      <c r="AB85" s="25">
        <v>6038305.5100000007</v>
      </c>
      <c r="AC85" s="25">
        <v>2218864.29</v>
      </c>
      <c r="AD85" s="25">
        <v>13750</v>
      </c>
      <c r="AE85" s="25">
        <v>823653.18999999983</v>
      </c>
      <c r="AF85" s="25">
        <v>0</v>
      </c>
      <c r="AG85" s="25">
        <v>13638788.919999998</v>
      </c>
      <c r="AH85" s="25">
        <v>0</v>
      </c>
      <c r="AI85" s="25">
        <v>1224082.75</v>
      </c>
      <c r="AJ85" s="25">
        <v>822752.33000000007</v>
      </c>
      <c r="AK85" s="25">
        <v>-52.650000000000006</v>
      </c>
      <c r="AL85" s="25">
        <v>236.67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2099288.12</v>
      </c>
      <c r="AW85" s="25">
        <v>0</v>
      </c>
      <c r="AX85" s="25">
        <v>0</v>
      </c>
      <c r="AY85" s="25">
        <v>1852886.1199999994</v>
      </c>
      <c r="AZ85" s="25">
        <v>0</v>
      </c>
      <c r="BA85" s="25">
        <v>502682.79000000004</v>
      </c>
      <c r="BB85" s="25">
        <v>0</v>
      </c>
      <c r="BC85" s="25">
        <v>370382.86</v>
      </c>
      <c r="BD85" s="25">
        <v>509074.89999999997</v>
      </c>
      <c r="BE85" s="25">
        <v>2259136.08</v>
      </c>
      <c r="BF85" s="25">
        <v>1990682.3499999999</v>
      </c>
      <c r="BG85" s="25">
        <v>416.52</v>
      </c>
      <c r="BH85" s="25">
        <v>0</v>
      </c>
      <c r="BI85" s="25">
        <v>0</v>
      </c>
      <c r="BJ85" s="25">
        <v>0</v>
      </c>
      <c r="BK85" s="25">
        <v>0</v>
      </c>
      <c r="BL85" s="25">
        <v>1080421.54</v>
      </c>
      <c r="BM85" s="25">
        <v>0</v>
      </c>
      <c r="BN85" s="25">
        <v>27828291.180000007</v>
      </c>
      <c r="BO85" s="25">
        <v>7736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2068.12</v>
      </c>
      <c r="BX85" s="25">
        <v>1972962.43</v>
      </c>
      <c r="BY85" s="25">
        <v>2047825.2599999993</v>
      </c>
      <c r="BZ85" s="25">
        <v>195462.27</v>
      </c>
      <c r="CA85" s="25">
        <v>604.62</v>
      </c>
      <c r="CB85" s="25">
        <v>0</v>
      </c>
      <c r="CC85" s="25">
        <v>20181932.780000001</v>
      </c>
      <c r="CD85" s="25">
        <v>0</v>
      </c>
      <c r="CE85" s="25">
        <v>167626857.49000007</v>
      </c>
      <c r="CF85" s="328"/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7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8"/>
    </row>
    <row r="87" spans="1:84" x14ac:dyDescent="0.25">
      <c r="A87" s="31" t="s">
        <v>286</v>
      </c>
      <c r="B87" s="16"/>
      <c r="C87" s="273">
        <v>8893246</v>
      </c>
      <c r="D87" s="273">
        <v>29312869.039999999</v>
      </c>
      <c r="E87" s="273">
        <v>0</v>
      </c>
      <c r="F87" s="273">
        <v>10969633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51633846.049999997</v>
      </c>
      <c r="Q87" s="273">
        <v>0</v>
      </c>
      <c r="R87" s="273">
        <v>5114458.01</v>
      </c>
      <c r="S87" s="273">
        <v>0</v>
      </c>
      <c r="T87" s="273">
        <v>731330</v>
      </c>
      <c r="U87" s="273">
        <v>22245865</v>
      </c>
      <c r="V87" s="273">
        <v>996107</v>
      </c>
      <c r="W87" s="273">
        <v>7600820.1699999999</v>
      </c>
      <c r="X87" s="273">
        <v>14777772.390000001</v>
      </c>
      <c r="Y87" s="273">
        <v>9266369</v>
      </c>
      <c r="Z87" s="273">
        <v>0</v>
      </c>
      <c r="AA87" s="273">
        <v>996453.32</v>
      </c>
      <c r="AB87" s="273">
        <v>28266704.879999999</v>
      </c>
      <c r="AC87" s="273">
        <v>10466420</v>
      </c>
      <c r="AD87" s="273">
        <v>0</v>
      </c>
      <c r="AE87" s="273">
        <v>2466658</v>
      </c>
      <c r="AF87" s="273">
        <v>0</v>
      </c>
      <c r="AG87" s="273">
        <v>21903863</v>
      </c>
      <c r="AH87" s="273">
        <v>0</v>
      </c>
      <c r="AI87" s="273">
        <v>0</v>
      </c>
      <c r="AJ87" s="273">
        <v>0</v>
      </c>
      <c r="AK87" s="273">
        <v>1399656</v>
      </c>
      <c r="AL87" s="273">
        <v>939283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4318346.95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232299700.81</v>
      </c>
      <c r="CF87" s="328"/>
    </row>
    <row r="88" spans="1:84" x14ac:dyDescent="0.25">
      <c r="A88" s="31" t="s">
        <v>287</v>
      </c>
      <c r="B88" s="16"/>
      <c r="C88" s="273">
        <v>1770874</v>
      </c>
      <c r="D88" s="273">
        <v>2888196.02</v>
      </c>
      <c r="E88" s="273">
        <v>0</v>
      </c>
      <c r="F88" s="273">
        <v>899544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202709541.64000002</v>
      </c>
      <c r="Q88" s="273">
        <v>0</v>
      </c>
      <c r="R88" s="273">
        <v>24983669</v>
      </c>
      <c r="S88" s="273">
        <v>0</v>
      </c>
      <c r="T88" s="273">
        <v>37749</v>
      </c>
      <c r="U88" s="273">
        <v>22572865</v>
      </c>
      <c r="V88" s="273">
        <v>3463946</v>
      </c>
      <c r="W88" s="273">
        <v>32081393.09</v>
      </c>
      <c r="X88" s="273">
        <v>60013446.600000001</v>
      </c>
      <c r="Y88" s="273">
        <v>22458748</v>
      </c>
      <c r="Z88" s="273">
        <v>0</v>
      </c>
      <c r="AA88" s="273">
        <v>2916257.44</v>
      </c>
      <c r="AB88" s="273">
        <v>29278848.140000001</v>
      </c>
      <c r="AC88" s="273">
        <v>1001331</v>
      </c>
      <c r="AD88" s="273">
        <v>0</v>
      </c>
      <c r="AE88" s="273">
        <v>668160</v>
      </c>
      <c r="AF88" s="273">
        <v>0</v>
      </c>
      <c r="AG88" s="273">
        <v>107422144.95999999</v>
      </c>
      <c r="AH88" s="273">
        <v>0</v>
      </c>
      <c r="AI88" s="273">
        <v>0</v>
      </c>
      <c r="AJ88" s="273">
        <v>0</v>
      </c>
      <c r="AK88" s="273">
        <v>227948</v>
      </c>
      <c r="AL88" s="273">
        <v>109965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9298002.0999999996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524802628.99000001</v>
      </c>
      <c r="CF88" s="328"/>
    </row>
    <row r="89" spans="1:84" x14ac:dyDescent="0.25">
      <c r="A89" s="21" t="s">
        <v>288</v>
      </c>
      <c r="B89" s="16"/>
      <c r="C89" s="25">
        <v>10664120</v>
      </c>
      <c r="D89" s="25">
        <v>32201065.059999999</v>
      </c>
      <c r="E89" s="25">
        <v>0</v>
      </c>
      <c r="F89" s="25">
        <v>11869177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254343387.69</v>
      </c>
      <c r="Q89" s="25">
        <v>0</v>
      </c>
      <c r="R89" s="25">
        <v>30098127.009999998</v>
      </c>
      <c r="S89" s="25">
        <v>0</v>
      </c>
      <c r="T89" s="25">
        <v>769079</v>
      </c>
      <c r="U89" s="25">
        <v>44818730</v>
      </c>
      <c r="V89" s="25">
        <v>4460053</v>
      </c>
      <c r="W89" s="25">
        <v>39682213.259999998</v>
      </c>
      <c r="X89" s="25">
        <v>74791218.99000001</v>
      </c>
      <c r="Y89" s="25">
        <v>31725117</v>
      </c>
      <c r="Z89" s="25">
        <v>0</v>
      </c>
      <c r="AA89" s="25">
        <v>3912710.76</v>
      </c>
      <c r="AB89" s="25">
        <v>57545553.019999996</v>
      </c>
      <c r="AC89" s="25">
        <v>11467751</v>
      </c>
      <c r="AD89" s="25">
        <v>0</v>
      </c>
      <c r="AE89" s="25">
        <v>3134818</v>
      </c>
      <c r="AF89" s="25">
        <v>0</v>
      </c>
      <c r="AG89" s="25">
        <v>129326007.95999999</v>
      </c>
      <c r="AH89" s="25">
        <v>0</v>
      </c>
      <c r="AI89" s="25">
        <v>0</v>
      </c>
      <c r="AJ89" s="25">
        <v>0</v>
      </c>
      <c r="AK89" s="25">
        <v>1627604</v>
      </c>
      <c r="AL89" s="25">
        <v>1049248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13616349.050000001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757102329.79999995</v>
      </c>
      <c r="CF89" s="328"/>
    </row>
    <row r="90" spans="1:84" x14ac:dyDescent="0.25">
      <c r="A90" s="31" t="s">
        <v>289</v>
      </c>
      <c r="B90" s="25"/>
      <c r="C90" s="273">
        <v>4000.096962997322</v>
      </c>
      <c r="D90" s="273">
        <v>6876.5172281058403</v>
      </c>
      <c r="E90" s="273">
        <v>37991.797277850674</v>
      </c>
      <c r="F90" s="273">
        <v>0</v>
      </c>
      <c r="G90" s="273">
        <v>0</v>
      </c>
      <c r="H90" s="273">
        <v>0</v>
      </c>
      <c r="I90" s="273">
        <v>0</v>
      </c>
      <c r="J90" s="273">
        <v>921.99113672927467</v>
      </c>
      <c r="K90" s="273">
        <v>0</v>
      </c>
      <c r="L90" s="273">
        <v>0</v>
      </c>
      <c r="M90" s="273">
        <v>0</v>
      </c>
      <c r="N90" s="273">
        <v>0</v>
      </c>
      <c r="O90" s="273">
        <v>682.84968564011899</v>
      </c>
      <c r="P90" s="273">
        <v>27682.783880296472</v>
      </c>
      <c r="Q90" s="273">
        <v>2512.4258475872734</v>
      </c>
      <c r="R90" s="273">
        <v>635.78972136956224</v>
      </c>
      <c r="S90" s="273">
        <v>4504.3108658961437</v>
      </c>
      <c r="T90" s="273">
        <v>0</v>
      </c>
      <c r="U90" s="273">
        <v>3629.3796934374259</v>
      </c>
      <c r="V90" s="273">
        <v>1552.018413494279</v>
      </c>
      <c r="W90" s="273">
        <v>1487.6711154100483</v>
      </c>
      <c r="X90" s="273">
        <v>549.35305230119286</v>
      </c>
      <c r="Y90" s="273">
        <v>10039.13890857407</v>
      </c>
      <c r="Z90" s="273">
        <v>0</v>
      </c>
      <c r="AA90" s="273">
        <v>961.36784152708753</v>
      </c>
      <c r="AB90" s="273">
        <v>3187.5922737546484</v>
      </c>
      <c r="AC90" s="273">
        <v>1082.3791782228047</v>
      </c>
      <c r="AD90" s="273">
        <v>397.60867771449972</v>
      </c>
      <c r="AE90" s="273">
        <v>503.2534954647291</v>
      </c>
      <c r="AF90" s="273">
        <v>0</v>
      </c>
      <c r="AG90" s="273">
        <v>10413.69780787034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731.83046477886182</v>
      </c>
      <c r="AW90" s="273">
        <v>0</v>
      </c>
      <c r="AX90" s="273">
        <v>0</v>
      </c>
      <c r="AY90" s="273">
        <v>5146.8234393043567</v>
      </c>
      <c r="AZ90" s="273">
        <v>0</v>
      </c>
      <c r="BA90" s="273">
        <v>374.55889929626784</v>
      </c>
      <c r="BB90" s="273">
        <v>0</v>
      </c>
      <c r="BC90" s="273">
        <v>0</v>
      </c>
      <c r="BD90" s="273">
        <v>0</v>
      </c>
      <c r="BE90" s="273">
        <v>46840.030968149433</v>
      </c>
      <c r="BF90" s="273">
        <v>2316.5027310323026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8087.5910024971063</v>
      </c>
      <c r="BO90" s="273">
        <v>0</v>
      </c>
      <c r="BP90" s="273">
        <v>0</v>
      </c>
      <c r="BQ90" s="273">
        <v>0</v>
      </c>
      <c r="BR90" s="273">
        <v>1078.5375484864328</v>
      </c>
      <c r="BS90" s="273">
        <v>956.56580435662249</v>
      </c>
      <c r="BT90" s="273">
        <v>0</v>
      </c>
      <c r="BU90" s="273">
        <v>0</v>
      </c>
      <c r="BV90" s="273">
        <v>2493.2176989054137</v>
      </c>
      <c r="BW90" s="273">
        <v>0</v>
      </c>
      <c r="BX90" s="273">
        <v>0</v>
      </c>
      <c r="BY90" s="273">
        <v>6973.518378949233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194611.19999999981</v>
      </c>
      <c r="CF90" s="25">
        <v>2.3283064365386963E-10</v>
      </c>
    </row>
    <row r="91" spans="1:84" x14ac:dyDescent="0.25">
      <c r="A91" s="21" t="s">
        <v>290</v>
      </c>
      <c r="B91" s="16"/>
      <c r="C91" s="273">
        <v>5168</v>
      </c>
      <c r="D91" s="273">
        <v>33995</v>
      </c>
      <c r="E91" s="273">
        <v>0</v>
      </c>
      <c r="F91" s="273">
        <v>2849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19655</v>
      </c>
      <c r="Q91" s="273">
        <v>0</v>
      </c>
      <c r="R91" s="273">
        <v>14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5572</v>
      </c>
      <c r="AH91" s="273">
        <v>0</v>
      </c>
      <c r="AI91" s="273">
        <v>307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67560</v>
      </c>
      <c r="CF91" s="25">
        <v>0</v>
      </c>
    </row>
    <row r="92" spans="1:84" x14ac:dyDescent="0.25">
      <c r="A92" s="21" t="s">
        <v>291</v>
      </c>
      <c r="B92" s="16"/>
      <c r="C92" s="273">
        <v>1586.1174920508781</v>
      </c>
      <c r="D92" s="273">
        <v>2726.6749683275598</v>
      </c>
      <c r="E92" s="273">
        <v>15064.498379483468</v>
      </c>
      <c r="F92" s="273">
        <v>0</v>
      </c>
      <c r="G92" s="273">
        <v>0</v>
      </c>
      <c r="H92" s="273">
        <v>0</v>
      </c>
      <c r="I92" s="273">
        <v>0</v>
      </c>
      <c r="J92" s="273">
        <v>365.58770525062261</v>
      </c>
      <c r="K92" s="273">
        <v>0</v>
      </c>
      <c r="L92" s="273">
        <v>0</v>
      </c>
      <c r="M92" s="273">
        <v>0</v>
      </c>
      <c r="N92" s="273">
        <v>0</v>
      </c>
      <c r="O92" s="273">
        <v>270.76339420124236</v>
      </c>
      <c r="P92" s="273">
        <v>10976.770850149944</v>
      </c>
      <c r="Q92" s="273">
        <v>996.22649680794655</v>
      </c>
      <c r="R92" s="273">
        <v>252.10318841240849</v>
      </c>
      <c r="S92" s="273">
        <v>1786.0482683598127</v>
      </c>
      <c r="T92" s="273">
        <v>0</v>
      </c>
      <c r="U92" s="273">
        <v>1439.1207688980237</v>
      </c>
      <c r="V92" s="273">
        <v>615.40597050521467</v>
      </c>
      <c r="W92" s="273">
        <v>589.89099524293169</v>
      </c>
      <c r="X92" s="273">
        <v>217.82934104516264</v>
      </c>
      <c r="Y92" s="273">
        <v>3980.7169614424561</v>
      </c>
      <c r="Z92" s="273">
        <v>0</v>
      </c>
      <c r="AA92" s="273">
        <v>381.20134682903455</v>
      </c>
      <c r="AB92" s="273">
        <v>1263.943326798767</v>
      </c>
      <c r="AC92" s="273">
        <v>429.18473314317879</v>
      </c>
      <c r="AD92" s="273">
        <v>157.659697889331</v>
      </c>
      <c r="AE92" s="273">
        <v>199.54995578263151</v>
      </c>
      <c r="AF92" s="273">
        <v>0</v>
      </c>
      <c r="AG92" s="273">
        <v>4129.2369667005214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290.18524104268164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148.7319442279769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379.31636782973976</v>
      </c>
      <c r="BT92" s="273">
        <v>0</v>
      </c>
      <c r="BU92" s="273">
        <v>0</v>
      </c>
      <c r="BV92" s="273">
        <v>988.21895829326945</v>
      </c>
      <c r="BW92" s="273">
        <v>0</v>
      </c>
      <c r="BX92" s="273">
        <v>0</v>
      </c>
      <c r="BY92" s="273">
        <v>2765.0166812852085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52000.000000000007</v>
      </c>
      <c r="CF92" s="16"/>
    </row>
    <row r="93" spans="1:84" x14ac:dyDescent="0.25">
      <c r="A93" s="21" t="s">
        <v>292</v>
      </c>
      <c r="B93" s="16"/>
      <c r="C93" s="273">
        <v>80371.77</v>
      </c>
      <c r="D93" s="273">
        <v>87751.17</v>
      </c>
      <c r="E93" s="273">
        <v>0</v>
      </c>
      <c r="F93" s="273">
        <v>30197.15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108408.66</v>
      </c>
      <c r="Q93" s="273">
        <v>0</v>
      </c>
      <c r="R93" s="273">
        <v>15618.81</v>
      </c>
      <c r="S93" s="273">
        <v>0</v>
      </c>
      <c r="T93" s="273">
        <v>0</v>
      </c>
      <c r="U93" s="273">
        <v>0</v>
      </c>
      <c r="V93" s="273">
        <v>0</v>
      </c>
      <c r="W93" s="273">
        <v>94557.16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304485.33999999997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721390.05999999994</v>
      </c>
      <c r="CF93" s="25">
        <v>0</v>
      </c>
    </row>
    <row r="94" spans="1:84" x14ac:dyDescent="0.25">
      <c r="A94" s="21" t="s">
        <v>293</v>
      </c>
      <c r="B94" s="16"/>
      <c r="C94" s="277">
        <v>35.1808687463014</v>
      </c>
      <c r="D94" s="277">
        <v>34.191194688767119</v>
      </c>
      <c r="E94" s="277">
        <v>1.6027171232876714</v>
      </c>
      <c r="F94" s="277">
        <v>16.403155088082197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29">
        <v>41.729233824178088</v>
      </c>
      <c r="Q94" s="329">
        <v>0</v>
      </c>
      <c r="R94" s="329">
        <v>28.158070503835617</v>
      </c>
      <c r="S94" s="278">
        <v>0</v>
      </c>
      <c r="T94" s="278">
        <v>0.29172260273972594</v>
      </c>
      <c r="U94" s="333">
        <v>0</v>
      </c>
      <c r="V94" s="329">
        <v>3.1547945205479453E-3</v>
      </c>
      <c r="W94" s="329">
        <v>3.7636986301369862E-3</v>
      </c>
      <c r="X94" s="329">
        <v>6.6595890410958897E-2</v>
      </c>
      <c r="Y94" s="329">
        <v>2.5299438356164381</v>
      </c>
      <c r="Z94" s="329">
        <v>0</v>
      </c>
      <c r="AA94" s="329">
        <v>9.1795890410958897E-2</v>
      </c>
      <c r="AB94" s="278">
        <v>0</v>
      </c>
      <c r="AC94" s="329">
        <v>2.4917123287671233E-2</v>
      </c>
      <c r="AD94" s="329">
        <v>0</v>
      </c>
      <c r="AE94" s="329">
        <v>0</v>
      </c>
      <c r="AF94" s="329">
        <v>0</v>
      </c>
      <c r="AG94" s="329">
        <v>42.888838761232869</v>
      </c>
      <c r="AH94" s="329">
        <v>0</v>
      </c>
      <c r="AI94" s="329">
        <v>8.4666773972602734</v>
      </c>
      <c r="AJ94" s="329">
        <v>4.6203091267123284</v>
      </c>
      <c r="AK94" s="329">
        <v>0</v>
      </c>
      <c r="AL94" s="329">
        <v>0</v>
      </c>
      <c r="AM94" s="329">
        <v>0</v>
      </c>
      <c r="AN94" s="329">
        <v>0</v>
      </c>
      <c r="AO94" s="329">
        <v>0</v>
      </c>
      <c r="AP94" s="329">
        <v>0</v>
      </c>
      <c r="AQ94" s="329">
        <v>0</v>
      </c>
      <c r="AR94" s="329">
        <v>0</v>
      </c>
      <c r="AS94" s="329">
        <v>0</v>
      </c>
      <c r="AT94" s="329">
        <v>0</v>
      </c>
      <c r="AU94" s="329">
        <v>0</v>
      </c>
      <c r="AV94" s="278">
        <v>11.976950856164384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228.22990995143846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1053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>
        <v>180</v>
      </c>
      <c r="D97" s="284" t="s">
        <v>297</v>
      </c>
      <c r="E97" s="285" t="s">
        <v>297</v>
      </c>
      <c r="F97" s="12"/>
    </row>
    <row r="98" spans="1:6" x14ac:dyDescent="0.25">
      <c r="A98" s="25" t="s">
        <v>300</v>
      </c>
      <c r="B98" s="32" t="s">
        <v>299</v>
      </c>
      <c r="C98" s="287" t="s">
        <v>301</v>
      </c>
      <c r="D98" s="284" t="s">
        <v>297</v>
      </c>
      <c r="E98" s="285" t="s">
        <v>297</v>
      </c>
      <c r="F98" s="12"/>
    </row>
    <row r="99" spans="1:6" x14ac:dyDescent="0.25">
      <c r="A99" s="25" t="s">
        <v>302</v>
      </c>
      <c r="B99" s="32" t="s">
        <v>299</v>
      </c>
      <c r="C99" s="288" t="s">
        <v>303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98962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305</v>
      </c>
      <c r="D103" s="284" t="s">
        <v>297</v>
      </c>
      <c r="E103" s="285" t="s">
        <v>297</v>
      </c>
      <c r="F103" s="12"/>
    </row>
    <row r="104" spans="1:6" x14ac:dyDescent="0.25">
      <c r="A104" s="25" t="s">
        <v>310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311</v>
      </c>
      <c r="B105" s="32" t="s">
        <v>299</v>
      </c>
      <c r="C105" s="290"/>
      <c r="D105" s="284" t="s">
        <v>297</v>
      </c>
      <c r="E105" s="285" t="s">
        <v>297</v>
      </c>
      <c r="F105" s="12"/>
    </row>
    <row r="106" spans="1:6" x14ac:dyDescent="0.25">
      <c r="A106" s="25" t="s">
        <v>312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313</v>
      </c>
      <c r="B107" s="32" t="s">
        <v>299</v>
      </c>
      <c r="C107" s="291">
        <v>5094735291</v>
      </c>
      <c r="D107" s="284" t="s">
        <v>297</v>
      </c>
      <c r="E107" s="285" t="s">
        <v>297</v>
      </c>
      <c r="F107" s="12"/>
    </row>
    <row r="108" spans="1:6" x14ac:dyDescent="0.25">
      <c r="A108" s="25" t="s">
        <v>314</v>
      </c>
      <c r="B108" s="32" t="s">
        <v>299</v>
      </c>
      <c r="C108" s="291">
        <v>5094735731</v>
      </c>
      <c r="D108" s="284" t="s">
        <v>297</v>
      </c>
      <c r="E108" s="285" t="s">
        <v>297</v>
      </c>
      <c r="F108" s="12"/>
    </row>
    <row r="109" spans="1:6" x14ac:dyDescent="0.25">
      <c r="A109" s="33" t="s">
        <v>315</v>
      </c>
      <c r="B109" s="32" t="s">
        <v>299</v>
      </c>
      <c r="C109" s="338" t="s">
        <v>1054</v>
      </c>
      <c r="D109" s="284" t="s">
        <v>297</v>
      </c>
      <c r="E109" s="285" t="s">
        <v>297</v>
      </c>
      <c r="F109" s="12"/>
    </row>
    <row r="110" spans="1:6" x14ac:dyDescent="0.25">
      <c r="A110" s="33" t="s">
        <v>316</v>
      </c>
      <c r="B110" s="32" t="s">
        <v>299</v>
      </c>
      <c r="C110" s="339" t="s">
        <v>1055</v>
      </c>
      <c r="D110" s="284" t="s">
        <v>297</v>
      </c>
      <c r="E110" s="285" t="s">
        <v>297</v>
      </c>
      <c r="F110" s="12"/>
    </row>
    <row r="111" spans="1:6" x14ac:dyDescent="0.25">
      <c r="A111" s="30" t="s">
        <v>317</v>
      </c>
      <c r="B111" s="30"/>
      <c r="C111" s="30"/>
      <c r="D111" s="30"/>
      <c r="E111" s="30"/>
    </row>
    <row r="112" spans="1:6" x14ac:dyDescent="0.25">
      <c r="A112" s="34" t="s">
        <v>318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319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320</v>
      </c>
      <c r="B116" s="34"/>
      <c r="C116" s="34"/>
      <c r="D116" s="34"/>
      <c r="E116" s="34"/>
    </row>
    <row r="117" spans="1:5" x14ac:dyDescent="0.25">
      <c r="A117" s="16" t="s">
        <v>321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322</v>
      </c>
      <c r="B119" s="34"/>
      <c r="C119" s="34"/>
      <c r="D119" s="34"/>
      <c r="E119" s="34"/>
    </row>
    <row r="120" spans="1:5" x14ac:dyDescent="0.25">
      <c r="A120" s="16" t="s">
        <v>323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324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325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326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327</v>
      </c>
      <c r="B126" s="16"/>
      <c r="C126" s="17" t="s">
        <v>328</v>
      </c>
      <c r="D126" s="18" t="s">
        <v>241</v>
      </c>
      <c r="E126" s="16"/>
    </row>
    <row r="127" spans="1:5" x14ac:dyDescent="0.25">
      <c r="A127" s="16" t="s">
        <v>329</v>
      </c>
      <c r="B127" s="35" t="s">
        <v>299</v>
      </c>
      <c r="C127" s="294">
        <v>4934</v>
      </c>
      <c r="D127" s="295">
        <v>19980</v>
      </c>
      <c r="E127" s="16"/>
    </row>
    <row r="128" spans="1:5" x14ac:dyDescent="0.25">
      <c r="A128" s="16" t="s">
        <v>330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331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332</v>
      </c>
      <c r="B130" s="35" t="s">
        <v>299</v>
      </c>
      <c r="C130" s="292">
        <v>628</v>
      </c>
      <c r="D130" s="295">
        <v>849</v>
      </c>
      <c r="E130" s="16"/>
    </row>
    <row r="131" spans="1:5" x14ac:dyDescent="0.25">
      <c r="A131" s="21" t="s">
        <v>333</v>
      </c>
      <c r="B131" s="16"/>
      <c r="C131" s="17" t="s">
        <v>193</v>
      </c>
      <c r="D131" s="16"/>
      <c r="E131" s="16"/>
    </row>
    <row r="132" spans="1:5" x14ac:dyDescent="0.25">
      <c r="A132" s="16" t="s">
        <v>334</v>
      </c>
      <c r="B132" s="35" t="s">
        <v>299</v>
      </c>
      <c r="C132" s="292">
        <v>10</v>
      </c>
      <c r="D132" s="16"/>
      <c r="E132" s="16"/>
    </row>
    <row r="133" spans="1:5" x14ac:dyDescent="0.25">
      <c r="A133" s="16" t="s">
        <v>335</v>
      </c>
      <c r="B133" s="35" t="s">
        <v>299</v>
      </c>
      <c r="C133" s="292">
        <v>76</v>
      </c>
      <c r="D133" s="16"/>
      <c r="E133" s="16"/>
    </row>
    <row r="134" spans="1:5" x14ac:dyDescent="0.25">
      <c r="A134" s="16" t="s">
        <v>336</v>
      </c>
      <c r="B134" s="35" t="s">
        <v>299</v>
      </c>
      <c r="C134" s="296">
        <v>0</v>
      </c>
      <c r="D134" s="16"/>
      <c r="E134" s="16"/>
    </row>
    <row r="135" spans="1:5" x14ac:dyDescent="0.25">
      <c r="A135" s="16" t="s">
        <v>337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338</v>
      </c>
      <c r="B136" s="35" t="s">
        <v>299</v>
      </c>
      <c r="C136" s="292">
        <v>21</v>
      </c>
      <c r="D136" s="16"/>
      <c r="E136" s="16"/>
    </row>
    <row r="137" spans="1:5" x14ac:dyDescent="0.25">
      <c r="A137" s="16" t="s">
        <v>339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340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341</v>
      </c>
      <c r="B140" s="35"/>
      <c r="C140" s="292">
        <v>0</v>
      </c>
      <c r="D140" s="16"/>
      <c r="E140" s="16"/>
    </row>
    <row r="141" spans="1:5" x14ac:dyDescent="0.25">
      <c r="A141" s="16" t="s">
        <v>331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342</v>
      </c>
      <c r="B142" s="35" t="s">
        <v>299</v>
      </c>
      <c r="C142" s="292">
        <v>16</v>
      </c>
      <c r="D142" s="16"/>
      <c r="E142" s="16"/>
    </row>
    <row r="143" spans="1:5" x14ac:dyDescent="0.25">
      <c r="A143" s="16" t="s">
        <v>343</v>
      </c>
      <c r="B143" s="16"/>
      <c r="C143" s="22"/>
      <c r="D143" s="16"/>
      <c r="E143" s="25">
        <v>123</v>
      </c>
    </row>
    <row r="144" spans="1:5" x14ac:dyDescent="0.25">
      <c r="A144" s="16" t="s">
        <v>344</v>
      </c>
      <c r="B144" s="35" t="s">
        <v>299</v>
      </c>
      <c r="C144" s="294">
        <v>123</v>
      </c>
      <c r="D144" s="16"/>
      <c r="E144" s="16"/>
    </row>
    <row r="145" spans="1:6" x14ac:dyDescent="0.25">
      <c r="A145" s="16" t="s">
        <v>345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346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347</v>
      </c>
      <c r="B152" s="37"/>
      <c r="C152" s="37"/>
      <c r="D152" s="37"/>
      <c r="E152" s="37"/>
    </row>
    <row r="153" spans="1:6" x14ac:dyDescent="0.25">
      <c r="A153" s="38" t="s">
        <v>348</v>
      </c>
      <c r="B153" s="39" t="s">
        <v>349</v>
      </c>
      <c r="C153" s="40" t="s">
        <v>350</v>
      </c>
      <c r="D153" s="39" t="s">
        <v>158</v>
      </c>
      <c r="E153" s="39" t="s">
        <v>229</v>
      </c>
    </row>
    <row r="154" spans="1:6" x14ac:dyDescent="0.25">
      <c r="A154" s="16" t="s">
        <v>328</v>
      </c>
      <c r="B154" s="295">
        <v>2459.9210903873745</v>
      </c>
      <c r="C154" s="295">
        <v>1177.7535868005739</v>
      </c>
      <c r="D154" s="295">
        <v>1296.3253228120518</v>
      </c>
      <c r="E154" s="25">
        <v>4934</v>
      </c>
    </row>
    <row r="155" spans="1:6" x14ac:dyDescent="0.25">
      <c r="A155" s="16" t="s">
        <v>241</v>
      </c>
      <c r="B155" s="295">
        <v>12095.130882951309</v>
      </c>
      <c r="C155" s="295">
        <v>3937.4664315746641</v>
      </c>
      <c r="D155" s="295">
        <v>3947.4026854740268</v>
      </c>
      <c r="E155" s="25">
        <v>19980</v>
      </c>
    </row>
    <row r="156" spans="1:6" x14ac:dyDescent="0.25">
      <c r="A156" s="16" t="s">
        <v>351</v>
      </c>
      <c r="B156" s="295">
        <v>23142</v>
      </c>
      <c r="C156" s="295">
        <v>17619</v>
      </c>
      <c r="D156" s="295">
        <v>23089</v>
      </c>
      <c r="E156" s="25">
        <v>63850</v>
      </c>
    </row>
    <row r="157" spans="1:6" x14ac:dyDescent="0.25">
      <c r="A157" s="16" t="s">
        <v>286</v>
      </c>
      <c r="B157" s="295">
        <v>107638958.20919333</v>
      </c>
      <c r="C157" s="295">
        <v>47702539.310244977</v>
      </c>
      <c r="D157" s="295">
        <v>76958203.290561691</v>
      </c>
      <c r="E157" s="25">
        <v>232299700.81</v>
      </c>
      <c r="F157" s="14"/>
    </row>
    <row r="158" spans="1:6" x14ac:dyDescent="0.25">
      <c r="A158" s="16" t="s">
        <v>287</v>
      </c>
      <c r="B158" s="295">
        <v>243173831.27467921</v>
      </c>
      <c r="C158" s="295">
        <v>107767758.42682321</v>
      </c>
      <c r="D158" s="295">
        <v>173861039.28849763</v>
      </c>
      <c r="E158" s="25">
        <v>524802628.99000007</v>
      </c>
      <c r="F158" s="14"/>
    </row>
    <row r="159" spans="1:6" x14ac:dyDescent="0.25">
      <c r="A159" s="38" t="s">
        <v>352</v>
      </c>
      <c r="B159" s="39" t="s">
        <v>349</v>
      </c>
      <c r="C159" s="40" t="s">
        <v>350</v>
      </c>
      <c r="D159" s="39" t="s">
        <v>158</v>
      </c>
      <c r="E159" s="39" t="s">
        <v>229</v>
      </c>
    </row>
    <row r="160" spans="1:6" x14ac:dyDescent="0.25">
      <c r="A160" s="16" t="s">
        <v>328</v>
      </c>
      <c r="B160" s="272">
        <v>0</v>
      </c>
      <c r="C160" s="272">
        <v>0</v>
      </c>
      <c r="D160" s="272">
        <v>0</v>
      </c>
      <c r="E160" s="25">
        <v>0</v>
      </c>
    </row>
    <row r="161" spans="1:5" x14ac:dyDescent="0.25">
      <c r="A161" s="16" t="s">
        <v>241</v>
      </c>
      <c r="B161" s="272">
        <v>0</v>
      </c>
      <c r="C161" s="272">
        <v>0</v>
      </c>
      <c r="D161" s="272">
        <v>0</v>
      </c>
      <c r="E161" s="25">
        <v>0</v>
      </c>
    </row>
    <row r="162" spans="1:5" x14ac:dyDescent="0.25">
      <c r="A162" s="16" t="s">
        <v>351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72">
        <v>0</v>
      </c>
      <c r="C163" s="272">
        <v>0</v>
      </c>
      <c r="D163" s="272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353</v>
      </c>
      <c r="B165" s="39" t="s">
        <v>349</v>
      </c>
      <c r="C165" s="40" t="s">
        <v>350</v>
      </c>
      <c r="D165" s="39" t="s">
        <v>158</v>
      </c>
      <c r="E165" s="39" t="s">
        <v>229</v>
      </c>
    </row>
    <row r="166" spans="1:5" x14ac:dyDescent="0.25">
      <c r="A166" s="16" t="s">
        <v>328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351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354</v>
      </c>
      <c r="B172" s="39" t="s">
        <v>355</v>
      </c>
      <c r="C172" s="40" t="s">
        <v>356</v>
      </c>
      <c r="D172" s="16"/>
      <c r="E172" s="16"/>
    </row>
    <row r="173" spans="1:5" x14ac:dyDescent="0.25">
      <c r="A173" s="20" t="s">
        <v>357</v>
      </c>
      <c r="B173" s="272">
        <v>0</v>
      </c>
      <c r="C173" s="272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358</v>
      </c>
      <c r="B179" s="30"/>
      <c r="C179" s="30"/>
      <c r="D179" s="30"/>
      <c r="E179" s="30"/>
    </row>
    <row r="180" spans="1:5" x14ac:dyDescent="0.25">
      <c r="A180" s="34" t="s">
        <v>359</v>
      </c>
      <c r="B180" s="34"/>
      <c r="C180" s="34"/>
      <c r="D180" s="34"/>
      <c r="E180" s="34"/>
    </row>
    <row r="181" spans="1:5" x14ac:dyDescent="0.25">
      <c r="A181" s="16" t="s">
        <v>360</v>
      </c>
      <c r="B181" s="35" t="s">
        <v>299</v>
      </c>
      <c r="C181" s="292">
        <v>4508005.6399999997</v>
      </c>
      <c r="D181" s="16"/>
      <c r="E181" s="16"/>
    </row>
    <row r="182" spans="1:5" x14ac:dyDescent="0.25">
      <c r="A182" s="16" t="s">
        <v>361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362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363</v>
      </c>
      <c r="B184" s="35" t="s">
        <v>299</v>
      </c>
      <c r="C184" s="292">
        <v>5861223.0099999998</v>
      </c>
      <c r="D184" s="16"/>
      <c r="E184" s="16"/>
    </row>
    <row r="185" spans="1:5" x14ac:dyDescent="0.25">
      <c r="A185" s="16" t="s">
        <v>364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365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366</v>
      </c>
      <c r="B187" s="35" t="s">
        <v>299</v>
      </c>
      <c r="C187" s="292">
        <v>2913172.25</v>
      </c>
      <c r="D187" s="16"/>
      <c r="E187" s="16"/>
    </row>
    <row r="188" spans="1:5" x14ac:dyDescent="0.25">
      <c r="A188" s="16" t="s">
        <v>366</v>
      </c>
      <c r="B188" s="35" t="s">
        <v>299</v>
      </c>
      <c r="C188" s="292">
        <v>27090.3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13309491.199999999</v>
      </c>
      <c r="E189" s="16"/>
    </row>
    <row r="190" spans="1:5" x14ac:dyDescent="0.25">
      <c r="A190" s="34" t="s">
        <v>367</v>
      </c>
      <c r="B190" s="34"/>
      <c r="C190" s="34"/>
      <c r="D190" s="34"/>
      <c r="E190" s="34"/>
    </row>
    <row r="191" spans="1:5" x14ac:dyDescent="0.25">
      <c r="A191" s="16" t="s">
        <v>368</v>
      </c>
      <c r="B191" s="35" t="s">
        <v>299</v>
      </c>
      <c r="C191" s="292">
        <v>71848.600000000006</v>
      </c>
      <c r="D191" s="16"/>
      <c r="E191" s="16"/>
    </row>
    <row r="192" spans="1:5" x14ac:dyDescent="0.25">
      <c r="A192" s="16" t="s">
        <v>369</v>
      </c>
      <c r="B192" s="35" t="s">
        <v>299</v>
      </c>
      <c r="C192" s="292">
        <v>540053.03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611901.63</v>
      </c>
      <c r="E193" s="16"/>
    </row>
    <row r="194" spans="1:5" x14ac:dyDescent="0.25">
      <c r="A194" s="34" t="s">
        <v>370</v>
      </c>
      <c r="B194" s="34"/>
      <c r="C194" s="34"/>
      <c r="D194" s="34"/>
      <c r="E194" s="34"/>
    </row>
    <row r="195" spans="1:5" x14ac:dyDescent="0.25">
      <c r="A195" s="16" t="s">
        <v>371</v>
      </c>
      <c r="B195" s="35" t="s">
        <v>299</v>
      </c>
      <c r="C195" s="292">
        <v>1709110.2</v>
      </c>
      <c r="D195" s="16"/>
      <c r="E195" s="16"/>
    </row>
    <row r="196" spans="1:5" x14ac:dyDescent="0.25">
      <c r="A196" s="16" t="s">
        <v>372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1709110.2</v>
      </c>
      <c r="E197" s="16"/>
    </row>
    <row r="198" spans="1:5" x14ac:dyDescent="0.25">
      <c r="A198" s="34" t="s">
        <v>373</v>
      </c>
      <c r="B198" s="34"/>
      <c r="C198" s="34"/>
      <c r="D198" s="34"/>
      <c r="E198" s="34"/>
    </row>
    <row r="199" spans="1:5" x14ac:dyDescent="0.25">
      <c r="A199" s="16" t="s">
        <v>374</v>
      </c>
      <c r="B199" s="35" t="s">
        <v>299</v>
      </c>
      <c r="C199" s="292">
        <v>55258.25</v>
      </c>
      <c r="D199" s="16"/>
      <c r="E199" s="16"/>
    </row>
    <row r="200" spans="1:5" x14ac:dyDescent="0.25">
      <c r="A200" s="16" t="s">
        <v>375</v>
      </c>
      <c r="B200" s="35" t="s">
        <v>299</v>
      </c>
      <c r="C200" s="292">
        <v>1093109.98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1148368.23</v>
      </c>
      <c r="E202" s="16"/>
    </row>
    <row r="203" spans="1:5" x14ac:dyDescent="0.25">
      <c r="A203" s="34" t="s">
        <v>376</v>
      </c>
      <c r="B203" s="34"/>
      <c r="C203" s="34"/>
      <c r="D203" s="34"/>
      <c r="E203" s="34"/>
    </row>
    <row r="204" spans="1:5" x14ac:dyDescent="0.25">
      <c r="A204" s="16" t="s">
        <v>377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378</v>
      </c>
      <c r="B205" s="35" t="s">
        <v>299</v>
      </c>
      <c r="C205" s="292">
        <v>1784256.61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1784256.61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379</v>
      </c>
      <c r="B208" s="30"/>
      <c r="C208" s="30"/>
      <c r="D208" s="30"/>
      <c r="E208" s="30"/>
    </row>
    <row r="209" spans="1:5" x14ac:dyDescent="0.25">
      <c r="A209" s="37" t="s">
        <v>380</v>
      </c>
      <c r="B209" s="30"/>
      <c r="C209" s="30"/>
      <c r="D209" s="30"/>
      <c r="E209" s="30"/>
    </row>
    <row r="210" spans="1:5" x14ac:dyDescent="0.25">
      <c r="A210" s="21"/>
      <c r="B210" s="18" t="s">
        <v>381</v>
      </c>
      <c r="C210" s="17" t="s">
        <v>382</v>
      </c>
      <c r="D210" s="18" t="s">
        <v>383</v>
      </c>
      <c r="E210" s="18" t="s">
        <v>384</v>
      </c>
    </row>
    <row r="211" spans="1:5" x14ac:dyDescent="0.25">
      <c r="A211" s="16" t="s">
        <v>385</v>
      </c>
      <c r="B211" s="292">
        <v>9923176.4700000007</v>
      </c>
      <c r="C211" s="292">
        <v>533267.4800000001</v>
      </c>
      <c r="D211" s="295">
        <v>2940.3</v>
      </c>
      <c r="E211" s="25">
        <v>10453503.65</v>
      </c>
    </row>
    <row r="212" spans="1:5" x14ac:dyDescent="0.25">
      <c r="A212" s="16" t="s">
        <v>386</v>
      </c>
      <c r="B212" s="292">
        <v>766764</v>
      </c>
      <c r="C212" s="292">
        <v>0</v>
      </c>
      <c r="D212" s="295">
        <v>0</v>
      </c>
      <c r="E212" s="25">
        <v>766764</v>
      </c>
    </row>
    <row r="213" spans="1:5" x14ac:dyDescent="0.25">
      <c r="A213" s="16" t="s">
        <v>387</v>
      </c>
      <c r="B213" s="292">
        <v>37299162.600000001</v>
      </c>
      <c r="C213" s="292">
        <v>2690775.43</v>
      </c>
      <c r="D213" s="295">
        <v>0</v>
      </c>
      <c r="E213" s="25">
        <v>39989938.030000001</v>
      </c>
    </row>
    <row r="214" spans="1:5" x14ac:dyDescent="0.25">
      <c r="A214" s="16" t="s">
        <v>389</v>
      </c>
      <c r="B214" s="292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390</v>
      </c>
      <c r="B215" s="292">
        <v>1207213.3700000001</v>
      </c>
      <c r="C215" s="292">
        <v>13636.28</v>
      </c>
      <c r="D215" s="295">
        <v>0</v>
      </c>
      <c r="E215" s="25">
        <v>1220849.6500000001</v>
      </c>
    </row>
    <row r="216" spans="1:5" x14ac:dyDescent="0.25">
      <c r="A216" s="16" t="s">
        <v>391</v>
      </c>
      <c r="B216" s="292">
        <v>24952962.980000004</v>
      </c>
      <c r="C216" s="292">
        <v>2013437.1800000009</v>
      </c>
      <c r="D216" s="295">
        <v>973698.49000000046</v>
      </c>
      <c r="E216" s="25">
        <v>25992701.670000002</v>
      </c>
    </row>
    <row r="217" spans="1:5" x14ac:dyDescent="0.25">
      <c r="A217" s="16" t="s">
        <v>392</v>
      </c>
      <c r="B217" s="292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393</v>
      </c>
      <c r="B218" s="292">
        <v>20000</v>
      </c>
      <c r="C218" s="292">
        <v>0</v>
      </c>
      <c r="D218" s="295">
        <v>0</v>
      </c>
      <c r="E218" s="25">
        <v>20000</v>
      </c>
    </row>
    <row r="219" spans="1:5" x14ac:dyDescent="0.25">
      <c r="A219" s="16" t="s">
        <v>394</v>
      </c>
      <c r="B219" s="292">
        <v>0</v>
      </c>
      <c r="C219" s="292">
        <v>3526012.8600000003</v>
      </c>
      <c r="D219" s="295">
        <v>1274247.2300000007</v>
      </c>
      <c r="E219" s="25">
        <v>2251765.63</v>
      </c>
    </row>
    <row r="220" spans="1:5" x14ac:dyDescent="0.25">
      <c r="A220" s="16" t="s">
        <v>229</v>
      </c>
      <c r="B220" s="25">
        <v>74169279.420000002</v>
      </c>
      <c r="C220" s="225">
        <v>8777129.2300000004</v>
      </c>
      <c r="D220" s="25">
        <v>2250886.0200000014</v>
      </c>
      <c r="E220" s="25">
        <v>80695522.629999995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395</v>
      </c>
      <c r="B222" s="37"/>
      <c r="C222" s="37"/>
      <c r="D222" s="37"/>
      <c r="E222" s="37"/>
    </row>
    <row r="223" spans="1:5" x14ac:dyDescent="0.25">
      <c r="A223" s="21"/>
      <c r="B223" s="18" t="s">
        <v>381</v>
      </c>
      <c r="C223" s="17" t="s">
        <v>382</v>
      </c>
      <c r="D223" s="18" t="s">
        <v>383</v>
      </c>
      <c r="E223" s="18" t="s">
        <v>384</v>
      </c>
    </row>
    <row r="224" spans="1:5" x14ac:dyDescent="0.25">
      <c r="A224" s="16" t="s">
        <v>385</v>
      </c>
      <c r="B224" s="42"/>
      <c r="C224" s="41"/>
      <c r="D224" s="42"/>
      <c r="E224" s="16"/>
    </row>
    <row r="225" spans="1:6" x14ac:dyDescent="0.25">
      <c r="A225" s="16" t="s">
        <v>386</v>
      </c>
      <c r="B225" s="292">
        <v>602457.43000000005</v>
      </c>
      <c r="C225" s="292">
        <v>109537.72999999998</v>
      </c>
      <c r="D225" s="295">
        <v>0</v>
      </c>
      <c r="E225" s="25">
        <v>711995.16</v>
      </c>
    </row>
    <row r="226" spans="1:6" x14ac:dyDescent="0.25">
      <c r="A226" s="16" t="s">
        <v>387</v>
      </c>
      <c r="B226" s="292">
        <v>7624400.7799999993</v>
      </c>
      <c r="C226" s="292">
        <v>971700.04</v>
      </c>
      <c r="D226" s="295">
        <v>0</v>
      </c>
      <c r="E226" s="25">
        <v>8596100.8200000003</v>
      </c>
    </row>
    <row r="227" spans="1:6" x14ac:dyDescent="0.25">
      <c r="A227" s="16" t="s">
        <v>389</v>
      </c>
      <c r="B227" s="292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390</v>
      </c>
      <c r="B228" s="292">
        <v>430394.25000000006</v>
      </c>
      <c r="C228" s="292">
        <v>51609.75</v>
      </c>
      <c r="D228" s="295">
        <v>0</v>
      </c>
      <c r="E228" s="25">
        <v>482004.00000000006</v>
      </c>
    </row>
    <row r="229" spans="1:6" x14ac:dyDescent="0.25">
      <c r="A229" s="16" t="s">
        <v>391</v>
      </c>
      <c r="B229" s="292">
        <v>13676437.569999993</v>
      </c>
      <c r="C229" s="292">
        <v>2077421.65</v>
      </c>
      <c r="D229" s="295">
        <v>324.62</v>
      </c>
      <c r="E229" s="25">
        <v>15753534.599999994</v>
      </c>
    </row>
    <row r="230" spans="1:6" x14ac:dyDescent="0.25">
      <c r="A230" s="16" t="s">
        <v>392</v>
      </c>
      <c r="B230" s="292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393</v>
      </c>
      <c r="B231" s="292">
        <v>12113.110000000002</v>
      </c>
      <c r="C231" s="292">
        <v>2202.38</v>
      </c>
      <c r="D231" s="295">
        <v>0</v>
      </c>
      <c r="E231" s="25">
        <v>14315.490000000002</v>
      </c>
    </row>
    <row r="232" spans="1:6" x14ac:dyDescent="0.25">
      <c r="A232" s="16" t="s">
        <v>394</v>
      </c>
      <c r="B232" s="292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22345803.139999993</v>
      </c>
      <c r="C233" s="225">
        <v>3212471.55</v>
      </c>
      <c r="D233" s="25">
        <v>324.62</v>
      </c>
      <c r="E233" s="25">
        <v>25557950.069999993</v>
      </c>
    </row>
    <row r="234" spans="1:6" x14ac:dyDescent="0.25">
      <c r="A234" s="16"/>
      <c r="B234" s="16"/>
      <c r="C234" s="22"/>
      <c r="D234" s="16"/>
      <c r="E234" s="16"/>
      <c r="F234" s="11">
        <v>55137572.560000002</v>
      </c>
    </row>
    <row r="235" spans="1:6" x14ac:dyDescent="0.25">
      <c r="A235" s="30" t="s">
        <v>396</v>
      </c>
      <c r="B235" s="30"/>
      <c r="C235" s="30"/>
      <c r="D235" s="30"/>
      <c r="E235" s="30"/>
    </row>
    <row r="236" spans="1:6" x14ac:dyDescent="0.25">
      <c r="A236" s="30"/>
      <c r="B236" s="340" t="s">
        <v>397</v>
      </c>
      <c r="C236" s="340"/>
      <c r="D236" s="30"/>
      <c r="E236" s="30"/>
    </row>
    <row r="237" spans="1:6" x14ac:dyDescent="0.25">
      <c r="A237" s="43" t="s">
        <v>397</v>
      </c>
      <c r="B237" s="30"/>
      <c r="C237" s="292">
        <v>5077802.5200000005</v>
      </c>
      <c r="D237" s="32">
        <v>5077802.5200000005</v>
      </c>
      <c r="E237" s="30"/>
    </row>
    <row r="238" spans="1:6" x14ac:dyDescent="0.25">
      <c r="A238" s="34" t="s">
        <v>398</v>
      </c>
      <c r="B238" s="34"/>
      <c r="C238" s="34"/>
      <c r="D238" s="34"/>
      <c r="E238" s="34"/>
    </row>
    <row r="239" spans="1:6" x14ac:dyDescent="0.25">
      <c r="A239" s="16" t="s">
        <v>399</v>
      </c>
      <c r="B239" s="35" t="s">
        <v>299</v>
      </c>
      <c r="C239" s="292">
        <v>266574501.5999718</v>
      </c>
      <c r="D239" s="16"/>
      <c r="E239" s="16"/>
    </row>
    <row r="240" spans="1:6" x14ac:dyDescent="0.25">
      <c r="A240" s="16" t="s">
        <v>400</v>
      </c>
      <c r="B240" s="35" t="s">
        <v>299</v>
      </c>
      <c r="C240" s="292">
        <v>118138273.10524392</v>
      </c>
      <c r="D240" s="16"/>
      <c r="E240" s="16"/>
    </row>
    <row r="241" spans="1:5" x14ac:dyDescent="0.25">
      <c r="A241" s="16" t="s">
        <v>401</v>
      </c>
      <c r="B241" s="35" t="s">
        <v>299</v>
      </c>
      <c r="C241" s="292">
        <v>12650538.880000001</v>
      </c>
      <c r="D241" s="16"/>
      <c r="E241" s="16"/>
    </row>
    <row r="242" spans="1:5" x14ac:dyDescent="0.25">
      <c r="A242" s="16" t="s">
        <v>402</v>
      </c>
      <c r="B242" s="35" t="s">
        <v>299</v>
      </c>
      <c r="C242" s="292">
        <v>68789683.757934824</v>
      </c>
      <c r="D242" s="16"/>
      <c r="E242" s="16"/>
    </row>
    <row r="243" spans="1:5" x14ac:dyDescent="0.25">
      <c r="A243" s="16" t="s">
        <v>403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404</v>
      </c>
      <c r="B244" s="35" t="s">
        <v>299</v>
      </c>
      <c r="C244" s="292">
        <v>109151502.02684949</v>
      </c>
      <c r="D244" s="16"/>
      <c r="E244" s="16"/>
    </row>
    <row r="245" spans="1:5" x14ac:dyDescent="0.25">
      <c r="A245" s="16" t="s">
        <v>405</v>
      </c>
      <c r="B245" s="16"/>
      <c r="C245" s="22"/>
      <c r="D245" s="25">
        <v>575304499.37</v>
      </c>
      <c r="E245" s="16"/>
    </row>
    <row r="246" spans="1:5" x14ac:dyDescent="0.25">
      <c r="A246" s="34" t="s">
        <v>406</v>
      </c>
      <c r="B246" s="34"/>
      <c r="C246" s="34"/>
      <c r="D246" s="34"/>
      <c r="E246" s="34"/>
    </row>
    <row r="247" spans="1:5" x14ac:dyDescent="0.25">
      <c r="A247" s="21" t="s">
        <v>407</v>
      </c>
      <c r="B247" s="35" t="s">
        <v>299</v>
      </c>
      <c r="C247" s="294">
        <v>4025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408</v>
      </c>
      <c r="B249" s="35" t="s">
        <v>299</v>
      </c>
      <c r="C249" s="292">
        <v>2671101.19</v>
      </c>
      <c r="D249" s="16"/>
      <c r="E249" s="16"/>
    </row>
    <row r="250" spans="1:5" x14ac:dyDescent="0.25">
      <c r="A250" s="21" t="s">
        <v>409</v>
      </c>
      <c r="B250" s="35" t="s">
        <v>299</v>
      </c>
      <c r="C250" s="292">
        <v>6825930.1399999997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410</v>
      </c>
      <c r="B252" s="16"/>
      <c r="C252" s="22"/>
      <c r="D252" s="25">
        <v>9497031.3300000001</v>
      </c>
      <c r="E252" s="16"/>
    </row>
    <row r="253" spans="1:5" x14ac:dyDescent="0.25">
      <c r="A253" s="34" t="s">
        <v>411</v>
      </c>
      <c r="B253" s="34"/>
      <c r="C253" s="34"/>
      <c r="D253" s="34"/>
      <c r="E253" s="34"/>
    </row>
    <row r="254" spans="1:5" x14ac:dyDescent="0.25">
      <c r="A254" s="16" t="s">
        <v>412</v>
      </c>
      <c r="B254" s="35" t="s">
        <v>299</v>
      </c>
      <c r="C254" s="292">
        <v>4036049.23</v>
      </c>
      <c r="D254" s="16"/>
      <c r="E254" s="16"/>
    </row>
    <row r="255" spans="1:5" x14ac:dyDescent="0.25">
      <c r="A255" s="16" t="s">
        <v>411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413</v>
      </c>
      <c r="B256" s="16"/>
      <c r="C256" s="22"/>
      <c r="D256" s="25">
        <v>4036049.23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414</v>
      </c>
      <c r="B258" s="16"/>
      <c r="C258" s="22"/>
      <c r="D258" s="25">
        <v>593915382.45000005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415</v>
      </c>
      <c r="B264" s="30"/>
      <c r="C264" s="30"/>
      <c r="D264" s="30"/>
      <c r="E264" s="30"/>
    </row>
    <row r="265" spans="1:5" x14ac:dyDescent="0.25">
      <c r="A265" s="34" t="s">
        <v>416</v>
      </c>
      <c r="B265" s="34"/>
      <c r="C265" s="34"/>
      <c r="D265" s="34"/>
      <c r="E265" s="34"/>
    </row>
    <row r="266" spans="1:5" x14ac:dyDescent="0.25">
      <c r="A266" s="16" t="s">
        <v>417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418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419</v>
      </c>
      <c r="B268" s="35" t="s">
        <v>299</v>
      </c>
      <c r="C268" s="292">
        <v>94667562.049999967</v>
      </c>
      <c r="D268" s="16"/>
      <c r="E268" s="16"/>
    </row>
    <row r="269" spans="1:5" x14ac:dyDescent="0.25">
      <c r="A269" s="16" t="s">
        <v>420</v>
      </c>
      <c r="B269" s="35" t="s">
        <v>299</v>
      </c>
      <c r="C269" s="292">
        <v>73629234.669999987</v>
      </c>
      <c r="D269" s="16"/>
      <c r="E269" s="16"/>
    </row>
    <row r="270" spans="1:5" x14ac:dyDescent="0.25">
      <c r="A270" s="16" t="s">
        <v>421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422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423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424</v>
      </c>
      <c r="B273" s="35" t="s">
        <v>299</v>
      </c>
      <c r="C273" s="292">
        <v>4105532.9000000004</v>
      </c>
      <c r="D273" s="16"/>
      <c r="E273" s="16"/>
    </row>
    <row r="274" spans="1:5" x14ac:dyDescent="0.25">
      <c r="A274" s="16" t="s">
        <v>425</v>
      </c>
      <c r="B274" s="35" t="s">
        <v>299</v>
      </c>
      <c r="C274" s="292">
        <v>861319.89999999991</v>
      </c>
      <c r="D274" s="16"/>
      <c r="E274" s="16"/>
    </row>
    <row r="275" spans="1:5" x14ac:dyDescent="0.25">
      <c r="A275" s="16" t="s">
        <v>426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427</v>
      </c>
      <c r="B276" s="16"/>
      <c r="C276" s="22"/>
      <c r="D276" s="25">
        <v>26005180.179999981</v>
      </c>
      <c r="E276" s="16"/>
    </row>
    <row r="277" spans="1:5" x14ac:dyDescent="0.25">
      <c r="A277" s="34" t="s">
        <v>428</v>
      </c>
      <c r="B277" s="34"/>
      <c r="C277" s="34"/>
      <c r="D277" s="34"/>
      <c r="E277" s="34"/>
    </row>
    <row r="278" spans="1:5" x14ac:dyDescent="0.25">
      <c r="A278" s="16" t="s">
        <v>417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418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429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430</v>
      </c>
      <c r="B281" s="16"/>
      <c r="C281" s="22"/>
      <c r="D281" s="25">
        <v>0</v>
      </c>
      <c r="E281" s="16"/>
    </row>
    <row r="282" spans="1:5" x14ac:dyDescent="0.25">
      <c r="A282" s="34" t="s">
        <v>431</v>
      </c>
      <c r="B282" s="34"/>
      <c r="C282" s="34"/>
      <c r="D282" s="34"/>
      <c r="E282" s="34"/>
    </row>
    <row r="283" spans="1:5" x14ac:dyDescent="0.25">
      <c r="A283" s="16" t="s">
        <v>385</v>
      </c>
      <c r="B283" s="35" t="s">
        <v>299</v>
      </c>
      <c r="C283" s="292">
        <v>10453503.65</v>
      </c>
      <c r="D283" s="16"/>
      <c r="E283" s="16"/>
    </row>
    <row r="284" spans="1:5" x14ac:dyDescent="0.25">
      <c r="A284" s="16" t="s">
        <v>386</v>
      </c>
      <c r="B284" s="35" t="s">
        <v>299</v>
      </c>
      <c r="C284" s="292">
        <v>766764</v>
      </c>
      <c r="D284" s="16"/>
      <c r="E284" s="16"/>
    </row>
    <row r="285" spans="1:5" x14ac:dyDescent="0.25">
      <c r="A285" s="16" t="s">
        <v>387</v>
      </c>
      <c r="B285" s="35" t="s">
        <v>299</v>
      </c>
      <c r="C285" s="292">
        <v>39989938.030000001</v>
      </c>
      <c r="D285" s="16"/>
      <c r="E285" s="16"/>
    </row>
    <row r="286" spans="1:5" x14ac:dyDescent="0.25">
      <c r="A286" s="16" t="s">
        <v>432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433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434</v>
      </c>
      <c r="B288" s="35" t="s">
        <v>299</v>
      </c>
      <c r="C288" s="292">
        <v>27213551.32</v>
      </c>
      <c r="D288" s="16"/>
      <c r="E288" s="16"/>
    </row>
    <row r="289" spans="1:5" x14ac:dyDescent="0.25">
      <c r="A289" s="16" t="s">
        <v>393</v>
      </c>
      <c r="B289" s="35" t="s">
        <v>299</v>
      </c>
      <c r="C289" s="292">
        <v>20000</v>
      </c>
      <c r="D289" s="16"/>
      <c r="E289" s="16"/>
    </row>
    <row r="290" spans="1:5" x14ac:dyDescent="0.25">
      <c r="A290" s="16" t="s">
        <v>394</v>
      </c>
      <c r="B290" s="35" t="s">
        <v>299</v>
      </c>
      <c r="C290" s="292">
        <v>2251765.6300000004</v>
      </c>
      <c r="D290" s="16"/>
      <c r="E290" s="16"/>
    </row>
    <row r="291" spans="1:5" x14ac:dyDescent="0.25">
      <c r="A291" s="16" t="s">
        <v>435</v>
      </c>
      <c r="B291" s="16"/>
      <c r="C291" s="22"/>
      <c r="D291" s="25">
        <v>80695522.629999995</v>
      </c>
      <c r="E291" s="16"/>
    </row>
    <row r="292" spans="1:5" x14ac:dyDescent="0.25">
      <c r="A292" s="16" t="s">
        <v>436</v>
      </c>
      <c r="B292" s="35" t="s">
        <v>299</v>
      </c>
      <c r="C292" s="292">
        <v>25557950.070000008</v>
      </c>
      <c r="D292" s="16"/>
      <c r="E292" s="16"/>
    </row>
    <row r="293" spans="1:5" x14ac:dyDescent="0.25">
      <c r="A293" s="16" t="s">
        <v>437</v>
      </c>
      <c r="B293" s="16"/>
      <c r="C293" s="22"/>
      <c r="D293" s="25">
        <v>55137572.559999987</v>
      </c>
      <c r="E293" s="16"/>
    </row>
    <row r="294" spans="1:5" x14ac:dyDescent="0.25">
      <c r="A294" s="34" t="s">
        <v>438</v>
      </c>
      <c r="B294" s="34"/>
      <c r="C294" s="34"/>
      <c r="D294" s="34"/>
      <c r="E294" s="34"/>
    </row>
    <row r="295" spans="1:5" x14ac:dyDescent="0.25">
      <c r="A295" s="16" t="s">
        <v>439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440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441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429</v>
      </c>
      <c r="B298" s="35" t="s">
        <v>299</v>
      </c>
      <c r="C298" s="292">
        <v>71966104.11999999</v>
      </c>
      <c r="D298" s="16"/>
      <c r="E298" s="16"/>
    </row>
    <row r="299" spans="1:5" x14ac:dyDescent="0.25">
      <c r="A299" s="16" t="s">
        <v>442</v>
      </c>
      <c r="B299" s="16"/>
      <c r="C299" s="22"/>
      <c r="D299" s="25">
        <v>71966104.11999999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443</v>
      </c>
      <c r="B301" s="34"/>
      <c r="C301" s="34"/>
      <c r="D301" s="34"/>
      <c r="E301" s="34"/>
    </row>
    <row r="302" spans="1:5" x14ac:dyDescent="0.25">
      <c r="A302" s="16" t="s">
        <v>444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445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446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447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448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449</v>
      </c>
      <c r="B308" s="16"/>
      <c r="C308" s="22"/>
      <c r="D308" s="25">
        <v>153108856.85999995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153108856.85999995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450</v>
      </c>
      <c r="B312" s="30"/>
      <c r="C312" s="30"/>
      <c r="D312" s="30"/>
      <c r="E312" s="30"/>
    </row>
    <row r="313" spans="1:6" x14ac:dyDescent="0.25">
      <c r="A313" s="34" t="s">
        <v>451</v>
      </c>
      <c r="B313" s="34"/>
      <c r="C313" s="34"/>
      <c r="D313" s="34"/>
      <c r="E313" s="34"/>
    </row>
    <row r="314" spans="1:6" x14ac:dyDescent="0.25">
      <c r="A314" s="16" t="s">
        <v>452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453</v>
      </c>
      <c r="B315" s="35" t="s">
        <v>299</v>
      </c>
      <c r="C315" s="292">
        <v>4752971.6500000004</v>
      </c>
      <c r="D315" s="16"/>
      <c r="E315" s="16"/>
    </row>
    <row r="316" spans="1:6" x14ac:dyDescent="0.25">
      <c r="A316" s="16" t="s">
        <v>454</v>
      </c>
      <c r="B316" s="35" t="s">
        <v>299</v>
      </c>
      <c r="C316" s="292">
        <v>0</v>
      </c>
      <c r="D316" s="16"/>
      <c r="E316" s="16"/>
    </row>
    <row r="317" spans="1:6" x14ac:dyDescent="0.25">
      <c r="A317" s="16" t="s">
        <v>455</v>
      </c>
      <c r="B317" s="35" t="s">
        <v>299</v>
      </c>
      <c r="C317" s="292">
        <v>1049201.3700000001</v>
      </c>
      <c r="D317" s="16"/>
      <c r="E317" s="16"/>
    </row>
    <row r="318" spans="1:6" x14ac:dyDescent="0.25">
      <c r="A318" s="16" t="s">
        <v>456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457</v>
      </c>
      <c r="B319" s="35" t="s">
        <v>299</v>
      </c>
      <c r="C319" s="292">
        <v>350000</v>
      </c>
      <c r="D319" s="16"/>
      <c r="E319" s="16"/>
    </row>
    <row r="320" spans="1:6" x14ac:dyDescent="0.25">
      <c r="A320" s="16" t="s">
        <v>458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459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460</v>
      </c>
      <c r="B322" s="35" t="s">
        <v>299</v>
      </c>
      <c r="C322" s="292">
        <v>22486547.790000029</v>
      </c>
      <c r="D322" s="16"/>
      <c r="E322" s="16"/>
    </row>
    <row r="323" spans="1:5" x14ac:dyDescent="0.25">
      <c r="A323" s="16" t="s">
        <v>461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462</v>
      </c>
      <c r="B324" s="16"/>
      <c r="C324" s="22"/>
      <c r="D324" s="25">
        <v>28638720.810000028</v>
      </c>
      <c r="E324" s="16"/>
    </row>
    <row r="325" spans="1:5" x14ac:dyDescent="0.25">
      <c r="A325" s="34" t="s">
        <v>463</v>
      </c>
      <c r="B325" s="34"/>
      <c r="C325" s="34"/>
      <c r="D325" s="34"/>
      <c r="E325" s="34"/>
    </row>
    <row r="326" spans="1:5" x14ac:dyDescent="0.25">
      <c r="A326" s="16" t="s">
        <v>464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465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466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467</v>
      </c>
      <c r="B329" s="16"/>
      <c r="C329" s="22"/>
      <c r="D329" s="25">
        <v>0</v>
      </c>
      <c r="E329" s="16"/>
    </row>
    <row r="330" spans="1:5" x14ac:dyDescent="0.25">
      <c r="A330" s="34" t="s">
        <v>468</v>
      </c>
      <c r="B330" s="34"/>
      <c r="C330" s="34"/>
      <c r="D330" s="34"/>
      <c r="E330" s="34"/>
    </row>
    <row r="331" spans="1:5" x14ac:dyDescent="0.25">
      <c r="A331" s="16" t="s">
        <v>469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470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471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472</v>
      </c>
      <c r="B334" s="35" t="s">
        <v>299</v>
      </c>
      <c r="C334" s="292" t="s">
        <v>388</v>
      </c>
      <c r="D334" s="16"/>
      <c r="E334" s="16"/>
    </row>
    <row r="335" spans="1:5" x14ac:dyDescent="0.25">
      <c r="A335" s="16" t="s">
        <v>473</v>
      </c>
      <c r="B335" s="35" t="s">
        <v>299</v>
      </c>
      <c r="C335" s="292" t="s">
        <v>388</v>
      </c>
      <c r="D335" s="16"/>
      <c r="E335" s="16"/>
    </row>
    <row r="336" spans="1:5" x14ac:dyDescent="0.25">
      <c r="A336" s="21" t="s">
        <v>474</v>
      </c>
      <c r="B336" s="35" t="s">
        <v>299</v>
      </c>
      <c r="C336" s="292">
        <v>65558911.68</v>
      </c>
      <c r="D336" s="16"/>
      <c r="E336" s="16"/>
    </row>
    <row r="337" spans="1:5" x14ac:dyDescent="0.25">
      <c r="A337" s="21" t="s">
        <v>475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476</v>
      </c>
      <c r="B338" s="35" t="s">
        <v>299</v>
      </c>
      <c r="C338" s="292" t="s">
        <v>388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65558911.68</v>
      </c>
      <c r="E339" s="16"/>
    </row>
    <row r="340" spans="1:5" x14ac:dyDescent="0.25">
      <c r="A340" s="16" t="s">
        <v>477</v>
      </c>
      <c r="B340" s="16"/>
      <c r="C340" s="22"/>
      <c r="D340" s="25">
        <v>0</v>
      </c>
      <c r="E340" s="16"/>
    </row>
    <row r="341" spans="1:5" x14ac:dyDescent="0.25">
      <c r="A341" s="16" t="s">
        <v>478</v>
      </c>
      <c r="B341" s="16"/>
      <c r="C341" s="22"/>
      <c r="D341" s="25">
        <v>65558911.68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479</v>
      </c>
      <c r="B343" s="35" t="s">
        <v>299</v>
      </c>
      <c r="C343" s="297">
        <v>58911224.369999923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480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481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482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483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484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485</v>
      </c>
      <c r="B350" s="16"/>
      <c r="C350" s="22"/>
      <c r="D350" s="25">
        <v>153108856.85999995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486</v>
      </c>
      <c r="B352" s="16"/>
      <c r="C352" s="22"/>
      <c r="D352" s="25">
        <v>153108856.85999995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487</v>
      </c>
      <c r="B356" s="30"/>
      <c r="C356" s="30"/>
      <c r="D356" s="30"/>
      <c r="E356" s="30"/>
    </row>
    <row r="357" spans="1:5" x14ac:dyDescent="0.25">
      <c r="A357" s="34" t="s">
        <v>488</v>
      </c>
      <c r="B357" s="34"/>
      <c r="C357" s="34"/>
      <c r="D357" s="34"/>
      <c r="E357" s="34"/>
    </row>
    <row r="358" spans="1:5" x14ac:dyDescent="0.25">
      <c r="A358" s="16" t="s">
        <v>489</v>
      </c>
      <c r="B358" s="35" t="s">
        <v>299</v>
      </c>
      <c r="C358" s="292">
        <v>232299700.81</v>
      </c>
      <c r="D358" s="16"/>
      <c r="E358" s="16"/>
    </row>
    <row r="359" spans="1:5" x14ac:dyDescent="0.25">
      <c r="A359" s="16" t="s">
        <v>490</v>
      </c>
      <c r="B359" s="35" t="s">
        <v>299</v>
      </c>
      <c r="C359" s="292">
        <v>524802628.99000001</v>
      </c>
      <c r="D359" s="16"/>
      <c r="E359" s="16"/>
    </row>
    <row r="360" spans="1:5" x14ac:dyDescent="0.25">
      <c r="A360" s="16" t="s">
        <v>491</v>
      </c>
      <c r="B360" s="16"/>
      <c r="C360" s="22"/>
      <c r="D360" s="25">
        <v>757102329.79999995</v>
      </c>
      <c r="E360" s="16"/>
    </row>
    <row r="361" spans="1:5" x14ac:dyDescent="0.25">
      <c r="A361" s="34" t="s">
        <v>492</v>
      </c>
      <c r="B361" s="34"/>
      <c r="C361" s="34"/>
      <c r="D361" s="34"/>
      <c r="E361" s="34"/>
    </row>
    <row r="362" spans="1:5" x14ac:dyDescent="0.25">
      <c r="A362" s="16" t="s">
        <v>397</v>
      </c>
      <c r="B362" s="34"/>
      <c r="C362" s="292">
        <v>5077802.5199999996</v>
      </c>
      <c r="D362" s="16"/>
      <c r="E362" s="34"/>
    </row>
    <row r="363" spans="1:5" x14ac:dyDescent="0.25">
      <c r="A363" s="16" t="s">
        <v>493</v>
      </c>
      <c r="B363" s="35" t="s">
        <v>299</v>
      </c>
      <c r="C363" s="292">
        <v>579340548.60000002</v>
      </c>
      <c r="D363" s="16"/>
      <c r="E363" s="16"/>
    </row>
    <row r="364" spans="1:5" x14ac:dyDescent="0.25">
      <c r="A364" s="16" t="s">
        <v>494</v>
      </c>
      <c r="B364" s="35" t="s">
        <v>299</v>
      </c>
      <c r="C364" s="292">
        <v>9497031.3300000001</v>
      </c>
      <c r="D364" s="16"/>
      <c r="E364" s="16"/>
    </row>
    <row r="365" spans="1:5" x14ac:dyDescent="0.25">
      <c r="A365" s="16" t="s">
        <v>495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414</v>
      </c>
      <c r="B366" s="16"/>
      <c r="C366" s="22"/>
      <c r="D366" s="25">
        <v>593915382.45000005</v>
      </c>
      <c r="E366" s="16"/>
    </row>
    <row r="367" spans="1:5" x14ac:dyDescent="0.25">
      <c r="A367" s="16" t="s">
        <v>496</v>
      </c>
      <c r="B367" s="16"/>
      <c r="C367" s="22"/>
      <c r="D367" s="25">
        <v>163186947.3499999</v>
      </c>
      <c r="E367" s="16"/>
    </row>
    <row r="368" spans="1:5" x14ac:dyDescent="0.25">
      <c r="A368" s="45" t="s">
        <v>497</v>
      </c>
      <c r="B368" s="34"/>
      <c r="C368" s="34"/>
      <c r="D368" s="34"/>
      <c r="E368" s="34"/>
    </row>
    <row r="369" spans="1:6" x14ac:dyDescent="0.25">
      <c r="A369" s="25" t="s">
        <v>498</v>
      </c>
      <c r="B369" s="16"/>
      <c r="C369" s="16"/>
      <c r="D369" s="16"/>
      <c r="E369" s="16"/>
    </row>
    <row r="370" spans="1:6" x14ac:dyDescent="0.25">
      <c r="A370" s="46" t="s">
        <v>499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500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501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502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503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504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505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506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507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508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509</v>
      </c>
      <c r="B380" s="32" t="s">
        <v>299</v>
      </c>
      <c r="C380" s="294">
        <v>8665078.3200000003</v>
      </c>
      <c r="D380" s="25">
        <v>0</v>
      </c>
      <c r="E380" s="204" t="s">
        <v>1056</v>
      </c>
      <c r="F380" s="47"/>
    </row>
    <row r="381" spans="1:6" x14ac:dyDescent="0.25">
      <c r="A381" s="48" t="s">
        <v>510</v>
      </c>
      <c r="B381" s="35"/>
      <c r="C381" s="35"/>
      <c r="D381" s="25">
        <v>8665078.3200000003</v>
      </c>
      <c r="E381" s="25"/>
      <c r="F381" s="47"/>
    </row>
    <row r="382" spans="1:6" x14ac:dyDescent="0.25">
      <c r="A382" s="43" t="s">
        <v>511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512</v>
      </c>
      <c r="B383" s="16"/>
      <c r="C383" s="22"/>
      <c r="D383" s="25">
        <v>8665078.3200000003</v>
      </c>
      <c r="E383" s="16"/>
    </row>
    <row r="384" spans="1:6" x14ac:dyDescent="0.25">
      <c r="A384" s="16" t="s">
        <v>513</v>
      </c>
      <c r="B384" s="16"/>
      <c r="C384" s="22"/>
      <c r="D384" s="25">
        <v>171852025.6699999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514</v>
      </c>
      <c r="B388" s="34"/>
      <c r="C388" s="34"/>
      <c r="D388" s="34"/>
      <c r="E388" s="34"/>
    </row>
    <row r="389" spans="1:5" x14ac:dyDescent="0.25">
      <c r="A389" s="16" t="s">
        <v>515</v>
      </c>
      <c r="B389" s="35" t="s">
        <v>299</v>
      </c>
      <c r="C389" s="292">
        <v>70562137.140000001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13309491.199999996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6694650.8200000003</v>
      </c>
      <c r="D391" s="16"/>
      <c r="E391" s="16"/>
    </row>
    <row r="392" spans="1:5" x14ac:dyDescent="0.25">
      <c r="A392" s="16" t="s">
        <v>516</v>
      </c>
      <c r="B392" s="35" t="s">
        <v>299</v>
      </c>
      <c r="C392" s="292">
        <v>29081931.930000033</v>
      </c>
      <c r="D392" s="16"/>
      <c r="E392" s="16"/>
    </row>
    <row r="393" spans="1:5" x14ac:dyDescent="0.25">
      <c r="A393" s="16" t="s">
        <v>517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518</v>
      </c>
      <c r="B394" s="35" t="s">
        <v>299</v>
      </c>
      <c r="C394" s="292">
        <v>46159687.750000037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3370740.13</v>
      </c>
      <c r="D395" s="16"/>
      <c r="E395" s="16"/>
    </row>
    <row r="396" spans="1:5" x14ac:dyDescent="0.25">
      <c r="A396" s="16" t="s">
        <v>519</v>
      </c>
      <c r="B396" s="35" t="s">
        <v>299</v>
      </c>
      <c r="C396" s="292">
        <v>611901.62999999989</v>
      </c>
      <c r="D396" s="16"/>
      <c r="E396" s="16"/>
    </row>
    <row r="397" spans="1:5" x14ac:dyDescent="0.25">
      <c r="A397" s="16" t="s">
        <v>520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521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522</v>
      </c>
      <c r="B399" s="35" t="s">
        <v>299</v>
      </c>
      <c r="C399" s="294">
        <v>1784256.61</v>
      </c>
      <c r="D399" s="16"/>
      <c r="E399" s="16"/>
    </row>
    <row r="400" spans="1:5" x14ac:dyDescent="0.25">
      <c r="A400" s="25" t="s">
        <v>523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524</v>
      </c>
      <c r="B403" s="32" t="s">
        <v>299</v>
      </c>
      <c r="C403" s="292">
        <v>55258.25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1709110.2000000002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-23296.350000000002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37107.94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1093109.98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731581.80999999994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2898519.7099999995</v>
      </c>
      <c r="D414" s="25">
        <v>0</v>
      </c>
      <c r="E414" s="204" t="s">
        <v>1056</v>
      </c>
      <c r="F414" s="47"/>
      <c r="G414" s="47"/>
      <c r="H414" s="47"/>
      <c r="I414" s="47"/>
    </row>
    <row r="415" spans="1:9" x14ac:dyDescent="0.25">
      <c r="A415" s="49" t="s">
        <v>525</v>
      </c>
      <c r="B415" s="35"/>
      <c r="C415" s="35"/>
      <c r="D415" s="25">
        <v>6501391.5399999991</v>
      </c>
      <c r="E415" s="25"/>
      <c r="F415" s="47"/>
      <c r="G415" s="47"/>
      <c r="H415" s="47"/>
      <c r="I415" s="47"/>
    </row>
    <row r="416" spans="1:9" x14ac:dyDescent="0.25">
      <c r="A416" s="25" t="s">
        <v>526</v>
      </c>
      <c r="B416" s="16"/>
      <c r="C416" s="22"/>
      <c r="D416" s="25">
        <v>178076188.75000006</v>
      </c>
      <c r="E416" s="25"/>
    </row>
    <row r="417" spans="1:13" x14ac:dyDescent="0.25">
      <c r="A417" s="25" t="s">
        <v>527</v>
      </c>
      <c r="B417" s="16"/>
      <c r="C417" s="22"/>
      <c r="D417" s="25">
        <v>-6224163.0800001621</v>
      </c>
      <c r="E417" s="25"/>
    </row>
    <row r="418" spans="1:13" x14ac:dyDescent="0.25">
      <c r="A418" s="25" t="s">
        <v>528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529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530</v>
      </c>
      <c r="B420" s="16"/>
      <c r="C420" s="16"/>
      <c r="D420" s="25">
        <v>0</v>
      </c>
      <c r="E420" s="25"/>
      <c r="F420" s="11">
        <v>-1784256.61</v>
      </c>
    </row>
    <row r="421" spans="1:13" x14ac:dyDescent="0.25">
      <c r="A421" s="25" t="s">
        <v>531</v>
      </c>
      <c r="B421" s="16"/>
      <c r="C421" s="22"/>
      <c r="D421" s="25">
        <v>-6224163.0800001621</v>
      </c>
      <c r="E421" s="25"/>
      <c r="F421" s="50"/>
    </row>
    <row r="422" spans="1:13" x14ac:dyDescent="0.25">
      <c r="A422" s="25" t="s">
        <v>532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533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534</v>
      </c>
      <c r="B424" s="16"/>
      <c r="C424" s="22"/>
      <c r="D424" s="25">
        <v>-6224163.0800001621</v>
      </c>
      <c r="E424" s="16"/>
    </row>
    <row r="426" spans="1:13" ht="29.1" customHeight="1" x14ac:dyDescent="0.25">
      <c r="A426" s="342" t="s">
        <v>535</v>
      </c>
      <c r="B426" s="342"/>
      <c r="C426" s="342"/>
      <c r="D426" s="342"/>
      <c r="E426" s="342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536</v>
      </c>
      <c r="D612" s="217">
        <f>CE90-(BE90+CD90)</f>
        <v>147771.16903185038</v>
      </c>
      <c r="E612" s="219">
        <f>SUM(C624:D647)+SUM(C668:D713)</f>
        <v>119492573.34693818</v>
      </c>
      <c r="F612" s="219">
        <f>CE64-(AX64+BD64+BE64+BG64+BJ64+BN64+BP64+BQ64+CB64+CC64+CD64)</f>
        <v>28968121.470000003</v>
      </c>
      <c r="G612" s="217">
        <f>CE91-(AX91+AY91+BD91+BE91+BG91+BJ91+BN91+BP91+BQ91+CB91+CC91+CD91)</f>
        <v>67560</v>
      </c>
      <c r="H612" s="222">
        <f>CE60-(AX60+AY60+AZ60+BD60+BE60+BG60+BJ60+BN60+BO60+BP60+BQ60+BR60+CB60+CC60+CD60)</f>
        <v>511.91637184768291</v>
      </c>
      <c r="I612" s="217">
        <f>CE92-(AX92+AY92+AZ92+BD92+BE92+BF92+BG92+BJ92+BN92+BO92+BP92+BQ92+BR92+CB92+CC92+CD92)</f>
        <v>52000.000000000007</v>
      </c>
      <c r="J612" s="217">
        <f>CE93-(AX93+AY93+AZ93+BA93+BD93+BE93+BF93+BG93+BJ93+BN93+BO93+BP93+BQ93+BR93+CB93+CC93+CD93)</f>
        <v>721390.05999999994</v>
      </c>
      <c r="K612" s="217">
        <f>CE89-(AW89+AX89+AY89+AZ89+BA89+BB89+BC89+BD89+BE89+BF89+BG89+BH89+BI89+BJ89+BK89+BL89+BM89+BN89+BO89+BP89+BQ89+BR89+BS89+BT89+BU89+BV89+BW89+BX89+CB89+CC89+CD89)</f>
        <v>757102329.79999995</v>
      </c>
      <c r="L612" s="223">
        <f>CE94-(AW94+AX94+AY94+AZ94+BA94+BB94+BC94+BD94+BE94+BF94+BG94+BH94+BI94+BJ94+BK94+BL94+BM94+BN94+BO94+BP94+BQ94+BR94+BS94+BT94+BU94+BV94+BW94+BX94+BY94+BZ94+CA94+CB94+CC94+CD94)</f>
        <v>228.22990995143846</v>
      </c>
    </row>
    <row r="613" spans="1:14" s="202" customFormat="1" ht="12.6" customHeight="1" x14ac:dyDescent="0.2">
      <c r="A613" s="212"/>
      <c r="C613" s="210" t="s">
        <v>537</v>
      </c>
      <c r="D613" s="218" t="s">
        <v>538</v>
      </c>
      <c r="E613" s="220" t="s">
        <v>539</v>
      </c>
      <c r="F613" s="221" t="s">
        <v>540</v>
      </c>
      <c r="G613" s="218" t="s">
        <v>541</v>
      </c>
      <c r="H613" s="221" t="s">
        <v>542</v>
      </c>
      <c r="I613" s="218" t="s">
        <v>543</v>
      </c>
      <c r="J613" s="218" t="s">
        <v>544</v>
      </c>
      <c r="K613" s="210" t="s">
        <v>545</v>
      </c>
      <c r="L613" s="211" t="s">
        <v>546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2259136.08</v>
      </c>
      <c r="D614" s="217"/>
      <c r="E614" s="219"/>
      <c r="F614" s="219"/>
      <c r="G614" s="217"/>
      <c r="H614" s="219"/>
      <c r="I614" s="217"/>
      <c r="J614" s="217"/>
      <c r="N614" s="213" t="s">
        <v>547</v>
      </c>
    </row>
    <row r="615" spans="1:14" s="202" customFormat="1" ht="12.6" customHeight="1" x14ac:dyDescent="0.2">
      <c r="A615" s="212"/>
      <c r="B615" s="211" t="s">
        <v>548</v>
      </c>
      <c r="C615" s="217">
        <f>CD69-CD84</f>
        <v>0</v>
      </c>
      <c r="D615" s="217">
        <f>SUM(C614:C615)</f>
        <v>2259136.08</v>
      </c>
      <c r="E615" s="219"/>
      <c r="F615" s="219"/>
      <c r="G615" s="217"/>
      <c r="H615" s="219"/>
      <c r="I615" s="217"/>
      <c r="J615" s="217"/>
      <c r="N615" s="213" t="s">
        <v>549</v>
      </c>
    </row>
    <row r="616" spans="1:14" s="202" customFormat="1" ht="12.6" customHeight="1" x14ac:dyDescent="0.2">
      <c r="A616" s="212">
        <v>8310</v>
      </c>
      <c r="B616" s="216" t="s">
        <v>550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551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552</v>
      </c>
    </row>
    <row r="618" spans="1:14" s="202" customFormat="1" ht="12.6" customHeight="1" x14ac:dyDescent="0.2">
      <c r="A618" s="212">
        <v>8470</v>
      </c>
      <c r="B618" s="216" t="s">
        <v>553</v>
      </c>
      <c r="C618" s="217">
        <f>BG85</f>
        <v>416.52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554</v>
      </c>
    </row>
    <row r="619" spans="1:14" s="202" customFormat="1" ht="12.6" customHeight="1" x14ac:dyDescent="0.2">
      <c r="A619" s="212">
        <v>8610</v>
      </c>
      <c r="B619" s="216" t="s">
        <v>555</v>
      </c>
      <c r="C619" s="217">
        <f>BN85</f>
        <v>27828291.180000007</v>
      </c>
      <c r="D619" s="217">
        <f>(D615/D612)*BN90</f>
        <v>123643.66306181475</v>
      </c>
      <c r="E619" s="219"/>
      <c r="F619" s="219"/>
      <c r="G619" s="217"/>
      <c r="H619" s="219"/>
      <c r="I619" s="217"/>
      <c r="J619" s="217"/>
      <c r="N619" s="213" t="s">
        <v>556</v>
      </c>
    </row>
    <row r="620" spans="1:14" s="202" customFormat="1" ht="12.6" customHeight="1" x14ac:dyDescent="0.2">
      <c r="A620" s="212">
        <v>8790</v>
      </c>
      <c r="B620" s="216" t="s">
        <v>557</v>
      </c>
      <c r="C620" s="217">
        <f>CC85</f>
        <v>20181932.780000001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558</v>
      </c>
    </row>
    <row r="621" spans="1:14" s="202" customFormat="1" ht="12.6" customHeight="1" x14ac:dyDescent="0.2">
      <c r="A621" s="212">
        <v>8630</v>
      </c>
      <c r="B621" s="216" t="s">
        <v>559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560</v>
      </c>
    </row>
    <row r="622" spans="1:14" s="202" customFormat="1" ht="12.6" customHeight="1" x14ac:dyDescent="0.2">
      <c r="A622" s="212">
        <v>8770</v>
      </c>
      <c r="B622" s="211" t="s">
        <v>561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562</v>
      </c>
    </row>
    <row r="623" spans="1:14" s="202" customFormat="1" ht="12.6" customHeight="1" x14ac:dyDescent="0.2">
      <c r="A623" s="212">
        <v>8640</v>
      </c>
      <c r="B623" s="216" t="s">
        <v>563</v>
      </c>
      <c r="C623" s="217">
        <f>BQ85</f>
        <v>0</v>
      </c>
      <c r="D623" s="217">
        <f>(D615/D612)*BQ90</f>
        <v>0</v>
      </c>
      <c r="E623" s="219">
        <f>SUM(C616:D623)</f>
        <v>48134284.143061824</v>
      </c>
      <c r="F623" s="219"/>
      <c r="G623" s="217"/>
      <c r="H623" s="219"/>
      <c r="I623" s="217"/>
      <c r="J623" s="217"/>
      <c r="N623" s="213" t="s">
        <v>564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509074.89999999997</v>
      </c>
      <c r="D624" s="217">
        <f>(D615/D612)*BD90</f>
        <v>0</v>
      </c>
      <c r="E624" s="219">
        <f>(E623/E612)*SUM(C624:D624)</f>
        <v>205066.76858950296</v>
      </c>
      <c r="F624" s="219">
        <f>SUM(C624:E624)</f>
        <v>714141.66858950292</v>
      </c>
      <c r="G624" s="217"/>
      <c r="H624" s="219"/>
      <c r="I624" s="217"/>
      <c r="J624" s="217"/>
      <c r="N624" s="213" t="s">
        <v>565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1852886.1199999994</v>
      </c>
      <c r="D625" s="217">
        <f>(D615/D612)*AY90</f>
        <v>78685.000635110468</v>
      </c>
      <c r="E625" s="219">
        <f>(E623/E612)*SUM(C625:D625)</f>
        <v>778080.0978587768</v>
      </c>
      <c r="F625" s="219">
        <f>(F624/F612)*AY64</f>
        <v>15424.96319764587</v>
      </c>
      <c r="G625" s="217">
        <f>SUM(C625:F625)</f>
        <v>2725076.1816915325</v>
      </c>
      <c r="H625" s="219"/>
      <c r="I625" s="217"/>
      <c r="J625" s="217"/>
      <c r="N625" s="213" t="s">
        <v>566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16488.758296926491</v>
      </c>
      <c r="E626" s="219">
        <f>(E623/E612)*SUM(C626:D626)</f>
        <v>6642.0410474059354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567</v>
      </c>
    </row>
    <row r="627" spans="1:14" s="202" customFormat="1" ht="12.6" customHeight="1" x14ac:dyDescent="0.2">
      <c r="A627" s="212">
        <v>8620</v>
      </c>
      <c r="B627" s="211" t="s">
        <v>568</v>
      </c>
      <c r="C627" s="217">
        <f>BO85</f>
        <v>7736</v>
      </c>
      <c r="D627" s="217">
        <f>(D615/D612)*BO90</f>
        <v>0</v>
      </c>
      <c r="E627" s="219">
        <f>(E623/E612)*SUM(C627:D627)</f>
        <v>3116.2340194112794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569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33983.033363743707</v>
      </c>
      <c r="I628" s="217"/>
      <c r="J628" s="217"/>
      <c r="N628" s="213" t="s">
        <v>570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1990682.3499999999</v>
      </c>
      <c r="D629" s="217">
        <f>(D615/D612)*BF90</f>
        <v>35414.857535339885</v>
      </c>
      <c r="E629" s="219">
        <f>(E623/E612)*SUM(C629:D629)</f>
        <v>816157.32222800166</v>
      </c>
      <c r="F629" s="219">
        <f>(F624/F612)*BF64</f>
        <v>3241.2010078460517</v>
      </c>
      <c r="G629" s="217">
        <f>(G625/G612)*BF91</f>
        <v>0</v>
      </c>
      <c r="H629" s="219">
        <f>(H628/H612)*BF60</f>
        <v>1671.370203569041</v>
      </c>
      <c r="I629" s="217">
        <f>SUM(C629:H629)</f>
        <v>2847167.1009747568</v>
      </c>
      <c r="J629" s="217"/>
      <c r="N629" s="213" t="s">
        <v>571</v>
      </c>
    </row>
    <row r="630" spans="1:14" s="202" customFormat="1" ht="12.6" customHeight="1" x14ac:dyDescent="0.2">
      <c r="A630" s="212">
        <v>8350</v>
      </c>
      <c r="B630" s="216" t="s">
        <v>572</v>
      </c>
      <c r="C630" s="217">
        <f>BA85</f>
        <v>502682.79000000004</v>
      </c>
      <c r="D630" s="217">
        <f>(D615/D612)*BA90</f>
        <v>5726.2829348186388</v>
      </c>
      <c r="E630" s="219">
        <f>(E623/E612)*SUM(C630:D630)</f>
        <v>204798.5585388873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8143.5518936520793</v>
      </c>
      <c r="J630" s="217">
        <f>SUM(C630:I630)</f>
        <v>721351.18336735805</v>
      </c>
      <c r="N630" s="213" t="s">
        <v>573</v>
      </c>
    </row>
    <row r="631" spans="1:14" s="202" customFormat="1" ht="12.6" customHeight="1" x14ac:dyDescent="0.2">
      <c r="A631" s="212">
        <v>8200</v>
      </c>
      <c r="B631" s="216" t="s">
        <v>574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575</v>
      </c>
    </row>
    <row r="632" spans="1:14" s="202" customFormat="1" ht="12.6" customHeight="1" x14ac:dyDescent="0.2">
      <c r="A632" s="212">
        <v>8360</v>
      </c>
      <c r="B632" s="216" t="s">
        <v>576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577</v>
      </c>
    </row>
    <row r="633" spans="1:14" s="202" customFormat="1" ht="12.6" customHeight="1" x14ac:dyDescent="0.2">
      <c r="A633" s="212">
        <v>8370</v>
      </c>
      <c r="B633" s="216" t="s">
        <v>578</v>
      </c>
      <c r="C633" s="217">
        <f>BC85</f>
        <v>370382.86</v>
      </c>
      <c r="D633" s="217">
        <f>(D615/D612)*BC90</f>
        <v>0</v>
      </c>
      <c r="E633" s="219">
        <f>(E623/E612)*SUM(C633:D633)</f>
        <v>149198.50937678971</v>
      </c>
      <c r="F633" s="219">
        <f>(F624/F612)*BC64</f>
        <v>6.2780500803735002</v>
      </c>
      <c r="G633" s="217">
        <f>(G625/G612)*BC91</f>
        <v>0</v>
      </c>
      <c r="H633" s="219">
        <f>(H628/H612)*BC60</f>
        <v>410.08974612243577</v>
      </c>
      <c r="I633" s="217">
        <f>(I629/I612)*BC92</f>
        <v>0</v>
      </c>
      <c r="J633" s="217">
        <f>(J630/J612)*BC93</f>
        <v>0</v>
      </c>
      <c r="N633" s="213" t="s">
        <v>579</v>
      </c>
    </row>
    <row r="634" spans="1:14" s="202" customFormat="1" ht="12.6" customHeight="1" x14ac:dyDescent="0.2">
      <c r="A634" s="212">
        <v>8490</v>
      </c>
      <c r="B634" s="216" t="s">
        <v>580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581</v>
      </c>
    </row>
    <row r="635" spans="1:14" s="202" customFormat="1" ht="12.6" customHeight="1" x14ac:dyDescent="0.2">
      <c r="A635" s="212">
        <v>8530</v>
      </c>
      <c r="B635" s="216" t="s">
        <v>582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583</v>
      </c>
    </row>
    <row r="636" spans="1:14" s="202" customFormat="1" ht="12.6" customHeight="1" x14ac:dyDescent="0.2">
      <c r="A636" s="212">
        <v>8480</v>
      </c>
      <c r="B636" s="216" t="s">
        <v>584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585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1080421.54</v>
      </c>
      <c r="D637" s="217">
        <f>(D615/D612)*BL90</f>
        <v>0</v>
      </c>
      <c r="E637" s="219">
        <f>(E623/E612)*SUM(C637:D637)</f>
        <v>435217.98839874926</v>
      </c>
      <c r="F637" s="219">
        <f>(F624/F612)*BL64</f>
        <v>500.57354120783452</v>
      </c>
      <c r="G637" s="217">
        <f>(G625/G612)*BL91</f>
        <v>0</v>
      </c>
      <c r="H637" s="219">
        <f>(H628/H612)*BL60</f>
        <v>144.76071694997248</v>
      </c>
      <c r="I637" s="217">
        <f>(I629/I612)*BL92</f>
        <v>0</v>
      </c>
      <c r="J637" s="217">
        <f>(J630/J612)*BL93</f>
        <v>0</v>
      </c>
      <c r="N637" s="213" t="s">
        <v>586</v>
      </c>
    </row>
    <row r="638" spans="1:14" s="202" customFormat="1" ht="12.6" customHeight="1" x14ac:dyDescent="0.2">
      <c r="A638" s="212">
        <v>8590</v>
      </c>
      <c r="B638" s="216" t="s">
        <v>587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588</v>
      </c>
    </row>
    <row r="639" spans="1:14" s="202" customFormat="1" ht="12.6" customHeight="1" x14ac:dyDescent="0.2">
      <c r="A639" s="212">
        <v>8660</v>
      </c>
      <c r="B639" s="216" t="s">
        <v>589</v>
      </c>
      <c r="C639" s="217">
        <f>BS85</f>
        <v>0</v>
      </c>
      <c r="D639" s="217">
        <f>(D615/D612)*BS90</f>
        <v>14624.045648921447</v>
      </c>
      <c r="E639" s="219">
        <f>(E623/E612)*SUM(C639:D639)</f>
        <v>5890.8930393733854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20768.790064347588</v>
      </c>
      <c r="J639" s="217">
        <f>(J630/J612)*BS93</f>
        <v>0</v>
      </c>
      <c r="N639" s="213" t="s">
        <v>590</v>
      </c>
    </row>
    <row r="640" spans="1:14" s="202" customFormat="1" ht="12.6" customHeight="1" x14ac:dyDescent="0.2">
      <c r="A640" s="212">
        <v>8670</v>
      </c>
      <c r="B640" s="216" t="s">
        <v>591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592</v>
      </c>
    </row>
    <row r="641" spans="1:14" s="202" customFormat="1" ht="12.6" customHeight="1" x14ac:dyDescent="0.2">
      <c r="A641" s="212">
        <v>8680</v>
      </c>
      <c r="B641" s="216" t="s">
        <v>593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594</v>
      </c>
    </row>
    <row r="642" spans="1:14" s="202" customFormat="1" ht="12.6" customHeight="1" x14ac:dyDescent="0.2">
      <c r="A642" s="212">
        <v>8690</v>
      </c>
      <c r="B642" s="216" t="s">
        <v>595</v>
      </c>
      <c r="C642" s="217">
        <f>BV85</f>
        <v>0</v>
      </c>
      <c r="D642" s="217">
        <f>(D615/D612)*BV90</f>
        <v>38116.488458433807</v>
      </c>
      <c r="E642" s="219">
        <f>(E623/E612)*SUM(C642:D642)</f>
        <v>15354.175030334645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54108.163588695032</v>
      </c>
      <c r="J642" s="217">
        <f>(J630/J612)*BV93</f>
        <v>0</v>
      </c>
      <c r="N642" s="213" t="s">
        <v>596</v>
      </c>
    </row>
    <row r="643" spans="1:14" s="202" customFormat="1" ht="12.6" customHeight="1" x14ac:dyDescent="0.2">
      <c r="A643" s="212">
        <v>8700</v>
      </c>
      <c r="B643" s="216" t="s">
        <v>597</v>
      </c>
      <c r="C643" s="217">
        <f>BW85</f>
        <v>2068.12</v>
      </c>
      <c r="D643" s="217">
        <f>(D615/D612)*BW90</f>
        <v>0</v>
      </c>
      <c r="E643" s="219">
        <f>(E623/E612)*SUM(C643:D643)</f>
        <v>833.08504397942795</v>
      </c>
      <c r="F643" s="219">
        <f>(F624/F612)*BW64</f>
        <v>50.984689123623816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598</v>
      </c>
    </row>
    <row r="644" spans="1:14" s="202" customFormat="1" ht="12.6" customHeight="1" x14ac:dyDescent="0.2">
      <c r="A644" s="212">
        <v>8710</v>
      </c>
      <c r="B644" s="216" t="s">
        <v>599</v>
      </c>
      <c r="C644" s="217">
        <f>BX85</f>
        <v>1972962.43</v>
      </c>
      <c r="D644" s="217">
        <f>(D615/D612)*BX90</f>
        <v>0</v>
      </c>
      <c r="E644" s="219">
        <f>(E623/E612)*SUM(C644:D644)</f>
        <v>794753.44407786254</v>
      </c>
      <c r="F644" s="219">
        <f>(F624/F612)*BX64</f>
        <v>142.3364070036522</v>
      </c>
      <c r="G644" s="217">
        <f>(G625/G612)*BX91</f>
        <v>0</v>
      </c>
      <c r="H644" s="219">
        <f>(H628/H612)*BX60</f>
        <v>726.33104016284665</v>
      </c>
      <c r="I644" s="217">
        <f>(I629/I612)*BX92</f>
        <v>0</v>
      </c>
      <c r="J644" s="217">
        <f>(J630/J612)*BX93</f>
        <v>0</v>
      </c>
      <c r="K644" s="219">
        <f>SUM(C631:J644)</f>
        <v>4956681.8869181378</v>
      </c>
      <c r="L644" s="219"/>
      <c r="N644" s="213" t="s">
        <v>600</v>
      </c>
    </row>
    <row r="645" spans="1:14" s="202" customFormat="1" ht="12.6" customHeight="1" x14ac:dyDescent="0.2">
      <c r="A645" s="212">
        <v>8720</v>
      </c>
      <c r="B645" s="216" t="s">
        <v>601</v>
      </c>
      <c r="C645" s="217">
        <f>BY85</f>
        <v>2047825.2599999993</v>
      </c>
      <c r="D645" s="217">
        <f>(D615/D612)*BY90</f>
        <v>106611.6420249183</v>
      </c>
      <c r="E645" s="219">
        <f>(E623/E612)*SUM(C645:D645)</f>
        <v>867855.42486622208</v>
      </c>
      <c r="F645" s="219">
        <f>(F624/F612)*BY64</f>
        <v>202.63758833600119</v>
      </c>
      <c r="G645" s="217">
        <f>(G625/G612)*BY91</f>
        <v>0</v>
      </c>
      <c r="H645" s="219">
        <f>(H628/H612)*BY60</f>
        <v>766.58413341754124</v>
      </c>
      <c r="I645" s="217">
        <f>(I629/I612)*BY92</f>
        <v>151393.54862695478</v>
      </c>
      <c r="J645" s="217">
        <f>(J630/J612)*BY93</f>
        <v>0</v>
      </c>
      <c r="K645" s="219">
        <v>0</v>
      </c>
      <c r="L645" s="219"/>
      <c r="N645" s="213" t="s">
        <v>602</v>
      </c>
    </row>
    <row r="646" spans="1:14" s="202" customFormat="1" ht="12.6" customHeight="1" x14ac:dyDescent="0.2">
      <c r="A646" s="212">
        <v>8730</v>
      </c>
      <c r="B646" s="216" t="s">
        <v>603</v>
      </c>
      <c r="C646" s="217">
        <f>BZ85</f>
        <v>195462.27</v>
      </c>
      <c r="D646" s="217">
        <f>(D615/D612)*BZ90</f>
        <v>0</v>
      </c>
      <c r="E646" s="219">
        <f>(E623/E612)*SUM(C646:D646)</f>
        <v>78736.579018272067</v>
      </c>
      <c r="F646" s="219">
        <f>(F624/F612)*BZ64</f>
        <v>0</v>
      </c>
      <c r="G646" s="217">
        <f>(G625/G612)*BZ91</f>
        <v>0</v>
      </c>
      <c r="H646" s="219">
        <f>(H628/H612)*BZ60</f>
        <v>42.789460486286522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604</v>
      </c>
    </row>
    <row r="647" spans="1:14" s="202" customFormat="1" ht="12.6" customHeight="1" x14ac:dyDescent="0.2">
      <c r="A647" s="212">
        <v>8740</v>
      </c>
      <c r="B647" s="216" t="s">
        <v>605</v>
      </c>
      <c r="C647" s="217">
        <f>CA85</f>
        <v>604.62</v>
      </c>
      <c r="D647" s="217">
        <f>(D615/D612)*CA90</f>
        <v>0</v>
      </c>
      <c r="E647" s="219">
        <f>(E623/E612)*SUM(C647:D647)</f>
        <v>243.55447425238464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3449744.9101928589</v>
      </c>
      <c r="N647" s="213" t="s">
        <v>606</v>
      </c>
    </row>
    <row r="648" spans="1:14" s="202" customFormat="1" ht="12.6" customHeight="1" x14ac:dyDescent="0.2">
      <c r="A648" s="212"/>
      <c r="B648" s="212"/>
      <c r="C648" s="202">
        <f>SUM(C614:C647)</f>
        <v>60802565.82</v>
      </c>
      <c r="L648" s="215"/>
    </row>
    <row r="666" spans="1:14" s="202" customFormat="1" ht="12.6" customHeight="1" x14ac:dyDescent="0.2">
      <c r="C666" s="210" t="s">
        <v>607</v>
      </c>
      <c r="M666" s="210" t="s">
        <v>608</v>
      </c>
    </row>
    <row r="667" spans="1:14" s="202" customFormat="1" ht="12.6" customHeight="1" x14ac:dyDescent="0.2">
      <c r="C667" s="210" t="s">
        <v>537</v>
      </c>
      <c r="D667" s="210" t="s">
        <v>538</v>
      </c>
      <c r="E667" s="211" t="s">
        <v>539</v>
      </c>
      <c r="F667" s="210" t="s">
        <v>540</v>
      </c>
      <c r="G667" s="210" t="s">
        <v>541</v>
      </c>
      <c r="H667" s="210" t="s">
        <v>542</v>
      </c>
      <c r="I667" s="210" t="s">
        <v>543</v>
      </c>
      <c r="J667" s="210" t="s">
        <v>544</v>
      </c>
      <c r="K667" s="210" t="s">
        <v>545</v>
      </c>
      <c r="L667" s="211" t="s">
        <v>546</v>
      </c>
      <c r="M667" s="210" t="s">
        <v>609</v>
      </c>
    </row>
    <row r="668" spans="1:14" s="202" customFormat="1" ht="12.6" customHeight="1" x14ac:dyDescent="0.2">
      <c r="A668" s="212">
        <v>6010</v>
      </c>
      <c r="B668" s="211" t="s">
        <v>334</v>
      </c>
      <c r="C668" s="217">
        <f>C85</f>
        <v>5788534.5899999999</v>
      </c>
      <c r="D668" s="217">
        <f>(D615/D612)*C90</f>
        <v>61153.765188511868</v>
      </c>
      <c r="E668" s="219">
        <f>(E623/E612)*SUM(C668:D668)</f>
        <v>2356385.4518345981</v>
      </c>
      <c r="F668" s="219">
        <f>(F624/F612)*C64</f>
        <v>15952.379310396202</v>
      </c>
      <c r="G668" s="217">
        <f>(G625/G612)*C91</f>
        <v>208454.61378007461</v>
      </c>
      <c r="H668" s="219">
        <f>(H628/H612)*C60</f>
        <v>2004.1311447949606</v>
      </c>
      <c r="I668" s="217">
        <f>(I629/I612)*C92</f>
        <v>86845.029647074029</v>
      </c>
      <c r="J668" s="217">
        <f>(J630/J612)*C93</f>
        <v>80367.438662558139</v>
      </c>
      <c r="K668" s="217">
        <f>(K644/K612)*C89</f>
        <v>69817.048981852771</v>
      </c>
      <c r="L668" s="217">
        <f>(L647/L612)*C94</f>
        <v>531766.51088167925</v>
      </c>
      <c r="M668" s="202">
        <f t="shared" ref="M668:M713" si="0">ROUND(SUM(D668:L668),0)</f>
        <v>3412746</v>
      </c>
      <c r="N668" s="211" t="s">
        <v>610</v>
      </c>
    </row>
    <row r="669" spans="1:14" s="202" customFormat="1" ht="12.6" customHeight="1" x14ac:dyDescent="0.2">
      <c r="A669" s="212">
        <v>6030</v>
      </c>
      <c r="B669" s="211" t="s">
        <v>335</v>
      </c>
      <c r="C669" s="217">
        <f>D85</f>
        <v>10995453.689999999</v>
      </c>
      <c r="D669" s="217">
        <f>(D615/D612)*D90</f>
        <v>105128.68157256782</v>
      </c>
      <c r="E669" s="219">
        <f>(E623/E612)*SUM(C669:D669)</f>
        <v>4471563.1361907404</v>
      </c>
      <c r="F669" s="219">
        <f>(F624/F612)*D64</f>
        <v>23938.507444779894</v>
      </c>
      <c r="G669" s="217">
        <f>(G625/G612)*D91</f>
        <v>1371210.2545382422</v>
      </c>
      <c r="H669" s="219">
        <f>(H628/H612)*D60</f>
        <v>4173.8025030198705</v>
      </c>
      <c r="I669" s="217">
        <f>(I629/I612)*D92</f>
        <v>149294.21663218489</v>
      </c>
      <c r="J669" s="217">
        <f>(J630/J612)*D93</f>
        <v>87746.440977257458</v>
      </c>
      <c r="K669" s="217">
        <f>(K644/K612)*D89</f>
        <v>210817.52048568919</v>
      </c>
      <c r="L669" s="217">
        <f>(L647/L612)*D94</f>
        <v>516807.37146189314</v>
      </c>
      <c r="M669" s="202">
        <f t="shared" si="0"/>
        <v>6940680</v>
      </c>
      <c r="N669" s="211" t="s">
        <v>611</v>
      </c>
    </row>
    <row r="670" spans="1:14" s="202" customFormat="1" ht="12.6" customHeight="1" x14ac:dyDescent="0.2">
      <c r="A670" s="212">
        <v>6070</v>
      </c>
      <c r="B670" s="211" t="s">
        <v>612</v>
      </c>
      <c r="C670" s="217">
        <f>E85</f>
        <v>916446.6100000001</v>
      </c>
      <c r="D670" s="217">
        <f>(D615/D612)*E90</f>
        <v>580821.28291168122</v>
      </c>
      <c r="E670" s="219">
        <f>(E623/E612)*SUM(C670:D670)</f>
        <v>603133.03310026182</v>
      </c>
      <c r="F670" s="219">
        <f>(F624/F612)*E64</f>
        <v>616.31686173461674</v>
      </c>
      <c r="G670" s="217">
        <f>(G625/G612)*E91</f>
        <v>0</v>
      </c>
      <c r="H670" s="219">
        <f>(H628/H612)*E60</f>
        <v>708.78812523363547</v>
      </c>
      <c r="I670" s="217">
        <f>(I629/I612)*E92</f>
        <v>824829.6957452473</v>
      </c>
      <c r="J670" s="217">
        <f>(J630/J612)*E93</f>
        <v>0</v>
      </c>
      <c r="K670" s="217">
        <f>(K644/K612)*E89</f>
        <v>0</v>
      </c>
      <c r="L670" s="217">
        <f>(L647/L612)*E94</f>
        <v>24225.419182424463</v>
      </c>
      <c r="M670" s="202">
        <f t="shared" si="0"/>
        <v>2034335</v>
      </c>
      <c r="N670" s="211" t="s">
        <v>613</v>
      </c>
    </row>
    <row r="671" spans="1:14" s="202" customFormat="1" ht="12.6" customHeight="1" x14ac:dyDescent="0.2">
      <c r="A671" s="212">
        <v>6100</v>
      </c>
      <c r="B671" s="211" t="s">
        <v>614</v>
      </c>
      <c r="C671" s="217">
        <f>F85</f>
        <v>4405346.4300000016</v>
      </c>
      <c r="D671" s="217">
        <f>(D615/D612)*F90</f>
        <v>0</v>
      </c>
      <c r="E671" s="219">
        <f>(E623/E612)*SUM(C671:D671)</f>
        <v>1774572.1836166021</v>
      </c>
      <c r="F671" s="219">
        <f>(F624/F612)*F64</f>
        <v>8413.1568310074763</v>
      </c>
      <c r="G671" s="217">
        <f>(G625/G612)*F91</f>
        <v>114916.25283657751</v>
      </c>
      <c r="H671" s="219">
        <f>(H628/H612)*F60</f>
        <v>1430.6155142072455</v>
      </c>
      <c r="I671" s="217">
        <f>(I629/I612)*F92</f>
        <v>0</v>
      </c>
      <c r="J671" s="217">
        <f>(J630/J612)*F93</f>
        <v>30195.522636978974</v>
      </c>
      <c r="K671" s="217">
        <f>(K644/K612)*F89</f>
        <v>77706.450413468745</v>
      </c>
      <c r="L671" s="217">
        <f>(L647/L612)*F94</f>
        <v>247937.26987078894</v>
      </c>
      <c r="M671" s="202">
        <f t="shared" si="0"/>
        <v>2255171</v>
      </c>
      <c r="N671" s="211" t="s">
        <v>615</v>
      </c>
    </row>
    <row r="672" spans="1:14" s="202" customFormat="1" ht="12.6" customHeight="1" x14ac:dyDescent="0.2">
      <c r="A672" s="212">
        <v>6120</v>
      </c>
      <c r="B672" s="211" t="s">
        <v>616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617</v>
      </c>
    </row>
    <row r="673" spans="1:14" s="202" customFormat="1" ht="12.6" customHeight="1" x14ac:dyDescent="0.2">
      <c r="A673" s="212">
        <v>6140</v>
      </c>
      <c r="B673" s="211" t="s">
        <v>618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619</v>
      </c>
    </row>
    <row r="674" spans="1:14" s="202" customFormat="1" ht="12.6" customHeight="1" x14ac:dyDescent="0.2">
      <c r="A674" s="212">
        <v>6150</v>
      </c>
      <c r="B674" s="211" t="s">
        <v>620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621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14095.465685707417</v>
      </c>
      <c r="E675" s="219">
        <f>(E623/E612)*SUM(C675:D675)</f>
        <v>5677.9691945767563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20017.101671354401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39791</v>
      </c>
      <c r="N675" s="211" t="s">
        <v>622</v>
      </c>
    </row>
    <row r="676" spans="1:14" s="202" customFormat="1" ht="12.6" customHeight="1" x14ac:dyDescent="0.2">
      <c r="A676" s="212">
        <v>6200</v>
      </c>
      <c r="B676" s="211" t="s">
        <v>340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623</v>
      </c>
    </row>
    <row r="677" spans="1:14" s="202" customFormat="1" ht="12.6" customHeight="1" x14ac:dyDescent="0.2">
      <c r="A677" s="212">
        <v>6210</v>
      </c>
      <c r="B677" s="211" t="s">
        <v>341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624</v>
      </c>
    </row>
    <row r="678" spans="1:14" s="202" customFormat="1" ht="12.6" customHeight="1" x14ac:dyDescent="0.2">
      <c r="A678" s="212">
        <v>6330</v>
      </c>
      <c r="B678" s="211" t="s">
        <v>625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626</v>
      </c>
    </row>
    <row r="679" spans="1:14" s="202" customFormat="1" ht="12.6" customHeight="1" x14ac:dyDescent="0.2">
      <c r="A679" s="212">
        <v>6400</v>
      </c>
      <c r="B679" s="211" t="s">
        <v>627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628</v>
      </c>
    </row>
    <row r="680" spans="1:14" s="202" customFormat="1" ht="12.6" customHeight="1" x14ac:dyDescent="0.2">
      <c r="A680" s="212">
        <v>7010</v>
      </c>
      <c r="B680" s="211" t="s">
        <v>629</v>
      </c>
      <c r="C680" s="217">
        <f>O85</f>
        <v>0</v>
      </c>
      <c r="D680" s="217">
        <f>(D615/D612)*O90</f>
        <v>10439.454273477055</v>
      </c>
      <c r="E680" s="219">
        <f>(E623/E612)*SUM(C680:D680)</f>
        <v>4205.2459347334097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14825.165925346853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29470</v>
      </c>
      <c r="N680" s="211" t="s">
        <v>630</v>
      </c>
    </row>
    <row r="681" spans="1:14" s="202" customFormat="1" ht="12.6" customHeight="1" x14ac:dyDescent="0.2">
      <c r="A681" s="212">
        <v>7020</v>
      </c>
      <c r="B681" s="211" t="s">
        <v>631</v>
      </c>
      <c r="C681" s="217">
        <f>P85</f>
        <v>31533009.240000002</v>
      </c>
      <c r="D681" s="217">
        <f>(D615/D612)*P90</f>
        <v>423216.35721336521</v>
      </c>
      <c r="E681" s="219">
        <f>(E623/E612)*SUM(C681:D681)</f>
        <v>12872683.213290825</v>
      </c>
      <c r="F681" s="219">
        <f>(F624/F612)*P64</f>
        <v>443050.05855483032</v>
      </c>
      <c r="G681" s="217">
        <f>(G625/G612)*P91</f>
        <v>792797.10407263285</v>
      </c>
      <c r="H681" s="219">
        <f>(H628/H612)*P60</f>
        <v>5442.0800111904455</v>
      </c>
      <c r="I681" s="217">
        <f>(I629/I612)*P92</f>
        <v>601013.47768241586</v>
      </c>
      <c r="J681" s="217">
        <f>(J630/J612)*P93</f>
        <v>108402.81771871044</v>
      </c>
      <c r="K681" s="217">
        <f>(K644/K612)*P89</f>
        <v>1665163.6287441533</v>
      </c>
      <c r="L681" s="217">
        <f>(L647/L612)*P94</f>
        <v>630746.47850422433</v>
      </c>
      <c r="M681" s="202">
        <f t="shared" si="0"/>
        <v>17542515</v>
      </c>
      <c r="N681" s="211" t="s">
        <v>632</v>
      </c>
    </row>
    <row r="682" spans="1:14" s="202" customFormat="1" ht="12.6" customHeight="1" x14ac:dyDescent="0.2">
      <c r="A682" s="212">
        <v>7030</v>
      </c>
      <c r="B682" s="211" t="s">
        <v>633</v>
      </c>
      <c r="C682" s="217">
        <f>Q85</f>
        <v>0</v>
      </c>
      <c r="D682" s="217">
        <f>(D615/D612)*Q90</f>
        <v>38410.143993552709</v>
      </c>
      <c r="E682" s="219">
        <f>(E623/E612)*SUM(C682:D682)</f>
        <v>15472.466055221659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54546.602054440744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108429</v>
      </c>
      <c r="N682" s="211" t="s">
        <v>634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9771535.4800000004</v>
      </c>
      <c r="D683" s="217">
        <f>(D615/D612)*R90</f>
        <v>9719.9982124357393</v>
      </c>
      <c r="E683" s="219">
        <f>(E623/E612)*SUM(C683:D683)</f>
        <v>3940108.7220473806</v>
      </c>
      <c r="F683" s="219">
        <f>(F624/F612)*R64</f>
        <v>8801.7394352695173</v>
      </c>
      <c r="G683" s="217">
        <f>(G625/G612)*R91</f>
        <v>564.69903113797295</v>
      </c>
      <c r="H683" s="219">
        <f>(H628/H612)*R60</f>
        <v>2379.4568413665575</v>
      </c>
      <c r="I683" s="217">
        <f>(I629/I612)*R92</f>
        <v>13803.459694204805</v>
      </c>
      <c r="J683" s="217">
        <f>(J630/J612)*R93</f>
        <v>15617.968282360207</v>
      </c>
      <c r="K683" s="217">
        <f>(K644/K612)*R89</f>
        <v>197049.77135658599</v>
      </c>
      <c r="L683" s="217">
        <f>(L647/L612)*R94</f>
        <v>425615.38241033844</v>
      </c>
      <c r="M683" s="202">
        <f t="shared" si="0"/>
        <v>4613661</v>
      </c>
      <c r="N683" s="211" t="s">
        <v>635</v>
      </c>
    </row>
    <row r="684" spans="1:14" s="202" customFormat="1" ht="12.6" customHeight="1" x14ac:dyDescent="0.2">
      <c r="A684" s="212">
        <v>7050</v>
      </c>
      <c r="B684" s="211" t="s">
        <v>636</v>
      </c>
      <c r="C684" s="217">
        <f>S85</f>
        <v>557582.97</v>
      </c>
      <c r="D684" s="217">
        <f>(D615/D612)*S90</f>
        <v>68862.222985383109</v>
      </c>
      <c r="E684" s="219">
        <f>(E623/E612)*SUM(C684:D684)</f>
        <v>252346.15068222789</v>
      </c>
      <c r="F684" s="219">
        <f>(F624/F612)*S64</f>
        <v>5103.2653367071471</v>
      </c>
      <c r="G684" s="217">
        <f>(G625/G612)*S91</f>
        <v>0</v>
      </c>
      <c r="H684" s="219">
        <f>(H628/H612)*S60</f>
        <v>213.66721670376282</v>
      </c>
      <c r="I684" s="217">
        <f>(I629/I612)*S92</f>
        <v>97791.882123595991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0"/>
        <v>424317</v>
      </c>
      <c r="N684" s="211" t="s">
        <v>637</v>
      </c>
    </row>
    <row r="685" spans="1:14" s="202" customFormat="1" ht="12.6" customHeight="1" x14ac:dyDescent="0.2">
      <c r="A685" s="212">
        <v>7060</v>
      </c>
      <c r="B685" s="211" t="s">
        <v>638</v>
      </c>
      <c r="C685" s="217">
        <f>T85</f>
        <v>42011.68</v>
      </c>
      <c r="D685" s="217">
        <f>(D615/D612)*T90</f>
        <v>0</v>
      </c>
      <c r="E685" s="219">
        <f>(E623/E612)*SUM(C685:D685)</f>
        <v>16923.245401838216</v>
      </c>
      <c r="F685" s="219">
        <f>(F624/F612)*T64</f>
        <v>0</v>
      </c>
      <c r="G685" s="217">
        <f>(G625/G612)*T91</f>
        <v>0</v>
      </c>
      <c r="H685" s="219">
        <f>(H628/H612)*T60</f>
        <v>19.480280638672767</v>
      </c>
      <c r="I685" s="217">
        <f>(I629/I612)*T92</f>
        <v>0</v>
      </c>
      <c r="J685" s="217">
        <f>(J630/J612)*T93</f>
        <v>0</v>
      </c>
      <c r="K685" s="217">
        <f>(K644/K612)*T89</f>
        <v>5035.0920857899528</v>
      </c>
      <c r="L685" s="217">
        <f>(L647/L612)*T94</f>
        <v>4409.4508217775337</v>
      </c>
      <c r="M685" s="202">
        <f t="shared" si="0"/>
        <v>26387</v>
      </c>
      <c r="N685" s="211" t="s">
        <v>639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7403555.8199999994</v>
      </c>
      <c r="D686" s="217">
        <f>(D615/D612)*U90</f>
        <v>55486.213360717011</v>
      </c>
      <c r="E686" s="219">
        <f>(E623/E612)*SUM(C686:D686)</f>
        <v>3004669.1489887983</v>
      </c>
      <c r="F686" s="219">
        <f>(F624/F612)*U64</f>
        <v>40953.6973257153</v>
      </c>
      <c r="G686" s="217">
        <f>(G625/G612)*U91</f>
        <v>0</v>
      </c>
      <c r="H686" s="219">
        <f>(H628/H612)*U60</f>
        <v>1880.5515927207825</v>
      </c>
      <c r="I686" s="217">
        <f>(I629/I612)*U92</f>
        <v>78796.486683383628</v>
      </c>
      <c r="J686" s="217">
        <f>(J630/J612)*U93</f>
        <v>0</v>
      </c>
      <c r="K686" s="217">
        <f>(K644/K612)*U89</f>
        <v>293424.25513914268</v>
      </c>
      <c r="L686" s="217">
        <f>(L647/L612)*U94</f>
        <v>0</v>
      </c>
      <c r="M686" s="202">
        <f t="shared" si="0"/>
        <v>3475210</v>
      </c>
      <c r="N686" s="211" t="s">
        <v>640</v>
      </c>
    </row>
    <row r="687" spans="1:14" s="202" customFormat="1" ht="12.6" customHeight="1" x14ac:dyDescent="0.2">
      <c r="A687" s="212">
        <v>7110</v>
      </c>
      <c r="B687" s="211" t="s">
        <v>641</v>
      </c>
      <c r="C687" s="217">
        <f>V85</f>
        <v>88659.199999999997</v>
      </c>
      <c r="D687" s="217">
        <f>(D615/D612)*V90</f>
        <v>23727.367237607486</v>
      </c>
      <c r="E687" s="219">
        <f>(E623/E612)*SUM(C687:D687)</f>
        <v>45271.825769219955</v>
      </c>
      <c r="F687" s="219">
        <f>(F624/F612)*V64</f>
        <v>11.291417960467568</v>
      </c>
      <c r="G687" s="217">
        <f>(G625/G612)*V91</f>
        <v>0</v>
      </c>
      <c r="H687" s="219">
        <f>(H628/H612)*V60</f>
        <v>78.200890003124954</v>
      </c>
      <c r="I687" s="217">
        <f>(I629/I612)*V92</f>
        <v>33695.454480113236</v>
      </c>
      <c r="J687" s="217">
        <f>(J630/J612)*V93</f>
        <v>0</v>
      </c>
      <c r="K687" s="217">
        <f>(K644/K612)*V89</f>
        <v>29199.571906792065</v>
      </c>
      <c r="L687" s="217">
        <f>(L647/L612)*V94</f>
        <v>47.685407851583832</v>
      </c>
      <c r="M687" s="202">
        <f t="shared" si="0"/>
        <v>132031</v>
      </c>
      <c r="N687" s="211" t="s">
        <v>642</v>
      </c>
    </row>
    <row r="688" spans="1:14" s="202" customFormat="1" ht="12.6" customHeight="1" x14ac:dyDescent="0.2">
      <c r="A688" s="212">
        <v>7120</v>
      </c>
      <c r="B688" s="211" t="s">
        <v>643</v>
      </c>
      <c r="C688" s="217">
        <f>W85</f>
        <v>2379302.4599999995</v>
      </c>
      <c r="D688" s="217">
        <f>(D615/D612)*W90</f>
        <v>22743.621194959152</v>
      </c>
      <c r="E688" s="219">
        <f>(E623/E612)*SUM(C688:D688)</f>
        <v>967597.94653739373</v>
      </c>
      <c r="F688" s="219">
        <f>(F624/F612)*W64</f>
        <v>1852.3696646260091</v>
      </c>
      <c r="G688" s="217">
        <f>(G625/G612)*W91</f>
        <v>0</v>
      </c>
      <c r="H688" s="219">
        <f>(H628/H612)*W60</f>
        <v>211.62195433330106</v>
      </c>
      <c r="I688" s="217">
        <f>(I629/I612)*W92</f>
        <v>32298.427592633299</v>
      </c>
      <c r="J688" s="217">
        <f>(J630/J612)*W93</f>
        <v>94552.064193754792</v>
      </c>
      <c r="K688" s="217">
        <f>(K644/K612)*W89</f>
        <v>259795.93504965695</v>
      </c>
      <c r="L688" s="217">
        <f>(L647/L612)*W94</f>
        <v>56.8891263882877</v>
      </c>
      <c r="M688" s="202">
        <f t="shared" si="0"/>
        <v>1379109</v>
      </c>
      <c r="N688" s="211" t="s">
        <v>644</v>
      </c>
    </row>
    <row r="689" spans="1:14" s="202" customFormat="1" ht="12.6" customHeight="1" x14ac:dyDescent="0.2">
      <c r="A689" s="212">
        <v>7130</v>
      </c>
      <c r="B689" s="211" t="s">
        <v>645</v>
      </c>
      <c r="C689" s="217">
        <f>X85</f>
        <v>1570546.64</v>
      </c>
      <c r="D689" s="217">
        <f>(D615/D612)*X90</f>
        <v>8398.5483044006705</v>
      </c>
      <c r="E689" s="219">
        <f>(E623/E612)*SUM(C689:D689)</f>
        <v>636034.47654859372</v>
      </c>
      <c r="F689" s="219">
        <f>(F624/F612)*X64</f>
        <v>6669.8639106782393</v>
      </c>
      <c r="G689" s="217">
        <f>(G625/G612)*X91</f>
        <v>0</v>
      </c>
      <c r="H689" s="219">
        <f>(H628/H612)*X60</f>
        <v>577.62461552432524</v>
      </c>
      <c r="I689" s="217">
        <f>(I629/I612)*X92</f>
        <v>11926.856412515332</v>
      </c>
      <c r="J689" s="217">
        <f>(J630/J612)*X93</f>
        <v>0</v>
      </c>
      <c r="K689" s="217">
        <f>(K644/K612)*X89</f>
        <v>489651.4855081627</v>
      </c>
      <c r="L689" s="217">
        <f>(L647/L612)*X94</f>
        <v>1006.6114210615491</v>
      </c>
      <c r="M689" s="202">
        <f t="shared" si="0"/>
        <v>1154265</v>
      </c>
      <c r="N689" s="211" t="s">
        <v>646</v>
      </c>
    </row>
    <row r="690" spans="1:14" s="202" customFormat="1" ht="12.6" customHeight="1" x14ac:dyDescent="0.2">
      <c r="A690" s="212">
        <v>7140</v>
      </c>
      <c r="B690" s="211" t="s">
        <v>647</v>
      </c>
      <c r="C690" s="217">
        <f>Y85</f>
        <v>3804887.3399999994</v>
      </c>
      <c r="D690" s="217">
        <f>(D615/D612)*Y90</f>
        <v>153479.06542989545</v>
      </c>
      <c r="E690" s="219">
        <f>(E623/E612)*SUM(C690:D690)</f>
        <v>1594518.6212377688</v>
      </c>
      <c r="F690" s="219">
        <f>(F624/F612)*Y64</f>
        <v>28095.403941742341</v>
      </c>
      <c r="G690" s="217">
        <f>(G625/G612)*Y91</f>
        <v>0</v>
      </c>
      <c r="H690" s="219">
        <f>(H628/H612)*Y60</f>
        <v>1715.4461487271926</v>
      </c>
      <c r="I690" s="217">
        <f>(I629/I612)*Y92</f>
        <v>217957.04559444537</v>
      </c>
      <c r="J690" s="217">
        <f>(J630/J612)*Y93</f>
        <v>0</v>
      </c>
      <c r="K690" s="217">
        <f>(K644/K612)*Y89</f>
        <v>207701.53069770502</v>
      </c>
      <c r="L690" s="217">
        <f>(L647/L612)*Y94</f>
        <v>38240.653347532891</v>
      </c>
      <c r="M690" s="202">
        <f t="shared" si="0"/>
        <v>2241708</v>
      </c>
      <c r="N690" s="211" t="s">
        <v>648</v>
      </c>
    </row>
    <row r="691" spans="1:14" s="202" customFormat="1" ht="12.6" customHeight="1" x14ac:dyDescent="0.2">
      <c r="A691" s="212">
        <v>7150</v>
      </c>
      <c r="B691" s="211" t="s">
        <v>649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650</v>
      </c>
    </row>
    <row r="692" spans="1:14" s="202" customFormat="1" ht="12.6" customHeight="1" x14ac:dyDescent="0.2">
      <c r="A692" s="212">
        <v>7160</v>
      </c>
      <c r="B692" s="211" t="s">
        <v>651</v>
      </c>
      <c r="C692" s="217">
        <f>AA85</f>
        <v>687750.39</v>
      </c>
      <c r="D692" s="217">
        <f>(D615/D612)*AA90</f>
        <v>14697.459532701174</v>
      </c>
      <c r="E692" s="219">
        <f>(E623/E612)*SUM(C692:D692)</f>
        <v>282961.72254086076</v>
      </c>
      <c r="F692" s="219">
        <f>(F624/F612)*AA64</f>
        <v>8293.4742596272317</v>
      </c>
      <c r="G692" s="217">
        <f>(G625/G612)*AA91</f>
        <v>0</v>
      </c>
      <c r="H692" s="219">
        <f>(H628/H612)*AA60</f>
        <v>117.51092188158577</v>
      </c>
      <c r="I692" s="217">
        <f>(I629/I612)*AA92</f>
        <v>20871.998721901826</v>
      </c>
      <c r="J692" s="217">
        <f>(J630/J612)*AA93</f>
        <v>0</v>
      </c>
      <c r="K692" s="217">
        <f>(K644/K612)*AA89</f>
        <v>25616.170746647862</v>
      </c>
      <c r="L692" s="217">
        <f>(L647/L612)*AA94</f>
        <v>1387.514922076632</v>
      </c>
      <c r="M692" s="202">
        <f t="shared" si="0"/>
        <v>353946</v>
      </c>
      <c r="N692" s="211" t="s">
        <v>652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6038305.5100000007</v>
      </c>
      <c r="D693" s="217">
        <f>(D615/D612)*AB90</f>
        <v>48732.136052982205</v>
      </c>
      <c r="E693" s="219">
        <f>(E623/E612)*SUM(C693:D693)</f>
        <v>2451995.0607636319</v>
      </c>
      <c r="F693" s="219">
        <f>(F624/F612)*AB64</f>
        <v>69639.624528948436</v>
      </c>
      <c r="G693" s="217">
        <f>(G625/G612)*AB91</f>
        <v>0</v>
      </c>
      <c r="H693" s="219">
        <f>(H628/H612)*AB60</f>
        <v>1353.2386491460948</v>
      </c>
      <c r="I693" s="217">
        <f>(I629/I612)*AB92</f>
        <v>69204.958799192973</v>
      </c>
      <c r="J693" s="217">
        <f>(J630/J612)*AB93</f>
        <v>0</v>
      </c>
      <c r="K693" s="217">
        <f>(K644/K612)*AB89</f>
        <v>376745.6380728223</v>
      </c>
      <c r="L693" s="217">
        <f>(L647/L612)*AB94</f>
        <v>0</v>
      </c>
      <c r="M693" s="202">
        <f t="shared" si="0"/>
        <v>3017671</v>
      </c>
      <c r="N693" s="211" t="s">
        <v>653</v>
      </c>
    </row>
    <row r="694" spans="1:14" s="202" customFormat="1" ht="12.6" customHeight="1" x14ac:dyDescent="0.2">
      <c r="A694" s="212">
        <v>7180</v>
      </c>
      <c r="B694" s="211" t="s">
        <v>654</v>
      </c>
      <c r="C694" s="217">
        <f>AC85</f>
        <v>2218864.29</v>
      </c>
      <c r="D694" s="217">
        <f>(D615/D612)*AC90</f>
        <v>16547.489403950269</v>
      </c>
      <c r="E694" s="219">
        <f>(E623/E612)*SUM(C694:D694)</f>
        <v>900473.91861055989</v>
      </c>
      <c r="F694" s="219">
        <f>(F624/F612)*AC64</f>
        <v>3650.8535133968371</v>
      </c>
      <c r="G694" s="217">
        <f>(G625/G612)*AC91</f>
        <v>0</v>
      </c>
      <c r="H694" s="219">
        <f>(H628/H612)*AC60</f>
        <v>1038.5690179729947</v>
      </c>
      <c r="I694" s="217">
        <f>(I629/I612)*AC92</f>
        <v>23499.243316267093</v>
      </c>
      <c r="J694" s="217">
        <f>(J630/J612)*AC93</f>
        <v>0</v>
      </c>
      <c r="K694" s="217">
        <f>(K644/K612)*AC89</f>
        <v>75078.349950928081</v>
      </c>
      <c r="L694" s="217">
        <f>(L647/L612)*AC94</f>
        <v>376.62775775787412</v>
      </c>
      <c r="M694" s="202">
        <f t="shared" si="0"/>
        <v>1020665</v>
      </c>
      <c r="N694" s="211" t="s">
        <v>655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13750</v>
      </c>
      <c r="D695" s="217">
        <f>(D615/D612)*AD90</f>
        <v>6078.6695769613243</v>
      </c>
      <c r="E695" s="219">
        <f>(E623/E612)*SUM(C695:D695)</f>
        <v>7987.4320960951836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8632.3750957715856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22698</v>
      </c>
      <c r="N695" s="211" t="s">
        <v>656</v>
      </c>
    </row>
    <row r="696" spans="1:14" s="202" customFormat="1" ht="12.6" customHeight="1" x14ac:dyDescent="0.2">
      <c r="A696" s="212">
        <v>7200</v>
      </c>
      <c r="B696" s="211" t="s">
        <v>657</v>
      </c>
      <c r="C696" s="217">
        <f>AE85</f>
        <v>823653.18999999983</v>
      </c>
      <c r="D696" s="217">
        <f>(D615/D612)*AE90</f>
        <v>7693.7750201152985</v>
      </c>
      <c r="E696" s="219">
        <f>(E623/E612)*SUM(C696:D696)</f>
        <v>334885.17248319567</v>
      </c>
      <c r="F696" s="219">
        <f>(F624/F612)*AE64</f>
        <v>22.448232318332295</v>
      </c>
      <c r="G696" s="217">
        <f>(G625/G612)*AE91</f>
        <v>0</v>
      </c>
      <c r="H696" s="219">
        <f>(H628/H612)*AE60</f>
        <v>391.66169663794074</v>
      </c>
      <c r="I696" s="217">
        <f>(I629/I612)*AE92</f>
        <v>10926.001328947612</v>
      </c>
      <c r="J696" s="217">
        <f>(J630/J612)*AE93</f>
        <v>0</v>
      </c>
      <c r="K696" s="217">
        <f>(K644/K612)*AE89</f>
        <v>20523.375754885892</v>
      </c>
      <c r="L696" s="217">
        <f>(L647/L612)*AE94</f>
        <v>0</v>
      </c>
      <c r="M696" s="202">
        <f t="shared" si="0"/>
        <v>374442</v>
      </c>
      <c r="N696" s="211" t="s">
        <v>658</v>
      </c>
    </row>
    <row r="697" spans="1:14" s="202" customFormat="1" ht="12.6" customHeight="1" x14ac:dyDescent="0.2">
      <c r="A697" s="212">
        <v>7220</v>
      </c>
      <c r="B697" s="211" t="s">
        <v>659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660</v>
      </c>
    </row>
    <row r="698" spans="1:14" s="202" customFormat="1" ht="12.6" customHeight="1" x14ac:dyDescent="0.2">
      <c r="A698" s="212">
        <v>7230</v>
      </c>
      <c r="B698" s="211" t="s">
        <v>661</v>
      </c>
      <c r="C698" s="217">
        <f>AG85</f>
        <v>13638788.919999998</v>
      </c>
      <c r="D698" s="217">
        <f>(D615/D612)*AG90</f>
        <v>159205.3483647141</v>
      </c>
      <c r="E698" s="219">
        <f>(E623/E612)*SUM(C698:D698)</f>
        <v>5558141.0468872748</v>
      </c>
      <c r="F698" s="219">
        <f>(F624/F612)*AG64</f>
        <v>28307.92823864755</v>
      </c>
      <c r="G698" s="217">
        <f>(G625/G612)*AG91</f>
        <v>224750.21439291324</v>
      </c>
      <c r="H698" s="219">
        <f>(H628/H612)*AG60</f>
        <v>4329.3907612989342</v>
      </c>
      <c r="I698" s="217">
        <f>(I629/I612)*AG92</f>
        <v>226088.99314843307</v>
      </c>
      <c r="J698" s="217">
        <f>(J630/J612)*AG93</f>
        <v>304468.93089573813</v>
      </c>
      <c r="K698" s="217">
        <f>(K644/K612)*AG89</f>
        <v>846685.91804769658</v>
      </c>
      <c r="L698" s="217">
        <f>(L647/L612)*AG94</f>
        <v>648274.16026289668</v>
      </c>
      <c r="M698" s="202">
        <f t="shared" si="0"/>
        <v>8000252</v>
      </c>
      <c r="N698" s="211" t="s">
        <v>662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663</v>
      </c>
    </row>
    <row r="700" spans="1:14" s="202" customFormat="1" ht="12.6" customHeight="1" x14ac:dyDescent="0.2">
      <c r="A700" s="212">
        <v>7250</v>
      </c>
      <c r="B700" s="211" t="s">
        <v>664</v>
      </c>
      <c r="C700" s="217">
        <f>AI85</f>
        <v>1224082.75</v>
      </c>
      <c r="D700" s="217">
        <f>(D615/D612)*AI90</f>
        <v>0</v>
      </c>
      <c r="E700" s="219">
        <f>(E623/E612)*SUM(C700:D700)</f>
        <v>493087.94055384077</v>
      </c>
      <c r="F700" s="219">
        <f>(F624/F612)*AI64</f>
        <v>514.04696738558732</v>
      </c>
      <c r="G700" s="217">
        <f>(G625/G612)*AI91</f>
        <v>12383.043039954122</v>
      </c>
      <c r="H700" s="219">
        <f>(H628/H612)*AI60</f>
        <v>663.75766064675429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127975.67708657574</v>
      </c>
      <c r="M700" s="202">
        <f t="shared" si="0"/>
        <v>634624</v>
      </c>
      <c r="N700" s="211" t="s">
        <v>665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822752.33000000007</v>
      </c>
      <c r="D701" s="217">
        <f>(D615/D612)*AJ90</f>
        <v>0</v>
      </c>
      <c r="E701" s="219">
        <f>(E623/E612)*SUM(C701:D701)</f>
        <v>331423.06105169281</v>
      </c>
      <c r="F701" s="219">
        <f>(F624/F612)*AJ64</f>
        <v>27.212854713030264</v>
      </c>
      <c r="G701" s="217">
        <f>(G625/G612)*AJ91</f>
        <v>0</v>
      </c>
      <c r="H701" s="219">
        <f>(H628/H612)*AJ60</f>
        <v>308.72449332407172</v>
      </c>
      <c r="I701" s="217">
        <f>(I629/I612)*AJ92</f>
        <v>0</v>
      </c>
      <c r="J701" s="217">
        <f>(J630/J612)*AJ93</f>
        <v>0</v>
      </c>
      <c r="K701" s="217">
        <f>(K644/K612)*AJ89</f>
        <v>0</v>
      </c>
      <c r="L701" s="217">
        <f>(L647/L612)*AJ94</f>
        <v>69836.981037169317</v>
      </c>
      <c r="M701" s="202">
        <f t="shared" si="0"/>
        <v>401596</v>
      </c>
      <c r="N701" s="211" t="s">
        <v>666</v>
      </c>
    </row>
    <row r="702" spans="1:14" s="202" customFormat="1" ht="12.6" customHeight="1" x14ac:dyDescent="0.2">
      <c r="A702" s="212">
        <v>7310</v>
      </c>
      <c r="B702" s="211" t="s">
        <v>667</v>
      </c>
      <c r="C702" s="217">
        <f>AK85</f>
        <v>-52.650000000000006</v>
      </c>
      <c r="D702" s="217">
        <f>(D615/D612)*AK90</f>
        <v>0</v>
      </c>
      <c r="E702" s="219">
        <f>(E623/E612)*SUM(C702:D702)</f>
        <v>-21.208598904085299</v>
      </c>
      <c r="F702" s="219">
        <f>(F624/F612)*AK64</f>
        <v>-1.5642121950824572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10655.779210198263</v>
      </c>
      <c r="L702" s="217">
        <f>(L647/L612)*AK94</f>
        <v>0</v>
      </c>
      <c r="M702" s="202">
        <f t="shared" si="0"/>
        <v>10633</v>
      </c>
      <c r="N702" s="211" t="s">
        <v>668</v>
      </c>
    </row>
    <row r="703" spans="1:14" s="202" customFormat="1" ht="12.6" customHeight="1" x14ac:dyDescent="0.2">
      <c r="A703" s="212">
        <v>7320</v>
      </c>
      <c r="B703" s="211" t="s">
        <v>669</v>
      </c>
      <c r="C703" s="217">
        <f>AL85</f>
        <v>236.67</v>
      </c>
      <c r="D703" s="217">
        <f>(D615/D612)*AL90</f>
        <v>0</v>
      </c>
      <c r="E703" s="219">
        <f>(E623/E612)*SUM(C703:D703)</f>
        <v>95.335975358591966</v>
      </c>
      <c r="F703" s="219">
        <f>(F624/F612)*AL64</f>
        <v>5.0338295999036555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6869.333710621323</v>
      </c>
      <c r="L703" s="217">
        <f>(L647/L612)*AL94</f>
        <v>0</v>
      </c>
      <c r="M703" s="202">
        <f t="shared" si="0"/>
        <v>6970</v>
      </c>
      <c r="N703" s="211" t="s">
        <v>670</v>
      </c>
    </row>
    <row r="704" spans="1:14" s="202" customFormat="1" ht="12.6" customHeight="1" x14ac:dyDescent="0.2">
      <c r="A704" s="212">
        <v>7330</v>
      </c>
      <c r="B704" s="211" t="s">
        <v>671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672</v>
      </c>
    </row>
    <row r="705" spans="1:14" s="202" customFormat="1" ht="12.6" customHeight="1" x14ac:dyDescent="0.2">
      <c r="A705" s="212">
        <v>7340</v>
      </c>
      <c r="B705" s="211" t="s">
        <v>673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674</v>
      </c>
    </row>
    <row r="706" spans="1:14" s="202" customFormat="1" ht="12.6" customHeight="1" x14ac:dyDescent="0.2">
      <c r="A706" s="212">
        <v>7350</v>
      </c>
      <c r="B706" s="211" t="s">
        <v>675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676</v>
      </c>
    </row>
    <row r="707" spans="1:14" s="202" customFormat="1" ht="12.6" customHeight="1" x14ac:dyDescent="0.2">
      <c r="A707" s="212">
        <v>7380</v>
      </c>
      <c r="B707" s="211" t="s">
        <v>677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678</v>
      </c>
    </row>
    <row r="708" spans="1:14" s="202" customFormat="1" ht="12.6" customHeight="1" x14ac:dyDescent="0.2">
      <c r="A708" s="212">
        <v>7390</v>
      </c>
      <c r="B708" s="211" t="s">
        <v>679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680</v>
      </c>
    </row>
    <row r="709" spans="1:14" s="202" customFormat="1" ht="12.6" customHeight="1" x14ac:dyDescent="0.2">
      <c r="A709" s="212">
        <v>7400</v>
      </c>
      <c r="B709" s="211" t="s">
        <v>681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682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683</v>
      </c>
    </row>
    <row r="711" spans="1:14" s="202" customFormat="1" ht="12.6" customHeight="1" x14ac:dyDescent="0.2">
      <c r="A711" s="212">
        <v>7420</v>
      </c>
      <c r="B711" s="211" t="s">
        <v>684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685</v>
      </c>
    </row>
    <row r="712" spans="1:14" s="202" customFormat="1" ht="12.6" customHeight="1" x14ac:dyDescent="0.2">
      <c r="A712" s="212">
        <v>7430</v>
      </c>
      <c r="B712" s="211" t="s">
        <v>686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687</v>
      </c>
    </row>
    <row r="713" spans="1:14" s="202" customFormat="1" ht="12.6" customHeight="1" x14ac:dyDescent="0.2">
      <c r="A713" s="212">
        <v>7490</v>
      </c>
      <c r="B713" s="211" t="s">
        <v>688</v>
      </c>
      <c r="C713" s="217">
        <f>AV85</f>
        <v>2099288.12</v>
      </c>
      <c r="D713" s="217">
        <f>(D615/D612)*AV90</f>
        <v>11188.275888030263</v>
      </c>
      <c r="E713" s="219">
        <f>(E623/E612)*SUM(C713:D713)</f>
        <v>850147.14865961578</v>
      </c>
      <c r="F713" s="219">
        <f>(F624/F612)*AV64</f>
        <v>655.58586037015482</v>
      </c>
      <c r="G713" s="217">
        <f>(G625/G612)*AV91</f>
        <v>0</v>
      </c>
      <c r="H713" s="219">
        <f>(H628/H612)*AV60</f>
        <v>1182.788023663315</v>
      </c>
      <c r="I713" s="217">
        <f>(I629/I612)*AV92</f>
        <v>15888.574451637553</v>
      </c>
      <c r="J713" s="217">
        <f>(J630/J612)*AV93</f>
        <v>0</v>
      </c>
      <c r="K713" s="217">
        <f>(K644/K612)*AV89</f>
        <v>89145.031055338331</v>
      </c>
      <c r="L713" s="217">
        <f>(L647/L612)*AV94</f>
        <v>181034.22669042103</v>
      </c>
      <c r="M713" s="202">
        <f t="shared" si="0"/>
        <v>1149242</v>
      </c>
      <c r="N713" s="213" t="s">
        <v>689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167626857.49000001</v>
      </c>
      <c r="D715" s="202">
        <f>SUM(D616:D647)+SUM(D668:D713)</f>
        <v>2259136.08</v>
      </c>
      <c r="E715" s="202">
        <f>SUM(E624:E647)+SUM(E668:E713)</f>
        <v>48134284.143061839</v>
      </c>
      <c r="F715" s="202">
        <f>SUM(F625:F648)+SUM(F668:F713)</f>
        <v>714141.66858950281</v>
      </c>
      <c r="G715" s="202">
        <f>SUM(G626:G647)+SUM(G668:G713)</f>
        <v>2725076.1816915325</v>
      </c>
      <c r="H715" s="202">
        <f>SUM(H629:H647)+SUM(H668:H713)</f>
        <v>33983.033363743692</v>
      </c>
      <c r="I715" s="202">
        <f>SUM(I630:I647)+SUM(I668:I713)</f>
        <v>2847167.1009747563</v>
      </c>
      <c r="J715" s="202">
        <f>SUM(J631:J647)+SUM(J668:J713)</f>
        <v>721351.18336735817</v>
      </c>
      <c r="K715" s="202">
        <f>SUM(K668:K713)</f>
        <v>4956681.8869181387</v>
      </c>
      <c r="L715" s="202">
        <f>SUM(L668:L713)</f>
        <v>3449744.9101928575</v>
      </c>
      <c r="M715" s="202">
        <f>SUM(M668:M713)</f>
        <v>60802564</v>
      </c>
      <c r="N715" s="211" t="s">
        <v>690</v>
      </c>
    </row>
    <row r="716" spans="1:14" s="202" customFormat="1" ht="12.6" customHeight="1" x14ac:dyDescent="0.2">
      <c r="C716" s="214">
        <f>CE85</f>
        <v>167626857.49000007</v>
      </c>
      <c r="D716" s="202">
        <f>D615</f>
        <v>2259136.08</v>
      </c>
      <c r="E716" s="202">
        <f>E623</f>
        <v>48134284.143061824</v>
      </c>
      <c r="F716" s="202">
        <f>F624</f>
        <v>714141.66858950292</v>
      </c>
      <c r="G716" s="202">
        <f>G625</f>
        <v>2725076.1816915325</v>
      </c>
      <c r="H716" s="202">
        <f>H628</f>
        <v>33983.033363743707</v>
      </c>
      <c r="I716" s="202">
        <f>I629</f>
        <v>2847167.1009747568</v>
      </c>
      <c r="J716" s="202">
        <f>J630</f>
        <v>721351.18336735805</v>
      </c>
      <c r="K716" s="202">
        <f>K644</f>
        <v>4956681.8869181378</v>
      </c>
      <c r="L716" s="202">
        <f>L647</f>
        <v>3449744.9101928589</v>
      </c>
      <c r="M716" s="202">
        <f>C648</f>
        <v>60802565.82</v>
      </c>
      <c r="N716" s="211" t="s">
        <v>691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180</v>
      </c>
      <c r="C2" s="11" t="str">
        <f>SUBSTITUTE(LEFT(data!C98,49),",","")</f>
        <v>Valley Hospital and Medical Center</v>
      </c>
      <c r="D2" s="11" t="str">
        <f>LEFT(data!C99, 49)</f>
        <v>12606 E Mission Ave</v>
      </c>
      <c r="E2" s="11" t="str">
        <f>LEFT(data!C100, 100)</f>
        <v>Spokane</v>
      </c>
      <c r="F2" s="11" t="str">
        <f>LEFT(data!C101, 2)</f>
        <v>WA</v>
      </c>
      <c r="G2" s="11" t="str">
        <f>LEFT(data!C102, 100)</f>
        <v>98962</v>
      </c>
      <c r="H2" s="11" t="str">
        <f>LEFT(data!C103, 100)</f>
        <v>Spokane</v>
      </c>
      <c r="I2" s="11" t="str">
        <f>LEFT(data!C104, 49)</f>
        <v/>
      </c>
      <c r="J2" s="11" t="str">
        <f>LEFT(data!C105, 49)</f>
        <v>Michele Forgues Lackie</v>
      </c>
      <c r="K2" s="11" t="str">
        <f>LEFT(data!C107, 49)</f>
        <v>5094735291</v>
      </c>
      <c r="L2" s="11" t="str">
        <f>LEFT(data!C108, 49)</f>
        <v>5094735731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  <c r="O1" s="12" t="s">
        <v>1085</v>
      </c>
      <c r="P1" s="12" t="s">
        <v>1086</v>
      </c>
      <c r="Q1" s="12" t="s">
        <v>1087</v>
      </c>
      <c r="R1" s="12" t="s">
        <v>1088</v>
      </c>
      <c r="S1" s="12" t="s">
        <v>1089</v>
      </c>
      <c r="T1" s="12" t="s">
        <v>1090</v>
      </c>
      <c r="U1" s="12" t="s">
        <v>1091</v>
      </c>
      <c r="V1" s="12" t="s">
        <v>1092</v>
      </c>
      <c r="W1" s="12" t="s">
        <v>1093</v>
      </c>
      <c r="X1" s="12" t="s">
        <v>1094</v>
      </c>
      <c r="Y1" s="12" t="s">
        <v>1095</v>
      </c>
      <c r="Z1" s="12" t="s">
        <v>1096</v>
      </c>
      <c r="AA1" s="12" t="s">
        <v>1097</v>
      </c>
      <c r="AB1" s="12" t="s">
        <v>1098</v>
      </c>
      <c r="AC1" s="12" t="s">
        <v>1099</v>
      </c>
      <c r="AD1" s="12" t="s">
        <v>1100</v>
      </c>
      <c r="AE1" s="12" t="s">
        <v>1101</v>
      </c>
      <c r="AF1" s="12" t="s">
        <v>1102</v>
      </c>
      <c r="AG1" s="12" t="s">
        <v>1103</v>
      </c>
      <c r="AH1" s="12" t="s">
        <v>1104</v>
      </c>
      <c r="AI1" s="12" t="s">
        <v>1105</v>
      </c>
      <c r="AJ1" s="12" t="s">
        <v>1106</v>
      </c>
      <c r="AK1" s="12" t="s">
        <v>1107</v>
      </c>
      <c r="AL1" s="12" t="s">
        <v>1108</v>
      </c>
      <c r="AM1" s="12" t="s">
        <v>1109</v>
      </c>
      <c r="AN1" s="12" t="s">
        <v>1110</v>
      </c>
      <c r="AO1" s="12" t="s">
        <v>1111</v>
      </c>
      <c r="AP1" s="12" t="s">
        <v>1112</v>
      </c>
      <c r="AQ1" s="12" t="s">
        <v>1113</v>
      </c>
      <c r="AR1" s="12" t="s">
        <v>1114</v>
      </c>
      <c r="AS1" s="12" t="s">
        <v>1115</v>
      </c>
      <c r="AT1" s="12" t="s">
        <v>1116</v>
      </c>
      <c r="AU1" s="12" t="s">
        <v>1117</v>
      </c>
      <c r="AV1" s="12" t="s">
        <v>1118</v>
      </c>
      <c r="AW1" s="12" t="s">
        <v>1119</v>
      </c>
      <c r="AX1" s="12" t="s">
        <v>1120</v>
      </c>
      <c r="AY1" s="12" t="s">
        <v>1121</v>
      </c>
      <c r="AZ1" s="12" t="s">
        <v>1122</v>
      </c>
      <c r="BA1" s="12" t="s">
        <v>1123</v>
      </c>
      <c r="BB1" s="12" t="s">
        <v>1124</v>
      </c>
      <c r="BC1" s="12" t="s">
        <v>1125</v>
      </c>
      <c r="BD1" s="12" t="s">
        <v>1126</v>
      </c>
      <c r="BE1" s="12" t="s">
        <v>1127</v>
      </c>
      <c r="BF1" s="12" t="s">
        <v>1128</v>
      </c>
      <c r="BG1" s="12" t="s">
        <v>1129</v>
      </c>
      <c r="BH1" s="12" t="s">
        <v>1130</v>
      </c>
      <c r="BI1" s="12" t="s">
        <v>1131</v>
      </c>
      <c r="BJ1" s="12" t="s">
        <v>1132</v>
      </c>
      <c r="BK1" s="12" t="s">
        <v>1133</v>
      </c>
      <c r="BL1" s="12" t="s">
        <v>1134</v>
      </c>
      <c r="BM1" s="12" t="s">
        <v>1135</v>
      </c>
      <c r="BN1" s="12" t="s">
        <v>1136</v>
      </c>
      <c r="BO1" s="12" t="s">
        <v>1137</v>
      </c>
      <c r="BP1" s="12" t="s">
        <v>1138</v>
      </c>
      <c r="BQ1" s="12" t="s">
        <v>1139</v>
      </c>
      <c r="BR1" s="12" t="s">
        <v>1140</v>
      </c>
      <c r="BS1" s="12" t="s">
        <v>1141</v>
      </c>
      <c r="BT1" s="12" t="s">
        <v>1142</v>
      </c>
      <c r="BU1" s="12" t="s">
        <v>1143</v>
      </c>
      <c r="BV1" s="12" t="s">
        <v>1144</v>
      </c>
      <c r="BW1" s="12" t="s">
        <v>1145</v>
      </c>
      <c r="BX1" s="12" t="s">
        <v>1146</v>
      </c>
      <c r="BY1" s="12" t="s">
        <v>1147</v>
      </c>
      <c r="BZ1" s="12" t="s">
        <v>1148</v>
      </c>
      <c r="CA1" s="12" t="s">
        <v>1149</v>
      </c>
      <c r="CB1" s="12" t="s">
        <v>1150</v>
      </c>
      <c r="CC1" s="12" t="s">
        <v>1151</v>
      </c>
      <c r="CD1" s="12" t="s">
        <v>1152</v>
      </c>
      <c r="CE1" s="12" t="s">
        <v>1153</v>
      </c>
      <c r="CF1" s="12" t="s">
        <v>1154</v>
      </c>
    </row>
    <row r="2" spans="1:84" s="169" customFormat="1" ht="12.6" customHeight="1" x14ac:dyDescent="0.25">
      <c r="A2" s="12" t="str">
        <f>RIGHT(data!C97,3)</f>
        <v>180</v>
      </c>
      <c r="B2" s="200" t="str">
        <f>RIGHT(data!C96,4)</f>
        <v>2024</v>
      </c>
      <c r="C2" s="12" t="s">
        <v>1155</v>
      </c>
      <c r="D2" s="199">
        <f>ROUND(N(data!C181),0)</f>
        <v>5297124</v>
      </c>
      <c r="E2" s="199">
        <f>ROUND(N(data!C182),0)</f>
        <v>0</v>
      </c>
      <c r="F2" s="199">
        <f>ROUND(N(data!C183),0)</f>
        <v>0</v>
      </c>
      <c r="G2" s="199">
        <f>ROUND(N(data!C184),0)</f>
        <v>7189370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2841332</v>
      </c>
      <c r="K2" s="199">
        <f>ROUND(N(data!C191),0)</f>
        <v>0</v>
      </c>
      <c r="L2" s="199">
        <f>ROUND(N(data!C192),0)</f>
        <v>590204</v>
      </c>
      <c r="M2" s="199">
        <f>ROUND(N(data!C195),0)</f>
        <v>1965477</v>
      </c>
      <c r="N2" s="199">
        <f>ROUND(N(data!C196),0)</f>
        <v>0</v>
      </c>
      <c r="O2" s="199">
        <f>ROUND(N(data!C199),0)</f>
        <v>68810</v>
      </c>
      <c r="P2" s="199">
        <f>ROUND(N(data!C200),0)</f>
        <v>1110728</v>
      </c>
      <c r="Q2" s="199">
        <f>ROUND(N(data!C201),0)</f>
        <v>211034</v>
      </c>
      <c r="R2" s="199">
        <f>ROUND(N(data!C204),0)</f>
        <v>0</v>
      </c>
      <c r="S2" s="199">
        <f>ROUND(N(data!C205),0)</f>
        <v>2147999</v>
      </c>
      <c r="T2" s="199">
        <f>ROUND(N(data!B211),0)</f>
        <v>10453504</v>
      </c>
      <c r="U2" s="199">
        <f>ROUND(N(data!C211),0)</f>
        <v>0</v>
      </c>
      <c r="V2" s="199">
        <f>ROUND(N(data!D211),0)</f>
        <v>0</v>
      </c>
      <c r="W2" s="199">
        <f>ROUND(N(data!B212),0)</f>
        <v>766764</v>
      </c>
      <c r="X2" s="199">
        <f>ROUND(N(data!C212),0)</f>
        <v>0</v>
      </c>
      <c r="Y2" s="199">
        <f>ROUND(N(data!D212),0)</f>
        <v>0</v>
      </c>
      <c r="Z2" s="199">
        <f>ROUND(N(data!B213),0)</f>
        <v>39989938</v>
      </c>
      <c r="AA2" s="199">
        <f>ROUND(N(data!C213),0)</f>
        <v>358071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1220850</v>
      </c>
      <c r="AG2" s="199">
        <f>ROUND(N(data!C215),0)</f>
        <v>273</v>
      </c>
      <c r="AH2" s="199">
        <f>ROUND(N(data!D215),0)</f>
        <v>0</v>
      </c>
      <c r="AI2" s="199">
        <f>ROUND(N(data!B216),0)</f>
        <v>25946611</v>
      </c>
      <c r="AJ2" s="199">
        <f>ROUND(N(data!C216),0)</f>
        <v>1894359</v>
      </c>
      <c r="AK2" s="199">
        <f>ROUND(N(data!D216),0)</f>
        <v>611577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20000</v>
      </c>
      <c r="AP2" s="199">
        <f>ROUND(N(data!C218),0)</f>
        <v>0</v>
      </c>
      <c r="AQ2" s="199">
        <f>ROUND(N(data!D218),0)</f>
        <v>0</v>
      </c>
      <c r="AR2" s="199">
        <f>ROUND(N(data!B219),0)</f>
        <v>2297856</v>
      </c>
      <c r="AS2" s="199">
        <f>ROUND(N(data!C219),0)</f>
        <v>5806481</v>
      </c>
      <c r="AT2" s="199">
        <f>ROUND(N(data!D219),0)</f>
        <v>2116897</v>
      </c>
      <c r="AU2" s="199">
        <v>0</v>
      </c>
      <c r="AV2" s="199">
        <v>0</v>
      </c>
      <c r="AW2" s="199">
        <v>0</v>
      </c>
      <c r="AX2" s="199">
        <f>ROUND(N(data!B225),0)</f>
        <v>711995</v>
      </c>
      <c r="AY2" s="199">
        <f>ROUND(N(data!C225),0)</f>
        <v>54769</v>
      </c>
      <c r="AZ2" s="199">
        <f>ROUND(N(data!D225),0)</f>
        <v>0</v>
      </c>
      <c r="BA2" s="199">
        <f>ROUND(N(data!B226),0)</f>
        <v>8596101</v>
      </c>
      <c r="BB2" s="199">
        <f>ROUND(N(data!C226),0)</f>
        <v>1012946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482004</v>
      </c>
      <c r="BH2" s="199">
        <f>ROUND(N(data!C228),0)</f>
        <v>51610</v>
      </c>
      <c r="BI2" s="199">
        <f>ROUND(N(data!D228),0)</f>
        <v>0</v>
      </c>
      <c r="BJ2" s="199">
        <f>ROUND(N(data!B229),0)</f>
        <v>15753535</v>
      </c>
      <c r="BK2" s="199">
        <f>ROUND(N(data!C229),0)</f>
        <v>2016013</v>
      </c>
      <c r="BL2" s="199">
        <f>ROUND(N(data!D229),0)</f>
        <v>67077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14315</v>
      </c>
      <c r="BQ2" s="199">
        <f>ROUND(N(data!C231),0)</f>
        <v>1560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301481350</v>
      </c>
      <c r="BW2" s="199">
        <f>ROUND(N(data!C240),0)</f>
        <v>112532999</v>
      </c>
      <c r="BX2" s="199">
        <f>ROUND(N(data!C241),0)</f>
        <v>14600108</v>
      </c>
      <c r="BY2" s="199">
        <f>ROUND(N(data!C242),0)</f>
        <v>32557560</v>
      </c>
      <c r="BZ2" s="199">
        <f>ROUND(N(data!C243),0)</f>
        <v>0</v>
      </c>
      <c r="CA2" s="199">
        <f>ROUND(N(data!C244),0)</f>
        <v>144946741</v>
      </c>
      <c r="CB2" s="199">
        <f>ROUND(N(data!C247),0)</f>
        <v>4744</v>
      </c>
      <c r="CC2" s="199">
        <f>ROUND(N(data!C249),0)</f>
        <v>3102096</v>
      </c>
      <c r="CD2" s="199">
        <f>ROUND(N(data!C250),0)</f>
        <v>9542622</v>
      </c>
      <c r="CE2" s="199">
        <f>ROUND(N(data!C254)+N(data!C255),0)</f>
        <v>5531037</v>
      </c>
      <c r="CF2" s="199">
        <f>ROUND(N(data!D237),0)</f>
        <v>7250769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69" customFormat="1" ht="12.6" customHeight="1" x14ac:dyDescent="0.25">
      <c r="A2" s="12" t="str">
        <f>RIGHT(data!C97,3)</f>
        <v>180</v>
      </c>
      <c r="B2" s="12" t="str">
        <f>RIGHT(data!C96,4)</f>
        <v>2024</v>
      </c>
      <c r="C2" s="12" t="s">
        <v>1155</v>
      </c>
      <c r="D2" s="198">
        <f>ROUND(N(data!C127),0)</f>
        <v>5131</v>
      </c>
      <c r="E2" s="198">
        <f>ROUND(N(data!C128),0)</f>
        <v>0</v>
      </c>
      <c r="F2" s="198">
        <f>ROUND(N(data!C129),0)</f>
        <v>0</v>
      </c>
      <c r="G2" s="198">
        <f>ROUND(N(data!C130),0)</f>
        <v>659</v>
      </c>
      <c r="H2" s="198">
        <f>ROUND(N(data!D127),0)</f>
        <v>21249</v>
      </c>
      <c r="I2" s="198">
        <f>ROUND(N(data!D128),0)</f>
        <v>0</v>
      </c>
      <c r="J2" s="198">
        <f>ROUND(N(data!D129),0)</f>
        <v>0</v>
      </c>
      <c r="K2" s="198">
        <f>ROUND(N(data!D130),0)</f>
        <v>884</v>
      </c>
      <c r="L2" s="198">
        <f>ROUND(N(data!C132),0)</f>
        <v>10</v>
      </c>
      <c r="M2" s="198">
        <f>ROUND(N(data!C133),0)</f>
        <v>44</v>
      </c>
      <c r="N2" s="198">
        <f>ROUND(N(data!C134),0)</f>
        <v>16</v>
      </c>
      <c r="O2" s="198">
        <f>ROUND(N(data!C135),0)</f>
        <v>0</v>
      </c>
      <c r="P2" s="198">
        <f>ROUND(N(data!C136),0)</f>
        <v>16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37</v>
      </c>
      <c r="W2" s="198">
        <f>ROUND(N(data!C144),0)</f>
        <v>123</v>
      </c>
      <c r="X2" s="198">
        <f>ROUND(N(data!C145),0)</f>
        <v>0</v>
      </c>
      <c r="Y2" s="198">
        <f>ROUND(N(data!B154),0)</f>
        <v>2529</v>
      </c>
      <c r="Z2" s="198">
        <f>ROUND(N(data!B155),0)</f>
        <v>10474</v>
      </c>
      <c r="AA2" s="198">
        <f>ROUND(N(data!B156),0)</f>
        <v>7363</v>
      </c>
      <c r="AB2" s="198">
        <f>ROUND(N(data!B157),0)</f>
        <v>154005262</v>
      </c>
      <c r="AC2" s="198">
        <f>ROUND(N(data!B158),0)</f>
        <v>240026158</v>
      </c>
      <c r="AD2" s="198">
        <f>ROUND(N(data!C154),0)</f>
        <v>944</v>
      </c>
      <c r="AE2" s="198">
        <f>ROUND(N(data!C155),0)</f>
        <v>3909</v>
      </c>
      <c r="AF2" s="198">
        <f>ROUND(N(data!C156),0)</f>
        <v>1772</v>
      </c>
      <c r="AG2" s="198">
        <f>ROUND(N(data!C157),0)</f>
        <v>40832468</v>
      </c>
      <c r="AH2" s="198">
        <f>ROUND(N(data!C158),0)</f>
        <v>120552559</v>
      </c>
      <c r="AI2" s="198">
        <f>ROUND(N(data!D154),0)</f>
        <v>1658</v>
      </c>
      <c r="AJ2" s="198">
        <f>ROUND(N(data!D155),0)</f>
        <v>6865</v>
      </c>
      <c r="AK2" s="198">
        <f>ROUND(N(data!D156),0)</f>
        <v>5381</v>
      </c>
      <c r="AL2" s="198">
        <f>ROUND(N(data!D157),0)</f>
        <v>48743707</v>
      </c>
      <c r="AM2" s="198">
        <f>ROUND(N(data!D158),0)</f>
        <v>223655802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197" t="s">
        <v>1321</v>
      </c>
      <c r="CR1" s="197" t="s">
        <v>1322</v>
      </c>
      <c r="CS1" s="197" t="s">
        <v>1323</v>
      </c>
      <c r="CT1" s="197" t="s">
        <v>1324</v>
      </c>
      <c r="CU1" s="197" t="s">
        <v>1325</v>
      </c>
      <c r="CV1" s="197" t="s">
        <v>1326</v>
      </c>
      <c r="CW1" s="197" t="s">
        <v>1327</v>
      </c>
      <c r="CX1" s="197" t="s">
        <v>1328</v>
      </c>
      <c r="CY1" s="197" t="s">
        <v>1329</v>
      </c>
      <c r="CZ1" s="197" t="s">
        <v>1330</v>
      </c>
      <c r="DA1" s="197" t="s">
        <v>1331</v>
      </c>
      <c r="DB1" s="197" t="s">
        <v>1332</v>
      </c>
      <c r="DC1" s="197" t="s">
        <v>1333</v>
      </c>
      <c r="DD1" s="197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69" customFormat="1" ht="12.6" customHeight="1" x14ac:dyDescent="0.25">
      <c r="A2" s="199" t="str">
        <f>RIGHT(data!C97,3)</f>
        <v>180</v>
      </c>
      <c r="B2" s="200" t="str">
        <f>RIGHT(data!C96,4)</f>
        <v>2024</v>
      </c>
      <c r="C2" s="12" t="s">
        <v>1155</v>
      </c>
      <c r="D2" s="198">
        <f>ROUND(N(data!C266),0)</f>
        <v>0</v>
      </c>
      <c r="E2" s="198">
        <f>ROUND(N(data!C267),0)</f>
        <v>0</v>
      </c>
      <c r="F2" s="198">
        <f>ROUND(N(data!C268),0)</f>
        <v>97569335</v>
      </c>
      <c r="G2" s="198">
        <f>ROUND(N(data!C269),0)</f>
        <v>70528840</v>
      </c>
      <c r="H2" s="198">
        <f>ROUND(N(data!C270),0)</f>
        <v>0</v>
      </c>
      <c r="I2" s="198">
        <f>ROUND(N(data!C271),0)</f>
        <v>49302</v>
      </c>
      <c r="J2" s="198">
        <f>ROUND(N(data!C272),0)</f>
        <v>0</v>
      </c>
      <c r="K2" s="198">
        <f>ROUND(N(data!C273),0)</f>
        <v>3941140</v>
      </c>
      <c r="L2" s="198">
        <f>ROUND(N(data!C274),0)</f>
        <v>827728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10453504</v>
      </c>
      <c r="R2" s="198">
        <f>ROUND(N(data!C284),0)</f>
        <v>766764</v>
      </c>
      <c r="S2" s="198">
        <f>ROUND(N(data!C285),0)</f>
        <v>40348009</v>
      </c>
      <c r="T2" s="198">
        <f>ROUND(N(data!C286),0)</f>
        <v>0</v>
      </c>
      <c r="U2" s="198">
        <f>ROUND(N(data!C287),0)</f>
        <v>0</v>
      </c>
      <c r="V2" s="198">
        <f>ROUND(N(data!C288),0)</f>
        <v>29167399</v>
      </c>
      <c r="W2" s="198">
        <f>ROUND(N(data!C289),0)</f>
        <v>20000</v>
      </c>
      <c r="X2" s="198">
        <f>ROUND(N(data!C290),0)</f>
        <v>5270556</v>
      </c>
      <c r="Y2" s="198">
        <f>ROUND(N(data!C291),0)</f>
        <v>0</v>
      </c>
      <c r="Z2" s="198">
        <f>ROUND(N(data!C292),0)</f>
        <v>28627769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71835838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10420040</v>
      </c>
      <c r="AK2" s="198">
        <f>ROUND(N(data!C316),0)</f>
        <v>62437487</v>
      </c>
      <c r="AL2" s="198">
        <f>ROUND(N(data!C317),0)</f>
        <v>0</v>
      </c>
      <c r="AM2" s="198">
        <f>ROUND(N(data!C318),0)</f>
        <v>0</v>
      </c>
      <c r="AN2" s="198">
        <f>ROUND(N(data!C319),0)</f>
        <v>1018184</v>
      </c>
      <c r="AO2" s="198">
        <f>ROUND(N(data!C320),0)</f>
        <v>250000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2833</v>
      </c>
      <c r="BD2" s="198">
        <f>ROUND(N(data!C339),0)</f>
        <v>0</v>
      </c>
      <c r="BE2" s="198">
        <f>ROUND(N(data!C343),0)</f>
        <v>86964420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821</v>
      </c>
      <c r="BL2" s="198">
        <f>ROUND(N(data!C358),0)</f>
        <v>243581437</v>
      </c>
      <c r="BM2" s="198">
        <f>ROUND(N(data!C359),0)</f>
        <v>584234519</v>
      </c>
      <c r="BN2" s="198">
        <f>ROUND(N(data!C363),0)</f>
        <v>606118759</v>
      </c>
      <c r="BO2" s="198">
        <f>ROUND(N(data!C364),0)</f>
        <v>12644718</v>
      </c>
      <c r="BP2" s="198">
        <f>ROUND(N(data!C365),0)</f>
        <v>5531037</v>
      </c>
      <c r="BQ2" s="198">
        <f>ROUND(N(data!D381),0)</f>
        <v>8040183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6965321</v>
      </c>
      <c r="BZ2" s="198">
        <f>ROUND(N(data!C378),0)</f>
        <v>226839</v>
      </c>
      <c r="CA2" s="198">
        <f>ROUND(N(data!C379),0)</f>
        <v>2725</v>
      </c>
      <c r="CB2" s="198">
        <f>ROUND(N(data!C380),0)</f>
        <v>845299</v>
      </c>
      <c r="CC2" s="198">
        <f>ROUND(N(data!C382),0)</f>
        <v>0</v>
      </c>
      <c r="CD2" s="198">
        <f>ROUND(N(data!C389),0)</f>
        <v>76502555</v>
      </c>
      <c r="CE2" s="198">
        <f>ROUND(N(data!C390),0)</f>
        <v>15327825</v>
      </c>
      <c r="CF2" s="198">
        <f>ROUND(N(data!C391),0)</f>
        <v>11679543</v>
      </c>
      <c r="CG2" s="198">
        <f>ROUND(N(data!C392),0)</f>
        <v>33953796</v>
      </c>
      <c r="CH2" s="198">
        <f>ROUND(N(data!C393),0)</f>
        <v>0</v>
      </c>
      <c r="CI2" s="198">
        <f>ROUND(N(data!C394),0)</f>
        <v>36190973</v>
      </c>
      <c r="CJ2" s="198">
        <f>ROUND(N(data!C395),0)</f>
        <v>3264025</v>
      </c>
      <c r="CK2" s="198">
        <f>ROUND(N(data!C396),0)</f>
        <v>590204</v>
      </c>
      <c r="CL2" s="198">
        <f>ROUND(N(data!C397),0)</f>
        <v>0</v>
      </c>
      <c r="CM2" s="198">
        <f>ROUND(N(data!C398),0)</f>
        <v>0</v>
      </c>
      <c r="CN2" s="198">
        <f>ROUND(N(data!C399),0)</f>
        <v>2147999</v>
      </c>
      <c r="CO2" s="198">
        <f>ROUND(N(data!C362),0)</f>
        <v>7250769</v>
      </c>
      <c r="CP2" s="198">
        <f>ROUND(N(data!D415),0)</f>
        <v>31978556</v>
      </c>
      <c r="CQ2" s="52">
        <f>ROUND(N(data!C401),0)</f>
        <v>410400</v>
      </c>
      <c r="CR2" s="52">
        <f>ROUND(N(data!C402),0)</f>
        <v>6190367</v>
      </c>
      <c r="CS2" s="52">
        <f>ROUND(N(data!C403),0)</f>
        <v>338164</v>
      </c>
      <c r="CT2" s="52">
        <f>ROUND(N(data!C404),0)</f>
        <v>1965477</v>
      </c>
      <c r="CU2" s="52">
        <f>ROUND(N(data!C405),0)</f>
        <v>536135</v>
      </c>
      <c r="CV2" s="52">
        <f>ROUND(N(data!C406),0)</f>
        <v>83210</v>
      </c>
      <c r="CW2" s="52">
        <f>ROUND(N(data!C407),0)</f>
        <v>0</v>
      </c>
      <c r="CX2" s="52">
        <f>ROUND(N(data!C408),0)</f>
        <v>1544140</v>
      </c>
      <c r="CY2" s="52">
        <f>ROUND(N(data!C409),0)</f>
        <v>10618953</v>
      </c>
      <c r="CZ2" s="52">
        <f>ROUND(N(data!C410),0)</f>
        <v>10021</v>
      </c>
      <c r="DA2" s="52">
        <f>ROUND(N(data!C411),0)</f>
        <v>70101</v>
      </c>
      <c r="DB2" s="52">
        <f>ROUND(N(data!C412),0)</f>
        <v>1321762</v>
      </c>
      <c r="DC2" s="52">
        <f>ROUND(N(data!C413),0)</f>
        <v>751531</v>
      </c>
      <c r="DD2" s="52">
        <f>ROUND(N(data!C414),0)</f>
        <v>8138297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mlYTn3XjNVNYyooKXwG0aexaZIC8P7qH2EKt1Ns8AB1jSQdj2yYpNdyAZ1snr4WhNEmShvhgqgrqWQb9n86vkg==" saltValue="o+lTv24US+YxnFIuaPTKX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180</v>
      </c>
      <c r="B2" s="200" t="str">
        <f>RIGHT(data!$C$96,4)</f>
        <v>2024</v>
      </c>
      <c r="C2" s="12" t="str">
        <f>data!C$55</f>
        <v>6010</v>
      </c>
      <c r="D2" s="12" t="s">
        <v>1155</v>
      </c>
      <c r="E2" s="198">
        <f>ROUND(N(data!C59), 0)</f>
        <v>5358</v>
      </c>
      <c r="F2" s="271">
        <f>ROUND(N(data!C60), 2)</f>
        <v>49</v>
      </c>
      <c r="G2" s="198">
        <f>ROUND(N(data!C61), 0)</f>
        <v>5261195</v>
      </c>
      <c r="H2" s="198">
        <f>ROUND(N(data!C62), 0)</f>
        <v>917396</v>
      </c>
      <c r="I2" s="198">
        <f>ROUND(N(data!C63), 0)</f>
        <v>500</v>
      </c>
      <c r="J2" s="198">
        <f>ROUND(N(data!C64), 0)</f>
        <v>1071565</v>
      </c>
      <c r="K2" s="198">
        <f>ROUND(N(data!C65), 0)</f>
        <v>0</v>
      </c>
      <c r="L2" s="198">
        <f>ROUND(N(data!C66), 0)</f>
        <v>2560074</v>
      </c>
      <c r="M2" s="198">
        <f>ROUND(N(data!C67), 0)</f>
        <v>97314</v>
      </c>
      <c r="N2" s="198">
        <f>ROUND(N(data!C68), 0)</f>
        <v>26898</v>
      </c>
      <c r="O2" s="198">
        <f>ROUND(N(data!C69), 0)</f>
        <v>455291</v>
      </c>
      <c r="P2" s="198">
        <f>ROUND(N(data!C70), 0)</f>
        <v>0</v>
      </c>
      <c r="Q2" s="198">
        <f>ROUND(N(data!C71), 0)</f>
        <v>160287</v>
      </c>
      <c r="R2" s="198">
        <f>ROUND(N(data!C72), 0)</f>
        <v>0</v>
      </c>
      <c r="S2" s="198">
        <f>ROUND(N(data!C73), 0)</f>
        <v>116180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12523</v>
      </c>
      <c r="X2" s="198">
        <f>ROUND(N(data!C78), 0)</f>
        <v>159014</v>
      </c>
      <c r="Y2" s="198">
        <f>ROUND(N(data!C79), 0)</f>
        <v>0</v>
      </c>
      <c r="Z2" s="198">
        <f>ROUND(N(data!C80), 0)</f>
        <v>4095</v>
      </c>
      <c r="AA2" s="198">
        <f>ROUND(N(data!C81), 0)</f>
        <v>0</v>
      </c>
      <c r="AB2" s="198">
        <f>ROUND(N(data!C82), 0)</f>
        <v>0</v>
      </c>
      <c r="AC2" s="198">
        <f>ROUND(N(data!C83), 0)</f>
        <v>3191</v>
      </c>
      <c r="AD2" s="198">
        <f>ROUND(N(data!C84), 0)</f>
        <v>0</v>
      </c>
      <c r="AE2" s="198">
        <f>ROUND(N(data!C89), 0)</f>
        <v>16241102</v>
      </c>
      <c r="AF2" s="198">
        <f>ROUND(N(data!C87), 0)</f>
        <v>14319153</v>
      </c>
      <c r="AG2" s="198">
        <f>ROUND(N(data!C90), 0)</f>
        <v>0</v>
      </c>
      <c r="AH2" s="198">
        <f>ROUND(N(data!C91), 0)</f>
        <v>4963</v>
      </c>
      <c r="AI2" s="198">
        <f>ROUND(N(data!C92), 0)</f>
        <v>1599</v>
      </c>
      <c r="AJ2" s="198">
        <f>ROUND(N(data!C93), 0)</f>
        <v>73412</v>
      </c>
      <c r="AK2" s="271">
        <f>ROUND(N(data!C94), 2)</f>
        <v>41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180</v>
      </c>
      <c r="B3" s="200" t="str">
        <f>RIGHT(data!$C$96,4)</f>
        <v>2024</v>
      </c>
      <c r="C3" s="12" t="str">
        <f>data!D$55</f>
        <v>6030</v>
      </c>
      <c r="D3" s="12" t="s">
        <v>1155</v>
      </c>
      <c r="E3" s="198">
        <f>ROUND(N(data!D59), 0)</f>
        <v>0</v>
      </c>
      <c r="F3" s="271">
        <f>ROUND(N(data!D60), 2)</f>
        <v>18</v>
      </c>
      <c r="G3" s="198">
        <f>ROUND(N(data!D61), 0)</f>
        <v>1281839</v>
      </c>
      <c r="H3" s="198">
        <f>ROUND(N(data!D62), 0)</f>
        <v>339415</v>
      </c>
      <c r="I3" s="198">
        <f>ROUND(N(data!D63), 0)</f>
        <v>0</v>
      </c>
      <c r="J3" s="198">
        <f>ROUND(N(data!D64), 0)</f>
        <v>294630</v>
      </c>
      <c r="K3" s="198">
        <f>ROUND(N(data!D65), 0)</f>
        <v>0</v>
      </c>
      <c r="L3" s="198">
        <f>ROUND(N(data!D66), 0)</f>
        <v>-512175</v>
      </c>
      <c r="M3" s="198">
        <f>ROUND(N(data!D67), 0)</f>
        <v>323770</v>
      </c>
      <c r="N3" s="198">
        <f>ROUND(N(data!D68), 0)</f>
        <v>0</v>
      </c>
      <c r="O3" s="198">
        <f>ROUND(N(data!D69), 0)</f>
        <v>95029</v>
      </c>
      <c r="P3" s="198">
        <f>ROUND(N(data!D70), 0)</f>
        <v>0</v>
      </c>
      <c r="Q3" s="198">
        <f>ROUND(N(data!D71), 0)</f>
        <v>12949</v>
      </c>
      <c r="R3" s="198">
        <f>ROUND(N(data!D72), 0)</f>
        <v>11970</v>
      </c>
      <c r="S3" s="198">
        <f>ROUND(N(data!D73), 0)</f>
        <v>47942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2656</v>
      </c>
      <c r="X3" s="198">
        <f>ROUND(N(data!D78), 0)</f>
        <v>15481</v>
      </c>
      <c r="Y3" s="198">
        <f>ROUND(N(data!D79), 0)</f>
        <v>0</v>
      </c>
      <c r="Z3" s="198">
        <f>ROUND(N(data!D80), 0)</f>
        <v>1013</v>
      </c>
      <c r="AA3" s="198">
        <f>ROUND(N(data!D81), 0)</f>
        <v>0</v>
      </c>
      <c r="AB3" s="198">
        <f>ROUND(N(data!D82), 0)</f>
        <v>0</v>
      </c>
      <c r="AC3" s="198">
        <f>ROUND(N(data!D83), 0)</f>
        <v>3018</v>
      </c>
      <c r="AD3" s="198">
        <f>ROUND(N(data!D84), 0)</f>
        <v>0</v>
      </c>
      <c r="AE3" s="198">
        <f>ROUND(N(data!D89), 0)</f>
        <v>8232589</v>
      </c>
      <c r="AF3" s="198">
        <f>ROUND(N(data!D87), 0)</f>
        <v>862592</v>
      </c>
      <c r="AG3" s="198">
        <f>ROUND(N(data!D90), 0)</f>
        <v>0</v>
      </c>
      <c r="AH3" s="198">
        <f>ROUND(N(data!D91), 0)</f>
        <v>36071</v>
      </c>
      <c r="AI3" s="198">
        <f>ROUND(N(data!D92), 0)</f>
        <v>2748</v>
      </c>
      <c r="AJ3" s="198">
        <f>ROUND(N(data!D93), 0)</f>
        <v>0</v>
      </c>
      <c r="AK3" s="271">
        <f>ROUND(N(data!D94), 2)</f>
        <v>1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180</v>
      </c>
      <c r="B4" s="200" t="str">
        <f>RIGHT(data!$C$96,4)</f>
        <v>2024</v>
      </c>
      <c r="C4" s="12" t="str">
        <f>data!E$55</f>
        <v>6070</v>
      </c>
      <c r="D4" s="12" t="s">
        <v>1155</v>
      </c>
      <c r="E4" s="198">
        <f>ROUND(N(data!E59), 0)</f>
        <v>14747</v>
      </c>
      <c r="F4" s="271">
        <f>ROUND(N(data!E60), 2)</f>
        <v>65</v>
      </c>
      <c r="G4" s="198">
        <f>ROUND(N(data!E61), 0)</f>
        <v>5469511</v>
      </c>
      <c r="H4" s="198">
        <f>ROUND(N(data!E62), 0)</f>
        <v>1060979</v>
      </c>
      <c r="I4" s="198">
        <f>ROUND(N(data!E63), 0)</f>
        <v>0</v>
      </c>
      <c r="J4" s="198">
        <f>ROUND(N(data!E64), 0)</f>
        <v>687759</v>
      </c>
      <c r="K4" s="198">
        <f>ROUND(N(data!E65), 0)</f>
        <v>0</v>
      </c>
      <c r="L4" s="198">
        <f>ROUND(N(data!E66), 0)</f>
        <v>4686192</v>
      </c>
      <c r="M4" s="198">
        <f>ROUND(N(data!E67), 0)</f>
        <v>126087</v>
      </c>
      <c r="N4" s="198">
        <f>ROUND(N(data!E68), 0)</f>
        <v>5079</v>
      </c>
      <c r="O4" s="198">
        <f>ROUND(N(data!E69), 0)</f>
        <v>2853165</v>
      </c>
      <c r="P4" s="198">
        <f>ROUND(N(data!E70), 0)</f>
        <v>0</v>
      </c>
      <c r="Q4" s="198">
        <f>ROUND(N(data!E71), 0)</f>
        <v>2474605</v>
      </c>
      <c r="R4" s="198">
        <f>ROUND(N(data!E72), 0)</f>
        <v>-30</v>
      </c>
      <c r="S4" s="198">
        <f>ROUND(N(data!E73), 0)</f>
        <v>106821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7843</v>
      </c>
      <c r="X4" s="198">
        <f>ROUND(N(data!E78), 0)</f>
        <v>223820</v>
      </c>
      <c r="Y4" s="198">
        <f>ROUND(N(data!E79), 0)</f>
        <v>0</v>
      </c>
      <c r="Z4" s="198">
        <f>ROUND(N(data!E80), 0)</f>
        <v>3843</v>
      </c>
      <c r="AA4" s="198">
        <f>ROUND(N(data!E81), 0)</f>
        <v>-120</v>
      </c>
      <c r="AB4" s="198">
        <f>ROUND(N(data!E82), 0)</f>
        <v>0</v>
      </c>
      <c r="AC4" s="198">
        <f>ROUND(N(data!E83), 0)</f>
        <v>36383</v>
      </c>
      <c r="AD4" s="198">
        <f>ROUND(N(data!E84), 0)</f>
        <v>1500</v>
      </c>
      <c r="AE4" s="198">
        <f>ROUND(N(data!E89), 0)</f>
        <v>28044049</v>
      </c>
      <c r="AF4" s="198">
        <f>ROUND(N(data!E87), 0)</f>
        <v>26512930</v>
      </c>
      <c r="AG4" s="198">
        <f>ROUND(N(data!E90), 0)</f>
        <v>0</v>
      </c>
      <c r="AH4" s="198">
        <f>ROUND(N(data!E91), 0)</f>
        <v>0</v>
      </c>
      <c r="AI4" s="198">
        <f>ROUND(N(data!E92), 0)</f>
        <v>15185</v>
      </c>
      <c r="AJ4" s="198">
        <f>ROUND(N(data!E93), 0)</f>
        <v>72403</v>
      </c>
      <c r="AK4" s="271">
        <f>ROUND(N(data!E94), 2)</f>
        <v>45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180</v>
      </c>
      <c r="B5" s="200" t="str">
        <f>RIGHT(data!$C$96,4)</f>
        <v>2024</v>
      </c>
      <c r="C5" s="12" t="str">
        <f>data!F$55</f>
        <v>6100</v>
      </c>
      <c r="D5" s="12" t="s">
        <v>1155</v>
      </c>
      <c r="E5" s="198">
        <f>ROUND(N(data!F59), 0)</f>
        <v>1143</v>
      </c>
      <c r="F5" s="271">
        <f>ROUND(N(data!F60), 2)</f>
        <v>34</v>
      </c>
      <c r="G5" s="198">
        <f>ROUND(N(data!F61), 0)</f>
        <v>3785128</v>
      </c>
      <c r="H5" s="198">
        <f>ROUND(N(data!F62), 0)</f>
        <v>657088</v>
      </c>
      <c r="I5" s="198">
        <f>ROUND(N(data!F63), 0)</f>
        <v>181133</v>
      </c>
      <c r="J5" s="198">
        <f>ROUND(N(data!F64), 0)</f>
        <v>409773</v>
      </c>
      <c r="K5" s="198">
        <f>ROUND(N(data!F65), 0)</f>
        <v>0</v>
      </c>
      <c r="L5" s="198">
        <f>ROUND(N(data!F66), 0)</f>
        <v>1794372</v>
      </c>
      <c r="M5" s="198">
        <f>ROUND(N(data!F67), 0)</f>
        <v>57120</v>
      </c>
      <c r="N5" s="198">
        <f>ROUND(N(data!F68), 0)</f>
        <v>0</v>
      </c>
      <c r="O5" s="198">
        <f>ROUND(N(data!F69), 0)</f>
        <v>322419</v>
      </c>
      <c r="P5" s="198">
        <f>ROUND(N(data!F70), 0)</f>
        <v>0</v>
      </c>
      <c r="Q5" s="198">
        <f>ROUND(N(data!F71), 0)</f>
        <v>138971</v>
      </c>
      <c r="R5" s="198">
        <f>ROUND(N(data!F72), 0)</f>
        <v>0</v>
      </c>
      <c r="S5" s="198">
        <f>ROUND(N(data!F73), 0)</f>
        <v>63986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12537</v>
      </c>
      <c r="X5" s="198">
        <f>ROUND(N(data!F78), 0)</f>
        <v>99494</v>
      </c>
      <c r="Y5" s="198">
        <f>ROUND(N(data!F79), 0)</f>
        <v>0</v>
      </c>
      <c r="Z5" s="198">
        <f>ROUND(N(data!F80), 0)</f>
        <v>3741</v>
      </c>
      <c r="AA5" s="198">
        <f>ROUND(N(data!F81), 0)</f>
        <v>0</v>
      </c>
      <c r="AB5" s="198">
        <f>ROUND(N(data!F82), 0)</f>
        <v>0</v>
      </c>
      <c r="AC5" s="198">
        <f>ROUND(N(data!F83), 0)</f>
        <v>3689</v>
      </c>
      <c r="AD5" s="198">
        <f>ROUND(N(data!F84), 0)</f>
        <v>0</v>
      </c>
      <c r="AE5" s="198">
        <f>ROUND(N(data!F89), 0)</f>
        <v>12658610</v>
      </c>
      <c r="AF5" s="198">
        <f>ROUND(N(data!F87), 0)</f>
        <v>11797296</v>
      </c>
      <c r="AG5" s="198">
        <f>ROUND(N(data!F90), 0)</f>
        <v>0</v>
      </c>
      <c r="AH5" s="198">
        <f>ROUND(N(data!F91), 0)</f>
        <v>3046</v>
      </c>
      <c r="AI5" s="198">
        <f>ROUND(N(data!F92), 0)</f>
        <v>0</v>
      </c>
      <c r="AJ5" s="198">
        <f>ROUND(N(data!F93), 0)</f>
        <v>30912</v>
      </c>
      <c r="AK5" s="271">
        <f>ROUND(N(data!F94), 2)</f>
        <v>27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180</v>
      </c>
      <c r="B6" s="200" t="str">
        <f>RIGHT(data!$C$96,4)</f>
        <v>2024</v>
      </c>
      <c r="C6" s="12" t="str">
        <f>data!G$55</f>
        <v>6120</v>
      </c>
      <c r="D6" s="12" t="s">
        <v>1155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180</v>
      </c>
      <c r="B7" s="200" t="str">
        <f>RIGHT(data!$C$96,4)</f>
        <v>2024</v>
      </c>
      <c r="C7" s="12" t="str">
        <f>data!H$55</f>
        <v>6140</v>
      </c>
      <c r="D7" s="12" t="s">
        <v>1155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180</v>
      </c>
      <c r="B8" s="200" t="str">
        <f>RIGHT(data!$C$96,4)</f>
        <v>2024</v>
      </c>
      <c r="C8" s="12" t="str">
        <f>data!I$55</f>
        <v>6150</v>
      </c>
      <c r="D8" s="12" t="s">
        <v>1155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180</v>
      </c>
      <c r="B9" s="200" t="str">
        <f>RIGHT(data!$C$96,4)</f>
        <v>2024</v>
      </c>
      <c r="C9" s="12" t="str">
        <f>data!J$55</f>
        <v>6170</v>
      </c>
      <c r="D9" s="12" t="s">
        <v>1155</v>
      </c>
      <c r="E9" s="198">
        <f>ROUND(N(data!J59), 0)</f>
        <v>884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369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180</v>
      </c>
      <c r="B10" s="200" t="str">
        <f>RIGHT(data!$C$96,4)</f>
        <v>2024</v>
      </c>
      <c r="C10" s="12" t="str">
        <f>data!K$55</f>
        <v>6200</v>
      </c>
      <c r="D10" s="12" t="s">
        <v>1155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180</v>
      </c>
      <c r="B11" s="200" t="str">
        <f>RIGHT(data!$C$96,4)</f>
        <v>2024</v>
      </c>
      <c r="C11" s="12" t="str">
        <f>data!L$55</f>
        <v>6210</v>
      </c>
      <c r="D11" s="12" t="s">
        <v>1155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180</v>
      </c>
      <c r="B12" s="200" t="str">
        <f>RIGHT(data!$C$96,4)</f>
        <v>2024</v>
      </c>
      <c r="C12" s="12" t="str">
        <f>data!M$55</f>
        <v>6330</v>
      </c>
      <c r="D12" s="12" t="s">
        <v>1155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180</v>
      </c>
      <c r="B13" s="200" t="str">
        <f>RIGHT(data!$C$96,4)</f>
        <v>2024</v>
      </c>
      <c r="C13" s="12" t="str">
        <f>data!N$55</f>
        <v>6400</v>
      </c>
      <c r="D13" s="12" t="s">
        <v>1155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180</v>
      </c>
      <c r="B14" s="200" t="str">
        <f>RIGHT(data!$C$96,4)</f>
        <v>2024</v>
      </c>
      <c r="C14" s="12" t="str">
        <f>data!O$55</f>
        <v>7010</v>
      </c>
      <c r="D14" s="12" t="s">
        <v>1155</v>
      </c>
      <c r="E14" s="198">
        <f>ROUND(N(data!O59), 0)</f>
        <v>659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273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180</v>
      </c>
      <c r="B15" s="200" t="str">
        <f>RIGHT(data!$C$96,4)</f>
        <v>2024</v>
      </c>
      <c r="C15" s="12" t="str">
        <f>data!P$55</f>
        <v>7020</v>
      </c>
      <c r="D15" s="12" t="s">
        <v>1155</v>
      </c>
      <c r="E15" s="198">
        <f>ROUND(N(data!P59), 0)</f>
        <v>1740005</v>
      </c>
      <c r="F15" s="271">
        <f>ROUND(N(data!P60), 2)</f>
        <v>91</v>
      </c>
      <c r="G15" s="198">
        <f>ROUND(N(data!P61), 0)</f>
        <v>8686022</v>
      </c>
      <c r="H15" s="198">
        <f>ROUND(N(data!P62), 0)</f>
        <v>1828109</v>
      </c>
      <c r="I15" s="198">
        <f>ROUND(N(data!P63), 0)</f>
        <v>5420606</v>
      </c>
      <c r="J15" s="198">
        <f>ROUND(N(data!P64), 0)</f>
        <v>19976354</v>
      </c>
      <c r="K15" s="198">
        <f>ROUND(N(data!P65), 0)</f>
        <v>0</v>
      </c>
      <c r="L15" s="198">
        <f>ROUND(N(data!P66), 0)</f>
        <v>15937307</v>
      </c>
      <c r="M15" s="198">
        <f>ROUND(N(data!P67), 0)</f>
        <v>623288</v>
      </c>
      <c r="N15" s="198">
        <f>ROUND(N(data!P68), 0)</f>
        <v>361163</v>
      </c>
      <c r="O15" s="198">
        <f>ROUND(N(data!P69), 0)</f>
        <v>2559889</v>
      </c>
      <c r="P15" s="198">
        <f>ROUND(N(data!P70), 0)</f>
        <v>0</v>
      </c>
      <c r="Q15" s="198">
        <f>ROUND(N(data!P71), 0)</f>
        <v>1071838</v>
      </c>
      <c r="R15" s="198">
        <f>ROUND(N(data!P72), 0)</f>
        <v>122070</v>
      </c>
      <c r="S15" s="198">
        <f>ROUND(N(data!P73), 0)</f>
        <v>442663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175512</v>
      </c>
      <c r="X15" s="198">
        <f>ROUND(N(data!P78), 0)</f>
        <v>736061</v>
      </c>
      <c r="Y15" s="198">
        <f>ROUND(N(data!P79), 0)</f>
        <v>0</v>
      </c>
      <c r="Z15" s="198">
        <f>ROUND(N(data!P80), 0)</f>
        <v>6207</v>
      </c>
      <c r="AA15" s="198">
        <f>ROUND(N(data!P81), 0)</f>
        <v>-30</v>
      </c>
      <c r="AB15" s="198">
        <f>ROUND(N(data!P82), 0)</f>
        <v>0</v>
      </c>
      <c r="AC15" s="198">
        <f>ROUND(N(data!P83), 0)</f>
        <v>5568</v>
      </c>
      <c r="AD15" s="198">
        <f>ROUND(N(data!P84), 0)</f>
        <v>525</v>
      </c>
      <c r="AE15" s="198">
        <f>ROUND(N(data!P89), 0)</f>
        <v>266156068</v>
      </c>
      <c r="AF15" s="198">
        <f>ROUND(N(data!P87), 0)</f>
        <v>55397094</v>
      </c>
      <c r="AG15" s="198">
        <f>ROUND(N(data!P90), 0)</f>
        <v>0</v>
      </c>
      <c r="AH15" s="198">
        <f>ROUND(N(data!P91), 0)</f>
        <v>21501</v>
      </c>
      <c r="AI15" s="198">
        <f>ROUND(N(data!P92), 0)</f>
        <v>11065</v>
      </c>
      <c r="AJ15" s="198">
        <f>ROUND(N(data!P93), 0)</f>
        <v>130514</v>
      </c>
      <c r="AK15" s="271">
        <f>ROUND(N(data!P94), 2)</f>
        <v>42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180</v>
      </c>
      <c r="B16" s="200" t="str">
        <f>RIGHT(data!$C$96,4)</f>
        <v>2024</v>
      </c>
      <c r="C16" s="12" t="str">
        <f>data!Q$55</f>
        <v>7030</v>
      </c>
      <c r="D16" s="12" t="s">
        <v>1155</v>
      </c>
      <c r="E16" s="198">
        <f>ROUND(N(data!Q59), 0)</f>
        <v>376840</v>
      </c>
      <c r="F16" s="271">
        <f>ROUND(N(data!Q60), 2)</f>
        <v>15</v>
      </c>
      <c r="G16" s="198">
        <f>ROUND(N(data!Q61), 0)</f>
        <v>951406</v>
      </c>
      <c r="H16" s="198">
        <f>ROUND(N(data!Q62), 0)</f>
        <v>171061</v>
      </c>
      <c r="I16" s="198">
        <f>ROUND(N(data!Q63), 0)</f>
        <v>0</v>
      </c>
      <c r="J16" s="198">
        <f>ROUND(N(data!Q64), 0)</f>
        <v>285411</v>
      </c>
      <c r="K16" s="198">
        <f>ROUND(N(data!Q65), 0)</f>
        <v>0</v>
      </c>
      <c r="L16" s="198">
        <f>ROUND(N(data!Q66), 0)</f>
        <v>295715</v>
      </c>
      <c r="M16" s="198">
        <f>ROUND(N(data!Q67), 0)</f>
        <v>0</v>
      </c>
      <c r="N16" s="198">
        <f>ROUND(N(data!Q68), 0)</f>
        <v>0</v>
      </c>
      <c r="O16" s="198">
        <f>ROUND(N(data!Q69), 0)</f>
        <v>109749</v>
      </c>
      <c r="P16" s="198">
        <f>ROUND(N(data!Q70), 0)</f>
        <v>0</v>
      </c>
      <c r="Q16" s="198">
        <f>ROUND(N(data!Q71), 0)</f>
        <v>65124</v>
      </c>
      <c r="R16" s="198">
        <f>ROUND(N(data!Q72), 0)</f>
        <v>0</v>
      </c>
      <c r="S16" s="198">
        <f>ROUND(N(data!Q73), 0)</f>
        <v>12801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599</v>
      </c>
      <c r="X16" s="198">
        <f>ROUND(N(data!Q78), 0)</f>
        <v>29708</v>
      </c>
      <c r="Y16" s="198">
        <f>ROUND(N(data!Q79), 0)</f>
        <v>0</v>
      </c>
      <c r="Z16" s="198">
        <f>ROUND(N(data!Q80), 0)</f>
        <v>1517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2284970</v>
      </c>
      <c r="AF16" s="198">
        <f>ROUND(N(data!Q87), 0)</f>
        <v>174434</v>
      </c>
      <c r="AG16" s="198">
        <f>ROUND(N(data!Q90), 0)</f>
        <v>0</v>
      </c>
      <c r="AH16" s="198">
        <f>ROUND(N(data!Q91), 0)</f>
        <v>0</v>
      </c>
      <c r="AI16" s="198">
        <f>ROUND(N(data!Q92), 0)</f>
        <v>1004</v>
      </c>
      <c r="AJ16" s="198">
        <f>ROUND(N(data!Q93), 0)</f>
        <v>0</v>
      </c>
      <c r="AK16" s="271">
        <f>ROUND(N(data!Q94), 2)</f>
        <v>12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180</v>
      </c>
      <c r="B17" s="200" t="str">
        <f>RIGHT(data!$C$96,4)</f>
        <v>2024</v>
      </c>
      <c r="C17" s="12" t="str">
        <f>data!R$55</f>
        <v>7040</v>
      </c>
      <c r="D17" s="12" t="s">
        <v>1155</v>
      </c>
      <c r="E17" s="198">
        <f>ROUND(N(data!R59), 0)</f>
        <v>920518</v>
      </c>
      <c r="F17" s="271">
        <f>ROUND(N(data!R60), 2)</f>
        <v>63</v>
      </c>
      <c r="G17" s="198">
        <f>ROUND(N(data!R61), 0)</f>
        <v>5640076</v>
      </c>
      <c r="H17" s="198">
        <f>ROUND(N(data!R62), 0)</f>
        <v>1033307</v>
      </c>
      <c r="I17" s="198">
        <f>ROUND(N(data!R63), 0)</f>
        <v>0</v>
      </c>
      <c r="J17" s="198">
        <f>ROUND(N(data!R64), 0)</f>
        <v>130585</v>
      </c>
      <c r="K17" s="198">
        <f>ROUND(N(data!R65), 0)</f>
        <v>0</v>
      </c>
      <c r="L17" s="198">
        <f>ROUND(N(data!R66), 0)</f>
        <v>878144</v>
      </c>
      <c r="M17" s="198">
        <f>ROUND(N(data!R67), 0)</f>
        <v>1167</v>
      </c>
      <c r="N17" s="198">
        <f>ROUND(N(data!R68), 0)</f>
        <v>0</v>
      </c>
      <c r="O17" s="198">
        <f>ROUND(N(data!R69), 0)</f>
        <v>214727</v>
      </c>
      <c r="P17" s="198">
        <f>ROUND(N(data!R70), 0)</f>
        <v>0</v>
      </c>
      <c r="Q17" s="198">
        <f>ROUND(N(data!R71), 0)</f>
        <v>0</v>
      </c>
      <c r="R17" s="198">
        <f>ROUND(N(data!R72), 0)</f>
        <v>210</v>
      </c>
      <c r="S17" s="198">
        <f>ROUND(N(data!R73), 0)</f>
        <v>80827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3558</v>
      </c>
      <c r="X17" s="198">
        <f>ROUND(N(data!R78), 0)</f>
        <v>121726</v>
      </c>
      <c r="Y17" s="198">
        <f>ROUND(N(data!R79), 0)</f>
        <v>0</v>
      </c>
      <c r="Z17" s="198">
        <f>ROUND(N(data!R80), 0)</f>
        <v>8406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15035454</v>
      </c>
      <c r="AF17" s="198">
        <f>ROUND(N(data!R87), 0)</f>
        <v>2227994</v>
      </c>
      <c r="AG17" s="198">
        <f>ROUND(N(data!R90), 0)</f>
        <v>0</v>
      </c>
      <c r="AH17" s="198">
        <f>ROUND(N(data!R91), 0)</f>
        <v>59</v>
      </c>
      <c r="AI17" s="198">
        <f>ROUND(N(data!R92), 0)</f>
        <v>254</v>
      </c>
      <c r="AJ17" s="198">
        <f>ROUND(N(data!R93), 0)</f>
        <v>19474</v>
      </c>
      <c r="AK17" s="271">
        <f>ROUND(N(data!R94), 2)</f>
        <v>53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180</v>
      </c>
      <c r="B18" s="200" t="str">
        <f>RIGHT(data!$C$96,4)</f>
        <v>2024</v>
      </c>
      <c r="C18" s="12" t="str">
        <f>data!S$55</f>
        <v>7050</v>
      </c>
      <c r="D18" s="12" t="s">
        <v>1155</v>
      </c>
      <c r="E18" s="198">
        <f>ROUND(N(data!S59), 0)</f>
        <v>0</v>
      </c>
      <c r="F18" s="271">
        <f>ROUND(N(data!S60), 2)</f>
        <v>9</v>
      </c>
      <c r="G18" s="198">
        <f>ROUND(N(data!S61), 0)</f>
        <v>290028</v>
      </c>
      <c r="H18" s="198">
        <f>ROUND(N(data!S62), 0)</f>
        <v>91839</v>
      </c>
      <c r="I18" s="198">
        <f>ROUND(N(data!S63), 0)</f>
        <v>0</v>
      </c>
      <c r="J18" s="198">
        <f>ROUND(N(data!S64), 0)</f>
        <v>229445</v>
      </c>
      <c r="K18" s="198">
        <f>ROUND(N(data!S65), 0)</f>
        <v>0</v>
      </c>
      <c r="L18" s="198">
        <f>ROUND(N(data!S66), 0)</f>
        <v>-758308</v>
      </c>
      <c r="M18" s="198">
        <f>ROUND(N(data!S67), 0)</f>
        <v>72286</v>
      </c>
      <c r="N18" s="198">
        <f>ROUND(N(data!S68), 0)</f>
        <v>0</v>
      </c>
      <c r="O18" s="198">
        <f>ROUND(N(data!S69), 0)</f>
        <v>56991</v>
      </c>
      <c r="P18" s="198">
        <f>ROUND(N(data!S70), 0)</f>
        <v>0</v>
      </c>
      <c r="Q18" s="198">
        <f>ROUND(N(data!S71), 0)</f>
        <v>26590</v>
      </c>
      <c r="R18" s="198">
        <f>ROUND(N(data!S72), 0)</f>
        <v>0</v>
      </c>
      <c r="S18" s="198">
        <f>ROUND(N(data!S73), 0)</f>
        <v>10476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13727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6198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1800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180</v>
      </c>
      <c r="B19" s="200" t="str">
        <f>RIGHT(data!$C$96,4)</f>
        <v>2024</v>
      </c>
      <c r="C19" s="12" t="str">
        <f>data!T$55</f>
        <v>7060</v>
      </c>
      <c r="D19" s="12" t="s">
        <v>1155</v>
      </c>
      <c r="E19" s="198">
        <f>ROUND(N(data!T59), 0)</f>
        <v>0</v>
      </c>
      <c r="F19" s="271">
        <f>ROUND(N(data!T60), 2)</f>
        <v>0</v>
      </c>
      <c r="G19" s="198">
        <f>ROUND(N(data!T61), 0)</f>
        <v>129312</v>
      </c>
      <c r="H19" s="198">
        <f>ROUND(N(data!T62), 0)</f>
        <v>24735</v>
      </c>
      <c r="I19" s="198">
        <f>ROUND(N(data!T63), 0)</f>
        <v>0</v>
      </c>
      <c r="J19" s="198">
        <f>ROUND(N(data!T64), 0)</f>
        <v>3262</v>
      </c>
      <c r="K19" s="198">
        <f>ROUND(N(data!T65), 0)</f>
        <v>0</v>
      </c>
      <c r="L19" s="198">
        <f>ROUND(N(data!T66), 0)</f>
        <v>60645</v>
      </c>
      <c r="M19" s="198">
        <f>ROUND(N(data!T67), 0)</f>
        <v>5332</v>
      </c>
      <c r="N19" s="198">
        <f>ROUND(N(data!T68), 0)</f>
        <v>0</v>
      </c>
      <c r="O19" s="198">
        <f>ROUND(N(data!T69), 0)</f>
        <v>5462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5462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2161082</v>
      </c>
      <c r="AF19" s="198">
        <f>ROUND(N(data!T87), 0)</f>
        <v>1948142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180</v>
      </c>
      <c r="B20" s="200" t="str">
        <f>RIGHT(data!$C$96,4)</f>
        <v>2024</v>
      </c>
      <c r="C20" s="12" t="str">
        <f>data!U$55</f>
        <v>7070</v>
      </c>
      <c r="D20" s="12" t="s">
        <v>1155</v>
      </c>
      <c r="E20" s="198">
        <f>ROUND(N(data!U59), 0)</f>
        <v>352619</v>
      </c>
      <c r="F20" s="271">
        <f>ROUND(N(data!U60), 2)</f>
        <v>35</v>
      </c>
      <c r="G20" s="198">
        <f>ROUND(N(data!U61), 0)</f>
        <v>2277513</v>
      </c>
      <c r="H20" s="198">
        <f>ROUND(N(data!U62), 0)</f>
        <v>627434</v>
      </c>
      <c r="I20" s="198">
        <f>ROUND(N(data!U63), 0)</f>
        <v>19673</v>
      </c>
      <c r="J20" s="198">
        <f>ROUND(N(data!U64), 0)</f>
        <v>1581245</v>
      </c>
      <c r="K20" s="198">
        <f>ROUND(N(data!U65), 0)</f>
        <v>0</v>
      </c>
      <c r="L20" s="198">
        <f>ROUND(N(data!U66), 0)</f>
        <v>11896191</v>
      </c>
      <c r="M20" s="198">
        <f>ROUND(N(data!U67), 0)</f>
        <v>80818</v>
      </c>
      <c r="N20" s="198">
        <f>ROUND(N(data!U68), 0)</f>
        <v>0</v>
      </c>
      <c r="O20" s="198">
        <f>ROUND(N(data!U69), 0)</f>
        <v>639549</v>
      </c>
      <c r="P20" s="198">
        <f>ROUND(N(data!U70), 0)</f>
        <v>410400</v>
      </c>
      <c r="Q20" s="198">
        <f>ROUND(N(data!U71), 0)</f>
        <v>0</v>
      </c>
      <c r="R20" s="198">
        <f>ROUND(N(data!U72), 0)</f>
        <v>21194</v>
      </c>
      <c r="S20" s="198">
        <f>ROUND(N(data!U73), 0)</f>
        <v>83319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3483</v>
      </c>
      <c r="X20" s="198">
        <f>ROUND(N(data!U78), 0)</f>
        <v>101263</v>
      </c>
      <c r="Y20" s="198">
        <f>ROUND(N(data!U79), 0)</f>
        <v>0</v>
      </c>
      <c r="Z20" s="198">
        <f>ROUND(N(data!U80), 0)</f>
        <v>50</v>
      </c>
      <c r="AA20" s="198">
        <f>ROUND(N(data!U81), 0)</f>
        <v>0</v>
      </c>
      <c r="AB20" s="198">
        <f>ROUND(N(data!U82), 0)</f>
        <v>0</v>
      </c>
      <c r="AC20" s="198">
        <f>ROUND(N(data!U83), 0)</f>
        <v>19839</v>
      </c>
      <c r="AD20" s="198">
        <f>ROUND(N(data!U84), 0)</f>
        <v>6966071</v>
      </c>
      <c r="AE20" s="198">
        <f>ROUND(N(data!U89), 0)</f>
        <v>44876056</v>
      </c>
      <c r="AF20" s="198">
        <f>ROUND(N(data!U87), 0)</f>
        <v>20471969</v>
      </c>
      <c r="AG20" s="198">
        <f>ROUND(N(data!U90), 0)</f>
        <v>0</v>
      </c>
      <c r="AH20" s="198">
        <f>ROUND(N(data!U91), 0)</f>
        <v>0</v>
      </c>
      <c r="AI20" s="198">
        <f>ROUND(N(data!U92), 0)</f>
        <v>1451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180</v>
      </c>
      <c r="B21" s="200" t="str">
        <f>RIGHT(data!$C$96,4)</f>
        <v>2024</v>
      </c>
      <c r="C21" s="12" t="str">
        <f>data!V$55</f>
        <v>7110</v>
      </c>
      <c r="D21" s="12" t="s">
        <v>1155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620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180</v>
      </c>
      <c r="B22" s="200" t="str">
        <f>RIGHT(data!$C$96,4)</f>
        <v>2024</v>
      </c>
      <c r="C22" s="12" t="str">
        <f>data!W$55</f>
        <v>7120</v>
      </c>
      <c r="D22" s="12" t="s">
        <v>1155</v>
      </c>
      <c r="E22" s="198">
        <f>ROUND(N(data!W59), 0)</f>
        <v>4556</v>
      </c>
      <c r="F22" s="271">
        <f>ROUND(N(data!W60), 2)</f>
        <v>7</v>
      </c>
      <c r="G22" s="198">
        <f>ROUND(N(data!W61), 0)</f>
        <v>523207</v>
      </c>
      <c r="H22" s="198">
        <f>ROUND(N(data!W62), 0)</f>
        <v>110771</v>
      </c>
      <c r="I22" s="198">
        <f>ROUND(N(data!W63), 0)</f>
        <v>0</v>
      </c>
      <c r="J22" s="198">
        <f>ROUND(N(data!W64), 0)</f>
        <v>21939</v>
      </c>
      <c r="K22" s="198">
        <f>ROUND(N(data!W65), 0)</f>
        <v>0</v>
      </c>
      <c r="L22" s="198">
        <f>ROUND(N(data!W66), 0)</f>
        <v>823283</v>
      </c>
      <c r="M22" s="198">
        <f>ROUND(N(data!W67), 0)</f>
        <v>0</v>
      </c>
      <c r="N22" s="198">
        <f>ROUND(N(data!W68), 0)</f>
        <v>0</v>
      </c>
      <c r="O22" s="198">
        <f>ROUND(N(data!W69), 0)</f>
        <v>49806</v>
      </c>
      <c r="P22" s="198">
        <f>ROUND(N(data!W70), 0)</f>
        <v>0</v>
      </c>
      <c r="Q22" s="198">
        <f>ROUND(N(data!W71), 0)</f>
        <v>7711</v>
      </c>
      <c r="R22" s="198">
        <f>ROUND(N(data!W72), 0)</f>
        <v>0</v>
      </c>
      <c r="S22" s="198">
        <f>ROUND(N(data!W73), 0)</f>
        <v>7642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12371</v>
      </c>
      <c r="X22" s="198">
        <f>ROUND(N(data!W78), 0)</f>
        <v>10214</v>
      </c>
      <c r="Y22" s="198">
        <f>ROUND(N(data!W79), 0)</f>
        <v>0</v>
      </c>
      <c r="Z22" s="198">
        <f>ROUND(N(data!W80), 0)</f>
        <v>343</v>
      </c>
      <c r="AA22" s="198">
        <f>ROUND(N(data!W81), 0)</f>
        <v>0</v>
      </c>
      <c r="AB22" s="198">
        <f>ROUND(N(data!W82), 0)</f>
        <v>0</v>
      </c>
      <c r="AC22" s="198">
        <f>ROUND(N(data!W83), 0)</f>
        <v>11525</v>
      </c>
      <c r="AD22" s="198">
        <f>ROUND(N(data!W84), 0)</f>
        <v>0</v>
      </c>
      <c r="AE22" s="198">
        <f>ROUND(N(data!W89), 0)</f>
        <v>21405224</v>
      </c>
      <c r="AF22" s="198">
        <f>ROUND(N(data!W87), 0)</f>
        <v>3120524</v>
      </c>
      <c r="AG22" s="198">
        <f>ROUND(N(data!W90), 0)</f>
        <v>0</v>
      </c>
      <c r="AH22" s="198">
        <f>ROUND(N(data!W91), 0)</f>
        <v>0</v>
      </c>
      <c r="AI22" s="198">
        <f>ROUND(N(data!W92), 0)</f>
        <v>595</v>
      </c>
      <c r="AJ22" s="198">
        <f>ROUND(N(data!W93), 0)</f>
        <v>103409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180</v>
      </c>
      <c r="B23" s="200" t="str">
        <f>RIGHT(data!$C$96,4)</f>
        <v>2024</v>
      </c>
      <c r="C23" s="12" t="str">
        <f>data!X$55</f>
        <v>7130</v>
      </c>
      <c r="D23" s="12" t="s">
        <v>1155</v>
      </c>
      <c r="E23" s="198">
        <f>ROUND(N(data!X59), 0)</f>
        <v>30243</v>
      </c>
      <c r="F23" s="271">
        <f>ROUND(N(data!X60), 2)</f>
        <v>15</v>
      </c>
      <c r="G23" s="198">
        <f>ROUND(N(data!X61), 0)</f>
        <v>1227940</v>
      </c>
      <c r="H23" s="198">
        <f>ROUND(N(data!X62), 0)</f>
        <v>266928</v>
      </c>
      <c r="I23" s="198">
        <f>ROUND(N(data!X63), 0)</f>
        <v>0</v>
      </c>
      <c r="J23" s="198">
        <f>ROUND(N(data!X64), 0)</f>
        <v>275166</v>
      </c>
      <c r="K23" s="198">
        <f>ROUND(N(data!X65), 0)</f>
        <v>0</v>
      </c>
      <c r="L23" s="198">
        <f>ROUND(N(data!X66), 0)</f>
        <v>2939707</v>
      </c>
      <c r="M23" s="198">
        <f>ROUND(N(data!X67), 0)</f>
        <v>77675</v>
      </c>
      <c r="N23" s="198">
        <f>ROUND(N(data!X68), 0)</f>
        <v>0</v>
      </c>
      <c r="O23" s="198">
        <f>ROUND(N(data!X69), 0)</f>
        <v>112984</v>
      </c>
      <c r="P23" s="198">
        <f>ROUND(N(data!X70), 0)</f>
        <v>0</v>
      </c>
      <c r="Q23" s="198">
        <f>ROUND(N(data!X71), 0)</f>
        <v>55305</v>
      </c>
      <c r="R23" s="198">
        <f>ROUND(N(data!X72), 0)</f>
        <v>0</v>
      </c>
      <c r="S23" s="198">
        <f>ROUND(N(data!X73), 0)</f>
        <v>23498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909</v>
      </c>
      <c r="X23" s="198">
        <f>ROUND(N(data!X78), 0)</f>
        <v>32253</v>
      </c>
      <c r="Y23" s="198">
        <f>ROUND(N(data!X79), 0)</f>
        <v>0</v>
      </c>
      <c r="Z23" s="198">
        <f>ROUND(N(data!X80), 0)</f>
        <v>724</v>
      </c>
      <c r="AA23" s="198">
        <f>ROUND(N(data!X81), 0)</f>
        <v>0</v>
      </c>
      <c r="AB23" s="198">
        <f>ROUND(N(data!X82), 0)</f>
        <v>0</v>
      </c>
      <c r="AC23" s="198">
        <f>ROUND(N(data!X83), 0)</f>
        <v>295</v>
      </c>
      <c r="AD23" s="198">
        <f>ROUND(N(data!X84), 0)</f>
        <v>0</v>
      </c>
      <c r="AE23" s="198">
        <f>ROUND(N(data!X89), 0)</f>
        <v>83829643</v>
      </c>
      <c r="AF23" s="198">
        <f>ROUND(N(data!X87), 0)</f>
        <v>17546931</v>
      </c>
      <c r="AG23" s="198">
        <f>ROUND(N(data!X90), 0)</f>
        <v>0</v>
      </c>
      <c r="AH23" s="198">
        <f>ROUND(N(data!X91), 0)</f>
        <v>0</v>
      </c>
      <c r="AI23" s="198">
        <f>ROUND(N(data!X92), 0)</f>
        <v>220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180</v>
      </c>
      <c r="B24" s="200" t="str">
        <f>RIGHT(data!$C$96,4)</f>
        <v>2024</v>
      </c>
      <c r="C24" s="12" t="str">
        <f>data!Y$55</f>
        <v>7140</v>
      </c>
      <c r="D24" s="12" t="s">
        <v>1155</v>
      </c>
      <c r="E24" s="198">
        <f>ROUND(N(data!Y59), 0)</f>
        <v>65637</v>
      </c>
      <c r="F24" s="271">
        <f>ROUND(N(data!Y60), 2)</f>
        <v>32</v>
      </c>
      <c r="G24" s="198">
        <f>ROUND(N(data!Y61), 0)</f>
        <v>3443330</v>
      </c>
      <c r="H24" s="198">
        <f>ROUND(N(data!Y62), 0)</f>
        <v>700863</v>
      </c>
      <c r="I24" s="198">
        <f>ROUND(N(data!Y63), 0)</f>
        <v>3806721</v>
      </c>
      <c r="J24" s="198">
        <f>ROUND(N(data!Y64), 0)</f>
        <v>1580901</v>
      </c>
      <c r="K24" s="198">
        <f>ROUND(N(data!Y65), 0)</f>
        <v>0</v>
      </c>
      <c r="L24" s="198">
        <f>ROUND(N(data!Y66), 0)</f>
        <v>3152789</v>
      </c>
      <c r="M24" s="198">
        <f>ROUND(N(data!Y67), 0)</f>
        <v>268867</v>
      </c>
      <c r="N24" s="198">
        <f>ROUND(N(data!Y68), 0)</f>
        <v>0</v>
      </c>
      <c r="O24" s="198">
        <f>ROUND(N(data!Y69), 0)</f>
        <v>362417</v>
      </c>
      <c r="P24" s="198">
        <f>ROUND(N(data!Y70), 0)</f>
        <v>0</v>
      </c>
      <c r="Q24" s="198">
        <f>ROUND(N(data!Y71), 0)</f>
        <v>0</v>
      </c>
      <c r="R24" s="198">
        <f>ROUND(N(data!Y72), 0)</f>
        <v>65000</v>
      </c>
      <c r="S24" s="198">
        <f>ROUND(N(data!Y73), 0)</f>
        <v>98690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64513</v>
      </c>
      <c r="X24" s="198">
        <f>ROUND(N(data!Y78), 0)</f>
        <v>127385</v>
      </c>
      <c r="Y24" s="198">
        <f>ROUND(N(data!Y79), 0)</f>
        <v>0</v>
      </c>
      <c r="Z24" s="198">
        <f>ROUND(N(data!Y80), 0)</f>
        <v>4155</v>
      </c>
      <c r="AA24" s="198">
        <f>ROUND(N(data!Y81), 0)</f>
        <v>0</v>
      </c>
      <c r="AB24" s="198">
        <f>ROUND(N(data!Y82), 0)</f>
        <v>0</v>
      </c>
      <c r="AC24" s="198">
        <f>ROUND(N(data!Y83), 0)</f>
        <v>2674</v>
      </c>
      <c r="AD24" s="198">
        <f>ROUND(N(data!Y84), 0)</f>
        <v>0</v>
      </c>
      <c r="AE24" s="198">
        <f>ROUND(N(data!Y89), 0)</f>
        <v>63724710</v>
      </c>
      <c r="AF24" s="198">
        <f>ROUND(N(data!Y87), 0)</f>
        <v>19179963</v>
      </c>
      <c r="AG24" s="198">
        <f>ROUND(N(data!Y90), 0)</f>
        <v>0</v>
      </c>
      <c r="AH24" s="198">
        <f>ROUND(N(data!Y91), 0)</f>
        <v>0</v>
      </c>
      <c r="AI24" s="198">
        <f>ROUND(N(data!Y92), 0)</f>
        <v>4013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180</v>
      </c>
      <c r="B25" s="200" t="str">
        <f>RIGHT(data!$C$96,4)</f>
        <v>2024</v>
      </c>
      <c r="C25" s="12" t="str">
        <f>data!Z$55</f>
        <v>7150</v>
      </c>
      <c r="D25" s="12" t="s">
        <v>1155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180</v>
      </c>
      <c r="B26" s="200" t="str">
        <f>RIGHT(data!$C$96,4)</f>
        <v>2024</v>
      </c>
      <c r="C26" s="12" t="str">
        <f>data!AA$55</f>
        <v>7160</v>
      </c>
      <c r="D26" s="12" t="s">
        <v>1155</v>
      </c>
      <c r="E26" s="198">
        <f>ROUND(N(data!AA59), 0)</f>
        <v>559</v>
      </c>
      <c r="F26" s="271">
        <f>ROUND(N(data!AA60), 2)</f>
        <v>1</v>
      </c>
      <c r="G26" s="198">
        <f>ROUND(N(data!AA61), 0)</f>
        <v>217052</v>
      </c>
      <c r="H26" s="198">
        <f>ROUND(N(data!AA62), 0)</f>
        <v>45827</v>
      </c>
      <c r="I26" s="198">
        <f>ROUND(N(data!AA63), 0)</f>
        <v>0</v>
      </c>
      <c r="J26" s="198">
        <f>ROUND(N(data!AA64), 0)</f>
        <v>158057</v>
      </c>
      <c r="K26" s="198">
        <f>ROUND(N(data!AA65), 0)</f>
        <v>0</v>
      </c>
      <c r="L26" s="198">
        <f>ROUND(N(data!AA66), 0)</f>
        <v>236268</v>
      </c>
      <c r="M26" s="198">
        <f>ROUND(N(data!AA67), 0)</f>
        <v>4432</v>
      </c>
      <c r="N26" s="198">
        <f>ROUND(N(data!AA68), 0)</f>
        <v>0</v>
      </c>
      <c r="O26" s="198">
        <f>ROUND(N(data!AA69), 0)</f>
        <v>36457</v>
      </c>
      <c r="P26" s="198">
        <f>ROUND(N(data!AA70), 0)</f>
        <v>0</v>
      </c>
      <c r="Q26" s="198">
        <f>ROUND(N(data!AA71), 0)</f>
        <v>0</v>
      </c>
      <c r="R26" s="198">
        <f>ROUND(N(data!AA72), 0)</f>
        <v>98</v>
      </c>
      <c r="S26" s="198">
        <f>ROUND(N(data!AA73), 0)</f>
        <v>14360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3002</v>
      </c>
      <c r="X26" s="198">
        <f>ROUND(N(data!AA78), 0)</f>
        <v>13923</v>
      </c>
      <c r="Y26" s="198">
        <f>ROUND(N(data!AA79), 0)</f>
        <v>0</v>
      </c>
      <c r="Z26" s="198">
        <f>ROUND(N(data!AA80), 0)</f>
        <v>119</v>
      </c>
      <c r="AA26" s="198">
        <f>ROUND(N(data!AA81), 0)</f>
        <v>0</v>
      </c>
      <c r="AB26" s="198">
        <f>ROUND(N(data!AA82), 0)</f>
        <v>0</v>
      </c>
      <c r="AC26" s="198">
        <f>ROUND(N(data!AA83), 0)</f>
        <v>4955</v>
      </c>
      <c r="AD26" s="198">
        <f>ROUND(N(data!AA84), 0)</f>
        <v>0</v>
      </c>
      <c r="AE26" s="198">
        <f>ROUND(N(data!AA89), 0)</f>
        <v>3307125</v>
      </c>
      <c r="AF26" s="198">
        <f>ROUND(N(data!AA87), 0)</f>
        <v>831377</v>
      </c>
      <c r="AG26" s="198">
        <f>ROUND(N(data!AA90), 0)</f>
        <v>0</v>
      </c>
      <c r="AH26" s="198">
        <f>ROUND(N(data!AA91), 0)</f>
        <v>0</v>
      </c>
      <c r="AI26" s="198">
        <f>ROUND(N(data!AA92), 0)</f>
        <v>384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180</v>
      </c>
      <c r="B27" s="200" t="str">
        <f>RIGHT(data!$C$96,4)</f>
        <v>2024</v>
      </c>
      <c r="C27" s="12" t="str">
        <f>data!AB$55</f>
        <v>7170</v>
      </c>
      <c r="D27" s="12" t="s">
        <v>1155</v>
      </c>
      <c r="E27" s="198">
        <f>ROUND(N(data!AB59), 0)</f>
        <v>0</v>
      </c>
      <c r="F27" s="271">
        <f>ROUND(N(data!AB60), 2)</f>
        <v>34</v>
      </c>
      <c r="G27" s="198">
        <f>ROUND(N(data!AB61), 0)</f>
        <v>2600615</v>
      </c>
      <c r="H27" s="198">
        <f>ROUND(N(data!AB62), 0)</f>
        <v>526196</v>
      </c>
      <c r="I27" s="198">
        <f>ROUND(N(data!AB63), 0)</f>
        <v>0</v>
      </c>
      <c r="J27" s="198">
        <f>ROUND(N(data!AB64), 0)</f>
        <v>2991928</v>
      </c>
      <c r="K27" s="198">
        <f>ROUND(N(data!AB65), 0)</f>
        <v>0</v>
      </c>
      <c r="L27" s="198">
        <f>ROUND(N(data!AB66), 0)</f>
        <v>3238698</v>
      </c>
      <c r="M27" s="198">
        <f>ROUND(N(data!AB67), 0)</f>
        <v>36469</v>
      </c>
      <c r="N27" s="198">
        <f>ROUND(N(data!AB68), 0)</f>
        <v>14049</v>
      </c>
      <c r="O27" s="198">
        <f>ROUND(N(data!AB69), 0)</f>
        <v>257243</v>
      </c>
      <c r="P27" s="198">
        <f>ROUND(N(data!AB70), 0)</f>
        <v>0</v>
      </c>
      <c r="Q27" s="198">
        <f>ROUND(N(data!AB71), 0)</f>
        <v>0</v>
      </c>
      <c r="R27" s="198">
        <f>ROUND(N(data!AB72), 0)</f>
        <v>-451</v>
      </c>
      <c r="S27" s="198">
        <f>ROUND(N(data!AB73), 0)</f>
        <v>102257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143103</v>
      </c>
      <c r="Y27" s="198">
        <f>ROUND(N(data!AB79), 0)</f>
        <v>0</v>
      </c>
      <c r="Z27" s="198">
        <f>ROUND(N(data!AB80), 0)</f>
        <v>1556</v>
      </c>
      <c r="AA27" s="198">
        <f>ROUND(N(data!AB81), 0)</f>
        <v>0</v>
      </c>
      <c r="AB27" s="198">
        <f>ROUND(N(data!AB82), 0)</f>
        <v>0</v>
      </c>
      <c r="AC27" s="198">
        <f>ROUND(N(data!AB83), 0)</f>
        <v>10778</v>
      </c>
      <c r="AD27" s="198">
        <f>ROUND(N(data!AB84), 0)</f>
        <v>0</v>
      </c>
      <c r="AE27" s="198">
        <f>ROUND(N(data!AB89), 0)</f>
        <v>59239736</v>
      </c>
      <c r="AF27" s="198">
        <f>ROUND(N(data!AB87), 0)</f>
        <v>28650243</v>
      </c>
      <c r="AG27" s="198">
        <f>ROUND(N(data!AB90), 0)</f>
        <v>0</v>
      </c>
      <c r="AH27" s="198">
        <f>ROUND(N(data!AB91), 0)</f>
        <v>0</v>
      </c>
      <c r="AI27" s="198">
        <f>ROUND(N(data!AB92), 0)</f>
        <v>1274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180</v>
      </c>
      <c r="B28" s="200" t="str">
        <f>RIGHT(data!$C$96,4)</f>
        <v>2024</v>
      </c>
      <c r="C28" s="12" t="str">
        <f>data!AC$55</f>
        <v>7180</v>
      </c>
      <c r="D28" s="12" t="s">
        <v>1155</v>
      </c>
      <c r="E28" s="198">
        <f>ROUND(N(data!AC59), 0)</f>
        <v>73697</v>
      </c>
      <c r="F28" s="271">
        <f>ROUND(N(data!AC60), 2)</f>
        <v>24</v>
      </c>
      <c r="G28" s="198">
        <f>ROUND(N(data!AC61), 0)</f>
        <v>1770448</v>
      </c>
      <c r="H28" s="198">
        <f>ROUND(N(data!AC62), 0)</f>
        <v>381227</v>
      </c>
      <c r="I28" s="198">
        <f>ROUND(N(data!AC63), 0)</f>
        <v>0</v>
      </c>
      <c r="J28" s="198">
        <f>ROUND(N(data!AC64), 0)</f>
        <v>175934</v>
      </c>
      <c r="K28" s="198">
        <f>ROUND(N(data!AC65), 0)</f>
        <v>0</v>
      </c>
      <c r="L28" s="198">
        <f>ROUND(N(data!AC66), 0)</f>
        <v>1063221</v>
      </c>
      <c r="M28" s="198">
        <f>ROUND(N(data!AC67), 0)</f>
        <v>13282</v>
      </c>
      <c r="N28" s="198">
        <f>ROUND(N(data!AC68), 0)</f>
        <v>32474</v>
      </c>
      <c r="O28" s="198">
        <f>ROUND(N(data!AC69), 0)</f>
        <v>145197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40988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14975</v>
      </c>
      <c r="X28" s="198">
        <f>ROUND(N(data!AC78), 0)</f>
        <v>45932</v>
      </c>
      <c r="Y28" s="198">
        <f>ROUND(N(data!AC79), 0)</f>
        <v>0</v>
      </c>
      <c r="Z28" s="198">
        <f>ROUND(N(data!AC80), 0)</f>
        <v>5492</v>
      </c>
      <c r="AA28" s="198">
        <f>ROUND(N(data!AC81), 0)</f>
        <v>0</v>
      </c>
      <c r="AB28" s="198">
        <f>ROUND(N(data!AC82), 0)</f>
        <v>0</v>
      </c>
      <c r="AC28" s="198">
        <f>ROUND(N(data!AC83), 0)</f>
        <v>37810</v>
      </c>
      <c r="AD28" s="198">
        <f>ROUND(N(data!AC84), 0)</f>
        <v>0</v>
      </c>
      <c r="AE28" s="198">
        <f>ROUND(N(data!AC89), 0)</f>
        <v>7886435</v>
      </c>
      <c r="AF28" s="198">
        <f>ROUND(N(data!AC87), 0)</f>
        <v>5905047</v>
      </c>
      <c r="AG28" s="198">
        <f>ROUND(N(data!AC90), 0)</f>
        <v>0</v>
      </c>
      <c r="AH28" s="198">
        <f>ROUND(N(data!AC91), 0)</f>
        <v>0</v>
      </c>
      <c r="AI28" s="198">
        <f>ROUND(N(data!AC92), 0)</f>
        <v>433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180</v>
      </c>
      <c r="B29" s="200" t="str">
        <f>RIGHT(data!$C$96,4)</f>
        <v>2024</v>
      </c>
      <c r="C29" s="12" t="str">
        <f>data!AD$55</f>
        <v>7190</v>
      </c>
      <c r="D29" s="12" t="s">
        <v>1155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1625</v>
      </c>
      <c r="M29" s="198">
        <f>ROUND(N(data!AD67), 0)</f>
        <v>13750</v>
      </c>
      <c r="N29" s="198">
        <f>ROUND(N(data!AD68), 0)</f>
        <v>0</v>
      </c>
      <c r="O29" s="198">
        <f>ROUND(N(data!AD69), 0)</f>
        <v>4654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4272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382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159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180</v>
      </c>
      <c r="B30" s="200" t="str">
        <f>RIGHT(data!$C$96,4)</f>
        <v>2024</v>
      </c>
      <c r="C30" s="12" t="str">
        <f>data!AE$55</f>
        <v>7200</v>
      </c>
      <c r="D30" s="12" t="s">
        <v>1155</v>
      </c>
      <c r="E30" s="198">
        <f>ROUND(N(data!AE59), 0)</f>
        <v>12269</v>
      </c>
      <c r="F30" s="271">
        <f>ROUND(N(data!AE60), 2)</f>
        <v>11</v>
      </c>
      <c r="G30" s="198">
        <f>ROUND(N(data!AE61), 0)</f>
        <v>734790</v>
      </c>
      <c r="H30" s="198">
        <f>ROUND(N(data!AE62), 0)</f>
        <v>153392</v>
      </c>
      <c r="I30" s="198">
        <f>ROUND(N(data!AE63), 0)</f>
        <v>0</v>
      </c>
      <c r="J30" s="198">
        <f>ROUND(N(data!AE64), 0)</f>
        <v>1482</v>
      </c>
      <c r="K30" s="198">
        <f>ROUND(N(data!AE65), 0)</f>
        <v>0</v>
      </c>
      <c r="L30" s="198">
        <f>ROUND(N(data!AE66), 0)</f>
        <v>262611</v>
      </c>
      <c r="M30" s="198">
        <f>ROUND(N(data!AE67), 0)</f>
        <v>0</v>
      </c>
      <c r="N30" s="198">
        <f>ROUND(N(data!AE68), 0)</f>
        <v>0</v>
      </c>
      <c r="O30" s="198">
        <f>ROUND(N(data!AE69), 0)</f>
        <v>31605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12372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16945</v>
      </c>
      <c r="Y30" s="198">
        <f>ROUND(N(data!AE79), 0)</f>
        <v>0</v>
      </c>
      <c r="Z30" s="198">
        <f>ROUND(N(data!AE80), 0)</f>
        <v>620</v>
      </c>
      <c r="AA30" s="198">
        <f>ROUND(N(data!AE81), 0)</f>
        <v>0</v>
      </c>
      <c r="AB30" s="198">
        <f>ROUND(N(data!AE82), 0)</f>
        <v>0</v>
      </c>
      <c r="AC30" s="198">
        <f>ROUND(N(data!AE83), 0)</f>
        <v>1668</v>
      </c>
      <c r="AD30" s="198">
        <f>ROUND(N(data!AE84), 0)</f>
        <v>433</v>
      </c>
      <c r="AE30" s="198">
        <f>ROUND(N(data!AE89), 0)</f>
        <v>3245157</v>
      </c>
      <c r="AF30" s="198">
        <f>ROUND(N(data!AE87), 0)</f>
        <v>2516330</v>
      </c>
      <c r="AG30" s="198">
        <f>ROUND(N(data!AE90), 0)</f>
        <v>0</v>
      </c>
      <c r="AH30" s="198">
        <f>ROUND(N(data!AE91), 0)</f>
        <v>0</v>
      </c>
      <c r="AI30" s="198">
        <f>ROUND(N(data!AE92), 0)</f>
        <v>201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180</v>
      </c>
      <c r="B31" s="200" t="str">
        <f>RIGHT(data!$C$96,4)</f>
        <v>2024</v>
      </c>
      <c r="C31" s="12" t="str">
        <f>data!AF$55</f>
        <v>7220</v>
      </c>
      <c r="D31" s="12" t="s">
        <v>1155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180</v>
      </c>
      <c r="B32" s="200" t="str">
        <f>RIGHT(data!$C$96,4)</f>
        <v>2024</v>
      </c>
      <c r="C32" s="12" t="str">
        <f>data!AG$55</f>
        <v>7230</v>
      </c>
      <c r="D32" s="12" t="s">
        <v>1155</v>
      </c>
      <c r="E32" s="198">
        <f>ROUND(N(data!AG59), 0)</f>
        <v>47335</v>
      </c>
      <c r="F32" s="271">
        <f>ROUND(N(data!AG60), 2)</f>
        <v>86</v>
      </c>
      <c r="G32" s="198">
        <f>ROUND(N(data!AG61), 0)</f>
        <v>10187130</v>
      </c>
      <c r="H32" s="198">
        <f>ROUND(N(data!AG62), 0)</f>
        <v>1825632</v>
      </c>
      <c r="I32" s="198">
        <f>ROUND(N(data!AG63), 0)</f>
        <v>1592065</v>
      </c>
      <c r="J32" s="198">
        <f>ROUND(N(data!AG64), 0)</f>
        <v>1652880</v>
      </c>
      <c r="K32" s="198">
        <f>ROUND(N(data!AG65), 0)</f>
        <v>0</v>
      </c>
      <c r="L32" s="198">
        <f>ROUND(N(data!AG66), 0)</f>
        <v>8079738</v>
      </c>
      <c r="M32" s="198">
        <f>ROUND(N(data!AG67), 0)</f>
        <v>48758</v>
      </c>
      <c r="N32" s="198">
        <f>ROUND(N(data!AG68), 0)</f>
        <v>0</v>
      </c>
      <c r="O32" s="198">
        <f>ROUND(N(data!AG69), 0)</f>
        <v>1288942</v>
      </c>
      <c r="P32" s="198">
        <f>ROUND(N(data!AG70), 0)</f>
        <v>0</v>
      </c>
      <c r="Q32" s="198">
        <f>ROUND(N(data!AG71), 0)</f>
        <v>709198</v>
      </c>
      <c r="R32" s="198">
        <f>ROUND(N(data!AG72), 0)</f>
        <v>3906</v>
      </c>
      <c r="S32" s="198">
        <f>ROUND(N(data!AG73), 0)</f>
        <v>161535</v>
      </c>
      <c r="T32" s="198">
        <f>ROUND(N(data!AG74), 0)</f>
        <v>0</v>
      </c>
      <c r="U32" s="198">
        <f>ROUND(N(data!AG75), 0)</f>
        <v>-145</v>
      </c>
      <c r="V32" s="198">
        <f>ROUND(N(data!AG76), 0)</f>
        <v>0</v>
      </c>
      <c r="W32" s="198">
        <f>ROUND(N(data!AG77), 0)</f>
        <v>29369</v>
      </c>
      <c r="X32" s="198">
        <f>ROUND(N(data!AG78), 0)</f>
        <v>300064</v>
      </c>
      <c r="Y32" s="198">
        <f>ROUND(N(data!AG79), 0)</f>
        <v>0</v>
      </c>
      <c r="Z32" s="198">
        <f>ROUND(N(data!AG80), 0)</f>
        <v>10506</v>
      </c>
      <c r="AA32" s="198">
        <f>ROUND(N(data!AG81), 0)</f>
        <v>0</v>
      </c>
      <c r="AB32" s="198">
        <f>ROUND(N(data!AG82), 0)</f>
        <v>0</v>
      </c>
      <c r="AC32" s="198">
        <f>ROUND(N(data!AG83), 0)</f>
        <v>74509</v>
      </c>
      <c r="AD32" s="198">
        <f>ROUND(N(data!AG84), 0)</f>
        <v>0</v>
      </c>
      <c r="AE32" s="198">
        <f>ROUND(N(data!AG89), 0)</f>
        <v>149040707</v>
      </c>
      <c r="AF32" s="198">
        <f>ROUND(N(data!AG87), 0)</f>
        <v>25277789</v>
      </c>
      <c r="AG32" s="198">
        <f>ROUND(N(data!AG90), 0)</f>
        <v>0</v>
      </c>
      <c r="AH32" s="198">
        <f>ROUND(N(data!AG91), 0)</f>
        <v>4211</v>
      </c>
      <c r="AI32" s="198">
        <f>ROUND(N(data!AG92), 0)</f>
        <v>4162</v>
      </c>
      <c r="AJ32" s="198">
        <f>ROUND(N(data!AG93), 0)</f>
        <v>318384</v>
      </c>
      <c r="AK32" s="271">
        <f>ROUND(N(data!AG94), 2)</f>
        <v>54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180</v>
      </c>
      <c r="B33" s="200" t="str">
        <f>RIGHT(data!$C$96,4)</f>
        <v>2024</v>
      </c>
      <c r="C33" s="12" t="str">
        <f>data!AH$55</f>
        <v>7240</v>
      </c>
      <c r="D33" s="12" t="s">
        <v>1155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180</v>
      </c>
      <c r="B34" s="200" t="str">
        <f>RIGHT(data!$C$96,4)</f>
        <v>2024</v>
      </c>
      <c r="C34" s="12" t="str">
        <f>data!AI$55</f>
        <v>7250</v>
      </c>
      <c r="D34" s="12" t="s">
        <v>1155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359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180</v>
      </c>
      <c r="B35" s="200" t="str">
        <f>RIGHT(data!$C$96,4)</f>
        <v>2024</v>
      </c>
      <c r="C35" s="12" t="str">
        <f>data!AJ$55</f>
        <v>7260</v>
      </c>
      <c r="D35" s="12" t="s">
        <v>1155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180</v>
      </c>
      <c r="B36" s="200" t="str">
        <f>RIGHT(data!$C$96,4)</f>
        <v>2024</v>
      </c>
      <c r="C36" s="12" t="str">
        <f>data!AK$55</f>
        <v>7310</v>
      </c>
      <c r="D36" s="12" t="s">
        <v>1155</v>
      </c>
      <c r="E36" s="198">
        <f>ROUND(N(data!AK59), 0)</f>
        <v>6714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466</v>
      </c>
      <c r="K36" s="198">
        <f>ROUND(N(data!AK65), 0)</f>
        <v>0</v>
      </c>
      <c r="L36" s="198">
        <f>ROUND(N(data!AK66), 0)</f>
        <v>53315</v>
      </c>
      <c r="M36" s="198">
        <f>ROUND(N(data!AK67), 0)</f>
        <v>0</v>
      </c>
      <c r="N36" s="198">
        <f>ROUND(N(data!AK68), 0)</f>
        <v>0</v>
      </c>
      <c r="O36" s="198">
        <f>ROUND(N(data!AK69), 0)</f>
        <v>16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15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2173229</v>
      </c>
      <c r="AF36" s="198">
        <f>ROUND(N(data!AK87), 0)</f>
        <v>1819598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180</v>
      </c>
      <c r="B37" s="200" t="str">
        <f>RIGHT(data!$C$96,4)</f>
        <v>2024</v>
      </c>
      <c r="C37" s="12" t="str">
        <f>data!AL$55</f>
        <v>7320</v>
      </c>
      <c r="D37" s="12" t="s">
        <v>1155</v>
      </c>
      <c r="E37" s="198">
        <f>ROUND(N(data!AL59), 0)</f>
        <v>1519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602</v>
      </c>
      <c r="K37" s="198">
        <f>ROUND(N(data!AL65), 0)</f>
        <v>0</v>
      </c>
      <c r="L37" s="198">
        <f>ROUND(N(data!AL66), 0)</f>
        <v>34374</v>
      </c>
      <c r="M37" s="198">
        <f>ROUND(N(data!AL67), 0)</f>
        <v>0</v>
      </c>
      <c r="N37" s="198">
        <f>ROUND(N(data!AL68), 0)</f>
        <v>0</v>
      </c>
      <c r="O37" s="198">
        <f>ROUND(N(data!AL69), 0)</f>
        <v>63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9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54</v>
      </c>
      <c r="AD37" s="198">
        <f>ROUND(N(data!AL84), 0)</f>
        <v>0</v>
      </c>
      <c r="AE37" s="198">
        <f>ROUND(N(data!AL89), 0)</f>
        <v>956274</v>
      </c>
      <c r="AF37" s="198">
        <f>ROUND(N(data!AL87), 0)</f>
        <v>863177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180</v>
      </c>
      <c r="B38" s="200" t="str">
        <f>RIGHT(data!$C$96,4)</f>
        <v>2024</v>
      </c>
      <c r="C38" s="12" t="str">
        <f>data!AM$55</f>
        <v>7330</v>
      </c>
      <c r="D38" s="12" t="s">
        <v>1155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180</v>
      </c>
      <c r="B39" s="200" t="str">
        <f>RIGHT(data!$C$96,4)</f>
        <v>2024</v>
      </c>
      <c r="C39" s="12" t="str">
        <f>data!AN$55</f>
        <v>7340</v>
      </c>
      <c r="D39" s="12" t="s">
        <v>1155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180</v>
      </c>
      <c r="B40" s="200" t="str">
        <f>RIGHT(data!$C$96,4)</f>
        <v>2024</v>
      </c>
      <c r="C40" s="12" t="str">
        <f>data!AO$55</f>
        <v>7350</v>
      </c>
      <c r="D40" s="12" t="s">
        <v>1155</v>
      </c>
      <c r="E40" s="198">
        <f>ROUND(N(data!AO59), 0)</f>
        <v>0</v>
      </c>
      <c r="F40" s="271">
        <f>ROUND(N(data!AO60), 2)</f>
        <v>6</v>
      </c>
      <c r="G40" s="198">
        <f>ROUND(N(data!AO61), 0)</f>
        <v>1392862</v>
      </c>
      <c r="H40" s="198">
        <f>ROUND(N(data!AO62), 0)</f>
        <v>329286</v>
      </c>
      <c r="I40" s="198">
        <f>ROUND(N(data!AO63), 0)</f>
        <v>0</v>
      </c>
      <c r="J40" s="198">
        <f>ROUND(N(data!AO64), 0)</f>
        <v>11479</v>
      </c>
      <c r="K40" s="198">
        <f>ROUND(N(data!AO65), 0)</f>
        <v>0</v>
      </c>
      <c r="L40" s="198">
        <f>ROUND(N(data!AO66), 0)</f>
        <v>-1958838</v>
      </c>
      <c r="M40" s="198">
        <f>ROUND(N(data!AO67), 0)</f>
        <v>0</v>
      </c>
      <c r="N40" s="198">
        <f>ROUND(N(data!AO68), 0)</f>
        <v>0</v>
      </c>
      <c r="O40" s="198">
        <f>ROUND(N(data!AO69), 0)</f>
        <v>24034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23076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951</v>
      </c>
      <c r="X40" s="198">
        <f>ROUND(N(data!AO78), 0)</f>
        <v>0</v>
      </c>
      <c r="Y40" s="198">
        <f>ROUND(N(data!AO79), 0)</f>
        <v>0</v>
      </c>
      <c r="Z40" s="198">
        <f>ROUND(N(data!AO80), 0)</f>
        <v>7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59697</v>
      </c>
      <c r="AF40" s="198">
        <f>ROUND(N(data!AO87), 0)</f>
        <v>46241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180</v>
      </c>
      <c r="B41" s="200" t="str">
        <f>RIGHT(data!$C$96,4)</f>
        <v>2024</v>
      </c>
      <c r="C41" s="12" t="str">
        <f>data!AP$55</f>
        <v>7380</v>
      </c>
      <c r="D41" s="12" t="s">
        <v>1155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180</v>
      </c>
      <c r="B42" s="200" t="str">
        <f>RIGHT(data!$C$96,4)</f>
        <v>2024</v>
      </c>
      <c r="C42" s="12" t="str">
        <f>data!AQ$55</f>
        <v>7390</v>
      </c>
      <c r="D42" s="12" t="s">
        <v>1155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180</v>
      </c>
      <c r="B43" s="200" t="str">
        <f>RIGHT(data!$C$96,4)</f>
        <v>2024</v>
      </c>
      <c r="C43" s="12" t="str">
        <f>data!AR$55</f>
        <v>7400</v>
      </c>
      <c r="D43" s="12" t="s">
        <v>1155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180</v>
      </c>
      <c r="B44" s="200" t="str">
        <f>RIGHT(data!$C$96,4)</f>
        <v>2024</v>
      </c>
      <c r="C44" s="12" t="str">
        <f>data!AS$55</f>
        <v>7410</v>
      </c>
      <c r="D44" s="12" t="s">
        <v>1155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180</v>
      </c>
      <c r="B45" s="200" t="str">
        <f>RIGHT(data!$C$96,4)</f>
        <v>2024</v>
      </c>
      <c r="C45" s="12" t="str">
        <f>data!AT$55</f>
        <v>7420</v>
      </c>
      <c r="D45" s="12" t="s">
        <v>1155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180</v>
      </c>
      <c r="B46" s="200" t="str">
        <f>RIGHT(data!$C$96,4)</f>
        <v>2024</v>
      </c>
      <c r="C46" s="12" t="str">
        <f>data!AU$55</f>
        <v>7430</v>
      </c>
      <c r="D46" s="12" t="s">
        <v>1155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180</v>
      </c>
      <c r="B47" s="200" t="str">
        <f>RIGHT(data!$C$96,4)</f>
        <v>2024</v>
      </c>
      <c r="C47" s="12" t="str">
        <f>data!AV$55</f>
        <v>7490</v>
      </c>
      <c r="D47" s="12" t="s">
        <v>1155</v>
      </c>
      <c r="E47" s="198">
        <f>ROUND(N(data!AV59), 0)</f>
        <v>0</v>
      </c>
      <c r="F47" s="271">
        <f>ROUND(N(data!AV60), 2)</f>
        <v>23</v>
      </c>
      <c r="G47" s="198">
        <f>ROUND(N(data!AV61), 0)</f>
        <v>2155353</v>
      </c>
      <c r="H47" s="198">
        <f>ROUND(N(data!AV62), 0)</f>
        <v>413942</v>
      </c>
      <c r="I47" s="198">
        <f>ROUND(N(data!AV63), 0)</f>
        <v>0</v>
      </c>
      <c r="J47" s="198">
        <f>ROUND(N(data!AV64), 0)</f>
        <v>1437498</v>
      </c>
      <c r="K47" s="198">
        <f>ROUND(N(data!AV65), 0)</f>
        <v>0</v>
      </c>
      <c r="L47" s="198">
        <f>ROUND(N(data!AV66), 0)</f>
        <v>1916194</v>
      </c>
      <c r="M47" s="198">
        <f>ROUND(N(data!AV67), 0)</f>
        <v>173303</v>
      </c>
      <c r="N47" s="198">
        <f>ROUND(N(data!AV68), 0)</f>
        <v>0</v>
      </c>
      <c r="O47" s="198">
        <f>ROUND(N(data!AV69), 0)</f>
        <v>172629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52815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24421</v>
      </c>
      <c r="X47" s="198">
        <f>ROUND(N(data!AV78), 0)</f>
        <v>92143</v>
      </c>
      <c r="Y47" s="198">
        <f>ROUND(N(data!AV79), 0)</f>
        <v>0</v>
      </c>
      <c r="Z47" s="198">
        <f>ROUND(N(data!AV80), 0)</f>
        <v>2156</v>
      </c>
      <c r="AA47" s="198">
        <f>ROUND(N(data!AV81), 0)</f>
        <v>0</v>
      </c>
      <c r="AB47" s="198">
        <f>ROUND(N(data!AV82), 0)</f>
        <v>0</v>
      </c>
      <c r="AC47" s="198">
        <f>ROUND(N(data!AV83), 0)</f>
        <v>1095</v>
      </c>
      <c r="AD47" s="198">
        <f>ROUND(N(data!AV84), 0)</f>
        <v>0</v>
      </c>
      <c r="AE47" s="198">
        <f>ROUND(N(data!AV89), 0)</f>
        <v>37258038</v>
      </c>
      <c r="AF47" s="198">
        <f>ROUND(N(data!AV87), 0)</f>
        <v>4112613</v>
      </c>
      <c r="AG47" s="198">
        <f>ROUND(N(data!AV90), 0)</f>
        <v>0</v>
      </c>
      <c r="AH47" s="198">
        <f>ROUND(N(data!AV91), 0)</f>
        <v>0</v>
      </c>
      <c r="AI47" s="198">
        <f>ROUND(N(data!AV92), 0)</f>
        <v>4458</v>
      </c>
      <c r="AJ47" s="198">
        <f>ROUND(N(data!AV93), 0)</f>
        <v>0</v>
      </c>
      <c r="AK47" s="271">
        <f>ROUND(N(data!AV94), 2)</f>
        <v>57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180</v>
      </c>
      <c r="B48" s="200" t="str">
        <f>RIGHT(data!$C$96,4)</f>
        <v>2024</v>
      </c>
      <c r="C48" s="12" t="str">
        <f>data!AW$55</f>
        <v>8200</v>
      </c>
      <c r="D48" s="12" t="s">
        <v>1155</v>
      </c>
      <c r="E48" s="198">
        <f>ROUND(N(data!AW59), 0)</f>
        <v>0</v>
      </c>
      <c r="F48" s="271">
        <f>ROUND(N(data!AW60), 2)</f>
        <v>22</v>
      </c>
      <c r="G48" s="198">
        <f>ROUND(N(data!AW61), 0)</f>
        <v>2458142</v>
      </c>
      <c r="H48" s="198">
        <f>ROUND(N(data!AW62), 0)</f>
        <v>463155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-764101</v>
      </c>
      <c r="M48" s="198">
        <f>ROUND(N(data!AW67), 0)</f>
        <v>0</v>
      </c>
      <c r="N48" s="198">
        <f>ROUND(N(data!AW68), 0)</f>
        <v>0</v>
      </c>
      <c r="O48" s="198">
        <f>ROUND(N(data!AW69), 0)</f>
        <v>135010</v>
      </c>
      <c r="P48" s="198">
        <f>ROUND(N(data!AW70), 0)</f>
        <v>0</v>
      </c>
      <c r="Q48" s="198">
        <f>ROUND(N(data!AW71), 0)</f>
        <v>96269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29218</v>
      </c>
      <c r="Y48" s="198">
        <f>ROUND(N(data!AW79), 0)</f>
        <v>0</v>
      </c>
      <c r="Z48" s="198">
        <f>ROUND(N(data!AW80), 0)</f>
        <v>7517</v>
      </c>
      <c r="AA48" s="198">
        <f>ROUND(N(data!AW81), 0)</f>
        <v>0</v>
      </c>
      <c r="AB48" s="198">
        <f>ROUND(N(data!AW82), 0)</f>
        <v>0</v>
      </c>
      <c r="AC48" s="198">
        <f>ROUND(N(data!AW83), 0)</f>
        <v>2005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180</v>
      </c>
      <c r="B49" s="200" t="str">
        <f>RIGHT(data!$C$96,4)</f>
        <v>2024</v>
      </c>
      <c r="C49" s="12" t="str">
        <f>data!AX$55</f>
        <v>8310</v>
      </c>
      <c r="D49" s="12" t="s">
        <v>1155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180</v>
      </c>
      <c r="B50" s="200" t="str">
        <f>RIGHT(data!$C$96,4)</f>
        <v>2024</v>
      </c>
      <c r="C50" s="12" t="str">
        <f>data!AY$55</f>
        <v>8320</v>
      </c>
      <c r="D50" s="12" t="s">
        <v>1155</v>
      </c>
      <c r="E50" s="198">
        <f>ROUND(N(data!AY59), 0)</f>
        <v>70210</v>
      </c>
      <c r="F50" s="271">
        <f>ROUND(N(data!AY60), 2)</f>
        <v>27</v>
      </c>
      <c r="G50" s="198">
        <f>ROUND(N(data!AY61), 0)</f>
        <v>1261502</v>
      </c>
      <c r="H50" s="198">
        <f>ROUND(N(data!AY62), 0)</f>
        <v>435275</v>
      </c>
      <c r="I50" s="198">
        <f>ROUND(N(data!AY63), 0)</f>
        <v>0</v>
      </c>
      <c r="J50" s="198">
        <f>ROUND(N(data!AY64), 0)</f>
        <v>542869</v>
      </c>
      <c r="K50" s="198">
        <f>ROUND(N(data!AY65), 0)</f>
        <v>0</v>
      </c>
      <c r="L50" s="198">
        <f>ROUND(N(data!AY66), 0)</f>
        <v>-1870700</v>
      </c>
      <c r="M50" s="198">
        <f>ROUND(N(data!AY67), 0)</f>
        <v>27569</v>
      </c>
      <c r="N50" s="198">
        <f>ROUND(N(data!AY68), 0)</f>
        <v>13</v>
      </c>
      <c r="O50" s="198">
        <f>ROUND(N(data!AY69), 0)</f>
        <v>420959</v>
      </c>
      <c r="P50" s="198">
        <f>ROUND(N(data!AY70), 0)</f>
        <v>0</v>
      </c>
      <c r="Q50" s="198">
        <f>ROUND(N(data!AY71), 0)</f>
        <v>325475</v>
      </c>
      <c r="R50" s="198">
        <f>ROUND(N(data!AY72), 0)</f>
        <v>32862</v>
      </c>
      <c r="S50" s="198">
        <f>ROUND(N(data!AY73), 0)</f>
        <v>39709</v>
      </c>
      <c r="T50" s="198">
        <f>ROUND(N(data!AY74), 0)</f>
        <v>11496</v>
      </c>
      <c r="U50" s="198">
        <f>ROUND(N(data!AY75), 0)</f>
        <v>0</v>
      </c>
      <c r="V50" s="198">
        <f>ROUND(N(data!AY76), 0)</f>
        <v>0</v>
      </c>
      <c r="W50" s="198">
        <f>ROUND(N(data!AY77), 0)</f>
        <v>6694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4724</v>
      </c>
      <c r="AD50" s="198">
        <f>ROUND(N(data!AY84), 0)</f>
        <v>670152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180</v>
      </c>
      <c r="B51" s="200" t="str">
        <f>RIGHT(data!$C$96,4)</f>
        <v>2024</v>
      </c>
      <c r="C51" s="12" t="str">
        <f>data!AZ$55</f>
        <v>8330</v>
      </c>
      <c r="D51" s="12" t="s">
        <v>1155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-2045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82313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180</v>
      </c>
      <c r="B52" s="200" t="str">
        <f>RIGHT(data!$C$96,4)</f>
        <v>2024</v>
      </c>
      <c r="C52" s="12" t="str">
        <f>data!BA$55</f>
        <v>8350</v>
      </c>
      <c r="D52" s="12" t="s">
        <v>1155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3277</v>
      </c>
      <c r="K52" s="198">
        <f>ROUND(N(data!BA65), 0)</f>
        <v>0</v>
      </c>
      <c r="L52" s="198">
        <f>ROUND(N(data!BA66), 0)</f>
        <v>-555183</v>
      </c>
      <c r="M52" s="198">
        <f>ROUND(N(data!BA67), 0)</f>
        <v>0</v>
      </c>
      <c r="N52" s="198">
        <f>ROUND(N(data!BA68), 0)</f>
        <v>0</v>
      </c>
      <c r="O52" s="198">
        <f>ROUND(N(data!BA69), 0)</f>
        <v>543266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12330</v>
      </c>
      <c r="T52" s="198">
        <f>ROUND(N(data!BA74), 0)</f>
        <v>524639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6298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150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180</v>
      </c>
      <c r="B53" s="200" t="str">
        <f>RIGHT(data!$C$96,4)</f>
        <v>2024</v>
      </c>
      <c r="C53" s="12" t="str">
        <f>data!BB$55</f>
        <v>8360</v>
      </c>
      <c r="D53" s="12" t="s">
        <v>1155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180</v>
      </c>
      <c r="B54" s="200" t="str">
        <f>RIGHT(data!$C$96,4)</f>
        <v>2024</v>
      </c>
      <c r="C54" s="12" t="str">
        <f>data!BC$55</f>
        <v>8370</v>
      </c>
      <c r="D54" s="12" t="s">
        <v>1155</v>
      </c>
      <c r="E54" s="198">
        <f>ROUND(N(data!BC59), 0)</f>
        <v>0</v>
      </c>
      <c r="F54" s="271">
        <f>ROUND(N(data!BC60), 2)</f>
        <v>8</v>
      </c>
      <c r="G54" s="198">
        <f>ROUND(N(data!BC61), 0)</f>
        <v>307834</v>
      </c>
      <c r="H54" s="198">
        <f>ROUND(N(data!BC62), 0)</f>
        <v>96262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-396569</v>
      </c>
      <c r="M54" s="198">
        <f>ROUND(N(data!BC67), 0)</f>
        <v>1069</v>
      </c>
      <c r="N54" s="198">
        <f>ROUND(N(data!BC68), 0)</f>
        <v>0</v>
      </c>
      <c r="O54" s="198">
        <f>ROUND(N(data!BC69), 0)</f>
        <v>9999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5573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523</v>
      </c>
      <c r="X54" s="198">
        <f>ROUND(N(data!BC78), 0)</f>
        <v>0</v>
      </c>
      <c r="Y54" s="198">
        <f>ROUND(N(data!BC79), 0)</f>
        <v>0</v>
      </c>
      <c r="Z54" s="198">
        <f>ROUND(N(data!BC80), 0)</f>
        <v>345</v>
      </c>
      <c r="AA54" s="198">
        <f>ROUND(N(data!BC81), 0)</f>
        <v>0</v>
      </c>
      <c r="AB54" s="198">
        <f>ROUND(N(data!BC82), 0)</f>
        <v>0</v>
      </c>
      <c r="AC54" s="198">
        <f>ROUND(N(data!BC83), 0)</f>
        <v>3559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180</v>
      </c>
      <c r="B55" s="200" t="str">
        <f>RIGHT(data!$C$96,4)</f>
        <v>2024</v>
      </c>
      <c r="C55" s="12" t="str">
        <f>data!BD$55</f>
        <v>8420</v>
      </c>
      <c r="D55" s="12" t="s">
        <v>1155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180</v>
      </c>
      <c r="B56" s="200" t="str">
        <f>RIGHT(data!$C$96,4)</f>
        <v>2024</v>
      </c>
      <c r="C56" s="12" t="str">
        <f>data!BE$55</f>
        <v>8430</v>
      </c>
      <c r="D56" s="12" t="s">
        <v>1155</v>
      </c>
      <c r="E56" s="198">
        <f>ROUND(N(data!BE59), 0)</f>
        <v>194611</v>
      </c>
      <c r="F56" s="271">
        <f>ROUND(N(data!BE60), 2)</f>
        <v>8</v>
      </c>
      <c r="G56" s="198">
        <f>ROUND(N(data!BE61), 0)</f>
        <v>774002</v>
      </c>
      <c r="H56" s="198">
        <f>ROUND(N(data!BE62), 0)</f>
        <v>179904</v>
      </c>
      <c r="I56" s="198">
        <f>ROUND(N(data!BE63), 0)</f>
        <v>0</v>
      </c>
      <c r="J56" s="198">
        <f>ROUND(N(data!BE64), 0)</f>
        <v>181653</v>
      </c>
      <c r="K56" s="198">
        <f>ROUND(N(data!BE65), 0)</f>
        <v>0</v>
      </c>
      <c r="L56" s="198">
        <f>ROUND(N(data!BE66), 0)</f>
        <v>-1961426</v>
      </c>
      <c r="M56" s="198">
        <f>ROUND(N(data!BE67), 0)</f>
        <v>2107</v>
      </c>
      <c r="N56" s="198">
        <f>ROUND(N(data!BE68), 0)</f>
        <v>16335</v>
      </c>
      <c r="O56" s="198">
        <f>ROUND(N(data!BE69), 0)</f>
        <v>1719408</v>
      </c>
      <c r="P56" s="198">
        <f>ROUND(N(data!BE70), 0)</f>
        <v>0</v>
      </c>
      <c r="Q56" s="198">
        <f>ROUND(N(data!BE71), 0)</f>
        <v>0</v>
      </c>
      <c r="R56" s="198">
        <f>ROUND(N(data!BE72), 0)</f>
        <v>3000</v>
      </c>
      <c r="S56" s="198">
        <f>ROUND(N(data!BE73), 0)</f>
        <v>32896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1145893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751531</v>
      </c>
      <c r="AC56" s="198">
        <f>ROUND(N(data!BE83), 0)</f>
        <v>-213913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194611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180</v>
      </c>
      <c r="B57" s="200" t="str">
        <f>RIGHT(data!$C$96,4)</f>
        <v>2024</v>
      </c>
      <c r="C57" s="12" t="str">
        <f>data!BF$55</f>
        <v>8460</v>
      </c>
      <c r="D57" s="12" t="s">
        <v>1155</v>
      </c>
      <c r="E57" s="198">
        <f>ROUND(N(data!BF59), 0)</f>
        <v>0</v>
      </c>
      <c r="F57" s="271">
        <f>ROUND(N(data!BF60), 2)</f>
        <v>31</v>
      </c>
      <c r="G57" s="198">
        <f>ROUND(N(data!BF61), 0)</f>
        <v>1270706</v>
      </c>
      <c r="H57" s="198">
        <f>ROUND(N(data!BF62), 0)</f>
        <v>470569</v>
      </c>
      <c r="I57" s="198">
        <f>ROUND(N(data!BF63), 0)</f>
        <v>0</v>
      </c>
      <c r="J57" s="198">
        <f>ROUND(N(data!BF64), 0)</f>
        <v>142505</v>
      </c>
      <c r="K57" s="198">
        <f>ROUND(N(data!BF65), 0)</f>
        <v>0</v>
      </c>
      <c r="L57" s="198">
        <f>ROUND(N(data!BF66), 0)</f>
        <v>-1847894</v>
      </c>
      <c r="M57" s="198">
        <f>ROUND(N(data!BF67), 0)</f>
        <v>5372</v>
      </c>
      <c r="N57" s="198">
        <f>ROUND(N(data!BF68), 0)</f>
        <v>0</v>
      </c>
      <c r="O57" s="198">
        <f>ROUND(N(data!BF69), 0)</f>
        <v>370190</v>
      </c>
      <c r="P57" s="198">
        <f>ROUND(N(data!BF70), 0)</f>
        <v>0</v>
      </c>
      <c r="Q57" s="198">
        <f>ROUND(N(data!BF71), 0)</f>
        <v>241829</v>
      </c>
      <c r="R57" s="198">
        <f>ROUND(N(data!BF72), 0)</f>
        <v>0</v>
      </c>
      <c r="S57" s="198">
        <f>ROUND(N(data!BF73), 0)</f>
        <v>26848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151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101361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180</v>
      </c>
      <c r="B58" s="200" t="str">
        <f>RIGHT(data!$C$96,4)</f>
        <v>2024</v>
      </c>
      <c r="C58" s="12" t="str">
        <f>data!BG$55</f>
        <v>8470</v>
      </c>
      <c r="D58" s="12" t="s">
        <v>1155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180</v>
      </c>
      <c r="B59" s="200" t="str">
        <f>RIGHT(data!$C$96,4)</f>
        <v>2024</v>
      </c>
      <c r="C59" s="12" t="str">
        <f>data!BH$55</f>
        <v>8480</v>
      </c>
      <c r="D59" s="12" t="s">
        <v>1155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180</v>
      </c>
      <c r="B60" s="200" t="str">
        <f>RIGHT(data!$C$96,4)</f>
        <v>2024</v>
      </c>
      <c r="C60" s="12" t="str">
        <f>data!BI$55</f>
        <v>8490</v>
      </c>
      <c r="D60" s="12" t="s">
        <v>1155</v>
      </c>
      <c r="E60" s="198">
        <f>ROUND(N(data!BI59), 0)</f>
        <v>0</v>
      </c>
      <c r="F60" s="271">
        <f>ROUND(N(data!BI60), 2)</f>
        <v>8</v>
      </c>
      <c r="G60" s="198">
        <f>ROUND(N(data!BI61), 0)</f>
        <v>419932</v>
      </c>
      <c r="H60" s="198">
        <f>ROUND(N(data!BI62), 0)</f>
        <v>151298</v>
      </c>
      <c r="I60" s="198">
        <f>ROUND(N(data!BI63), 0)</f>
        <v>0</v>
      </c>
      <c r="J60" s="198">
        <f>ROUND(N(data!BI64), 0)</f>
        <v>182632</v>
      </c>
      <c r="K60" s="198">
        <f>ROUND(N(data!BI65), 0)</f>
        <v>0</v>
      </c>
      <c r="L60" s="198">
        <f>ROUND(N(data!BI66), 0)</f>
        <v>-522759</v>
      </c>
      <c r="M60" s="198">
        <f>ROUND(N(data!BI67), 0)</f>
        <v>0</v>
      </c>
      <c r="N60" s="198">
        <f>ROUND(N(data!BI68), 0)</f>
        <v>105</v>
      </c>
      <c r="O60" s="198">
        <f>ROUND(N(data!BI69), 0)</f>
        <v>29531</v>
      </c>
      <c r="P60" s="198">
        <f>ROUND(N(data!BI70), 0)</f>
        <v>0</v>
      </c>
      <c r="Q60" s="198">
        <f>ROUND(N(data!BI71), 0)</f>
        <v>0</v>
      </c>
      <c r="R60" s="198">
        <f>ROUND(N(data!BI72), 0)</f>
        <v>566</v>
      </c>
      <c r="S60" s="198">
        <f>ROUND(N(data!BI73), 0)</f>
        <v>9777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-13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18734</v>
      </c>
      <c r="AB60" s="198">
        <f>ROUND(N(data!BI82), 0)</f>
        <v>0</v>
      </c>
      <c r="AC60" s="198">
        <f>ROUND(N(data!BI83), 0)</f>
        <v>467</v>
      </c>
      <c r="AD60" s="198">
        <f>ROUND(N(data!BI84), 0)</f>
        <v>81026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180</v>
      </c>
      <c r="B61" s="200" t="str">
        <f>RIGHT(data!$C$96,4)</f>
        <v>2024</v>
      </c>
      <c r="C61" s="12" t="str">
        <f>data!BJ$55</f>
        <v>8510</v>
      </c>
      <c r="D61" s="12" t="s">
        <v>1155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180</v>
      </c>
      <c r="B62" s="200" t="str">
        <f>RIGHT(data!$C$96,4)</f>
        <v>2024</v>
      </c>
      <c r="C62" s="12" t="str">
        <f>data!BK$55</f>
        <v>8530</v>
      </c>
      <c r="D62" s="12" t="s">
        <v>1155</v>
      </c>
      <c r="E62" s="198">
        <f>ROUND(N(data!BK59), 0)</f>
        <v>0</v>
      </c>
      <c r="F62" s="271">
        <f>ROUND(N(data!BK60), 2)</f>
        <v>16</v>
      </c>
      <c r="G62" s="198">
        <f>ROUND(N(data!BK61), 0)</f>
        <v>1601664</v>
      </c>
      <c r="H62" s="198">
        <f>ROUND(N(data!BK62), 0)</f>
        <v>312522</v>
      </c>
      <c r="I62" s="198">
        <f>ROUND(N(data!BK63), 0)</f>
        <v>0</v>
      </c>
      <c r="J62" s="198">
        <f>ROUND(N(data!BK64), 0)</f>
        <v>10189</v>
      </c>
      <c r="K62" s="198">
        <f>ROUND(N(data!BK65), 0)</f>
        <v>0</v>
      </c>
      <c r="L62" s="198">
        <f>ROUND(N(data!BK66), 0)</f>
        <v>-2085963</v>
      </c>
      <c r="M62" s="198">
        <f>ROUND(N(data!BK67), 0)</f>
        <v>0</v>
      </c>
      <c r="N62" s="198">
        <f>ROUND(N(data!BK68), 0)</f>
        <v>270</v>
      </c>
      <c r="O62" s="198">
        <f>ROUND(N(data!BK69), 0)</f>
        <v>310890</v>
      </c>
      <c r="P62" s="198">
        <f>ROUND(N(data!BK70), 0)</f>
        <v>0</v>
      </c>
      <c r="Q62" s="198">
        <f>ROUND(N(data!BK71), 0)</f>
        <v>246799</v>
      </c>
      <c r="R62" s="198">
        <f>ROUND(N(data!BK72), 0)</f>
        <v>3606</v>
      </c>
      <c r="S62" s="198">
        <f>ROUND(N(data!BK73), 0)</f>
        <v>29037</v>
      </c>
      <c r="T62" s="198">
        <f>ROUND(N(data!BK74), 0)</f>
        <v>0</v>
      </c>
      <c r="U62" s="198">
        <f>ROUND(N(data!BK75), 0)</f>
        <v>20569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151</v>
      </c>
      <c r="AA62" s="198">
        <f>ROUND(N(data!BK81), 0)</f>
        <v>0</v>
      </c>
      <c r="AB62" s="198">
        <f>ROUND(N(data!BK82), 0)</f>
        <v>0</v>
      </c>
      <c r="AC62" s="198">
        <f>ROUND(N(data!BK83), 0)</f>
        <v>10728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180</v>
      </c>
      <c r="B63" s="200" t="str">
        <f>RIGHT(data!$C$96,4)</f>
        <v>2024</v>
      </c>
      <c r="C63" s="12" t="str">
        <f>data!BL$55</f>
        <v>8560</v>
      </c>
      <c r="D63" s="12" t="s">
        <v>1155</v>
      </c>
      <c r="E63" s="198">
        <f>ROUND(N(data!BL59), 0)</f>
        <v>0</v>
      </c>
      <c r="F63" s="271">
        <f>ROUND(N(data!BL60), 2)</f>
        <v>21</v>
      </c>
      <c r="G63" s="198">
        <f>ROUND(N(data!BL61), 0)</f>
        <v>889694</v>
      </c>
      <c r="H63" s="198">
        <f>ROUND(N(data!BL62), 0)</f>
        <v>302394</v>
      </c>
      <c r="I63" s="198">
        <f>ROUND(N(data!BL63), 0)</f>
        <v>0</v>
      </c>
      <c r="J63" s="198">
        <f>ROUND(N(data!BL64), 0)</f>
        <v>17361</v>
      </c>
      <c r="K63" s="198">
        <f>ROUND(N(data!BL65), 0)</f>
        <v>0</v>
      </c>
      <c r="L63" s="198">
        <f>ROUND(N(data!BL66), 0)</f>
        <v>-1128619</v>
      </c>
      <c r="M63" s="198">
        <f>ROUND(N(data!BL67), 0)</f>
        <v>0</v>
      </c>
      <c r="N63" s="198">
        <f>ROUND(N(data!BL68), 0)</f>
        <v>0</v>
      </c>
      <c r="O63" s="198">
        <f>ROUND(N(data!BL69), 0)</f>
        <v>9622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9622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180</v>
      </c>
      <c r="B64" s="200" t="str">
        <f>RIGHT(data!$C$96,4)</f>
        <v>2024</v>
      </c>
      <c r="C64" s="12" t="str">
        <f>data!BM$55</f>
        <v>8590</v>
      </c>
      <c r="D64" s="12" t="s">
        <v>1155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180</v>
      </c>
      <c r="B65" s="200" t="str">
        <f>RIGHT(data!$C$96,4)</f>
        <v>2024</v>
      </c>
      <c r="C65" s="12" t="str">
        <f>data!BN$55</f>
        <v>8610</v>
      </c>
      <c r="D65" s="12" t="s">
        <v>1155</v>
      </c>
      <c r="E65" s="198">
        <f>ROUND(N(data!BN59), 0)</f>
        <v>0</v>
      </c>
      <c r="F65" s="271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180</v>
      </c>
      <c r="B66" s="200" t="str">
        <f>RIGHT(data!$C$96,4)</f>
        <v>2024</v>
      </c>
      <c r="C66" s="12" t="str">
        <f>data!BO$55</f>
        <v>8620</v>
      </c>
      <c r="D66" s="12" t="s">
        <v>1155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180</v>
      </c>
      <c r="B67" s="200" t="str">
        <f>RIGHT(data!$C$96,4)</f>
        <v>2024</v>
      </c>
      <c r="C67" s="12" t="str">
        <f>data!BP$55</f>
        <v>8630</v>
      </c>
      <c r="D67" s="12" t="s">
        <v>1155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180</v>
      </c>
      <c r="B68" s="200" t="str">
        <f>RIGHT(data!$C$96,4)</f>
        <v>2024</v>
      </c>
      <c r="C68" s="12" t="str">
        <f>data!BQ$55</f>
        <v>8640</v>
      </c>
      <c r="D68" s="12" t="s">
        <v>1155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180</v>
      </c>
      <c r="B69" s="200" t="str">
        <f>RIGHT(data!$C$96,4)</f>
        <v>2024</v>
      </c>
      <c r="C69" s="12" t="str">
        <f>data!BR$55</f>
        <v>8650</v>
      </c>
      <c r="D69" s="12" t="s">
        <v>1155</v>
      </c>
      <c r="E69" s="198">
        <f>ROUND(N(data!BR59), 0)</f>
        <v>0</v>
      </c>
      <c r="F69" s="271">
        <f>ROUND(N(data!BR60), 2)</f>
        <v>0</v>
      </c>
      <c r="G69" s="198">
        <f>ROUND(N(data!BR61), 0)</f>
        <v>71362</v>
      </c>
      <c r="H69" s="198">
        <f>ROUND(N(data!BR62), 0)</f>
        <v>16113</v>
      </c>
      <c r="I69" s="198">
        <f>ROUND(N(data!BR63), 0)</f>
        <v>0</v>
      </c>
      <c r="J69" s="198">
        <f>ROUND(N(data!BR64), 0)</f>
        <v>6595</v>
      </c>
      <c r="K69" s="198">
        <f>ROUND(N(data!BR65), 0)</f>
        <v>0</v>
      </c>
      <c r="L69" s="198">
        <f>ROUND(N(data!BR66), 0)</f>
        <v>-55048</v>
      </c>
      <c r="M69" s="198">
        <f>ROUND(N(data!BR67), 0)</f>
        <v>0</v>
      </c>
      <c r="N69" s="198">
        <f>ROUND(N(data!BR68), 0)</f>
        <v>-96</v>
      </c>
      <c r="O69" s="198">
        <f>ROUND(N(data!BR69), 0)</f>
        <v>20355</v>
      </c>
      <c r="P69" s="198">
        <f>ROUND(N(data!BR70), 0)</f>
        <v>0</v>
      </c>
      <c r="Q69" s="198">
        <f>ROUND(N(data!BR71), 0)</f>
        <v>0</v>
      </c>
      <c r="R69" s="198">
        <f>ROUND(N(data!BR72), 0)</f>
        <v>978</v>
      </c>
      <c r="S69" s="198">
        <f>ROUND(N(data!BR73), 0)</f>
        <v>921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18456</v>
      </c>
      <c r="AD69" s="198">
        <f>ROUND(N(data!BR84), 0)</f>
        <v>10000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180</v>
      </c>
      <c r="B70" s="200" t="str">
        <f>RIGHT(data!$C$96,4)</f>
        <v>2024</v>
      </c>
      <c r="C70" s="12" t="str">
        <f>data!BS$55</f>
        <v>8660</v>
      </c>
      <c r="D70" s="12" t="s">
        <v>1155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180</v>
      </c>
      <c r="B71" s="200" t="str">
        <f>RIGHT(data!$C$96,4)</f>
        <v>2024</v>
      </c>
      <c r="C71" s="12" t="str">
        <f>data!BT$55</f>
        <v>8670</v>
      </c>
      <c r="D71" s="12" t="s">
        <v>1155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180</v>
      </c>
      <c r="B72" s="200" t="str">
        <f>RIGHT(data!$C$96,4)</f>
        <v>2024</v>
      </c>
      <c r="C72" s="12" t="str">
        <f>data!BU$55</f>
        <v>8680</v>
      </c>
      <c r="D72" s="12" t="s">
        <v>1155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180</v>
      </c>
      <c r="B73" s="200" t="str">
        <f>RIGHT(data!$C$96,4)</f>
        <v>2024</v>
      </c>
      <c r="C73" s="12" t="str">
        <f>data!BV$55</f>
        <v>8690</v>
      </c>
      <c r="D73" s="12" t="s">
        <v>1155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180</v>
      </c>
      <c r="B74" s="200" t="str">
        <f>RIGHT(data!$C$96,4)</f>
        <v>2024</v>
      </c>
      <c r="C74" s="12" t="str">
        <f>data!BW$55</f>
        <v>8700</v>
      </c>
      <c r="D74" s="12" t="s">
        <v>1155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180</v>
      </c>
      <c r="B75" s="200" t="str">
        <f>RIGHT(data!$C$96,4)</f>
        <v>2024</v>
      </c>
      <c r="C75" s="12" t="str">
        <f>data!BX$55</f>
        <v>8710</v>
      </c>
      <c r="D75" s="12" t="s">
        <v>1155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180</v>
      </c>
      <c r="B76" s="200" t="str">
        <f>RIGHT(data!$C$96,4)</f>
        <v>2024</v>
      </c>
      <c r="C76" s="12" t="str">
        <f>data!BY$55</f>
        <v>8720</v>
      </c>
      <c r="D76" s="12" t="s">
        <v>1155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180</v>
      </c>
      <c r="B77" s="200" t="str">
        <f>RIGHT(data!$C$96,4)</f>
        <v>2024</v>
      </c>
      <c r="C77" s="12" t="str">
        <f>data!BZ$55</f>
        <v>8730</v>
      </c>
      <c r="D77" s="12" t="s">
        <v>1155</v>
      </c>
      <c r="E77" s="198">
        <f>ROUND(N(data!BZ59), 0)</f>
        <v>0</v>
      </c>
      <c r="F77" s="271">
        <f>ROUND(N(data!BZ60), 2)</f>
        <v>11</v>
      </c>
      <c r="G77" s="198">
        <f>ROUND(N(data!BZ61), 0)</f>
        <v>243403</v>
      </c>
      <c r="H77" s="198">
        <f>ROUND(N(data!BZ62), 0)</f>
        <v>31451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-163331</v>
      </c>
      <c r="M77" s="198">
        <f>ROUND(N(data!BZ67), 0)</f>
        <v>0</v>
      </c>
      <c r="N77" s="198">
        <f>ROUND(N(data!BZ68), 0)</f>
        <v>0</v>
      </c>
      <c r="O77" s="198">
        <f>ROUND(N(data!BZ69), 0)</f>
        <v>3821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2519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1302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180</v>
      </c>
      <c r="B78" s="200" t="str">
        <f>RIGHT(data!$C$96,4)</f>
        <v>2024</v>
      </c>
      <c r="C78" s="12" t="str">
        <f>data!CA$55</f>
        <v>8740</v>
      </c>
      <c r="D78" s="12" t="s">
        <v>1155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180</v>
      </c>
      <c r="B79" s="200" t="str">
        <f>RIGHT(data!$C$96,4)</f>
        <v>2024</v>
      </c>
      <c r="C79" s="12" t="str">
        <f>data!CB$55</f>
        <v>8770</v>
      </c>
      <c r="D79" s="12" t="s">
        <v>1155</v>
      </c>
      <c r="E79" s="198">
        <f>ROUND(N(data!CB59), 0)</f>
        <v>0</v>
      </c>
      <c r="F79" s="271">
        <f>ROUND(N(data!CB60), 2)</f>
        <v>0</v>
      </c>
      <c r="G79" s="198">
        <f>ROUND(N(data!CB61), 0)</f>
        <v>569293</v>
      </c>
      <c r="H79" s="198">
        <f>ROUND(N(data!CB62), 0)</f>
        <v>140649</v>
      </c>
      <c r="I79" s="198">
        <f>ROUND(N(data!CB63), 0)</f>
        <v>0</v>
      </c>
      <c r="J79" s="198">
        <f>ROUND(N(data!CB64), 0)</f>
        <v>53</v>
      </c>
      <c r="K79" s="198">
        <f>ROUND(N(data!CB65), 0)</f>
        <v>0</v>
      </c>
      <c r="L79" s="198">
        <f>ROUND(N(data!CB66), 0)</f>
        <v>-484839</v>
      </c>
      <c r="M79" s="198">
        <f>ROUND(N(data!CB67), 0)</f>
        <v>0</v>
      </c>
      <c r="N79" s="198">
        <f>ROUND(N(data!CB68), 0)</f>
        <v>0</v>
      </c>
      <c r="O79" s="198">
        <f>ROUND(N(data!CB69), 0)</f>
        <v>28984</v>
      </c>
      <c r="P79" s="198">
        <f>ROUND(N(data!CB70), 0)</f>
        <v>0</v>
      </c>
      <c r="Q79" s="198">
        <f>ROUND(N(data!CB71), 0)</f>
        <v>11431</v>
      </c>
      <c r="R79" s="198">
        <f>ROUND(N(data!CB72), 0)</f>
        <v>0</v>
      </c>
      <c r="S79" s="198">
        <f>ROUND(N(data!CB73), 0)</f>
        <v>17553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180</v>
      </c>
      <c r="B80" s="200" t="str">
        <f>RIGHT(data!$C$96,4)</f>
        <v>2024</v>
      </c>
      <c r="C80" s="12" t="str">
        <f>data!CC$55</f>
        <v>8790</v>
      </c>
      <c r="D80" s="12" t="s">
        <v>1155</v>
      </c>
      <c r="E80" s="198">
        <f>ROUND(N(data!CC59), 0)</f>
        <v>0</v>
      </c>
      <c r="F80" s="271">
        <f>ROUND(N(data!CC60), 2)</f>
        <v>51</v>
      </c>
      <c r="G80" s="198">
        <f>ROUND(N(data!CC61), 0)</f>
        <v>8610263</v>
      </c>
      <c r="H80" s="198">
        <f>ROUND(N(data!CC62), 0)</f>
        <v>1222808</v>
      </c>
      <c r="I80" s="198">
        <f>ROUND(N(data!CC63), 0)</f>
        <v>658845</v>
      </c>
      <c r="J80" s="198">
        <f>ROUND(N(data!CC64), 0)</f>
        <v>-109653</v>
      </c>
      <c r="K80" s="198">
        <f>ROUND(N(data!CC65), 0)</f>
        <v>0</v>
      </c>
      <c r="L80" s="198">
        <f>ROUND(N(data!CC66), 0)</f>
        <v>-8653735</v>
      </c>
      <c r="M80" s="198">
        <f>ROUND(N(data!CC67), 0)</f>
        <v>1204191</v>
      </c>
      <c r="N80" s="198">
        <f>ROUND(N(data!CC68), 0)</f>
        <v>133914</v>
      </c>
      <c r="O80" s="198">
        <f>ROUND(N(data!CC69), 0)</f>
        <v>18578205</v>
      </c>
      <c r="P80" s="198">
        <f>ROUND(N(data!CC70), 0)</f>
        <v>0</v>
      </c>
      <c r="Q80" s="198">
        <f>ROUND(N(data!CC71), 0)</f>
        <v>545985</v>
      </c>
      <c r="R80" s="198">
        <f>ROUND(N(data!CC72), 0)</f>
        <v>73186</v>
      </c>
      <c r="S80" s="198">
        <f>ROUND(N(data!CC73), 0)</f>
        <v>272157</v>
      </c>
      <c r="T80" s="198">
        <f>ROUND(N(data!CC74), 0)</f>
        <v>0</v>
      </c>
      <c r="U80" s="198">
        <f>ROUND(N(data!CC75), 0)</f>
        <v>62785</v>
      </c>
      <c r="V80" s="198">
        <f>ROUND(N(data!CC76), 0)</f>
        <v>0</v>
      </c>
      <c r="W80" s="198">
        <f>ROUND(N(data!CC77), 0)</f>
        <v>7942</v>
      </c>
      <c r="X80" s="198">
        <f>ROUND(N(data!CC78), 0)</f>
        <v>8315352</v>
      </c>
      <c r="Y80" s="198">
        <f>ROUND(N(data!CC79), 0)</f>
        <v>10021</v>
      </c>
      <c r="Z80" s="198">
        <f>ROUND(N(data!CC80), 0)</f>
        <v>6235</v>
      </c>
      <c r="AA80" s="198">
        <f>ROUND(N(data!CC81), 0)</f>
        <v>1303177</v>
      </c>
      <c r="AB80" s="198">
        <f>ROUND(N(data!CC82), 0)</f>
        <v>0</v>
      </c>
      <c r="AC80" s="198">
        <f>ROUND(N(data!CC83), 0)</f>
        <v>7981364</v>
      </c>
      <c r="AD80" s="198">
        <f>ROUND(N(data!CC84), 0)</f>
        <v>228163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692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693</v>
      </c>
      <c r="G3" s="10"/>
      <c r="J3" s="99"/>
    </row>
    <row r="4" spans="2:10" x14ac:dyDescent="0.25">
      <c r="B4" s="98"/>
      <c r="F4" s="10" t="s">
        <v>694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695</v>
      </c>
      <c r="G8" s="10"/>
      <c r="J8" s="99"/>
    </row>
    <row r="9" spans="2:10" x14ac:dyDescent="0.25">
      <c r="B9" s="95"/>
      <c r="C9" s="96"/>
      <c r="D9" s="96"/>
      <c r="E9" s="96"/>
      <c r="F9" s="103" t="s">
        <v>696</v>
      </c>
      <c r="G9" s="103"/>
      <c r="H9" s="96"/>
      <c r="I9" s="96"/>
      <c r="J9" s="97"/>
    </row>
    <row r="10" spans="2:10" x14ac:dyDescent="0.25">
      <c r="B10" s="98"/>
      <c r="F10" s="10" t="s">
        <v>697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698</v>
      </c>
      <c r="G12" s="10"/>
      <c r="J12" s="99"/>
    </row>
    <row r="13" spans="2:10" x14ac:dyDescent="0.25">
      <c r="B13" s="98"/>
      <c r="F13" s="10" t="s">
        <v>699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700</v>
      </c>
      <c r="J16" s="99"/>
    </row>
    <row r="17" spans="2:10" x14ac:dyDescent="0.25">
      <c r="B17" s="95"/>
      <c r="C17" s="104" t="s">
        <v>701</v>
      </c>
      <c r="D17" s="104"/>
      <c r="E17" s="96" t="str">
        <f>+data!C98</f>
        <v>Valley Hospital and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702</v>
      </c>
      <c r="D18" s="53"/>
      <c r="E18" s="11" t="str">
        <f>+"H-"&amp;data!C97</f>
        <v>H-180</v>
      </c>
      <c r="F18" s="10"/>
      <c r="G18" s="10"/>
      <c r="J18" s="99"/>
    </row>
    <row r="19" spans="2:10" x14ac:dyDescent="0.25">
      <c r="B19" s="98"/>
      <c r="C19" s="53" t="s">
        <v>703</v>
      </c>
      <c r="D19" s="53"/>
      <c r="E19" s="11" t="str">
        <f>+data!C99</f>
        <v>12606 E Mission Ave</v>
      </c>
      <c r="F19" s="10"/>
      <c r="G19" s="10"/>
      <c r="J19" s="99"/>
    </row>
    <row r="20" spans="2:10" x14ac:dyDescent="0.25">
      <c r="B20" s="98"/>
      <c r="C20" s="53" t="s">
        <v>704</v>
      </c>
      <c r="D20" s="53"/>
      <c r="E20" s="11" t="str">
        <f>+data!C99</f>
        <v>12606 E Mission Ave</v>
      </c>
      <c r="F20" s="10"/>
      <c r="G20" s="10"/>
      <c r="J20" s="99"/>
    </row>
    <row r="21" spans="2:10" x14ac:dyDescent="0.25">
      <c r="B21" s="98"/>
      <c r="C21" s="53" t="s">
        <v>705</v>
      </c>
      <c r="D21" s="53"/>
      <c r="E21" s="11" t="str">
        <f>CONCATENATE(+data!C100,", ",+data!C101)</f>
        <v>Spokane,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706</v>
      </c>
      <c r="G26" s="106"/>
      <c r="H26" s="106"/>
      <c r="I26" s="106"/>
      <c r="J26" s="108"/>
    </row>
    <row r="27" spans="2:10" x14ac:dyDescent="0.25">
      <c r="B27" s="109" t="s">
        <v>707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708</v>
      </c>
      <c r="J29" s="99"/>
    </row>
    <row r="30" spans="2:10" x14ac:dyDescent="0.25">
      <c r="B30" s="112" t="s">
        <v>709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710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711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712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713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711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712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NEaX35/EjIpigWWTb9IF/YpV3ZnDsRIBWDOABPKX3XktN3BNL3WcvF6aopkuGZaEuqW/XT0b2cyP0HUg2zGn8w==" saltValue="OgdfaqFkhD4yyx+sgmLM+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69" sqref="I6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714</v>
      </c>
    </row>
    <row r="3" spans="1:13" x14ac:dyDescent="0.25">
      <c r="A3" s="54"/>
    </row>
    <row r="4" spans="1:13" x14ac:dyDescent="0.25">
      <c r="A4" s="149" t="s">
        <v>715</v>
      </c>
    </row>
    <row r="5" spans="1:13" x14ac:dyDescent="0.25">
      <c r="A5" s="149" t="s">
        <v>716</v>
      </c>
    </row>
    <row r="6" spans="1:13" x14ac:dyDescent="0.25">
      <c r="A6" s="149" t="s">
        <v>717</v>
      </c>
    </row>
    <row r="7" spans="1:13" x14ac:dyDescent="0.25">
      <c r="A7" s="149"/>
    </row>
    <row r="8" spans="1:13" x14ac:dyDescent="0.25">
      <c r="A8" s="2" t="s">
        <v>718</v>
      </c>
    </row>
    <row r="9" spans="1:13" x14ac:dyDescent="0.25">
      <c r="A9" s="149" t="s">
        <v>26</v>
      </c>
    </row>
    <row r="12" spans="1:13" x14ac:dyDescent="0.25">
      <c r="A12" s="1">
        <f>data!C97</f>
        <v>180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719</v>
      </c>
      <c r="C13" s="228" t="s">
        <v>719</v>
      </c>
      <c r="D13" s="5" t="s">
        <v>720</v>
      </c>
      <c r="E13" s="5" t="s">
        <v>720</v>
      </c>
      <c r="F13" s="3" t="s">
        <v>721</v>
      </c>
      <c r="G13" s="3" t="s">
        <v>721</v>
      </c>
      <c r="H13" s="3" t="s">
        <v>722</v>
      </c>
    </row>
    <row r="14" spans="1:13" x14ac:dyDescent="0.25">
      <c r="A14" s="1" t="s">
        <v>723</v>
      </c>
      <c r="B14" s="228" t="s">
        <v>356</v>
      </c>
      <c r="C14" s="228" t="s">
        <v>356</v>
      </c>
      <c r="D14" s="4" t="s">
        <v>724</v>
      </c>
      <c r="E14" s="4" t="s">
        <v>724</v>
      </c>
      <c r="F14" s="3" t="s">
        <v>725</v>
      </c>
      <c r="G14" s="3" t="s">
        <v>725</v>
      </c>
      <c r="H14" s="3" t="s">
        <v>726</v>
      </c>
      <c r="I14" s="8" t="s">
        <v>727</v>
      </c>
      <c r="J14" s="55" t="s">
        <v>728</v>
      </c>
    </row>
    <row r="15" spans="1:13" x14ac:dyDescent="0.25">
      <c r="A15" s="1" t="s">
        <v>729</v>
      </c>
      <c r="B15" s="228">
        <f>ROUND(N('Prior Year'!C85), 0)</f>
        <v>5788535</v>
      </c>
      <c r="C15" s="228">
        <f>data!C85</f>
        <v>10390232.23</v>
      </c>
      <c r="D15" s="228">
        <f>ROUND(N('Prior Year'!C59), 0)</f>
        <v>2368</v>
      </c>
      <c r="E15" s="1">
        <f>data!C59</f>
        <v>5358</v>
      </c>
      <c r="F15" s="205">
        <f t="shared" ref="F15:F59" si="0">IF(B15=0,"",IF(D15=0,"",B15/D15))</f>
        <v>2444.4826858108108</v>
      </c>
      <c r="G15" s="205">
        <f t="shared" ref="G15:G29" si="1">IF(C15=0,"",IF(E15=0,"",C15/E15))</f>
        <v>1939.1997443075775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730</v>
      </c>
      <c r="B16" s="228">
        <f>ROUND(N('Prior Year'!D85), 0)</f>
        <v>10995454</v>
      </c>
      <c r="C16" s="228">
        <f>data!D85</f>
        <v>1822508.1199999999</v>
      </c>
      <c r="D16" s="228">
        <f>ROUND(N('Prior Year'!D59), 0)</f>
        <v>11441</v>
      </c>
      <c r="E16" s="1">
        <f>data!D59</f>
        <v>0</v>
      </c>
      <c r="F16" s="205">
        <f t="shared" si="0"/>
        <v>961.05707543046935</v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731</v>
      </c>
      <c r="B17" s="228">
        <f>ROUND(N('Prior Year'!E85), 0)</f>
        <v>916447</v>
      </c>
      <c r="C17" s="228">
        <f>data!E85</f>
        <v>14887270.900000002</v>
      </c>
      <c r="D17" s="228">
        <f>ROUND(N('Prior Year'!E59), 0)</f>
        <v>0</v>
      </c>
      <c r="E17" s="1">
        <f>data!E59</f>
        <v>14747</v>
      </c>
      <c r="F17" s="205" t="str">
        <f t="shared" si="0"/>
        <v/>
      </c>
      <c r="G17" s="205">
        <f t="shared" si="1"/>
        <v>1009.5118261341291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732</v>
      </c>
      <c r="B18" s="228">
        <f>ROUND(N('Prior Year'!F85), 0)</f>
        <v>4405346</v>
      </c>
      <c r="C18" s="228">
        <f>data!F85</f>
        <v>7207033.8200000003</v>
      </c>
      <c r="D18" s="228">
        <f>ROUND(N('Prior Year'!F59), 0)</f>
        <v>1154</v>
      </c>
      <c r="E18" s="1">
        <f>data!F59</f>
        <v>1143</v>
      </c>
      <c r="F18" s="205">
        <f t="shared" si="0"/>
        <v>3817.4575389948009</v>
      </c>
      <c r="G18" s="205">
        <f t="shared" si="1"/>
        <v>6305.3664216972884</v>
      </c>
      <c r="H18" s="6">
        <f t="shared" si="2"/>
        <v>0.65171880951885974</v>
      </c>
      <c r="I18" s="228" t="s">
        <v>1362</v>
      </c>
      <c r="M18" s="7"/>
    </row>
    <row r="19" spans="1:13" x14ac:dyDescent="0.25">
      <c r="A19" s="1" t="s">
        <v>733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734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735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736</v>
      </c>
      <c r="B22" s="228">
        <f>ROUND(N('Prior Year'!J85), 0)</f>
        <v>0</v>
      </c>
      <c r="C22" s="228">
        <f>data!J85</f>
        <v>0</v>
      </c>
      <c r="D22" s="228">
        <f>ROUND(N('Prior Year'!J59), 0)</f>
        <v>849</v>
      </c>
      <c r="E22" s="1">
        <f>data!J59</f>
        <v>884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737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738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739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740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741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659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742</v>
      </c>
      <c r="B28" s="228">
        <f>ROUND(N('Prior Year'!P85), 0)</f>
        <v>31533009</v>
      </c>
      <c r="C28" s="228">
        <f>data!P85</f>
        <v>55392212.609999999</v>
      </c>
      <c r="D28" s="228">
        <f>ROUND(N('Prior Year'!P59), 0)</f>
        <v>0</v>
      </c>
      <c r="E28" s="1">
        <f>data!P59</f>
        <v>1740005</v>
      </c>
      <c r="F28" s="205" t="str">
        <f t="shared" si="0"/>
        <v/>
      </c>
      <c r="G28" s="205">
        <f t="shared" si="1"/>
        <v>31.834513469788881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743</v>
      </c>
      <c r="B29" s="228">
        <f>ROUND(N('Prior Year'!Q85), 0)</f>
        <v>0</v>
      </c>
      <c r="C29" s="228">
        <f>data!Q85</f>
        <v>1813341.8</v>
      </c>
      <c r="D29" s="228">
        <f>ROUND(N('Prior Year'!Q59), 0)</f>
        <v>0</v>
      </c>
      <c r="E29" s="1">
        <f>data!Q59</f>
        <v>376840</v>
      </c>
      <c r="F29" s="205" t="str">
        <f t="shared" si="0"/>
        <v/>
      </c>
      <c r="G29" s="205">
        <f t="shared" si="1"/>
        <v>4.8119674132257719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744</v>
      </c>
      <c r="B30" s="228">
        <f>ROUND(N('Prior Year'!R85), 0)</f>
        <v>9771535</v>
      </c>
      <c r="C30" s="228">
        <f>data!R85</f>
        <v>7898005.5800000001</v>
      </c>
      <c r="D30" s="228">
        <f>ROUND(N('Prior Year'!R59), 0)</f>
        <v>0</v>
      </c>
      <c r="E30" s="1">
        <f>data!R59</f>
        <v>920517.5</v>
      </c>
      <c r="F30" s="205" t="str">
        <f t="shared" si="0"/>
        <v/>
      </c>
      <c r="G30" s="205">
        <f>IFERROR(IF(C30=0,"",IF(E30=0,"",C30/E30)),"")</f>
        <v>8.5799624450377099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745</v>
      </c>
      <c r="B31" s="228">
        <f>ROUND(N('Prior Year'!S85), 0)</f>
        <v>557583</v>
      </c>
      <c r="C31" s="228">
        <f>data!S85</f>
        <v>-17719.09000000004</v>
      </c>
      <c r="D31" s="228" t="s">
        <v>746</v>
      </c>
      <c r="E31" s="4" t="s">
        <v>746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747</v>
      </c>
      <c r="B32" s="228">
        <f>ROUND(N('Prior Year'!T85), 0)</f>
        <v>42012</v>
      </c>
      <c r="C32" s="228">
        <f>data!T85</f>
        <v>228747.35000000003</v>
      </c>
      <c r="D32" s="228" t="s">
        <v>746</v>
      </c>
      <c r="E32" s="4" t="s">
        <v>746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748</v>
      </c>
      <c r="B33" s="228">
        <f>ROUND(N('Prior Year'!U85), 0)</f>
        <v>7403556</v>
      </c>
      <c r="C33" s="228">
        <f>data!U85</f>
        <v>10156350.719999999</v>
      </c>
      <c r="D33" s="228">
        <f>ROUND(N('Prior Year'!U59), 0)</f>
        <v>0</v>
      </c>
      <c r="E33" s="1">
        <f>data!U59</f>
        <v>352619</v>
      </c>
      <c r="F33" s="205" t="str">
        <f t="shared" si="0"/>
        <v/>
      </c>
      <c r="G33" s="205">
        <f t="shared" ref="G33:G69" si="4">IF(C33=0,"",IF(E33=0,"",C33/E33))</f>
        <v>28.802619030738555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749</v>
      </c>
      <c r="B34" s="228">
        <f>ROUND(N('Prior Year'!V85), 0)</f>
        <v>88659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750</v>
      </c>
      <c r="B35" s="228">
        <f>ROUND(N('Prior Year'!W85), 0)</f>
        <v>2379302</v>
      </c>
      <c r="C35" s="228">
        <f>data!W85</f>
        <v>1529005.63</v>
      </c>
      <c r="D35" s="228">
        <f>ROUND(N('Prior Year'!W59), 0)</f>
        <v>0</v>
      </c>
      <c r="E35" s="1">
        <f>data!W59</f>
        <v>4556</v>
      </c>
      <c r="F35" s="205" t="str">
        <f t="shared" si="0"/>
        <v/>
      </c>
      <c r="G35" s="205">
        <f t="shared" si="4"/>
        <v>335.60264047410004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751</v>
      </c>
      <c r="B36" s="228">
        <f>ROUND(N('Prior Year'!X85), 0)</f>
        <v>1570547</v>
      </c>
      <c r="C36" s="228">
        <f>data!X85</f>
        <v>4900401.0999999996</v>
      </c>
      <c r="D36" s="228">
        <f>ROUND(N('Prior Year'!X59), 0)</f>
        <v>0</v>
      </c>
      <c r="E36" s="1">
        <f>data!X59</f>
        <v>30243</v>
      </c>
      <c r="F36" s="205" t="str">
        <f t="shared" si="0"/>
        <v/>
      </c>
      <c r="G36" s="205">
        <f t="shared" si="4"/>
        <v>162.03422610190788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752</v>
      </c>
      <c r="B37" s="228">
        <f>ROUND(N('Prior Year'!Y85), 0)</f>
        <v>3804887</v>
      </c>
      <c r="C37" s="228">
        <f>data!Y85</f>
        <v>13315888.83</v>
      </c>
      <c r="D37" s="228">
        <f>ROUND(N('Prior Year'!Y59), 0)</f>
        <v>0</v>
      </c>
      <c r="E37" s="1">
        <f>data!Y59</f>
        <v>65637</v>
      </c>
      <c r="F37" s="205" t="str">
        <f t="shared" si="0"/>
        <v/>
      </c>
      <c r="G37" s="205">
        <f t="shared" si="4"/>
        <v>202.8716856346268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753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754</v>
      </c>
      <c r="B39" s="228">
        <f>ROUND(N('Prior Year'!AA85), 0)</f>
        <v>687750</v>
      </c>
      <c r="C39" s="228">
        <f>data!AA85</f>
        <v>698092.94000000006</v>
      </c>
      <c r="D39" s="228">
        <f>ROUND(N('Prior Year'!AA59), 0)</f>
        <v>0</v>
      </c>
      <c r="E39" s="1">
        <f>data!AA59</f>
        <v>559</v>
      </c>
      <c r="F39" s="205" t="str">
        <f t="shared" si="0"/>
        <v/>
      </c>
      <c r="G39" s="205">
        <f t="shared" si="4"/>
        <v>1248.8245796064402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755</v>
      </c>
      <c r="B40" s="228">
        <f>ROUND(N('Prior Year'!AB85), 0)</f>
        <v>6038306</v>
      </c>
      <c r="C40" s="228">
        <f>data!AB85</f>
        <v>9665198.6500000004</v>
      </c>
      <c r="D40" s="228" t="s">
        <v>746</v>
      </c>
      <c r="E40" s="4" t="s">
        <v>746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756</v>
      </c>
      <c r="B41" s="228">
        <f>ROUND(N('Prior Year'!AC85), 0)</f>
        <v>2218864</v>
      </c>
      <c r="C41" s="228">
        <f>data!AC85</f>
        <v>3581783.0100000002</v>
      </c>
      <c r="D41" s="228">
        <f>ROUND(N('Prior Year'!AC59), 0)</f>
        <v>0</v>
      </c>
      <c r="E41" s="1">
        <f>data!AC59</f>
        <v>73697</v>
      </c>
      <c r="F41" s="205" t="str">
        <f t="shared" si="0"/>
        <v/>
      </c>
      <c r="G41" s="205">
        <f t="shared" si="4"/>
        <v>48.601476450873172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757</v>
      </c>
      <c r="B42" s="228">
        <f>ROUND(N('Prior Year'!AD85), 0)</f>
        <v>13750</v>
      </c>
      <c r="C42" s="228">
        <f>data!AD85</f>
        <v>20029.14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758</v>
      </c>
      <c r="B43" s="228">
        <f>ROUND(N('Prior Year'!AE85), 0)</f>
        <v>823653</v>
      </c>
      <c r="C43" s="228">
        <f>data!AE85</f>
        <v>1183446.73</v>
      </c>
      <c r="D43" s="228">
        <f>ROUND(N('Prior Year'!AE59), 0)</f>
        <v>0</v>
      </c>
      <c r="E43" s="1">
        <f>data!AE59</f>
        <v>12269</v>
      </c>
      <c r="F43" s="205" t="str">
        <f t="shared" si="0"/>
        <v/>
      </c>
      <c r="G43" s="205">
        <f t="shared" si="4"/>
        <v>96.458287553997877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759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760</v>
      </c>
      <c r="B45" s="228">
        <f>ROUND(N('Prior Year'!AG85), 0)</f>
        <v>13638789</v>
      </c>
      <c r="C45" s="228">
        <f>data!AG85</f>
        <v>24675145.789999999</v>
      </c>
      <c r="D45" s="228">
        <f>ROUND(N('Prior Year'!AG59), 0)</f>
        <v>0</v>
      </c>
      <c r="E45" s="1">
        <f>data!AG59</f>
        <v>47335</v>
      </c>
      <c r="F45" s="205" t="str">
        <f t="shared" si="0"/>
        <v/>
      </c>
      <c r="G45" s="205">
        <f t="shared" si="4"/>
        <v>521.28754177669794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761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762</v>
      </c>
      <c r="B47" s="228">
        <f>ROUND(N('Prior Year'!AI85), 0)</f>
        <v>1224083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763</v>
      </c>
      <c r="B48" s="228">
        <f>ROUND(N('Prior Year'!AJ85), 0)</f>
        <v>822752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764</v>
      </c>
      <c r="B49" s="228">
        <f>ROUND(N('Prior Year'!AK85), 0)</f>
        <v>-53</v>
      </c>
      <c r="C49" s="228">
        <f>data!AK85</f>
        <v>53795.98</v>
      </c>
      <c r="D49" s="228">
        <f>ROUND(N('Prior Year'!AK59), 0)</f>
        <v>0</v>
      </c>
      <c r="E49" s="1">
        <f>data!AK59</f>
        <v>6714</v>
      </c>
      <c r="F49" s="205" t="str">
        <f t="shared" si="0"/>
        <v/>
      </c>
      <c r="G49" s="205">
        <f t="shared" si="4"/>
        <v>8.0125081918379504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765</v>
      </c>
      <c r="B50" s="228">
        <f>ROUND(N('Prior Year'!AL85), 0)</f>
        <v>237</v>
      </c>
      <c r="C50" s="228">
        <f>data!AL85</f>
        <v>35038.15</v>
      </c>
      <c r="D50" s="228">
        <f>ROUND(N('Prior Year'!AL59), 0)</f>
        <v>0</v>
      </c>
      <c r="E50" s="1">
        <f>data!AL59</f>
        <v>1519</v>
      </c>
      <c r="F50" s="205" t="str">
        <f t="shared" si="0"/>
        <v/>
      </c>
      <c r="G50" s="205">
        <f t="shared" si="4"/>
        <v>23.066589861751154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766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767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768</v>
      </c>
      <c r="B53" s="228">
        <f>ROUND(N('Prior Year'!AO85), 0)</f>
        <v>0</v>
      </c>
      <c r="C53" s="228">
        <f>data!AO85</f>
        <v>-201176.8599999999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769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770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771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772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773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774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775</v>
      </c>
      <c r="B60" s="228">
        <f>ROUND(N('Prior Year'!AV85), 0)</f>
        <v>2099288</v>
      </c>
      <c r="C60" s="228">
        <f>data!AV85</f>
        <v>6268919.5999999996</v>
      </c>
      <c r="D60" s="228" t="s">
        <v>746</v>
      </c>
      <c r="E60" s="4" t="s">
        <v>746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776</v>
      </c>
      <c r="B61" s="228">
        <f>ROUND(N('Prior Year'!AW85), 0)</f>
        <v>0</v>
      </c>
      <c r="C61" s="228">
        <f>data!AW85</f>
        <v>2292206.4200000004</v>
      </c>
      <c r="D61" s="228" t="s">
        <v>746</v>
      </c>
      <c r="E61" s="4" t="s">
        <v>746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777</v>
      </c>
      <c r="B62" s="228">
        <f>ROUND(N('Prior Year'!AX85), 0)</f>
        <v>0</v>
      </c>
      <c r="C62" s="228">
        <f>data!AX85</f>
        <v>0</v>
      </c>
      <c r="D62" s="228" t="s">
        <v>746</v>
      </c>
      <c r="E62" s="4" t="s">
        <v>746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778</v>
      </c>
      <c r="B63" s="228">
        <f>ROUND(N('Prior Year'!AY85), 0)</f>
        <v>1852886</v>
      </c>
      <c r="C63" s="228">
        <f>data!AY85</f>
        <v>147335.25</v>
      </c>
      <c r="D63" s="228">
        <f>ROUND(N('Prior Year'!AY59), 0)</f>
        <v>67560</v>
      </c>
      <c r="E63" s="1">
        <f>data!AY59</f>
        <v>70210</v>
      </c>
      <c r="F63" s="205">
        <f>IF(B63=0,"",IF(D63=0,"",B63/D63))</f>
        <v>27.425784487862639</v>
      </c>
      <c r="G63" s="205">
        <f t="shared" si="4"/>
        <v>2.0984938043013814</v>
      </c>
      <c r="H63" s="6">
        <f>IF(B63 = 0, "", IF(C63 = 0, "", IF(D63 = 0, "", IF(E63 = 0, "", IF(G63 / F63 - 1 &lt; -0.25, G63 / F63 - 1, IF(G63 / F63 - 1 &gt; 0.25, G63 / F63 - 1, ""))))))</f>
        <v>-0.92348463887222343</v>
      </c>
      <c r="I63" s="228" t="s">
        <v>1362</v>
      </c>
      <c r="M63" s="7"/>
    </row>
    <row r="64" spans="1:13" x14ac:dyDescent="0.25">
      <c r="A64" s="1" t="s">
        <v>779</v>
      </c>
      <c r="B64" s="228">
        <f>ROUND(N('Prior Year'!AZ85), 0)</f>
        <v>0</v>
      </c>
      <c r="C64" s="228">
        <f>data!AZ85</f>
        <v>-84358.41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780</v>
      </c>
      <c r="B65" s="228">
        <f>ROUND(N('Prior Year'!BA85), 0)</f>
        <v>502683</v>
      </c>
      <c r="C65" s="228">
        <f>data!BA85</f>
        <v>-8639.5499999999302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781</v>
      </c>
      <c r="B66" s="228">
        <f>ROUND(N('Prior Year'!BB85), 0)</f>
        <v>0</v>
      </c>
      <c r="C66" s="228">
        <f>data!BB85</f>
        <v>0</v>
      </c>
      <c r="D66" s="228" t="s">
        <v>746</v>
      </c>
      <c r="E66" s="4" t="s">
        <v>746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782</v>
      </c>
      <c r="B67" s="228">
        <f>ROUND(N('Prior Year'!BC85), 0)</f>
        <v>370383</v>
      </c>
      <c r="C67" s="228">
        <f>data!BC85</f>
        <v>18595.220000000019</v>
      </c>
      <c r="D67" s="228" t="s">
        <v>746</v>
      </c>
      <c r="E67" s="4" t="s">
        <v>746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783</v>
      </c>
      <c r="B68" s="228">
        <f>ROUND(N('Prior Year'!BD85), 0)</f>
        <v>509075</v>
      </c>
      <c r="C68" s="228">
        <f>data!BD85</f>
        <v>0</v>
      </c>
      <c r="D68" s="228" t="s">
        <v>746</v>
      </c>
      <c r="E68" s="4" t="s">
        <v>746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784</v>
      </c>
      <c r="B69" s="228">
        <f>ROUND(N('Prior Year'!BE85), 0)</f>
        <v>2259136</v>
      </c>
      <c r="C69" s="228">
        <f>data!BE85</f>
        <v>911982.5399999998</v>
      </c>
      <c r="D69" s="228">
        <f>ROUND(N('Prior Year'!BE59), 0)</f>
        <v>194611</v>
      </c>
      <c r="E69" s="1">
        <f>data!BE59</f>
        <v>194611.20000000004</v>
      </c>
      <c r="F69" s="205">
        <f>IF(B69=0,"",IF(D69=0,"",B69/D69))</f>
        <v>11.608470230356968</v>
      </c>
      <c r="G69" s="205">
        <f t="shared" si="4"/>
        <v>4.6861770545580095</v>
      </c>
      <c r="H69" s="6">
        <f>IF(B69 = 0, "", IF(C69 = 0, "", IF(D69 = 0, "", IF(E69 = 0, "", IF(G69 / F69 - 1 &lt; -0.25, G69 / F69 - 1, IF(G69 / F69 - 1 &gt; 0.25, G69 / F69 - 1, ""))))))</f>
        <v>-0.59631398784110878</v>
      </c>
      <c r="I69" s="228" t="s">
        <v>1362</v>
      </c>
      <c r="M69" s="7"/>
    </row>
    <row r="70" spans="1:13" x14ac:dyDescent="0.25">
      <c r="A70" s="1" t="s">
        <v>785</v>
      </c>
      <c r="B70" s="228">
        <f>ROUND(N('Prior Year'!BF85), 0)</f>
        <v>1990682</v>
      </c>
      <c r="C70" s="228">
        <f>data!BF85</f>
        <v>411447.22</v>
      </c>
      <c r="D70" s="228" t="s">
        <v>746</v>
      </c>
      <c r="E70" s="4" t="s">
        <v>746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786</v>
      </c>
      <c r="B71" s="228">
        <f>ROUND(N('Prior Year'!BG85), 0)</f>
        <v>417</v>
      </c>
      <c r="C71" s="228">
        <f>data!BG85</f>
        <v>0</v>
      </c>
      <c r="D71" s="228" t="s">
        <v>746</v>
      </c>
      <c r="E71" s="4" t="s">
        <v>746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787</v>
      </c>
      <c r="B72" s="228">
        <f>ROUND(N('Prior Year'!BH85), 0)</f>
        <v>0</v>
      </c>
      <c r="C72" s="228">
        <f>data!BH85</f>
        <v>0</v>
      </c>
      <c r="D72" s="228" t="s">
        <v>746</v>
      </c>
      <c r="E72" s="4" t="s">
        <v>746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788</v>
      </c>
      <c r="B73" s="228">
        <f>ROUND(N('Prior Year'!BI85), 0)</f>
        <v>0</v>
      </c>
      <c r="C73" s="228">
        <f>data!BI85</f>
        <v>179713.47999999998</v>
      </c>
      <c r="D73" s="228" t="s">
        <v>746</v>
      </c>
      <c r="E73" s="4" t="s">
        <v>746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789</v>
      </c>
      <c r="B74" s="228">
        <f>ROUND(N('Prior Year'!BJ85), 0)</f>
        <v>0</v>
      </c>
      <c r="C74" s="228">
        <f>data!BJ85</f>
        <v>0</v>
      </c>
      <c r="D74" s="228" t="s">
        <v>746</v>
      </c>
      <c r="E74" s="4" t="s">
        <v>746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790</v>
      </c>
      <c r="B75" s="228">
        <f>ROUND(N('Prior Year'!BK85), 0)</f>
        <v>0</v>
      </c>
      <c r="C75" s="228">
        <f>data!BK85</f>
        <v>149571.40999999974</v>
      </c>
      <c r="D75" s="228" t="s">
        <v>746</v>
      </c>
      <c r="E75" s="4" t="s">
        <v>746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791</v>
      </c>
      <c r="B76" s="228">
        <f>ROUND(N('Prior Year'!BL85), 0)</f>
        <v>1080422</v>
      </c>
      <c r="C76" s="228">
        <f>data!BL85</f>
        <v>90451.199999999895</v>
      </c>
      <c r="D76" s="228" t="s">
        <v>746</v>
      </c>
      <c r="E76" s="4" t="s">
        <v>746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792</v>
      </c>
      <c r="B77" s="228">
        <f>ROUND(N('Prior Year'!BM85), 0)</f>
        <v>0</v>
      </c>
      <c r="C77" s="228">
        <f>data!BM85</f>
        <v>0</v>
      </c>
      <c r="D77" s="228" t="s">
        <v>746</v>
      </c>
      <c r="E77" s="4" t="s">
        <v>746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793</v>
      </c>
      <c r="B78" s="228">
        <f>ROUND(N('Prior Year'!BN85), 0)</f>
        <v>27828291</v>
      </c>
      <c r="C78" s="228">
        <f>data!BN85</f>
        <v>0</v>
      </c>
      <c r="D78" s="228" t="s">
        <v>746</v>
      </c>
      <c r="E78" s="4" t="s">
        <v>746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794</v>
      </c>
      <c r="B79" s="228">
        <f>ROUND(N('Prior Year'!BO85), 0)</f>
        <v>7736</v>
      </c>
      <c r="C79" s="228">
        <f>data!BO85</f>
        <v>0</v>
      </c>
      <c r="D79" s="228" t="s">
        <v>746</v>
      </c>
      <c r="E79" s="4" t="s">
        <v>746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795</v>
      </c>
      <c r="B80" s="228">
        <f>ROUND(N('Prior Year'!BP85), 0)</f>
        <v>0</v>
      </c>
      <c r="C80" s="228">
        <f>data!BP85</f>
        <v>0</v>
      </c>
      <c r="D80" s="228" t="s">
        <v>746</v>
      </c>
      <c r="E80" s="4" t="s">
        <v>746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796</v>
      </c>
      <c r="B81" s="228">
        <f>ROUND(N('Prior Year'!BQ85), 0)</f>
        <v>0</v>
      </c>
      <c r="C81" s="228">
        <f>data!BQ85</f>
        <v>0</v>
      </c>
      <c r="D81" s="228" t="s">
        <v>746</v>
      </c>
      <c r="E81" s="4" t="s">
        <v>746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797</v>
      </c>
      <c r="B82" s="228">
        <f>ROUND(N('Prior Year'!BR85), 0)</f>
        <v>0</v>
      </c>
      <c r="C82" s="228">
        <f>data!BR85</f>
        <v>49281.670000000013</v>
      </c>
      <c r="D82" s="228" t="s">
        <v>746</v>
      </c>
      <c r="E82" s="4" t="s">
        <v>746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798</v>
      </c>
      <c r="B83" s="228">
        <f>ROUND(N('Prior Year'!BS85), 0)</f>
        <v>0</v>
      </c>
      <c r="C83" s="228">
        <f>data!BS85</f>
        <v>0</v>
      </c>
      <c r="D83" s="228" t="s">
        <v>746</v>
      </c>
      <c r="E83" s="4" t="s">
        <v>746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799</v>
      </c>
      <c r="B84" s="228">
        <f>ROUND(N('Prior Year'!BT85), 0)</f>
        <v>0</v>
      </c>
      <c r="C84" s="228">
        <f>data!BT85</f>
        <v>0</v>
      </c>
      <c r="D84" s="228" t="s">
        <v>746</v>
      </c>
      <c r="E84" s="4" t="s">
        <v>746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800</v>
      </c>
      <c r="B85" s="228">
        <f>ROUND(N('Prior Year'!BU85), 0)</f>
        <v>0</v>
      </c>
      <c r="C85" s="228">
        <f>data!BU85</f>
        <v>0</v>
      </c>
      <c r="D85" s="228" t="s">
        <v>746</v>
      </c>
      <c r="E85" s="4" t="s">
        <v>746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801</v>
      </c>
      <c r="B86" s="228">
        <f>ROUND(N('Prior Year'!BV85), 0)</f>
        <v>0</v>
      </c>
      <c r="C86" s="228">
        <f>data!BV85</f>
        <v>0</v>
      </c>
      <c r="D86" s="228" t="s">
        <v>746</v>
      </c>
      <c r="E86" s="4" t="s">
        <v>746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802</v>
      </c>
      <c r="B87" s="228">
        <f>ROUND(N('Prior Year'!BW85), 0)</f>
        <v>2068</v>
      </c>
      <c r="C87" s="228">
        <f>data!BW85</f>
        <v>0</v>
      </c>
      <c r="D87" s="228" t="s">
        <v>746</v>
      </c>
      <c r="E87" s="4" t="s">
        <v>746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803</v>
      </c>
      <c r="B88" s="228">
        <f>ROUND(N('Prior Year'!BX85), 0)</f>
        <v>1972962</v>
      </c>
      <c r="C88" s="228">
        <f>data!BX85</f>
        <v>0</v>
      </c>
      <c r="D88" s="228" t="s">
        <v>746</v>
      </c>
      <c r="E88" s="4" t="s">
        <v>746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804</v>
      </c>
      <c r="B89" s="228">
        <f>ROUND(N('Prior Year'!BY85), 0)</f>
        <v>2047825</v>
      </c>
      <c r="C89" s="228">
        <f>data!BY85</f>
        <v>0</v>
      </c>
      <c r="D89" s="228" t="s">
        <v>746</v>
      </c>
      <c r="E89" s="4" t="s">
        <v>746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805</v>
      </c>
      <c r="B90" s="228">
        <f>ROUND(N('Prior Year'!BZ85), 0)</f>
        <v>195462</v>
      </c>
      <c r="C90" s="228">
        <f>data!BZ85</f>
        <v>115344.53999999995</v>
      </c>
      <c r="D90" s="228" t="s">
        <v>746</v>
      </c>
      <c r="E90" s="4" t="s">
        <v>746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806</v>
      </c>
      <c r="B91" s="228">
        <f>ROUND(N('Prior Year'!CA85), 0)</f>
        <v>605</v>
      </c>
      <c r="C91" s="228">
        <f>data!CA85</f>
        <v>0</v>
      </c>
      <c r="D91" s="228" t="s">
        <v>746</v>
      </c>
      <c r="E91" s="4" t="s">
        <v>746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807</v>
      </c>
      <c r="B92" s="228">
        <f>ROUND(N('Prior Year'!CB85), 0)</f>
        <v>0</v>
      </c>
      <c r="C92" s="228">
        <f>data!CB85</f>
        <v>254139.31999999998</v>
      </c>
      <c r="D92" s="228" t="s">
        <v>746</v>
      </c>
      <c r="E92" s="4" t="s">
        <v>746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808</v>
      </c>
      <c r="B93" s="228">
        <f>ROUND(N('Prior Year'!CC85), 0)</f>
        <v>20181933</v>
      </c>
      <c r="C93" s="228">
        <f>data!CC85</f>
        <v>21416674.220000003</v>
      </c>
      <c r="D93" s="228" t="s">
        <v>746</v>
      </c>
      <c r="E93" s="4" t="s">
        <v>746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809</v>
      </c>
      <c r="B94" s="228">
        <f>ROUND(N('Prior Year'!CD85), 0)</f>
        <v>0</v>
      </c>
      <c r="C94" s="228">
        <f>data!CD85</f>
        <v>0</v>
      </c>
      <c r="D94" s="228" t="s">
        <v>746</v>
      </c>
      <c r="E94" s="4" t="s">
        <v>746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EUOg+6iMvolU12MtvXkv7u0ffQ9Lm4TH4SiT23q/Jcs6iCmZK7Nv9KVdRNo6UOLMRMnD7MNJsTIOZSsylIr2yA==" saltValue="u3ZW0On9zO8HNmfJcYaRpg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D29" sqref="D29"/>
    </sheetView>
  </sheetViews>
  <sheetFormatPr defaultRowHeight="15" x14ac:dyDescent="0.2"/>
  <sheetData>
    <row r="1" spans="1:4" ht="15.75" x14ac:dyDescent="0.25">
      <c r="A1" s="268" t="s">
        <v>810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811</v>
      </c>
      <c r="B3" s="267"/>
      <c r="C3" s="267"/>
      <c r="D3" s="267"/>
    </row>
    <row r="4" spans="1:4" ht="15.75" x14ac:dyDescent="0.25">
      <c r="A4" s="267" t="s">
        <v>812</v>
      </c>
      <c r="B4" s="267"/>
      <c r="C4" s="267"/>
      <c r="D4" s="267"/>
    </row>
    <row r="5" spans="1:4" ht="15.75" x14ac:dyDescent="0.25">
      <c r="A5" s="1" t="s">
        <v>813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814</v>
      </c>
      <c r="B7" s="267"/>
      <c r="C7" s="267"/>
      <c r="D7" s="267"/>
    </row>
    <row r="8" spans="1:4" ht="15.75" x14ac:dyDescent="0.25">
      <c r="A8" s="309" t="s">
        <v>815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816</v>
      </c>
      <c r="B11" s="267"/>
      <c r="C11" s="267"/>
      <c r="D11" s="267">
        <f>N(data!C380)</f>
        <v>845298.88999999966</v>
      </c>
    </row>
    <row r="12" spans="1:4" ht="15.75" x14ac:dyDescent="0.25">
      <c r="A12" s="269" t="s">
        <v>817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818</v>
      </c>
      <c r="B14" s="267"/>
      <c r="C14" s="267"/>
      <c r="D14" s="269" t="s">
        <v>819</v>
      </c>
    </row>
    <row r="15" spans="1:4" ht="15.75" x14ac:dyDescent="0.25">
      <c r="A15" s="267" t="s">
        <v>820</v>
      </c>
      <c r="B15" s="267"/>
      <c r="C15" s="267"/>
      <c r="D15" s="267"/>
    </row>
    <row r="16" spans="1:4" ht="15.75" x14ac:dyDescent="0.25">
      <c r="A16" s="267" t="s">
        <v>820</v>
      </c>
      <c r="B16" s="267"/>
      <c r="C16" s="267"/>
      <c r="D16" s="267"/>
    </row>
    <row r="17" spans="1:4" ht="15.75" x14ac:dyDescent="0.25">
      <c r="A17" s="267" t="s">
        <v>820</v>
      </c>
      <c r="B17" s="267"/>
      <c r="C17" s="267"/>
      <c r="D17" s="267"/>
    </row>
    <row r="18" spans="1:4" ht="15.75" x14ac:dyDescent="0.25">
      <c r="A18" s="267" t="s">
        <v>820</v>
      </c>
      <c r="B18" s="267"/>
      <c r="C18" s="267"/>
      <c r="D18" s="267"/>
    </row>
    <row r="19" spans="1:4" ht="15.75" x14ac:dyDescent="0.25">
      <c r="A19" s="267" t="s">
        <v>820</v>
      </c>
      <c r="B19" s="267"/>
      <c r="C19" s="267"/>
      <c r="D19" s="267"/>
    </row>
    <row r="20" spans="1:4" ht="15.75" x14ac:dyDescent="0.25">
      <c r="A20" s="267" t="s">
        <v>820</v>
      </c>
      <c r="B20" s="267"/>
      <c r="C20" s="267"/>
      <c r="D20" s="267"/>
    </row>
    <row r="21" spans="1:4" ht="15.75" x14ac:dyDescent="0.25">
      <c r="A21" s="267" t="s">
        <v>820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821</v>
      </c>
      <c r="B25" s="267"/>
      <c r="C25" s="267"/>
      <c r="D25" s="267">
        <f>N(data!C414)</f>
        <v>8138297.2199999969</v>
      </c>
    </row>
    <row r="26" spans="1:4" ht="15.75" x14ac:dyDescent="0.25">
      <c r="A26" s="269" t="s">
        <v>817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818</v>
      </c>
      <c r="B28" s="267"/>
      <c r="C28" s="267"/>
      <c r="D28" s="269" t="s">
        <v>819</v>
      </c>
    </row>
    <row r="29" spans="1:4" ht="15.75" x14ac:dyDescent="0.25">
      <c r="A29" s="1" t="s">
        <v>1363</v>
      </c>
      <c r="B29" s="267"/>
      <c r="C29" s="267"/>
      <c r="D29" s="267">
        <v>7529900</v>
      </c>
    </row>
    <row r="30" spans="1:4" ht="15.75" x14ac:dyDescent="0.25">
      <c r="A30" s="267" t="s">
        <v>822</v>
      </c>
      <c r="B30" s="267"/>
      <c r="C30" s="267"/>
      <c r="D30" s="267"/>
    </row>
    <row r="31" spans="1:4" ht="15.75" x14ac:dyDescent="0.25">
      <c r="A31" s="267" t="s">
        <v>822</v>
      </c>
      <c r="B31" s="267"/>
      <c r="C31" s="267"/>
      <c r="D31" s="267"/>
    </row>
    <row r="32" spans="1:4" ht="15.75" x14ac:dyDescent="0.25">
      <c r="A32" s="267" t="s">
        <v>822</v>
      </c>
      <c r="B32" s="267"/>
      <c r="C32" s="267"/>
      <c r="D32" s="267"/>
    </row>
    <row r="33" spans="1:4" ht="15.75" x14ac:dyDescent="0.25">
      <c r="A33" s="267" t="s">
        <v>822</v>
      </c>
      <c r="B33" s="267"/>
      <c r="C33" s="267"/>
      <c r="D33" s="267"/>
    </row>
    <row r="34" spans="1:4" ht="15.75" x14ac:dyDescent="0.25">
      <c r="A34" s="267" t="s">
        <v>822</v>
      </c>
      <c r="B34" s="267"/>
      <c r="C34" s="267"/>
      <c r="D34" s="267"/>
    </row>
    <row r="35" spans="1:4" ht="15.75" x14ac:dyDescent="0.25">
      <c r="A35" s="267" t="s">
        <v>822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eXU7C/YQVaXZ4ipIIiF1oo95xzSKH/2EH28e41X3kh4g0Uoo6hjKbnrz/uQ/TW5ziPEQXZd9Zac1L+KaPTyhRQ==" saltValue="9U/2jRxw+iZL6FNFVPJ6Jw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823</v>
      </c>
    </row>
    <row r="2" spans="1:7" ht="20.100000000000001" customHeight="1" x14ac:dyDescent="0.25">
      <c r="A2" s="62" t="s">
        <v>824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H-180</v>
      </c>
      <c r="G4" s="67"/>
    </row>
    <row r="5" spans="1:7" ht="20.100000000000001" customHeight="1" x14ac:dyDescent="0.25">
      <c r="A5" s="63">
        <v>2</v>
      </c>
      <c r="B5" s="64" t="s">
        <v>300</v>
      </c>
      <c r="C5" s="67"/>
      <c r="D5" s="64" t="str">
        <f>"  "&amp;data!C98</f>
        <v xml:space="preserve">  Valley Hospital and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"  "&amp;data!C103</f>
        <v xml:space="preserve">  Spokane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825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826</v>
      </c>
      <c r="C8" s="67"/>
      <c r="D8" s="64" t="str">
        <f>"  "&amp;data!C105</f>
        <v xml:space="preserve">  Michele Forgues Lackie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827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828</v>
      </c>
      <c r="C10" s="67"/>
      <c r="D10" s="64" t="str">
        <f>"  "&amp;data!C107</f>
        <v xml:space="preserve">  5094735291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829</v>
      </c>
      <c r="C11" s="67"/>
      <c r="D11" s="64" t="str">
        <f>"  "&amp;data!C108</f>
        <v xml:space="preserve">  5094735731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830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318</v>
      </c>
      <c r="B15" s="74"/>
      <c r="C15" s="75" t="s">
        <v>320</v>
      </c>
      <c r="D15" s="74"/>
      <c r="E15" s="75" t="s">
        <v>322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306</v>
      </c>
      <c r="C16" s="79" t="str">
        <f>IF(data!C117&gt;0," X","")</f>
        <v/>
      </c>
      <c r="D16" s="80" t="s">
        <v>831</v>
      </c>
      <c r="E16" s="229" t="str">
        <f>IF(data!C120&gt;0," X","")</f>
        <v/>
      </c>
      <c r="F16" s="81" t="s">
        <v>323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/>
      </c>
      <c r="D17" s="80" t="s">
        <v>404</v>
      </c>
      <c r="E17" s="229" t="str">
        <f>IF(data!C121&gt;0," X","")</f>
        <v/>
      </c>
      <c r="F17" s="81" t="s">
        <v>324</v>
      </c>
      <c r="G17" s="67"/>
    </row>
    <row r="18" spans="1:7" ht="20.100000000000001" customHeight="1" x14ac:dyDescent="0.25">
      <c r="A18" s="63"/>
      <c r="B18" s="67" t="s">
        <v>832</v>
      </c>
      <c r="C18" s="67"/>
      <c r="D18" s="67"/>
      <c r="E18" s="229" t="str">
        <f>IF(data!C122&gt;0," X","")</f>
        <v/>
      </c>
      <c r="F18" s="81" t="s">
        <v>325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833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834</v>
      </c>
      <c r="C22" s="64"/>
      <c r="D22" s="64"/>
      <c r="E22" s="64"/>
      <c r="F22" s="78" t="s">
        <v>328</v>
      </c>
      <c r="G22" s="79" t="s">
        <v>241</v>
      </c>
    </row>
    <row r="23" spans="1:7" ht="20.100000000000001" customHeight="1" x14ac:dyDescent="0.25">
      <c r="A23" s="63"/>
      <c r="B23" s="64" t="s">
        <v>835</v>
      </c>
      <c r="C23" s="64"/>
      <c r="D23" s="64"/>
      <c r="E23" s="64"/>
      <c r="F23" s="63">
        <f>data!C127</f>
        <v>5131</v>
      </c>
      <c r="G23" s="67">
        <f>data!D127</f>
        <v>21249</v>
      </c>
    </row>
    <row r="24" spans="1:7" ht="20.100000000000001" customHeight="1" x14ac:dyDescent="0.25">
      <c r="A24" s="63"/>
      <c r="B24" s="64" t="s">
        <v>836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837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332</v>
      </c>
      <c r="C26" s="64"/>
      <c r="D26" s="64"/>
      <c r="E26" s="64"/>
      <c r="F26" s="63">
        <f>data!C130</f>
        <v>659</v>
      </c>
      <c r="G26" s="67">
        <f>data!D130</f>
        <v>884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838</v>
      </c>
      <c r="C29" s="67"/>
      <c r="D29" s="79" t="s">
        <v>193</v>
      </c>
      <c r="E29" s="83" t="s">
        <v>838</v>
      </c>
      <c r="F29" s="67"/>
      <c r="G29" s="79" t="s">
        <v>193</v>
      </c>
    </row>
    <row r="30" spans="1:7" ht="20.100000000000001" customHeight="1" x14ac:dyDescent="0.25">
      <c r="A30" s="63"/>
      <c r="B30" s="64" t="s">
        <v>334</v>
      </c>
      <c r="C30" s="67"/>
      <c r="D30" s="67">
        <f>data!C132</f>
        <v>10</v>
      </c>
      <c r="E30" s="64" t="s">
        <v>340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839</v>
      </c>
      <c r="C31" s="67"/>
      <c r="D31" s="67">
        <f>data!C133</f>
        <v>44</v>
      </c>
      <c r="E31" s="64" t="s">
        <v>341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840</v>
      </c>
      <c r="C32" s="67"/>
      <c r="D32" s="67">
        <f>data!C134</f>
        <v>16</v>
      </c>
      <c r="E32" s="64" t="s">
        <v>841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842</v>
      </c>
      <c r="C33" s="67"/>
      <c r="D33" s="67">
        <f>data!C135</f>
        <v>0</v>
      </c>
      <c r="E33" s="64" t="s">
        <v>843</v>
      </c>
      <c r="F33" s="67"/>
      <c r="G33" s="67">
        <f>data!C142</f>
        <v>37</v>
      </c>
    </row>
    <row r="34" spans="1:7" ht="20.100000000000001" customHeight="1" x14ac:dyDescent="0.25">
      <c r="A34" s="63"/>
      <c r="B34" s="83" t="s">
        <v>844</v>
      </c>
      <c r="C34" s="67"/>
      <c r="D34" s="67">
        <f>data!C136</f>
        <v>16</v>
      </c>
      <c r="E34" s="64" t="s">
        <v>343</v>
      </c>
      <c r="F34" s="67"/>
      <c r="G34" s="67">
        <f>data!E143</f>
        <v>123</v>
      </c>
    </row>
    <row r="35" spans="1:7" ht="20.100000000000001" customHeight="1" x14ac:dyDescent="0.25">
      <c r="A35" s="63"/>
      <c r="B35" s="83" t="s">
        <v>845</v>
      </c>
      <c r="C35" s="67"/>
      <c r="D35" s="67">
        <f>data!C137</f>
        <v>0</v>
      </c>
      <c r="E35" s="64" t="s">
        <v>846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344</v>
      </c>
      <c r="F36" s="67"/>
      <c r="G36" s="67">
        <f>data!C144</f>
        <v>123</v>
      </c>
    </row>
    <row r="37" spans="1:7" ht="20.100000000000001" customHeight="1" x14ac:dyDescent="0.25">
      <c r="A37" s="63"/>
      <c r="E37" s="64" t="s">
        <v>345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340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847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848</v>
      </c>
      <c r="G1" s="61" t="s">
        <v>849</v>
      </c>
    </row>
    <row r="2" spans="1:7" ht="20.100000000000001" customHeight="1" x14ac:dyDescent="0.25">
      <c r="A2" s="1" t="str">
        <f>"Hospital: "&amp;data!C98</f>
        <v>Hospital: Valley Hospital and Medical Center</v>
      </c>
      <c r="G2" s="4" t="s">
        <v>850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851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852</v>
      </c>
      <c r="C5" s="74"/>
      <c r="D5" s="74"/>
      <c r="E5" s="125" t="s">
        <v>355</v>
      </c>
      <c r="F5" s="74"/>
      <c r="G5" s="74"/>
    </row>
    <row r="6" spans="1:7" ht="20.100000000000001" customHeight="1" x14ac:dyDescent="0.25">
      <c r="A6" s="126" t="s">
        <v>853</v>
      </c>
      <c r="B6" s="79" t="s">
        <v>328</v>
      </c>
      <c r="C6" s="79" t="s">
        <v>854</v>
      </c>
      <c r="D6" s="79" t="s">
        <v>351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349</v>
      </c>
      <c r="B7" s="127">
        <f>data!B154</f>
        <v>2529.0629042029468</v>
      </c>
      <c r="C7" s="127">
        <f>data!B155</f>
        <v>10473.603128319706</v>
      </c>
      <c r="D7" s="127">
        <f>data!B156</f>
        <v>7363</v>
      </c>
      <c r="E7" s="127">
        <f>data!B157</f>
        <v>154005262.13999999</v>
      </c>
      <c r="F7" s="127">
        <f>data!B158</f>
        <v>240026157.72</v>
      </c>
      <c r="G7" s="127">
        <f>data!B157+data!B158</f>
        <v>394031419.86000001</v>
      </c>
    </row>
    <row r="8" spans="1:7" ht="20.100000000000001" customHeight="1" x14ac:dyDescent="0.25">
      <c r="A8" s="63" t="s">
        <v>350</v>
      </c>
      <c r="B8" s="127">
        <f>data!C154</f>
        <v>944.01538570810021</v>
      </c>
      <c r="C8" s="127">
        <f>data!C155</f>
        <v>3909.4490218108403</v>
      </c>
      <c r="D8" s="127">
        <f>data!C156</f>
        <v>1772</v>
      </c>
      <c r="E8" s="127">
        <f>data!C157</f>
        <v>40832467.969999999</v>
      </c>
      <c r="F8" s="127">
        <f>data!C158</f>
        <v>120552559.31</v>
      </c>
      <c r="G8" s="127">
        <f>data!C157+data!C158</f>
        <v>161385027.28</v>
      </c>
    </row>
    <row r="9" spans="1:7" ht="20.100000000000001" customHeight="1" x14ac:dyDescent="0.25">
      <c r="A9" s="63" t="s">
        <v>855</v>
      </c>
      <c r="B9" s="127">
        <f>data!D154</f>
        <v>1657.921710088953</v>
      </c>
      <c r="C9" s="127">
        <f>data!D155</f>
        <v>6864.9478498694534</v>
      </c>
      <c r="D9" s="127">
        <f>data!D156</f>
        <v>5381</v>
      </c>
      <c r="E9" s="127">
        <f>data!D157</f>
        <v>48743707.350000001</v>
      </c>
      <c r="F9" s="127">
        <f>data!D158</f>
        <v>223655801.5</v>
      </c>
      <c r="G9" s="127">
        <f>data!D157+data!D158</f>
        <v>272399508.85000002</v>
      </c>
    </row>
    <row r="10" spans="1:7" ht="20.100000000000001" customHeight="1" x14ac:dyDescent="0.25">
      <c r="A10" s="78" t="s">
        <v>229</v>
      </c>
      <c r="B10" s="127">
        <f>data!E154</f>
        <v>5131</v>
      </c>
      <c r="C10" s="127">
        <f>data!E155</f>
        <v>21248</v>
      </c>
      <c r="D10" s="127">
        <f>data!E156</f>
        <v>14516</v>
      </c>
      <c r="E10" s="127">
        <f>data!E157</f>
        <v>243581437.45999998</v>
      </c>
      <c r="F10" s="127">
        <f>data!E158</f>
        <v>584234518.52999997</v>
      </c>
      <c r="G10" s="127">
        <f>E10+F10</f>
        <v>827815955.99000001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856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852</v>
      </c>
      <c r="C14" s="133"/>
      <c r="D14" s="133"/>
      <c r="E14" s="133" t="s">
        <v>355</v>
      </c>
      <c r="F14" s="133"/>
      <c r="G14" s="133"/>
    </row>
    <row r="15" spans="1:7" ht="20.100000000000001" customHeight="1" x14ac:dyDescent="0.25">
      <c r="A15" s="126" t="s">
        <v>853</v>
      </c>
      <c r="B15" s="79" t="s">
        <v>328</v>
      </c>
      <c r="C15" s="79" t="s">
        <v>854</v>
      </c>
      <c r="D15" s="79" t="s">
        <v>351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349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350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855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857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852</v>
      </c>
      <c r="C23" s="74"/>
      <c r="D23" s="74"/>
      <c r="E23" s="74" t="s">
        <v>355</v>
      </c>
      <c r="F23" s="74"/>
      <c r="G23" s="74"/>
    </row>
    <row r="24" spans="1:7" ht="20.100000000000001" customHeight="1" x14ac:dyDescent="0.25">
      <c r="A24" s="126" t="s">
        <v>853</v>
      </c>
      <c r="B24" s="79" t="s">
        <v>328</v>
      </c>
      <c r="C24" s="79" t="s">
        <v>854</v>
      </c>
      <c r="D24" s="79" t="s">
        <v>351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349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350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855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858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859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860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358</v>
      </c>
      <c r="B1" s="62"/>
      <c r="C1" s="61" t="s">
        <v>861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Valley Hospital and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359</v>
      </c>
      <c r="C5" s="123"/>
    </row>
    <row r="6" spans="1:3" ht="20.100000000000001" customHeight="1" x14ac:dyDescent="0.25">
      <c r="A6" s="143">
        <v>2</v>
      </c>
      <c r="B6" s="64" t="s">
        <v>862</v>
      </c>
      <c r="C6" s="63">
        <f>data!C181</f>
        <v>5297123.8899999997</v>
      </c>
    </row>
    <row r="7" spans="1:3" ht="20.100000000000001" customHeight="1" x14ac:dyDescent="0.25">
      <c r="A7" s="144">
        <v>3</v>
      </c>
      <c r="B7" s="83" t="s">
        <v>361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362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363</v>
      </c>
      <c r="C9" s="63">
        <f>data!C184</f>
        <v>7189369.7800000003</v>
      </c>
    </row>
    <row r="10" spans="1:3" ht="20.100000000000001" customHeight="1" x14ac:dyDescent="0.25">
      <c r="A10" s="144">
        <v>6</v>
      </c>
      <c r="B10" s="64" t="s">
        <v>364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365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366</v>
      </c>
      <c r="C12" s="63">
        <f>data!C187</f>
        <v>2802936.98</v>
      </c>
    </row>
    <row r="13" spans="1:3" ht="20.100000000000001" customHeight="1" x14ac:dyDescent="0.25">
      <c r="A13" s="144">
        <v>9</v>
      </c>
      <c r="B13" s="64" t="s">
        <v>366</v>
      </c>
      <c r="C13" s="63">
        <f>data!C188</f>
        <v>38394.839999999997</v>
      </c>
    </row>
    <row r="14" spans="1:3" ht="20.100000000000001" customHeight="1" x14ac:dyDescent="0.25">
      <c r="A14" s="144">
        <v>10</v>
      </c>
      <c r="B14" s="64" t="s">
        <v>863</v>
      </c>
      <c r="C14" s="63">
        <f>data!D189</f>
        <v>15327825.49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367</v>
      </c>
      <c r="C17" s="77"/>
    </row>
    <row r="18" spans="1:3" ht="20.100000000000001" customHeight="1" x14ac:dyDescent="0.25">
      <c r="A18" s="63">
        <v>12</v>
      </c>
      <c r="B18" s="64" t="s">
        <v>864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865</v>
      </c>
      <c r="C19" s="63">
        <f>data!C192</f>
        <v>590204.06999999995</v>
      </c>
    </row>
    <row r="20" spans="1:3" ht="20.100000000000001" customHeight="1" x14ac:dyDescent="0.25">
      <c r="A20" s="63">
        <v>14</v>
      </c>
      <c r="B20" s="64" t="s">
        <v>866</v>
      </c>
      <c r="C20" s="63">
        <f>data!D193</f>
        <v>590204.06999999995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370</v>
      </c>
      <c r="C23" s="123"/>
    </row>
    <row r="24" spans="1:3" ht="20.100000000000001" customHeight="1" x14ac:dyDescent="0.25">
      <c r="A24" s="63">
        <v>16</v>
      </c>
      <c r="B24" s="75" t="s">
        <v>867</v>
      </c>
      <c r="C24" s="148"/>
    </row>
    <row r="25" spans="1:3" ht="20.100000000000001" customHeight="1" x14ac:dyDescent="0.25">
      <c r="A25" s="63">
        <v>17</v>
      </c>
      <c r="B25" s="64" t="s">
        <v>868</v>
      </c>
      <c r="C25" s="63">
        <f>data!C195</f>
        <v>1965476.77</v>
      </c>
    </row>
    <row r="26" spans="1:3" ht="20.100000000000001" customHeight="1" x14ac:dyDescent="0.25">
      <c r="A26" s="63">
        <v>18</v>
      </c>
      <c r="B26" s="64" t="s">
        <v>372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869</v>
      </c>
      <c r="C27" s="63">
        <f>data!D197</f>
        <v>1965476.77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870</v>
      </c>
      <c r="C30" s="133"/>
    </row>
    <row r="31" spans="1:3" ht="20.100000000000001" customHeight="1" x14ac:dyDescent="0.25">
      <c r="A31" s="63">
        <v>21</v>
      </c>
      <c r="B31" s="64" t="s">
        <v>374</v>
      </c>
      <c r="C31" s="63">
        <f>data!C199</f>
        <v>68809.89</v>
      </c>
    </row>
    <row r="32" spans="1:3" ht="20.100000000000001" customHeight="1" x14ac:dyDescent="0.25">
      <c r="A32" s="63">
        <v>22</v>
      </c>
      <c r="B32" s="64" t="s">
        <v>871</v>
      </c>
      <c r="C32" s="63">
        <f>data!C200</f>
        <v>1110728.01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211033.64</v>
      </c>
    </row>
    <row r="34" spans="1:3" ht="20.100000000000001" customHeight="1" x14ac:dyDescent="0.25">
      <c r="A34" s="63">
        <v>24</v>
      </c>
      <c r="B34" s="64" t="s">
        <v>872</v>
      </c>
      <c r="C34" s="63">
        <f>data!D202</f>
        <v>1390571.54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376</v>
      </c>
      <c r="C37" s="123"/>
    </row>
    <row r="38" spans="1:3" ht="20.100000000000001" customHeight="1" x14ac:dyDescent="0.25">
      <c r="A38" s="63">
        <v>26</v>
      </c>
      <c r="B38" s="64" t="s">
        <v>873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378</v>
      </c>
      <c r="C39" s="63">
        <f>data!C205</f>
        <v>2147999.16</v>
      </c>
    </row>
    <row r="40" spans="1:3" ht="20.100000000000001" customHeight="1" x14ac:dyDescent="0.25">
      <c r="A40" s="63">
        <v>28</v>
      </c>
      <c r="B40" s="64" t="s">
        <v>874</v>
      </c>
      <c r="C40" s="63">
        <f>data!D206</f>
        <v>2147999.16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379</v>
      </c>
      <c r="B1" s="62"/>
      <c r="C1" s="62"/>
      <c r="D1" s="62"/>
      <c r="E1" s="62"/>
      <c r="F1" s="61" t="s">
        <v>875</v>
      </c>
    </row>
    <row r="3" spans="1:6" ht="20.100000000000001" customHeight="1" x14ac:dyDescent="0.25">
      <c r="A3" s="120" t="str">
        <f>"Hospital: "&amp;data!C98</f>
        <v>Hospital: Valley Hospital and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380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876</v>
      </c>
      <c r="D5" s="151"/>
      <c r="E5" s="151"/>
      <c r="F5" s="151" t="s">
        <v>877</v>
      </c>
    </row>
    <row r="6" spans="1:6" ht="20.100000000000001" customHeight="1" x14ac:dyDescent="0.25">
      <c r="A6" s="152"/>
      <c r="B6" s="70"/>
      <c r="C6" s="153" t="s">
        <v>878</v>
      </c>
      <c r="D6" s="153" t="s">
        <v>382</v>
      </c>
      <c r="E6" s="153" t="s">
        <v>879</v>
      </c>
      <c r="F6" s="153" t="s">
        <v>878</v>
      </c>
    </row>
    <row r="7" spans="1:6" ht="20.100000000000001" customHeight="1" x14ac:dyDescent="0.25">
      <c r="A7" s="63">
        <v>1</v>
      </c>
      <c r="B7" s="67" t="s">
        <v>385</v>
      </c>
      <c r="C7" s="67">
        <f>data!B211</f>
        <v>10453503.65</v>
      </c>
      <c r="D7" s="67">
        <f>data!C211</f>
        <v>0</v>
      </c>
      <c r="E7" s="67">
        <f>data!D211</f>
        <v>0</v>
      </c>
      <c r="F7" s="67">
        <f>data!E211</f>
        <v>10453503.65</v>
      </c>
    </row>
    <row r="8" spans="1:6" ht="20.100000000000001" customHeight="1" x14ac:dyDescent="0.25">
      <c r="A8" s="63">
        <v>2</v>
      </c>
      <c r="B8" s="67" t="s">
        <v>386</v>
      </c>
      <c r="C8" s="67">
        <f>data!B212</f>
        <v>766764</v>
      </c>
      <c r="D8" s="67">
        <f>data!C212</f>
        <v>0</v>
      </c>
      <c r="E8" s="67">
        <f>data!D212</f>
        <v>0</v>
      </c>
      <c r="F8" s="67">
        <f>data!E212</f>
        <v>766764</v>
      </c>
    </row>
    <row r="9" spans="1:6" ht="20.100000000000001" customHeight="1" x14ac:dyDescent="0.25">
      <c r="A9" s="63">
        <v>3</v>
      </c>
      <c r="B9" s="67" t="s">
        <v>387</v>
      </c>
      <c r="C9" s="67">
        <f>data!B213</f>
        <v>39989938.030000001</v>
      </c>
      <c r="D9" s="67">
        <f>data!C213</f>
        <v>358070.51</v>
      </c>
      <c r="E9" s="67">
        <f>data!D213</f>
        <v>0</v>
      </c>
      <c r="F9" s="67">
        <f>data!E213</f>
        <v>40348008.539999999</v>
      </c>
    </row>
    <row r="10" spans="1:6" ht="20.100000000000001" customHeight="1" x14ac:dyDescent="0.25">
      <c r="A10" s="63">
        <v>4</v>
      </c>
      <c r="B10" s="67" t="s">
        <v>880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881</v>
      </c>
      <c r="C11" s="67">
        <f>data!B215</f>
        <v>1220849.6499999999</v>
      </c>
      <c r="D11" s="67">
        <f>data!C215</f>
        <v>272.83999999999997</v>
      </c>
      <c r="E11" s="67">
        <f>data!D215</f>
        <v>0</v>
      </c>
      <c r="F11" s="67">
        <f>data!E215</f>
        <v>1221122.49</v>
      </c>
    </row>
    <row r="12" spans="1:6" ht="20.100000000000001" customHeight="1" x14ac:dyDescent="0.25">
      <c r="A12" s="63">
        <v>6</v>
      </c>
      <c r="B12" s="67" t="s">
        <v>882</v>
      </c>
      <c r="C12" s="67">
        <f>data!B216</f>
        <v>25946611.260000002</v>
      </c>
      <c r="D12" s="67">
        <f>data!C216</f>
        <v>1894358.56</v>
      </c>
      <c r="E12" s="67">
        <f>data!D216</f>
        <v>611577</v>
      </c>
      <c r="F12" s="67">
        <f>data!E216</f>
        <v>27229392.82</v>
      </c>
    </row>
    <row r="13" spans="1:6" ht="20.100000000000001" customHeight="1" x14ac:dyDescent="0.25">
      <c r="A13" s="63">
        <v>7</v>
      </c>
      <c r="B13" s="67" t="s">
        <v>883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393</v>
      </c>
      <c r="C14" s="67">
        <f>data!B218</f>
        <v>20000</v>
      </c>
      <c r="D14" s="67">
        <f>data!C218</f>
        <v>0</v>
      </c>
      <c r="E14" s="67">
        <f>data!D218</f>
        <v>0</v>
      </c>
      <c r="F14" s="67">
        <f>data!E218</f>
        <v>20000</v>
      </c>
    </row>
    <row r="15" spans="1:6" ht="20.100000000000001" customHeight="1" x14ac:dyDescent="0.25">
      <c r="A15" s="63">
        <v>9</v>
      </c>
      <c r="B15" s="67" t="s">
        <v>884</v>
      </c>
      <c r="C15" s="67">
        <f>data!B219</f>
        <v>2297856.04</v>
      </c>
      <c r="D15" s="67">
        <f>data!C219</f>
        <v>5806480.5</v>
      </c>
      <c r="E15" s="67">
        <f>data!D219</f>
        <v>2116896.89</v>
      </c>
      <c r="F15" s="67">
        <f>data!E219</f>
        <v>5987439.6500000004</v>
      </c>
    </row>
    <row r="16" spans="1:6" ht="20.100000000000001" customHeight="1" x14ac:dyDescent="0.25">
      <c r="A16" s="63">
        <v>10</v>
      </c>
      <c r="B16" s="67" t="s">
        <v>608</v>
      </c>
      <c r="C16" s="67">
        <f>data!B220</f>
        <v>80695522.63000001</v>
      </c>
      <c r="D16" s="67">
        <f>data!C220</f>
        <v>8059182.4100000001</v>
      </c>
      <c r="E16" s="67">
        <f>data!D220</f>
        <v>2728473.89</v>
      </c>
      <c r="F16" s="67">
        <f>data!E220</f>
        <v>86026231.150000006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395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876</v>
      </c>
      <c r="D21" s="4" t="s">
        <v>229</v>
      </c>
      <c r="E21" s="153"/>
      <c r="F21" s="153" t="s">
        <v>877</v>
      </c>
    </row>
    <row r="22" spans="1:6" ht="20.100000000000001" customHeight="1" x14ac:dyDescent="0.25">
      <c r="A22" s="154"/>
      <c r="B22" s="146"/>
      <c r="C22" s="153" t="s">
        <v>878</v>
      </c>
      <c r="D22" s="153" t="s">
        <v>885</v>
      </c>
      <c r="E22" s="153" t="s">
        <v>879</v>
      </c>
      <c r="F22" s="153" t="s">
        <v>878</v>
      </c>
    </row>
    <row r="23" spans="1:6" ht="20.100000000000001" customHeight="1" x14ac:dyDescent="0.25">
      <c r="A23" s="63">
        <v>11</v>
      </c>
      <c r="B23" s="155" t="s">
        <v>385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386</v>
      </c>
      <c r="C24" s="67">
        <f>data!B225</f>
        <v>711995.16</v>
      </c>
      <c r="D24" s="67">
        <f>data!C225</f>
        <v>54768.84</v>
      </c>
      <c r="E24" s="67">
        <f>data!D225</f>
        <v>0</v>
      </c>
      <c r="F24" s="67">
        <f>data!E225</f>
        <v>766764</v>
      </c>
    </row>
    <row r="25" spans="1:6" ht="20.100000000000001" customHeight="1" x14ac:dyDescent="0.25">
      <c r="A25" s="63">
        <v>13</v>
      </c>
      <c r="B25" s="67" t="s">
        <v>387</v>
      </c>
      <c r="C25" s="67">
        <f>data!B226</f>
        <v>8596100.8200000003</v>
      </c>
      <c r="D25" s="67">
        <f>data!C226</f>
        <v>1012945.63</v>
      </c>
      <c r="E25" s="67">
        <f>data!D226</f>
        <v>0</v>
      </c>
      <c r="F25" s="67">
        <f>data!E226</f>
        <v>9609046.4500000011</v>
      </c>
    </row>
    <row r="26" spans="1:6" ht="20.100000000000001" customHeight="1" x14ac:dyDescent="0.25">
      <c r="A26" s="63">
        <v>14</v>
      </c>
      <c r="B26" s="67" t="s">
        <v>880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881</v>
      </c>
      <c r="C27" s="67">
        <f>data!B228</f>
        <v>482004</v>
      </c>
      <c r="D27" s="67">
        <f>data!C228</f>
        <v>51609.7</v>
      </c>
      <c r="E27" s="67">
        <f>data!D228</f>
        <v>0</v>
      </c>
      <c r="F27" s="67">
        <f>data!E228</f>
        <v>533613.69999999995</v>
      </c>
    </row>
    <row r="28" spans="1:6" ht="20.100000000000001" customHeight="1" x14ac:dyDescent="0.25">
      <c r="A28" s="63">
        <v>16</v>
      </c>
      <c r="B28" s="67" t="s">
        <v>882</v>
      </c>
      <c r="C28" s="67">
        <f>data!B229</f>
        <v>15753534.6</v>
      </c>
      <c r="D28" s="67">
        <f>data!C229</f>
        <v>2016012.71</v>
      </c>
      <c r="E28" s="67">
        <f>data!D229</f>
        <v>67077</v>
      </c>
      <c r="F28" s="67">
        <f>data!E229</f>
        <v>17702470.309999999</v>
      </c>
    </row>
    <row r="29" spans="1:6" ht="20.100000000000001" customHeight="1" x14ac:dyDescent="0.25">
      <c r="A29" s="63">
        <v>17</v>
      </c>
      <c r="B29" s="67" t="s">
        <v>883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393</v>
      </c>
      <c r="C30" s="67">
        <f>data!B231</f>
        <v>14315.49</v>
      </c>
      <c r="D30" s="67">
        <f>data!C231</f>
        <v>1559.53</v>
      </c>
      <c r="E30" s="67">
        <f>data!D231</f>
        <v>0</v>
      </c>
      <c r="F30" s="67">
        <f>data!E231</f>
        <v>15875.02</v>
      </c>
    </row>
    <row r="31" spans="1:6" ht="20.100000000000001" customHeight="1" x14ac:dyDescent="0.25">
      <c r="A31" s="63">
        <v>19</v>
      </c>
      <c r="B31" s="67" t="s">
        <v>884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608</v>
      </c>
      <c r="C32" s="67">
        <f>data!B233</f>
        <v>25557950.069999997</v>
      </c>
      <c r="D32" s="67">
        <f>data!C233</f>
        <v>3136896.4099999997</v>
      </c>
      <c r="E32" s="67">
        <f>data!D233</f>
        <v>67077</v>
      </c>
      <c r="F32" s="67">
        <f>data!E233</f>
        <v>28627769.48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886</v>
      </c>
      <c r="B1" s="62"/>
      <c r="C1" s="62"/>
      <c r="D1" s="61" t="s">
        <v>887</v>
      </c>
    </row>
    <row r="2" spans="1:4" ht="20.100000000000001" customHeight="1" x14ac:dyDescent="0.25">
      <c r="A2" s="120" t="str">
        <f>"Hospital: "&amp;data!C98</f>
        <v>Hospital: Valley Hospital and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888</v>
      </c>
      <c r="C4" s="156" t="s">
        <v>889</v>
      </c>
      <c r="D4" s="157"/>
    </row>
    <row r="5" spans="1:4" ht="20.100000000000001" customHeight="1" x14ac:dyDescent="0.25">
      <c r="A5" s="124">
        <v>1</v>
      </c>
      <c r="B5" s="158"/>
      <c r="C5" s="80" t="s">
        <v>397</v>
      </c>
      <c r="D5" s="67">
        <f>data!D237</f>
        <v>7250768.7400000002</v>
      </c>
    </row>
    <row r="6" spans="1:4" ht="20.100000000000001" customHeight="1" x14ac:dyDescent="0.25">
      <c r="A6" s="63">
        <v>2</v>
      </c>
      <c r="B6" s="69"/>
      <c r="C6" s="142" t="s">
        <v>493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349</v>
      </c>
      <c r="D7" s="67">
        <f>data!C239</f>
        <v>301481350.47264791</v>
      </c>
    </row>
    <row r="8" spans="1:4" ht="20.100000000000001" customHeight="1" x14ac:dyDescent="0.25">
      <c r="A8" s="63">
        <v>4</v>
      </c>
      <c r="B8" s="158">
        <v>5820</v>
      </c>
      <c r="C8" s="67" t="s">
        <v>350</v>
      </c>
      <c r="D8" s="67">
        <f>data!C240</f>
        <v>112532999.03188072</v>
      </c>
    </row>
    <row r="9" spans="1:4" ht="20.100000000000001" customHeight="1" x14ac:dyDescent="0.25">
      <c r="A9" s="63">
        <v>5</v>
      </c>
      <c r="B9" s="158">
        <v>5830</v>
      </c>
      <c r="C9" s="67" t="s">
        <v>362</v>
      </c>
      <c r="D9" s="67">
        <f>data!C241</f>
        <v>14600108.399999997</v>
      </c>
    </row>
    <row r="10" spans="1:4" ht="20.100000000000001" customHeight="1" x14ac:dyDescent="0.25">
      <c r="A10" s="63">
        <v>6</v>
      </c>
      <c r="B10" s="158">
        <v>5840</v>
      </c>
      <c r="C10" s="67" t="s">
        <v>402</v>
      </c>
      <c r="D10" s="67">
        <f>data!C242</f>
        <v>32557560.020686276</v>
      </c>
    </row>
    <row r="11" spans="1:4" ht="20.100000000000001" customHeight="1" x14ac:dyDescent="0.25">
      <c r="A11" s="63">
        <v>7</v>
      </c>
      <c r="B11" s="158">
        <v>5850</v>
      </c>
      <c r="C11" s="67" t="s">
        <v>890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144946740.97478515</v>
      </c>
    </row>
    <row r="13" spans="1:4" ht="20.100000000000001" customHeight="1" x14ac:dyDescent="0.25">
      <c r="A13" s="63">
        <v>9</v>
      </c>
      <c r="B13" s="67"/>
      <c r="C13" s="67" t="s">
        <v>891</v>
      </c>
      <c r="D13" s="67">
        <f>data!D245</f>
        <v>606118758.9000001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406</v>
      </c>
      <c r="D15" s="153"/>
    </row>
    <row r="16" spans="1:4" ht="20.100000000000001" customHeight="1" x14ac:dyDescent="0.25">
      <c r="A16" s="152">
        <v>12</v>
      </c>
      <c r="B16" s="79"/>
      <c r="C16" s="64" t="s">
        <v>892</v>
      </c>
      <c r="D16" s="63">
        <f>data!C247</f>
        <v>4744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408</v>
      </c>
      <c r="D18" s="67">
        <f>data!C249</f>
        <v>3102095.91</v>
      </c>
    </row>
    <row r="19" spans="1:4" ht="20.100000000000001" customHeight="1" x14ac:dyDescent="0.25">
      <c r="A19" s="161">
        <v>15</v>
      </c>
      <c r="B19" s="158">
        <v>5910</v>
      </c>
      <c r="C19" s="80" t="s">
        <v>893</v>
      </c>
      <c r="D19" s="67">
        <f>data!C250</f>
        <v>9542622.2699999996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894</v>
      </c>
      <c r="D22" s="67">
        <f>data!D252</f>
        <v>12644718.18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412</v>
      </c>
      <c r="D24" s="67">
        <f>data!C254</f>
        <v>5531037.0400000019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895</v>
      </c>
      <c r="D26" s="67">
        <f>data!C255</f>
        <v>-0.06</v>
      </c>
    </row>
    <row r="27" spans="1:4" ht="20.100000000000001" customHeight="1" x14ac:dyDescent="0.25">
      <c r="A27" s="144">
        <v>23</v>
      </c>
      <c r="B27" s="163" t="s">
        <v>896</v>
      </c>
      <c r="C27" s="79"/>
      <c r="D27" s="67">
        <f>data!D256</f>
        <v>5531036.9800000023</v>
      </c>
    </row>
    <row r="28" spans="1:4" ht="20.100000000000001" customHeight="1" x14ac:dyDescent="0.25">
      <c r="A28" s="72">
        <v>24</v>
      </c>
      <c r="B28" s="138" t="s">
        <v>897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