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9D4491BD-7457-4D60-B101-73609FFBA9D9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BE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D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D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F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H64" i="15"/>
  <c r="I64" i="15" s="1"/>
  <c r="F64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8" i="15"/>
  <c r="I58" i="15" s="1"/>
  <c r="F58" i="15"/>
  <c r="E58" i="15"/>
  <c r="D58" i="15"/>
  <c r="B58" i="15"/>
  <c r="E57" i="15"/>
  <c r="D57" i="15"/>
  <c r="B57" i="15"/>
  <c r="H57" i="15" s="1"/>
  <c r="I57" i="15" s="1"/>
  <c r="E56" i="15"/>
  <c r="D56" i="15"/>
  <c r="B56" i="15"/>
  <c r="F55" i="15"/>
  <c r="E55" i="15"/>
  <c r="D55" i="15"/>
  <c r="B55" i="15"/>
  <c r="H55" i="15" s="1"/>
  <c r="I55" i="15" s="1"/>
  <c r="E54" i="15"/>
  <c r="D54" i="15"/>
  <c r="B54" i="15"/>
  <c r="E53" i="15"/>
  <c r="D53" i="15"/>
  <c r="B53" i="15"/>
  <c r="H53" i="15" s="1"/>
  <c r="I53" i="15" s="1"/>
  <c r="E52" i="15"/>
  <c r="D52" i="15"/>
  <c r="B52" i="15"/>
  <c r="E51" i="15"/>
  <c r="D51" i="15"/>
  <c r="B51" i="15"/>
  <c r="H51" i="15" s="1"/>
  <c r="I51" i="15" s="1"/>
  <c r="E50" i="15"/>
  <c r="D50" i="15"/>
  <c r="B50" i="15"/>
  <c r="H50" i="15" s="1"/>
  <c r="I50" i="15" s="1"/>
  <c r="E49" i="15"/>
  <c r="D49" i="15"/>
  <c r="F49" i="15" s="1"/>
  <c r="B49" i="15"/>
  <c r="E48" i="15"/>
  <c r="D48" i="15"/>
  <c r="B48" i="15"/>
  <c r="F48" i="15" s="1"/>
  <c r="E47" i="15"/>
  <c r="D47" i="15"/>
  <c r="B47" i="15"/>
  <c r="E46" i="15"/>
  <c r="D46" i="15"/>
  <c r="B46" i="15"/>
  <c r="H46" i="15" s="1"/>
  <c r="I46" i="15" s="1"/>
  <c r="E45" i="15"/>
  <c r="D45" i="15"/>
  <c r="B45" i="15"/>
  <c r="H44" i="15"/>
  <c r="I44" i="15" s="1"/>
  <c r="E44" i="15"/>
  <c r="D44" i="15"/>
  <c r="B44" i="15"/>
  <c r="F44" i="15" s="1"/>
  <c r="E43" i="15"/>
  <c r="D43" i="15"/>
  <c r="B43" i="15"/>
  <c r="E42" i="15"/>
  <c r="D42" i="15"/>
  <c r="B42" i="15"/>
  <c r="E41" i="15"/>
  <c r="D41" i="15"/>
  <c r="B41" i="15"/>
  <c r="I40" i="15"/>
  <c r="B40" i="15"/>
  <c r="F39" i="15"/>
  <c r="E39" i="15"/>
  <c r="D39" i="15"/>
  <c r="B39" i="15"/>
  <c r="E38" i="15"/>
  <c r="D38" i="15"/>
  <c r="B38" i="15"/>
  <c r="H38" i="15" s="1"/>
  <c r="I38" i="15" s="1"/>
  <c r="E37" i="15"/>
  <c r="D37" i="15"/>
  <c r="B37" i="15"/>
  <c r="F36" i="15"/>
  <c r="E36" i="15"/>
  <c r="D36" i="15"/>
  <c r="B36" i="15"/>
  <c r="E35" i="15"/>
  <c r="D35" i="15"/>
  <c r="B35" i="15"/>
  <c r="E34" i="15"/>
  <c r="D34" i="15"/>
  <c r="B34" i="15"/>
  <c r="H34" i="15" s="1"/>
  <c r="I34" i="15" s="1"/>
  <c r="E33" i="15"/>
  <c r="D33" i="15"/>
  <c r="B33" i="15"/>
  <c r="F33" i="15" s="1"/>
  <c r="I32" i="15"/>
  <c r="B32" i="15"/>
  <c r="I31" i="15"/>
  <c r="B31" i="15"/>
  <c r="E30" i="15"/>
  <c r="D30" i="15"/>
  <c r="B30" i="15"/>
  <c r="F30" i="15" s="1"/>
  <c r="H29" i="15"/>
  <c r="I29" i="15" s="1"/>
  <c r="E29" i="15"/>
  <c r="D29" i="15"/>
  <c r="B29" i="15"/>
  <c r="F29" i="15" s="1"/>
  <c r="E28" i="15"/>
  <c r="D28" i="15"/>
  <c r="B28" i="15"/>
  <c r="F28" i="15" s="1"/>
  <c r="E27" i="15"/>
  <c r="D27" i="15"/>
  <c r="B27" i="15"/>
  <c r="E26" i="15"/>
  <c r="D26" i="15"/>
  <c r="B26" i="15"/>
  <c r="H26" i="15" s="1"/>
  <c r="I26" i="15" s="1"/>
  <c r="E25" i="15"/>
  <c r="D25" i="15"/>
  <c r="B25" i="15"/>
  <c r="E24" i="15"/>
  <c r="D24" i="15"/>
  <c r="B24" i="15"/>
  <c r="H24" i="15" s="1"/>
  <c r="I24" i="15" s="1"/>
  <c r="H23" i="15"/>
  <c r="I23" i="15" s="1"/>
  <c r="F23" i="15"/>
  <c r="E23" i="15"/>
  <c r="D23" i="15"/>
  <c r="B23" i="15"/>
  <c r="E22" i="15"/>
  <c r="D22" i="15"/>
  <c r="B22" i="15"/>
  <c r="F22" i="15" s="1"/>
  <c r="H21" i="15"/>
  <c r="I21" i="15" s="1"/>
  <c r="E21" i="15"/>
  <c r="D21" i="15"/>
  <c r="B21" i="15"/>
  <c r="F21" i="15" s="1"/>
  <c r="E20" i="15"/>
  <c r="D20" i="15"/>
  <c r="B20" i="15"/>
  <c r="H19" i="15"/>
  <c r="I19" i="15" s="1"/>
  <c r="F19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E167" i="24"/>
  <c r="C28" i="4" s="1"/>
  <c r="E166" i="24"/>
  <c r="B28" i="4" s="1"/>
  <c r="E164" i="24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CE90" i="24"/>
  <c r="AV89" i="24"/>
  <c r="AU89" i="24"/>
  <c r="AT89" i="24"/>
  <c r="AS89" i="24"/>
  <c r="AR89" i="24"/>
  <c r="AQ89" i="24"/>
  <c r="AP89" i="24"/>
  <c r="AO89" i="24"/>
  <c r="AN89" i="24"/>
  <c r="AE39" i="31" s="1"/>
  <c r="AM89" i="24"/>
  <c r="AE38" i="31" s="1"/>
  <c r="AL89" i="24"/>
  <c r="AK89" i="24"/>
  <c r="AJ89" i="24"/>
  <c r="AI89" i="24"/>
  <c r="AH89" i="24"/>
  <c r="AG89" i="24"/>
  <c r="AF89" i="24"/>
  <c r="AE89" i="24"/>
  <c r="AE30" i="31" s="1"/>
  <c r="AD89" i="24"/>
  <c r="AC89" i="24"/>
  <c r="AE28" i="31" s="1"/>
  <c r="AB89" i="24"/>
  <c r="AA89" i="24"/>
  <c r="Z89" i="24"/>
  <c r="Y89" i="24"/>
  <c r="X89" i="24"/>
  <c r="C122" i="32" s="1"/>
  <c r="W89" i="24"/>
  <c r="V89" i="24"/>
  <c r="U89" i="24"/>
  <c r="G90" i="32" s="1"/>
  <c r="T89" i="24"/>
  <c r="S89" i="24"/>
  <c r="R89" i="24"/>
  <c r="Q89" i="24"/>
  <c r="AE16" i="31" s="1"/>
  <c r="P89" i="24"/>
  <c r="I58" i="32" s="1"/>
  <c r="O89" i="24"/>
  <c r="N89" i="24"/>
  <c r="M89" i="24"/>
  <c r="L89" i="24"/>
  <c r="K89" i="24"/>
  <c r="AE10" i="31" s="1"/>
  <c r="J89" i="24"/>
  <c r="AE9" i="31" s="1"/>
  <c r="I89" i="24"/>
  <c r="H89" i="24"/>
  <c r="G89" i="24"/>
  <c r="F89" i="24"/>
  <c r="E89" i="24"/>
  <c r="E26" i="32" s="1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CB69" i="24"/>
  <c r="CA69" i="24"/>
  <c r="BZ69" i="24"/>
  <c r="BY69" i="24"/>
  <c r="BX69" i="24"/>
  <c r="BW69" i="24"/>
  <c r="O74" i="31" s="1"/>
  <c r="BV69" i="24"/>
  <c r="BU69" i="24"/>
  <c r="BT69" i="24"/>
  <c r="O71" i="31" s="1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O46" i="31" s="1"/>
  <c r="AT69" i="24"/>
  <c r="AS69" i="24"/>
  <c r="AR69" i="24"/>
  <c r="O43" i="31" s="1"/>
  <c r="AQ69" i="24"/>
  <c r="AP69" i="24"/>
  <c r="AO69" i="24"/>
  <c r="AN69" i="24"/>
  <c r="E179" i="32" s="1"/>
  <c r="AM69" i="24"/>
  <c r="AL69" i="24"/>
  <c r="AK69" i="24"/>
  <c r="O36" i="31" s="1"/>
  <c r="AJ69" i="24"/>
  <c r="AI69" i="24"/>
  <c r="AH69" i="24"/>
  <c r="O33" i="31" s="1"/>
  <c r="AG69" i="24"/>
  <c r="AF69" i="24"/>
  <c r="AE69" i="24"/>
  <c r="AD69" i="24"/>
  <c r="AC69" i="24"/>
  <c r="AB69" i="24"/>
  <c r="AA69" i="24"/>
  <c r="Z69" i="24"/>
  <c r="Y69" i="24"/>
  <c r="X69" i="24"/>
  <c r="O23" i="31" s="1"/>
  <c r="W69" i="24"/>
  <c r="V69" i="24"/>
  <c r="U69" i="24"/>
  <c r="G83" i="32" s="1"/>
  <c r="T69" i="24"/>
  <c r="S69" i="24"/>
  <c r="R69" i="24"/>
  <c r="O17" i="31" s="1"/>
  <c r="Q69" i="24"/>
  <c r="O16" i="31" s="1"/>
  <c r="P69" i="24"/>
  <c r="O69" i="24"/>
  <c r="N69" i="24"/>
  <c r="M69" i="24"/>
  <c r="L69" i="24"/>
  <c r="E51" i="32" s="1"/>
  <c r="K69" i="24"/>
  <c r="O10" i="31" s="1"/>
  <c r="J69" i="24"/>
  <c r="I69" i="24"/>
  <c r="H69" i="24"/>
  <c r="O7" i="31" s="1"/>
  <c r="G69" i="24"/>
  <c r="F69" i="24"/>
  <c r="O5" i="31" s="1"/>
  <c r="E69" i="24"/>
  <c r="O4" i="31" s="1"/>
  <c r="D69" i="24"/>
  <c r="O3" i="31" s="1"/>
  <c r="C69" i="24"/>
  <c r="CE68" i="24"/>
  <c r="I370" i="32" s="1"/>
  <c r="BT67" i="24"/>
  <c r="BD67" i="24"/>
  <c r="BC67" i="24"/>
  <c r="AX67" i="24"/>
  <c r="AM67" i="24"/>
  <c r="AL67" i="24"/>
  <c r="G67" i="24"/>
  <c r="G85" i="24" s="1"/>
  <c r="CE66" i="24"/>
  <c r="I368" i="32" s="1"/>
  <c r="CE65" i="24"/>
  <c r="I367" i="32" s="1"/>
  <c r="CE64" i="24"/>
  <c r="CE63" i="24"/>
  <c r="I365" i="32" s="1"/>
  <c r="BF62" i="24"/>
  <c r="BE62" i="24"/>
  <c r="AZ62" i="24"/>
  <c r="AO62" i="24"/>
  <c r="AA62" i="24"/>
  <c r="Z62" i="24"/>
  <c r="E108" i="32" s="1"/>
  <c r="Y62" i="24"/>
  <c r="X62" i="24"/>
  <c r="W62" i="24"/>
  <c r="G62" i="24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C52" i="24"/>
  <c r="BB52" i="24"/>
  <c r="BB67" i="24" s="1"/>
  <c r="BA52" i="24"/>
  <c r="BA67" i="24" s="1"/>
  <c r="AZ52" i="24"/>
  <c r="AZ67" i="24" s="1"/>
  <c r="AY52" i="24"/>
  <c r="AY67" i="24" s="1"/>
  <c r="AX52" i="24"/>
  <c r="AW52" i="24"/>
  <c r="AW67" i="24" s="1"/>
  <c r="AV52" i="24"/>
  <c r="AV67" i="24" s="1"/>
  <c r="AU52" i="24"/>
  <c r="AU67" i="24" s="1"/>
  <c r="AU85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L52" i="24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M28" i="31" s="1"/>
  <c r="AB52" i="24"/>
  <c r="AB67" i="24" s="1"/>
  <c r="M27" i="31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C81" i="32" s="1"/>
  <c r="P52" i="24"/>
  <c r="P67" i="24" s="1"/>
  <c r="O52" i="24"/>
  <c r="O67" i="24" s="1"/>
  <c r="N52" i="24"/>
  <c r="N67" i="24" s="1"/>
  <c r="M52" i="24"/>
  <c r="M67" i="24" s="1"/>
  <c r="F49" i="32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F300" i="32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E48" i="24"/>
  <c r="BD48" i="24"/>
  <c r="BD62" i="24" s="1"/>
  <c r="BC48" i="24"/>
  <c r="BC62" i="24" s="1"/>
  <c r="BB48" i="24"/>
  <c r="BB62" i="24" s="1"/>
  <c r="BA48" i="24"/>
  <c r="BA62" i="24" s="1"/>
  <c r="AZ48" i="24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Z48" i="24"/>
  <c r="Y48" i="24"/>
  <c r="X48" i="24"/>
  <c r="W48" i="24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F48" i="24"/>
  <c r="F62" i="24" s="1"/>
  <c r="E48" i="24"/>
  <c r="E62" i="24" s="1"/>
  <c r="D48" i="24"/>
  <c r="D62" i="24" s="1"/>
  <c r="H3" i="31" s="1"/>
  <c r="C48" i="24"/>
  <c r="C62" i="24" s="1"/>
  <c r="CE47" i="24"/>
  <c r="D341" i="24" l="1"/>
  <c r="C87" i="8" s="1"/>
  <c r="F54" i="15"/>
  <c r="C365" i="24"/>
  <c r="BP2" i="30" s="1"/>
  <c r="F26" i="15"/>
  <c r="F65" i="15"/>
  <c r="E186" i="32"/>
  <c r="F46" i="15"/>
  <c r="F24" i="15"/>
  <c r="F38" i="15"/>
  <c r="F63" i="15"/>
  <c r="F69" i="15"/>
  <c r="D416" i="24"/>
  <c r="F42" i="15"/>
  <c r="G19" i="4"/>
  <c r="F53" i="15"/>
  <c r="M12" i="31"/>
  <c r="AY85" i="24"/>
  <c r="C63" i="15" s="1"/>
  <c r="G63" i="15" s="1"/>
  <c r="AE20" i="31"/>
  <c r="E19" i="32"/>
  <c r="F19" i="32"/>
  <c r="H19" i="32"/>
  <c r="AV85" i="24"/>
  <c r="F213" i="32" s="1"/>
  <c r="I307" i="32"/>
  <c r="BR85" i="24"/>
  <c r="G309" i="32" s="1"/>
  <c r="F85" i="24"/>
  <c r="AZ85" i="24"/>
  <c r="C64" i="15" s="1"/>
  <c r="G64" i="15" s="1"/>
  <c r="S85" i="24"/>
  <c r="C684" i="24" s="1"/>
  <c r="BO85" i="24"/>
  <c r="D309" i="32" s="1"/>
  <c r="BF85" i="24"/>
  <c r="C70" i="15" s="1"/>
  <c r="G70" i="15" s="1"/>
  <c r="I85" i="24"/>
  <c r="I21" i="32" s="1"/>
  <c r="M85" i="24"/>
  <c r="C25" i="15" s="1"/>
  <c r="N85" i="24"/>
  <c r="C26" i="15" s="1"/>
  <c r="G26" i="15" s="1"/>
  <c r="H113" i="32"/>
  <c r="BS85" i="24"/>
  <c r="C83" i="15" s="1"/>
  <c r="G83" i="15" s="1"/>
  <c r="H16" i="31"/>
  <c r="C76" i="32"/>
  <c r="Q85" i="24"/>
  <c r="F268" i="32"/>
  <c r="H61" i="31"/>
  <c r="BJ85" i="24"/>
  <c r="H44" i="32"/>
  <c r="H14" i="31"/>
  <c r="O85" i="24"/>
  <c r="C31" i="15"/>
  <c r="G31" i="15" s="1"/>
  <c r="E85" i="32"/>
  <c r="D204" i="32"/>
  <c r="H45" i="31"/>
  <c r="AT85" i="24"/>
  <c r="H78" i="31"/>
  <c r="I332" i="32"/>
  <c r="CA85" i="24"/>
  <c r="M29" i="31"/>
  <c r="I113" i="32"/>
  <c r="M61" i="31"/>
  <c r="F273" i="32"/>
  <c r="C300" i="32"/>
  <c r="H65" i="31"/>
  <c r="BN85" i="24"/>
  <c r="M33" i="31"/>
  <c r="F145" i="32"/>
  <c r="F140" i="32"/>
  <c r="H33" i="31"/>
  <c r="AH85" i="24"/>
  <c r="H62" i="31"/>
  <c r="G268" i="32"/>
  <c r="BK85" i="24"/>
  <c r="H72" i="31"/>
  <c r="C332" i="32"/>
  <c r="BU85" i="24"/>
  <c r="H5" i="31"/>
  <c r="F12" i="32"/>
  <c r="H31" i="31"/>
  <c r="D140" i="32"/>
  <c r="M9" i="31"/>
  <c r="C49" i="32"/>
  <c r="I305" i="32"/>
  <c r="M71" i="31"/>
  <c r="O13" i="31"/>
  <c r="G51" i="32"/>
  <c r="O29" i="31"/>
  <c r="I115" i="32"/>
  <c r="O45" i="31"/>
  <c r="D211" i="32"/>
  <c r="O61" i="31"/>
  <c r="F275" i="32"/>
  <c r="O77" i="31"/>
  <c r="H339" i="32"/>
  <c r="E213" i="32"/>
  <c r="C59" i="15"/>
  <c r="G59" i="15" s="1"/>
  <c r="AE5" i="31"/>
  <c r="F26" i="32"/>
  <c r="AE21" i="31"/>
  <c r="H90" i="32"/>
  <c r="AE37" i="31"/>
  <c r="C186" i="32"/>
  <c r="M14" i="31"/>
  <c r="H49" i="32"/>
  <c r="M73" i="31"/>
  <c r="D337" i="32"/>
  <c r="AE6" i="31"/>
  <c r="G26" i="32"/>
  <c r="AE22" i="31"/>
  <c r="I90" i="32"/>
  <c r="G209" i="32"/>
  <c r="M48" i="31"/>
  <c r="I51" i="32"/>
  <c r="O15" i="31"/>
  <c r="O31" i="31"/>
  <c r="D147" i="32"/>
  <c r="O47" i="31"/>
  <c r="F211" i="32"/>
  <c r="H275" i="32"/>
  <c r="O63" i="31"/>
  <c r="C371" i="32"/>
  <c r="O79" i="31"/>
  <c r="M23" i="31"/>
  <c r="C113" i="32"/>
  <c r="H6" i="31"/>
  <c r="G12" i="32"/>
  <c r="E177" i="32"/>
  <c r="M39" i="31"/>
  <c r="M15" i="31"/>
  <c r="I49" i="32"/>
  <c r="M78" i="31"/>
  <c r="I337" i="32"/>
  <c r="H59" i="31"/>
  <c r="D268" i="32"/>
  <c r="BH85" i="24"/>
  <c r="M25" i="31"/>
  <c r="E113" i="32"/>
  <c r="M41" i="31"/>
  <c r="G177" i="32"/>
  <c r="H39" i="31"/>
  <c r="E172" i="32"/>
  <c r="AN85" i="24"/>
  <c r="M49" i="31"/>
  <c r="H209" i="32"/>
  <c r="D369" i="32"/>
  <c r="M80" i="31"/>
  <c r="M10" i="31"/>
  <c r="D49" i="32"/>
  <c r="H67" i="31"/>
  <c r="BP85" i="24"/>
  <c r="H29" i="31"/>
  <c r="I108" i="32"/>
  <c r="AD85" i="24"/>
  <c r="H46" i="31"/>
  <c r="E204" i="32"/>
  <c r="E241" i="32"/>
  <c r="M53" i="31"/>
  <c r="E58" i="32"/>
  <c r="AE11" i="31"/>
  <c r="AE27" i="31"/>
  <c r="G122" i="32"/>
  <c r="AE43" i="31"/>
  <c r="I186" i="32"/>
  <c r="H15" i="31"/>
  <c r="I44" i="32"/>
  <c r="P85" i="24"/>
  <c r="M13" i="31"/>
  <c r="G49" i="32"/>
  <c r="M45" i="31"/>
  <c r="D209" i="32"/>
  <c r="M77" i="31"/>
  <c r="H337" i="32"/>
  <c r="I172" i="32"/>
  <c r="H43" i="31"/>
  <c r="AR85" i="24"/>
  <c r="CE69" i="24"/>
  <c r="I371" i="32" s="1"/>
  <c r="C712" i="24"/>
  <c r="F52" i="15"/>
  <c r="H52" i="15"/>
  <c r="I52" i="15" s="1"/>
  <c r="H32" i="31"/>
  <c r="E140" i="32"/>
  <c r="I268" i="32"/>
  <c r="H64" i="31"/>
  <c r="BM85" i="24"/>
  <c r="M46" i="31"/>
  <c r="E209" i="32"/>
  <c r="M62" i="31"/>
  <c r="G273" i="32"/>
  <c r="O21" i="31"/>
  <c r="H83" i="32"/>
  <c r="O37" i="31"/>
  <c r="C179" i="32"/>
  <c r="O53" i="31"/>
  <c r="E243" i="32"/>
  <c r="O69" i="31"/>
  <c r="G307" i="32"/>
  <c r="H22" i="15"/>
  <c r="I22" i="15" s="1"/>
  <c r="H56" i="15"/>
  <c r="I56" i="15" s="1"/>
  <c r="F56" i="15"/>
  <c r="D186" i="32"/>
  <c r="H12" i="31"/>
  <c r="F44" i="32"/>
  <c r="H44" i="31"/>
  <c r="C204" i="32"/>
  <c r="AS85" i="24"/>
  <c r="H76" i="31"/>
  <c r="G332" i="32"/>
  <c r="BY85" i="24"/>
  <c r="M58" i="31"/>
  <c r="C273" i="32"/>
  <c r="F172" i="32"/>
  <c r="H40" i="31"/>
  <c r="AO85" i="24"/>
  <c r="H77" i="31"/>
  <c r="H332" i="32"/>
  <c r="BZ85" i="24"/>
  <c r="D332" i="32"/>
  <c r="H73" i="31"/>
  <c r="BV85" i="24"/>
  <c r="E300" i="32"/>
  <c r="F209" i="32"/>
  <c r="M47" i="31"/>
  <c r="H273" i="32"/>
  <c r="M63" i="31"/>
  <c r="M30" i="31"/>
  <c r="C145" i="32"/>
  <c r="O6" i="31"/>
  <c r="G19" i="32"/>
  <c r="O70" i="31"/>
  <c r="H307" i="32"/>
  <c r="F35" i="15"/>
  <c r="M17" i="31"/>
  <c r="D81" i="32"/>
  <c r="M65" i="31"/>
  <c r="C305" i="32"/>
  <c r="H23" i="31"/>
  <c r="X85" i="24"/>
  <c r="C108" i="32"/>
  <c r="I204" i="32"/>
  <c r="H50" i="31"/>
  <c r="I366" i="32"/>
  <c r="F612" i="24"/>
  <c r="Z85" i="24"/>
  <c r="I380" i="32"/>
  <c r="D612" i="24"/>
  <c r="H28" i="31"/>
  <c r="H108" i="32"/>
  <c r="H9" i="31"/>
  <c r="C44" i="32"/>
  <c r="J85" i="24"/>
  <c r="H49" i="31"/>
  <c r="H204" i="32"/>
  <c r="AX85" i="24"/>
  <c r="D364" i="32"/>
  <c r="H80" i="31"/>
  <c r="CC85" i="24"/>
  <c r="O22" i="31"/>
  <c r="I83" i="32"/>
  <c r="G140" i="32"/>
  <c r="H34" i="31"/>
  <c r="AI85" i="24"/>
  <c r="D236" i="32"/>
  <c r="H52" i="31"/>
  <c r="BA85" i="24"/>
  <c r="M66" i="31"/>
  <c r="D305" i="32"/>
  <c r="E305" i="32"/>
  <c r="M67" i="31"/>
  <c r="O9" i="31"/>
  <c r="C51" i="32"/>
  <c r="O25" i="31"/>
  <c r="E115" i="32"/>
  <c r="G179" i="32"/>
  <c r="O41" i="31"/>
  <c r="I243" i="32"/>
  <c r="O57" i="31"/>
  <c r="O73" i="31"/>
  <c r="D339" i="32"/>
  <c r="AC85" i="24"/>
  <c r="AE17" i="31"/>
  <c r="D90" i="32"/>
  <c r="AE33" i="31"/>
  <c r="F154" i="32"/>
  <c r="CF90" i="24"/>
  <c r="M42" i="31"/>
  <c r="H177" i="32"/>
  <c r="H2" i="31"/>
  <c r="C85" i="24"/>
  <c r="C12" i="32"/>
  <c r="CE62" i="24"/>
  <c r="I364" i="32" s="1"/>
  <c r="H66" i="31"/>
  <c r="D300" i="32"/>
  <c r="H22" i="31"/>
  <c r="I76" i="32"/>
  <c r="W85" i="24"/>
  <c r="H4" i="31"/>
  <c r="E85" i="24"/>
  <c r="E12" i="32"/>
  <c r="H68" i="31"/>
  <c r="BQ85" i="24"/>
  <c r="M19" i="31"/>
  <c r="F81" i="32"/>
  <c r="T85" i="24"/>
  <c r="M34" i="31"/>
  <c r="G145" i="32"/>
  <c r="AE2" i="31"/>
  <c r="C26" i="32"/>
  <c r="CE89" i="24"/>
  <c r="AE18" i="31"/>
  <c r="E90" i="32"/>
  <c r="AE34" i="31"/>
  <c r="G154" i="32"/>
  <c r="E19" i="4"/>
  <c r="M26" i="31"/>
  <c r="F113" i="32"/>
  <c r="G44" i="32"/>
  <c r="H13" i="31"/>
  <c r="M20" i="31"/>
  <c r="G81" i="32"/>
  <c r="H17" i="31"/>
  <c r="D76" i="32"/>
  <c r="R85" i="24"/>
  <c r="M79" i="31"/>
  <c r="C369" i="32"/>
  <c r="M57" i="31"/>
  <c r="I241" i="32"/>
  <c r="F243" i="32"/>
  <c r="O54" i="31"/>
  <c r="H48" i="31"/>
  <c r="G204" i="32"/>
  <c r="AW85" i="24"/>
  <c r="H20" i="31"/>
  <c r="G76" i="32"/>
  <c r="U85" i="24"/>
  <c r="M2" i="31"/>
  <c r="CE67" i="24"/>
  <c r="I369" i="32" s="1"/>
  <c r="C17" i="32"/>
  <c r="M35" i="31"/>
  <c r="H145" i="32"/>
  <c r="AJ85" i="24"/>
  <c r="M68" i="31"/>
  <c r="F305" i="32"/>
  <c r="H300" i="32"/>
  <c r="H70" i="31"/>
  <c r="H60" i="31"/>
  <c r="E268" i="32"/>
  <c r="BI85" i="24"/>
  <c r="M74" i="31"/>
  <c r="E337" i="32"/>
  <c r="M18" i="31"/>
  <c r="E81" i="32"/>
  <c r="C18" i="15"/>
  <c r="G18" i="15" s="1"/>
  <c r="C671" i="24"/>
  <c r="F21" i="32"/>
  <c r="H10" i="31"/>
  <c r="D44" i="32"/>
  <c r="K85" i="24"/>
  <c r="D241" i="32"/>
  <c r="M52" i="31"/>
  <c r="C19" i="15"/>
  <c r="G19" i="15" s="1"/>
  <c r="C672" i="24"/>
  <c r="H30" i="31"/>
  <c r="C140" i="32"/>
  <c r="AE85" i="24"/>
  <c r="E332" i="32"/>
  <c r="H74" i="31"/>
  <c r="BW85" i="24"/>
  <c r="D179" i="32"/>
  <c r="O38" i="31"/>
  <c r="H18" i="31"/>
  <c r="E76" i="32"/>
  <c r="I140" i="32"/>
  <c r="H36" i="31"/>
  <c r="AK85" i="24"/>
  <c r="H21" i="31"/>
  <c r="H76" i="32"/>
  <c r="V85" i="24"/>
  <c r="H37" i="31"/>
  <c r="C172" i="32"/>
  <c r="E236" i="32"/>
  <c r="H53" i="31"/>
  <c r="BB85" i="24"/>
  <c r="H69" i="31"/>
  <c r="G300" i="32"/>
  <c r="M3" i="31"/>
  <c r="D17" i="32"/>
  <c r="M51" i="31"/>
  <c r="C241" i="32"/>
  <c r="H236" i="32"/>
  <c r="H56" i="31"/>
  <c r="BE85" i="24"/>
  <c r="AF85" i="24"/>
  <c r="H38" i="31"/>
  <c r="D172" i="32"/>
  <c r="AM85" i="24"/>
  <c r="H54" i="31"/>
  <c r="F236" i="32"/>
  <c r="BC85" i="24"/>
  <c r="M4" i="31"/>
  <c r="E17" i="32"/>
  <c r="F108" i="32"/>
  <c r="AA85" i="24"/>
  <c r="H26" i="31"/>
  <c r="I236" i="32"/>
  <c r="H57" i="31"/>
  <c r="AG85" i="24"/>
  <c r="I382" i="32"/>
  <c r="I612" i="24"/>
  <c r="H55" i="31"/>
  <c r="G236" i="32"/>
  <c r="BD85" i="24"/>
  <c r="H71" i="31"/>
  <c r="BT85" i="24"/>
  <c r="I300" i="32"/>
  <c r="M5" i="31"/>
  <c r="F17" i="32"/>
  <c r="H27" i="31"/>
  <c r="G108" i="32"/>
  <c r="AB85" i="24"/>
  <c r="M7" i="31"/>
  <c r="H17" i="32"/>
  <c r="C177" i="32"/>
  <c r="M37" i="31"/>
  <c r="AL85" i="24"/>
  <c r="G21" i="32"/>
  <c r="C154" i="32"/>
  <c r="E211" i="32"/>
  <c r="D615" i="34"/>
  <c r="C715" i="34"/>
  <c r="C648" i="34"/>
  <c r="M716" i="34" s="1"/>
  <c r="M11" i="31"/>
  <c r="E49" i="32"/>
  <c r="M59" i="31"/>
  <c r="D273" i="32"/>
  <c r="C268" i="32"/>
  <c r="H58" i="31"/>
  <c r="BG85" i="24"/>
  <c r="D26" i="32"/>
  <c r="AE3" i="31"/>
  <c r="F25" i="15"/>
  <c r="AE15" i="31"/>
  <c r="H25" i="31"/>
  <c r="M43" i="31"/>
  <c r="I177" i="32"/>
  <c r="M75" i="31"/>
  <c r="F337" i="32"/>
  <c r="H7" i="31"/>
  <c r="H85" i="24"/>
  <c r="H12" i="32"/>
  <c r="H24" i="31"/>
  <c r="D108" i="32"/>
  <c r="G172" i="32"/>
  <c r="H41" i="31"/>
  <c r="H75" i="31"/>
  <c r="BX85" i="24"/>
  <c r="F332" i="32"/>
  <c r="M31" i="31"/>
  <c r="D145" i="32"/>
  <c r="M50" i="31"/>
  <c r="I209" i="32"/>
  <c r="M69" i="31"/>
  <c r="G305" i="32"/>
  <c r="AE19" i="31"/>
  <c r="F90" i="32"/>
  <c r="H154" i="32"/>
  <c r="AE35" i="31"/>
  <c r="AH51" i="31"/>
  <c r="C253" i="32"/>
  <c r="CE91" i="24"/>
  <c r="H79" i="31"/>
  <c r="C364" i="32"/>
  <c r="M44" i="31"/>
  <c r="C209" i="32"/>
  <c r="E273" i="32"/>
  <c r="M60" i="31"/>
  <c r="G337" i="32"/>
  <c r="M76" i="31"/>
  <c r="H8" i="31"/>
  <c r="I12" i="32"/>
  <c r="H172" i="32"/>
  <c r="H42" i="31"/>
  <c r="AQ85" i="24"/>
  <c r="E145" i="32"/>
  <c r="M32" i="31"/>
  <c r="M70" i="31"/>
  <c r="H305" i="32"/>
  <c r="O8" i="31"/>
  <c r="I19" i="32"/>
  <c r="O24" i="31"/>
  <c r="D115" i="32"/>
  <c r="F179" i="32"/>
  <c r="O40" i="31"/>
  <c r="H243" i="32"/>
  <c r="O56" i="31"/>
  <c r="C339" i="32"/>
  <c r="O72" i="31"/>
  <c r="DF2" i="30"/>
  <c r="C170" i="8"/>
  <c r="D19" i="32"/>
  <c r="C90" i="32"/>
  <c r="M16" i="31"/>
  <c r="CE48" i="24"/>
  <c r="H11" i="31"/>
  <c r="E44" i="32"/>
  <c r="L85" i="24"/>
  <c r="H63" i="31"/>
  <c r="H268" i="32"/>
  <c r="M54" i="31"/>
  <c r="F241" i="32"/>
  <c r="H59" i="15"/>
  <c r="I59" i="15" s="1"/>
  <c r="F59" i="15"/>
  <c r="H47" i="31"/>
  <c r="F204" i="32"/>
  <c r="M36" i="31"/>
  <c r="I145" i="32"/>
  <c r="G241" i="32"/>
  <c r="M55" i="31"/>
  <c r="O12" i="31"/>
  <c r="F51" i="32"/>
  <c r="O28" i="31"/>
  <c r="H115" i="32"/>
  <c r="C211" i="32"/>
  <c r="O44" i="31"/>
  <c r="E275" i="32"/>
  <c r="O60" i="31"/>
  <c r="G339" i="32"/>
  <c r="O76" i="31"/>
  <c r="I384" i="32"/>
  <c r="L612" i="24"/>
  <c r="C83" i="32"/>
  <c r="D83" i="32"/>
  <c r="F147" i="32"/>
  <c r="E122" i="32"/>
  <c r="AE25" i="31"/>
  <c r="AE41" i="31"/>
  <c r="G186" i="32"/>
  <c r="C113" i="8"/>
  <c r="F20" i="15"/>
  <c r="F47" i="15"/>
  <c r="CE52" i="24"/>
  <c r="M38" i="31"/>
  <c r="D177" i="32"/>
  <c r="O14" i="31"/>
  <c r="H51" i="32"/>
  <c r="C147" i="32"/>
  <c r="O30" i="31"/>
  <c r="O62" i="31"/>
  <c r="G275" i="32"/>
  <c r="I339" i="32"/>
  <c r="O78" i="31"/>
  <c r="AE26" i="31"/>
  <c r="F122" i="32"/>
  <c r="AE42" i="31"/>
  <c r="H186" i="32"/>
  <c r="E220" i="24"/>
  <c r="D258" i="24"/>
  <c r="C363" i="24"/>
  <c r="G113" i="32"/>
  <c r="H122" i="32"/>
  <c r="I147" i="32"/>
  <c r="F24" i="6"/>
  <c r="E233" i="24"/>
  <c r="F32" i="6" s="1"/>
  <c r="F17" i="15"/>
  <c r="C119" i="8"/>
  <c r="D58" i="32"/>
  <c r="H51" i="31"/>
  <c r="C236" i="32"/>
  <c r="D371" i="32"/>
  <c r="O80" i="31"/>
  <c r="O49" i="31"/>
  <c r="H211" i="32"/>
  <c r="O65" i="31"/>
  <c r="C307" i="32"/>
  <c r="E371" i="32"/>
  <c r="C615" i="24"/>
  <c r="AE13" i="31"/>
  <c r="G58" i="32"/>
  <c r="AE29" i="31"/>
  <c r="I122" i="32"/>
  <c r="AE45" i="31"/>
  <c r="D218" i="32"/>
  <c r="G10" i="4"/>
  <c r="F37" i="15"/>
  <c r="D12" i="32"/>
  <c r="F27" i="15"/>
  <c r="I362" i="32"/>
  <c r="BK2" i="30"/>
  <c r="M21" i="31"/>
  <c r="H81" i="32"/>
  <c r="O48" i="31"/>
  <c r="G211" i="32"/>
  <c r="I275" i="32"/>
  <c r="O64" i="31"/>
  <c r="CB85" i="24"/>
  <c r="F58" i="32"/>
  <c r="AE12" i="31"/>
  <c r="AE44" i="31"/>
  <c r="C218" i="32"/>
  <c r="H35" i="31"/>
  <c r="H140" i="32"/>
  <c r="H19" i="31"/>
  <c r="F76" i="32"/>
  <c r="I273" i="32"/>
  <c r="M64" i="31"/>
  <c r="O2" i="31"/>
  <c r="C19" i="32"/>
  <c r="O18" i="31"/>
  <c r="E83" i="32"/>
  <c r="G147" i="32"/>
  <c r="O34" i="31"/>
  <c r="O50" i="31"/>
  <c r="I211" i="32"/>
  <c r="O66" i="31"/>
  <c r="D307" i="32"/>
  <c r="AP85" i="24"/>
  <c r="C94" i="15"/>
  <c r="G94" i="15" s="1"/>
  <c r="E373" i="32"/>
  <c r="AE14" i="31"/>
  <c r="H58" i="32"/>
  <c r="E218" i="32"/>
  <c r="AE46" i="31"/>
  <c r="C16" i="8"/>
  <c r="D308" i="24"/>
  <c r="M22" i="31"/>
  <c r="I81" i="32"/>
  <c r="O19" i="31"/>
  <c r="F83" i="32"/>
  <c r="H147" i="32"/>
  <c r="O35" i="31"/>
  <c r="C243" i="32"/>
  <c r="O51" i="31"/>
  <c r="E307" i="32"/>
  <c r="O67" i="31"/>
  <c r="D85" i="24"/>
  <c r="BL85" i="24"/>
  <c r="D154" i="32"/>
  <c r="AE31" i="31"/>
  <c r="F218" i="32"/>
  <c r="AE47" i="31"/>
  <c r="BQ2" i="30"/>
  <c r="D383" i="24"/>
  <c r="C137" i="8" s="1"/>
  <c r="F34" i="15"/>
  <c r="F51" i="15"/>
  <c r="C58" i="32"/>
  <c r="O32" i="31"/>
  <c r="E147" i="32"/>
  <c r="M8" i="31"/>
  <c r="I17" i="32"/>
  <c r="D113" i="32"/>
  <c r="M24" i="31"/>
  <c r="F177" i="32"/>
  <c r="M40" i="31"/>
  <c r="H241" i="32"/>
  <c r="M56" i="31"/>
  <c r="C337" i="32"/>
  <c r="M72" i="31"/>
  <c r="M6" i="31"/>
  <c r="G17" i="32"/>
  <c r="O52" i="31"/>
  <c r="D243" i="32"/>
  <c r="F307" i="32"/>
  <c r="O68" i="31"/>
  <c r="Y85" i="24"/>
  <c r="E154" i="32"/>
  <c r="AE32" i="31"/>
  <c r="H18" i="15"/>
  <c r="I18" i="15" s="1"/>
  <c r="F18" i="15"/>
  <c r="E339" i="32"/>
  <c r="F45" i="15"/>
  <c r="D51" i="32"/>
  <c r="C115" i="32"/>
  <c r="AE23" i="31"/>
  <c r="G243" i="32"/>
  <c r="O55" i="31"/>
  <c r="I154" i="32"/>
  <c r="AE36" i="31"/>
  <c r="J612" i="24"/>
  <c r="O26" i="31"/>
  <c r="F115" i="32"/>
  <c r="H179" i="32"/>
  <c r="O42" i="31"/>
  <c r="O58" i="31"/>
  <c r="C275" i="32"/>
  <c r="AE7" i="31"/>
  <c r="H26" i="32"/>
  <c r="F50" i="15"/>
  <c r="AE4" i="31"/>
  <c r="O27" i="31"/>
  <c r="G115" i="32"/>
  <c r="O59" i="31"/>
  <c r="D275" i="32"/>
  <c r="O75" i="31"/>
  <c r="F339" i="32"/>
  <c r="AE8" i="31"/>
  <c r="I26" i="32"/>
  <c r="D122" i="32"/>
  <c r="AE24" i="31"/>
  <c r="AE40" i="31"/>
  <c r="F186" i="32"/>
  <c r="G28" i="4"/>
  <c r="E28" i="4"/>
  <c r="O39" i="31"/>
  <c r="CF2" i="28"/>
  <c r="D5" i="7"/>
  <c r="F43" i="15"/>
  <c r="I179" i="32"/>
  <c r="O11" i="31"/>
  <c r="F41" i="15"/>
  <c r="F57" i="15"/>
  <c r="D350" i="24" l="1"/>
  <c r="D26" i="33"/>
  <c r="C167" i="8"/>
  <c r="E414" i="24"/>
  <c r="H63" i="15"/>
  <c r="C679" i="24"/>
  <c r="C625" i="24"/>
  <c r="I213" i="32"/>
  <c r="C713" i="24"/>
  <c r="C245" i="32"/>
  <c r="C79" i="15"/>
  <c r="G79" i="15" s="1"/>
  <c r="C21" i="15"/>
  <c r="G21" i="15" s="1"/>
  <c r="C626" i="24"/>
  <c r="C82" i="15"/>
  <c r="G82" i="15" s="1"/>
  <c r="C60" i="15"/>
  <c r="I245" i="32"/>
  <c r="C674" i="24"/>
  <c r="C628" i="24"/>
  <c r="G53" i="32"/>
  <c r="C678" i="24"/>
  <c r="C639" i="24"/>
  <c r="H309" i="32"/>
  <c r="C629" i="24"/>
  <c r="G25" i="15"/>
  <c r="H25" i="15"/>
  <c r="I25" i="15" s="1"/>
  <c r="F53" i="32"/>
  <c r="C627" i="24"/>
  <c r="H149" i="32"/>
  <c r="C48" i="15"/>
  <c r="C701" i="24"/>
  <c r="G277" i="32"/>
  <c r="C75" i="15"/>
  <c r="G75" i="15" s="1"/>
  <c r="C635" i="24"/>
  <c r="F16" i="6"/>
  <c r="F234" i="24"/>
  <c r="G612" i="24"/>
  <c r="CF91" i="24"/>
  <c r="I381" i="32"/>
  <c r="F341" i="32"/>
  <c r="C88" i="15"/>
  <c r="G88" i="15" s="1"/>
  <c r="C644" i="24"/>
  <c r="C181" i="32"/>
  <c r="C50" i="15"/>
  <c r="G50" i="15" s="1"/>
  <c r="C703" i="24"/>
  <c r="D149" i="32"/>
  <c r="C697" i="24"/>
  <c r="C44" i="15"/>
  <c r="G44" i="15" s="1"/>
  <c r="C341" i="32"/>
  <c r="C85" i="15"/>
  <c r="G85" i="15" s="1"/>
  <c r="C641" i="24"/>
  <c r="BN2" i="30"/>
  <c r="C117" i="8"/>
  <c r="D366" i="24"/>
  <c r="C37" i="15"/>
  <c r="D117" i="32"/>
  <c r="C690" i="24"/>
  <c r="C700" i="24"/>
  <c r="G149" i="32"/>
  <c r="C47" i="15"/>
  <c r="C50" i="8"/>
  <c r="D352" i="24"/>
  <c r="C103" i="8" s="1"/>
  <c r="F309" i="24"/>
  <c r="E380" i="24"/>
  <c r="H245" i="32"/>
  <c r="C69" i="15"/>
  <c r="C614" i="24"/>
  <c r="C670" i="24"/>
  <c r="E21" i="32"/>
  <c r="C17" i="15"/>
  <c r="C53" i="32"/>
  <c r="C22" i="15"/>
  <c r="G22" i="15" s="1"/>
  <c r="C675" i="24"/>
  <c r="D341" i="32"/>
  <c r="C642" i="24"/>
  <c r="C86" i="15"/>
  <c r="G86" i="15" s="1"/>
  <c r="C309" i="32"/>
  <c r="C78" i="15"/>
  <c r="G78" i="15" s="1"/>
  <c r="C619" i="24"/>
  <c r="E149" i="32"/>
  <c r="C45" i="15"/>
  <c r="C698" i="24"/>
  <c r="I149" i="32"/>
  <c r="C702" i="24"/>
  <c r="C49" i="15"/>
  <c r="C213" i="32"/>
  <c r="C710" i="24"/>
  <c r="C57" i="15"/>
  <c r="G57" i="15" s="1"/>
  <c r="C72" i="15"/>
  <c r="G72" i="15" s="1"/>
  <c r="D277" i="32"/>
  <c r="C636" i="24"/>
  <c r="C76" i="15"/>
  <c r="G76" i="15" s="1"/>
  <c r="H277" i="32"/>
  <c r="C637" i="24"/>
  <c r="H181" i="32"/>
  <c r="C55" i="15"/>
  <c r="G55" i="15" s="1"/>
  <c r="C708" i="24"/>
  <c r="C71" i="15"/>
  <c r="G71" i="15" s="1"/>
  <c r="C277" i="32"/>
  <c r="C618" i="24"/>
  <c r="C23" i="15"/>
  <c r="G23" i="15" s="1"/>
  <c r="C676" i="24"/>
  <c r="D53" i="32"/>
  <c r="I85" i="32"/>
  <c r="C35" i="15"/>
  <c r="C688" i="24"/>
  <c r="D245" i="32"/>
  <c r="C65" i="15"/>
  <c r="C630" i="24"/>
  <c r="I181" i="32"/>
  <c r="C56" i="15"/>
  <c r="G56" i="15" s="1"/>
  <c r="C709" i="24"/>
  <c r="I378" i="32"/>
  <c r="K612" i="24"/>
  <c r="C38" i="15"/>
  <c r="G38" i="15" s="1"/>
  <c r="C691" i="24"/>
  <c r="E117" i="32"/>
  <c r="C91" i="15"/>
  <c r="G91" i="15" s="1"/>
  <c r="I341" i="32"/>
  <c r="C647" i="24"/>
  <c r="C680" i="24"/>
  <c r="C27" i="15"/>
  <c r="H53" i="32"/>
  <c r="I277" i="32"/>
  <c r="C638" i="24"/>
  <c r="C77" i="15"/>
  <c r="G77" i="15" s="1"/>
  <c r="G181" i="32"/>
  <c r="C54" i="15"/>
  <c r="C707" i="24"/>
  <c r="F245" i="32"/>
  <c r="C67" i="15"/>
  <c r="G67" i="15" s="1"/>
  <c r="C633" i="24"/>
  <c r="E245" i="32"/>
  <c r="C632" i="24"/>
  <c r="C66" i="15"/>
  <c r="G66" i="15" s="1"/>
  <c r="C33" i="15"/>
  <c r="G85" i="32"/>
  <c r="C686" i="24"/>
  <c r="C74" i="15"/>
  <c r="G74" i="15" s="1"/>
  <c r="F277" i="32"/>
  <c r="C617" i="24"/>
  <c r="H117" i="32"/>
  <c r="C41" i="15"/>
  <c r="C694" i="24"/>
  <c r="C20" i="15"/>
  <c r="C673" i="24"/>
  <c r="H21" i="32"/>
  <c r="C21" i="32"/>
  <c r="C668" i="24"/>
  <c r="C15" i="15"/>
  <c r="CE85" i="24"/>
  <c r="F181" i="32"/>
  <c r="C53" i="15"/>
  <c r="G53" i="15" s="1"/>
  <c r="C706" i="24"/>
  <c r="I309" i="32"/>
  <c r="C84" i="15"/>
  <c r="G84" i="15" s="1"/>
  <c r="C640" i="24"/>
  <c r="C685" i="24"/>
  <c r="F85" i="32"/>
  <c r="C32" i="15"/>
  <c r="G32" i="15" s="1"/>
  <c r="D373" i="32"/>
  <c r="C93" i="15"/>
  <c r="G93" i="15" s="1"/>
  <c r="C620" i="24"/>
  <c r="C705" i="24"/>
  <c r="E181" i="32"/>
  <c r="C52" i="15"/>
  <c r="G52" i="15" s="1"/>
  <c r="D213" i="32"/>
  <c r="C58" i="15"/>
  <c r="G58" i="15" s="1"/>
  <c r="C711" i="24"/>
  <c r="C16" i="15"/>
  <c r="D21" i="32"/>
  <c r="C669" i="24"/>
  <c r="C90" i="15"/>
  <c r="G90" i="15" s="1"/>
  <c r="C646" i="24"/>
  <c r="H341" i="32"/>
  <c r="D12" i="33"/>
  <c r="C24" i="15"/>
  <c r="G24" i="15" s="1"/>
  <c r="C677" i="24"/>
  <c r="E53" i="32"/>
  <c r="D707" i="34"/>
  <c r="D691" i="34"/>
  <c r="D675" i="34"/>
  <c r="D644" i="34"/>
  <c r="D642" i="34"/>
  <c r="D640" i="34"/>
  <c r="D638" i="34"/>
  <c r="D636" i="34"/>
  <c r="D634" i="34"/>
  <c r="D632" i="34"/>
  <c r="D630" i="34"/>
  <c r="D624" i="34"/>
  <c r="D704" i="34"/>
  <c r="D688" i="34"/>
  <c r="D672" i="34"/>
  <c r="D616" i="34"/>
  <c r="D701" i="34"/>
  <c r="D685" i="34"/>
  <c r="D669" i="34"/>
  <c r="D627" i="34"/>
  <c r="D698" i="34"/>
  <c r="D682" i="34"/>
  <c r="D623" i="34"/>
  <c r="D711" i="34"/>
  <c r="D695" i="34"/>
  <c r="D679" i="34"/>
  <c r="D702" i="34"/>
  <c r="D686" i="34"/>
  <c r="D670" i="34"/>
  <c r="D647" i="34"/>
  <c r="D645" i="34"/>
  <c r="D629" i="34"/>
  <c r="D626" i="34"/>
  <c r="D621" i="34"/>
  <c r="D703" i="34"/>
  <c r="D687" i="34"/>
  <c r="D671" i="34"/>
  <c r="D625" i="34"/>
  <c r="D700" i="34"/>
  <c r="D684" i="34"/>
  <c r="D668" i="34"/>
  <c r="D628" i="34"/>
  <c r="D618" i="34"/>
  <c r="D706" i="34"/>
  <c r="D690" i="34"/>
  <c r="D674" i="34"/>
  <c r="D635" i="34"/>
  <c r="D620" i="34"/>
  <c r="D708" i="34"/>
  <c r="D692" i="34"/>
  <c r="D676" i="34"/>
  <c r="D631" i="34"/>
  <c r="D619" i="34"/>
  <c r="D705" i="34"/>
  <c r="D689" i="34"/>
  <c r="D673" i="34"/>
  <c r="D641" i="34"/>
  <c r="D617" i="34"/>
  <c r="D683" i="34"/>
  <c r="D622" i="34"/>
  <c r="D712" i="34"/>
  <c r="D678" i="34"/>
  <c r="D646" i="34"/>
  <c r="D699" i="34"/>
  <c r="D680" i="34"/>
  <c r="D713" i="34"/>
  <c r="D681" i="34"/>
  <c r="D643" i="34"/>
  <c r="D693" i="34"/>
  <c r="D633" i="34"/>
  <c r="D710" i="34"/>
  <c r="D716" i="34"/>
  <c r="D709" i="34"/>
  <c r="D637" i="34"/>
  <c r="D697" i="34"/>
  <c r="D677" i="34"/>
  <c r="D696" i="34"/>
  <c r="D694" i="34"/>
  <c r="D639" i="34"/>
  <c r="C149" i="32"/>
  <c r="C696" i="24"/>
  <c r="C43" i="15"/>
  <c r="C28" i="15"/>
  <c r="I53" i="32"/>
  <c r="C681" i="24"/>
  <c r="I117" i="32"/>
  <c r="C42" i="15"/>
  <c r="C695" i="24"/>
  <c r="F149" i="32"/>
  <c r="C46" i="15"/>
  <c r="G46" i="15" s="1"/>
  <c r="C699" i="24"/>
  <c r="C92" i="15"/>
  <c r="G92" i="15" s="1"/>
  <c r="C622" i="24"/>
  <c r="C373" i="32"/>
  <c r="D181" i="32"/>
  <c r="C704" i="24"/>
  <c r="C51" i="15"/>
  <c r="G51" i="15" s="1"/>
  <c r="C73" i="15"/>
  <c r="G73" i="15" s="1"/>
  <c r="E277" i="32"/>
  <c r="C634" i="24"/>
  <c r="G213" i="32"/>
  <c r="C61" i="15"/>
  <c r="C631" i="24"/>
  <c r="C85" i="32"/>
  <c r="C682" i="24"/>
  <c r="C29" i="15"/>
  <c r="G29" i="15" s="1"/>
  <c r="C40" i="15"/>
  <c r="G40" i="15" s="1"/>
  <c r="G117" i="32"/>
  <c r="C693" i="24"/>
  <c r="C39" i="15"/>
  <c r="F117" i="32"/>
  <c r="C692" i="24"/>
  <c r="C30" i="15"/>
  <c r="C683" i="24"/>
  <c r="D85" i="32"/>
  <c r="E341" i="32"/>
  <c r="C87" i="15"/>
  <c r="G87" i="15" s="1"/>
  <c r="C643" i="24"/>
  <c r="G245" i="32"/>
  <c r="C68" i="15"/>
  <c r="G68" i="15" s="1"/>
  <c r="C624" i="24"/>
  <c r="F309" i="32"/>
  <c r="C81" i="15"/>
  <c r="G81" i="15" s="1"/>
  <c r="C623" i="24"/>
  <c r="C62" i="15"/>
  <c r="C616" i="24"/>
  <c r="H213" i="32"/>
  <c r="C117" i="32"/>
  <c r="C36" i="15"/>
  <c r="C689" i="24"/>
  <c r="H85" i="32"/>
  <c r="C34" i="15"/>
  <c r="G34" i="15" s="1"/>
  <c r="C687" i="24"/>
  <c r="C89" i="15"/>
  <c r="G89" i="15" s="1"/>
  <c r="C645" i="24"/>
  <c r="G341" i="32"/>
  <c r="C80" i="15"/>
  <c r="G80" i="15" s="1"/>
  <c r="E309" i="32"/>
  <c r="C621" i="24"/>
  <c r="H33" i="15" l="1"/>
  <c r="I33" i="15" s="1"/>
  <c r="G33" i="15"/>
  <c r="G35" i="15"/>
  <c r="H35" i="15"/>
  <c r="I35" i="15" s="1"/>
  <c r="C716" i="24"/>
  <c r="I373" i="32"/>
  <c r="G16" i="15"/>
  <c r="H16" i="15" s="1"/>
  <c r="H28" i="15"/>
  <c r="I28" i="15" s="1"/>
  <c r="G28" i="15"/>
  <c r="G20" i="15"/>
  <c r="H20" i="15" s="1"/>
  <c r="I20" i="15" s="1"/>
  <c r="G69" i="15"/>
  <c r="H69" i="15" s="1"/>
  <c r="G17" i="15"/>
  <c r="H17" i="15" s="1"/>
  <c r="G36" i="15"/>
  <c r="H36" i="15"/>
  <c r="I36" i="15" s="1"/>
  <c r="D715" i="34"/>
  <c r="E623" i="34"/>
  <c r="D615" i="24"/>
  <c r="C648" i="24"/>
  <c r="M716" i="24" s="1"/>
  <c r="C715" i="24"/>
  <c r="H39" i="15"/>
  <c r="I39" i="15" s="1"/>
  <c r="G39" i="15"/>
  <c r="G54" i="15"/>
  <c r="H54" i="15"/>
  <c r="I54" i="15" s="1"/>
  <c r="G45" i="15"/>
  <c r="H45" i="15"/>
  <c r="I45" i="15" s="1"/>
  <c r="G37" i="15"/>
  <c r="H37" i="15"/>
  <c r="I37" i="15" s="1"/>
  <c r="C120" i="8"/>
  <c r="D367" i="24"/>
  <c r="E612" i="34"/>
  <c r="G41" i="15"/>
  <c r="H41" i="15"/>
  <c r="I41" i="15" s="1"/>
  <c r="G27" i="15"/>
  <c r="H27" i="15"/>
  <c r="I27" i="15" s="1"/>
  <c r="G30" i="15"/>
  <c r="H30" i="15"/>
  <c r="I30" i="15" s="1"/>
  <c r="H42" i="15"/>
  <c r="I42" i="15" s="1"/>
  <c r="G42" i="15"/>
  <c r="G43" i="15"/>
  <c r="H43" i="15"/>
  <c r="I43" i="15" s="1"/>
  <c r="G49" i="15"/>
  <c r="H49" i="15"/>
  <c r="I49" i="15" s="1"/>
  <c r="G48" i="15"/>
  <c r="H48" i="15"/>
  <c r="I48" i="15" s="1"/>
  <c r="G15" i="15"/>
  <c r="H15" i="15" s="1"/>
  <c r="I15" i="15" s="1"/>
  <c r="G65" i="15"/>
  <c r="H65" i="15"/>
  <c r="I65" i="15" s="1"/>
  <c r="G47" i="15"/>
  <c r="H47" i="15"/>
  <c r="I47" i="15" s="1"/>
  <c r="D716" i="24" l="1"/>
  <c r="D697" i="24"/>
  <c r="D681" i="24"/>
  <c r="D699" i="24"/>
  <c r="D685" i="24"/>
  <c r="D668" i="24"/>
  <c r="D646" i="24"/>
  <c r="D644" i="24"/>
  <c r="D623" i="24"/>
  <c r="D702" i="24"/>
  <c r="D688" i="24"/>
  <c r="D671" i="24"/>
  <c r="D705" i="24"/>
  <c r="D691" i="24"/>
  <c r="D674" i="24"/>
  <c r="D622" i="24"/>
  <c r="D708" i="24"/>
  <c r="D694" i="24"/>
  <c r="D677" i="24"/>
  <c r="D713" i="24"/>
  <c r="D680" i="24"/>
  <c r="D683" i="24"/>
  <c r="D669" i="24"/>
  <c r="D637" i="24"/>
  <c r="D635" i="24"/>
  <c r="D633" i="24"/>
  <c r="D631" i="24"/>
  <c r="D700" i="24"/>
  <c r="D686" i="24"/>
  <c r="D672" i="24"/>
  <c r="D704" i="24"/>
  <c r="D687" i="24"/>
  <c r="D673" i="24"/>
  <c r="D712" i="24"/>
  <c r="D707" i="24"/>
  <c r="D690" i="24"/>
  <c r="D676" i="24"/>
  <c r="D625" i="24"/>
  <c r="D616" i="24"/>
  <c r="D711" i="24"/>
  <c r="D639" i="24"/>
  <c r="D636" i="24"/>
  <c r="D682" i="24"/>
  <c r="D679" i="24"/>
  <c r="D675" i="24"/>
  <c r="D629" i="24"/>
  <c r="D678" i="24"/>
  <c r="D645" i="24"/>
  <c r="D693" i="24"/>
  <c r="D689" i="24"/>
  <c r="D642" i="24"/>
  <c r="D632" i="24"/>
  <c r="D703" i="24"/>
  <c r="D624" i="24"/>
  <c r="D696" i="24"/>
  <c r="D692" i="24"/>
  <c r="D710" i="24"/>
  <c r="D706" i="24"/>
  <c r="D638" i="24"/>
  <c r="D628" i="24"/>
  <c r="D621" i="24"/>
  <c r="D641" i="24"/>
  <c r="D620" i="24"/>
  <c r="D695" i="24"/>
  <c r="D698" i="24"/>
  <c r="D684" i="24"/>
  <c r="D626" i="24"/>
  <c r="D618" i="24"/>
  <c r="D647" i="24"/>
  <c r="D670" i="24"/>
  <c r="D643" i="24"/>
  <c r="D630" i="24"/>
  <c r="D619" i="24"/>
  <c r="D627" i="24"/>
  <c r="D640" i="24"/>
  <c r="D701" i="24"/>
  <c r="D617" i="24"/>
  <c r="D709" i="24"/>
  <c r="D634" i="24"/>
  <c r="E704" i="34"/>
  <c r="E688" i="34"/>
  <c r="E672" i="34"/>
  <c r="E701" i="34"/>
  <c r="E685" i="34"/>
  <c r="E669" i="34"/>
  <c r="E627" i="34"/>
  <c r="E698" i="34"/>
  <c r="E682" i="34"/>
  <c r="E711" i="34"/>
  <c r="E695" i="34"/>
  <c r="E679" i="34"/>
  <c r="E708" i="34"/>
  <c r="E692" i="34"/>
  <c r="E676" i="34"/>
  <c r="E716" i="34"/>
  <c r="E699" i="34"/>
  <c r="E683" i="34"/>
  <c r="E643" i="34"/>
  <c r="E641" i="34"/>
  <c r="E639" i="34"/>
  <c r="E637" i="34"/>
  <c r="E635" i="34"/>
  <c r="E633" i="34"/>
  <c r="E631" i="34"/>
  <c r="E700" i="34"/>
  <c r="E684" i="34"/>
  <c r="E668" i="34"/>
  <c r="E628" i="34"/>
  <c r="E713" i="34"/>
  <c r="E697" i="34"/>
  <c r="E681" i="34"/>
  <c r="E642" i="34"/>
  <c r="E645" i="34"/>
  <c r="E703" i="34"/>
  <c r="E687" i="34"/>
  <c r="E671" i="34"/>
  <c r="E638" i="34"/>
  <c r="E626" i="34"/>
  <c r="E705" i="34"/>
  <c r="E689" i="34"/>
  <c r="E673" i="34"/>
  <c r="E634" i="34"/>
  <c r="E691" i="34"/>
  <c r="E712" i="34"/>
  <c r="E678" i="34"/>
  <c r="E670" i="34"/>
  <c r="E646" i="34"/>
  <c r="E629" i="34"/>
  <c r="E707" i="34"/>
  <c r="E674" i="34"/>
  <c r="E640" i="34"/>
  <c r="E694" i="34"/>
  <c r="E686" i="34"/>
  <c r="E647" i="34"/>
  <c r="E632" i="34"/>
  <c r="E709" i="34"/>
  <c r="E675" i="34"/>
  <c r="E624" i="34"/>
  <c r="E706" i="34"/>
  <c r="E693" i="34"/>
  <c r="E625" i="34"/>
  <c r="E680" i="34"/>
  <c r="E710" i="34"/>
  <c r="E677" i="34"/>
  <c r="E644" i="34"/>
  <c r="E636" i="34"/>
  <c r="E696" i="34"/>
  <c r="E630" i="34"/>
  <c r="E690" i="34"/>
  <c r="E702" i="34"/>
  <c r="C121" i="8"/>
  <c r="D384" i="24"/>
  <c r="C138" i="8" l="1"/>
  <c r="D417" i="24"/>
  <c r="E612" i="24"/>
  <c r="E715" i="34"/>
  <c r="F624" i="34"/>
  <c r="D715" i="24"/>
  <c r="E623" i="24"/>
  <c r="F701" i="34" l="1"/>
  <c r="F685" i="34"/>
  <c r="F669" i="34"/>
  <c r="F627" i="34"/>
  <c r="F698" i="34"/>
  <c r="F682" i="34"/>
  <c r="F711" i="34"/>
  <c r="F695" i="34"/>
  <c r="F679" i="34"/>
  <c r="F708" i="34"/>
  <c r="F692" i="34"/>
  <c r="F676" i="34"/>
  <c r="F705" i="34"/>
  <c r="F689" i="34"/>
  <c r="F673" i="34"/>
  <c r="F712" i="34"/>
  <c r="F696" i="34"/>
  <c r="F680" i="34"/>
  <c r="F713" i="34"/>
  <c r="F697" i="34"/>
  <c r="F681" i="34"/>
  <c r="F710" i="34"/>
  <c r="F694" i="34"/>
  <c r="F678" i="34"/>
  <c r="F646" i="34"/>
  <c r="F642" i="34"/>
  <c r="F645" i="34"/>
  <c r="F631" i="34"/>
  <c r="F703" i="34"/>
  <c r="F687" i="34"/>
  <c r="F671" i="34"/>
  <c r="F638" i="34"/>
  <c r="F626" i="34"/>
  <c r="F641" i="34"/>
  <c r="F634" i="34"/>
  <c r="F700" i="34"/>
  <c r="F684" i="34"/>
  <c r="F668" i="34"/>
  <c r="F637" i="34"/>
  <c r="F630" i="34"/>
  <c r="F625" i="34"/>
  <c r="F670" i="34"/>
  <c r="F704" i="34"/>
  <c r="F629" i="34"/>
  <c r="F707" i="34"/>
  <c r="F699" i="34"/>
  <c r="F674" i="34"/>
  <c r="F640" i="34"/>
  <c r="F635" i="34"/>
  <c r="F686" i="34"/>
  <c r="F709" i="34"/>
  <c r="F675" i="34"/>
  <c r="F643" i="34"/>
  <c r="F688" i="34"/>
  <c r="F706" i="34"/>
  <c r="F693" i="34"/>
  <c r="F633" i="34"/>
  <c r="F647" i="34"/>
  <c r="F639" i="34"/>
  <c r="F716" i="34"/>
  <c r="F677" i="34"/>
  <c r="F644" i="34"/>
  <c r="F683" i="34"/>
  <c r="F636" i="34"/>
  <c r="F632" i="34"/>
  <c r="F702" i="34"/>
  <c r="F691" i="34"/>
  <c r="F672" i="34"/>
  <c r="F690" i="34"/>
  <c r="F628" i="34"/>
  <c r="C168" i="8"/>
  <c r="D421" i="24"/>
  <c r="E716" i="24"/>
  <c r="E712" i="24"/>
  <c r="E694" i="24"/>
  <c r="E678" i="24"/>
  <c r="E646" i="24"/>
  <c r="E702" i="24"/>
  <c r="E688" i="24"/>
  <c r="E671" i="24"/>
  <c r="E705" i="24"/>
  <c r="E691" i="24"/>
  <c r="E674" i="24"/>
  <c r="E708" i="24"/>
  <c r="E677" i="24"/>
  <c r="E713" i="24"/>
  <c r="E680" i="24"/>
  <c r="E629" i="24"/>
  <c r="E626" i="24"/>
  <c r="E697" i="24"/>
  <c r="E683" i="24"/>
  <c r="E700" i="24"/>
  <c r="E686" i="24"/>
  <c r="E672" i="24"/>
  <c r="E639" i="24"/>
  <c r="E711" i="24"/>
  <c r="E703" i="24"/>
  <c r="E689" i="24"/>
  <c r="E675" i="24"/>
  <c r="E707" i="24"/>
  <c r="E690" i="24"/>
  <c r="E676" i="24"/>
  <c r="E638" i="24"/>
  <c r="E636" i="24"/>
  <c r="E634" i="24"/>
  <c r="E632" i="24"/>
  <c r="E630" i="24"/>
  <c r="E693" i="24"/>
  <c r="E679" i="24"/>
  <c r="E669" i="24"/>
  <c r="E704" i="24"/>
  <c r="E692" i="24"/>
  <c r="E696" i="24"/>
  <c r="E624" i="24"/>
  <c r="E682" i="24"/>
  <c r="E645" i="24"/>
  <c r="E642" i="24"/>
  <c r="E635" i="24"/>
  <c r="E710" i="24"/>
  <c r="E706" i="24"/>
  <c r="E628" i="24"/>
  <c r="E685" i="24"/>
  <c r="E641" i="24"/>
  <c r="E699" i="24"/>
  <c r="E695" i="24"/>
  <c r="E681" i="24"/>
  <c r="E668" i="24"/>
  <c r="E631" i="24"/>
  <c r="E709" i="24"/>
  <c r="E670" i="24"/>
  <c r="E647" i="24"/>
  <c r="E673" i="24"/>
  <c r="E640" i="24"/>
  <c r="E627" i="24"/>
  <c r="E633" i="24"/>
  <c r="E637" i="24"/>
  <c r="E701" i="24"/>
  <c r="E687" i="24"/>
  <c r="E684" i="24"/>
  <c r="E625" i="24"/>
  <c r="E698" i="24"/>
  <c r="E644" i="24"/>
  <c r="E643" i="24"/>
  <c r="E715" i="24" l="1"/>
  <c r="F624" i="24"/>
  <c r="F715" i="34"/>
  <c r="G625" i="34"/>
  <c r="C172" i="8"/>
  <c r="D424" i="24"/>
  <c r="C177" i="8" s="1"/>
  <c r="F644" i="24" l="1"/>
  <c r="F669" i="24"/>
  <c r="F682" i="24"/>
  <c r="F668" i="24"/>
  <c r="F627" i="24"/>
  <c r="F642" i="24"/>
  <c r="F637" i="24"/>
  <c r="F704" i="24"/>
  <c r="F688" i="24"/>
  <c r="F640" i="24"/>
  <c r="F635" i="24"/>
  <c r="F690" i="24"/>
  <c r="F638" i="24"/>
  <c r="F633" i="24"/>
  <c r="F672" i="24"/>
  <c r="F673" i="24"/>
  <c r="F671" i="24"/>
  <c r="F705" i="24"/>
  <c r="F631" i="24"/>
  <c r="F639" i="24"/>
  <c r="F701" i="24"/>
  <c r="F674" i="24"/>
  <c r="F700" i="24"/>
  <c r="F636" i="24"/>
  <c r="F687" i="24"/>
  <c r="F630" i="24"/>
  <c r="F716" i="24"/>
  <c r="F686" i="24"/>
  <c r="F646" i="24"/>
  <c r="F643" i="24"/>
  <c r="F708" i="24"/>
  <c r="F711" i="24"/>
  <c r="F645" i="24"/>
  <c r="F676" i="24"/>
  <c r="F696" i="24"/>
  <c r="F677" i="24"/>
  <c r="F703" i="24"/>
  <c r="F678" i="24"/>
  <c r="F702" i="24"/>
  <c r="F713" i="24"/>
  <c r="F689" i="24"/>
  <c r="F632" i="24"/>
  <c r="F698" i="24"/>
  <c r="F712" i="24"/>
  <c r="F694" i="24"/>
  <c r="F641" i="24"/>
  <c r="F628" i="24"/>
  <c r="F625" i="24"/>
  <c r="F675" i="24"/>
  <c r="F709" i="24"/>
  <c r="F680" i="24"/>
  <c r="F692" i="24"/>
  <c r="F685" i="24"/>
  <c r="F684" i="24"/>
  <c r="F710" i="24"/>
  <c r="F629" i="24"/>
  <c r="F706" i="24"/>
  <c r="F699" i="24"/>
  <c r="F670" i="24"/>
  <c r="F707" i="24"/>
  <c r="F626" i="24"/>
  <c r="F693" i="24"/>
  <c r="F695" i="24"/>
  <c r="F647" i="24"/>
  <c r="F691" i="24"/>
  <c r="F697" i="24"/>
  <c r="F679" i="24"/>
  <c r="F681" i="24"/>
  <c r="F634" i="24"/>
  <c r="F683" i="24"/>
  <c r="G698" i="34"/>
  <c r="G682" i="34"/>
  <c r="G711" i="34"/>
  <c r="G695" i="34"/>
  <c r="G679" i="34"/>
  <c r="G708" i="34"/>
  <c r="G692" i="34"/>
  <c r="G676" i="34"/>
  <c r="G705" i="34"/>
  <c r="G689" i="34"/>
  <c r="G673" i="34"/>
  <c r="G702" i="34"/>
  <c r="G686" i="34"/>
  <c r="G670" i="34"/>
  <c r="G647" i="34"/>
  <c r="G645" i="34"/>
  <c r="G629" i="34"/>
  <c r="G626" i="34"/>
  <c r="G709" i="34"/>
  <c r="G693" i="34"/>
  <c r="G677" i="34"/>
  <c r="G710" i="34"/>
  <c r="G694" i="34"/>
  <c r="G678" i="34"/>
  <c r="G646" i="34"/>
  <c r="G707" i="34"/>
  <c r="G691" i="34"/>
  <c r="G675" i="34"/>
  <c r="G644" i="34"/>
  <c r="G642" i="34"/>
  <c r="G640" i="34"/>
  <c r="G638" i="34"/>
  <c r="G636" i="34"/>
  <c r="G634" i="34"/>
  <c r="G632" i="34"/>
  <c r="G630" i="34"/>
  <c r="G631" i="34"/>
  <c r="G627" i="34"/>
  <c r="G703" i="34"/>
  <c r="G687" i="34"/>
  <c r="G671" i="34"/>
  <c r="G641" i="34"/>
  <c r="G700" i="34"/>
  <c r="G684" i="34"/>
  <c r="G668" i="34"/>
  <c r="G637" i="34"/>
  <c r="G713" i="34"/>
  <c r="G697" i="34"/>
  <c r="G681" i="34"/>
  <c r="G712" i="34"/>
  <c r="G704" i="34"/>
  <c r="G699" i="34"/>
  <c r="G674" i="34"/>
  <c r="G635" i="34"/>
  <c r="G690" i="34"/>
  <c r="G701" i="34"/>
  <c r="G696" i="34"/>
  <c r="G688" i="34"/>
  <c r="G706" i="34"/>
  <c r="G669" i="34"/>
  <c r="G633" i="34"/>
  <c r="G680" i="34"/>
  <c r="G639" i="34"/>
  <c r="G683" i="34"/>
  <c r="G716" i="34"/>
  <c r="G685" i="34"/>
  <c r="G643" i="34"/>
  <c r="G672" i="34"/>
  <c r="G628" i="34"/>
  <c r="G625" i="24" l="1"/>
  <c r="F715" i="24"/>
  <c r="H628" i="34"/>
  <c r="G715" i="34"/>
  <c r="G680" i="24" l="1"/>
  <c r="G706" i="24"/>
  <c r="G646" i="24"/>
  <c r="G634" i="24"/>
  <c r="G675" i="24"/>
  <c r="G687" i="24"/>
  <c r="G629" i="24"/>
  <c r="G692" i="24"/>
  <c r="G679" i="24"/>
  <c r="G705" i="24"/>
  <c r="G693" i="24"/>
  <c r="G707" i="24"/>
  <c r="G647" i="24"/>
  <c r="G689" i="24"/>
  <c r="G626" i="24"/>
  <c r="G701" i="24"/>
  <c r="G697" i="24"/>
  <c r="G645" i="24"/>
  <c r="G678" i="24"/>
  <c r="G683" i="24"/>
  <c r="G643" i="24"/>
  <c r="G642" i="24"/>
  <c r="G630" i="24"/>
  <c r="G669" i="24"/>
  <c r="G695" i="24"/>
  <c r="G632" i="24"/>
  <c r="G690" i="24"/>
  <c r="G637" i="24"/>
  <c r="G628" i="24"/>
  <c r="G694" i="24"/>
  <c r="G716" i="24"/>
  <c r="G635" i="24"/>
  <c r="G712" i="24"/>
  <c r="G681" i="24"/>
  <c r="G673" i="24"/>
  <c r="G704" i="24"/>
  <c r="G633" i="24"/>
  <c r="G696" i="24"/>
  <c r="G671" i="24"/>
  <c r="G670" i="24"/>
  <c r="G688" i="24"/>
  <c r="G631" i="24"/>
  <c r="G682" i="24"/>
  <c r="G641" i="24"/>
  <c r="G636" i="24"/>
  <c r="G672" i="24"/>
  <c r="G700" i="24"/>
  <c r="G640" i="24"/>
  <c r="G638" i="24"/>
  <c r="G644" i="24"/>
  <c r="G709" i="24"/>
  <c r="G699" i="24"/>
  <c r="G668" i="24"/>
  <c r="G708" i="24"/>
  <c r="G686" i="24"/>
  <c r="G627" i="24"/>
  <c r="G676" i="24"/>
  <c r="G691" i="24"/>
  <c r="G639" i="24"/>
  <c r="G710" i="24"/>
  <c r="G674" i="24"/>
  <c r="G677" i="24"/>
  <c r="G711" i="24"/>
  <c r="G702" i="24"/>
  <c r="G713" i="24"/>
  <c r="G703" i="24"/>
  <c r="G685" i="24"/>
  <c r="G698" i="24"/>
  <c r="G684" i="24"/>
  <c r="H711" i="34"/>
  <c r="H695" i="34"/>
  <c r="H679" i="34"/>
  <c r="H708" i="34"/>
  <c r="H692" i="34"/>
  <c r="H676" i="34"/>
  <c r="H705" i="34"/>
  <c r="H689" i="34"/>
  <c r="H673" i="34"/>
  <c r="H702" i="34"/>
  <c r="H686" i="34"/>
  <c r="H670" i="34"/>
  <c r="H647" i="34"/>
  <c r="H645" i="34"/>
  <c r="H629" i="34"/>
  <c r="H716" i="34"/>
  <c r="H699" i="34"/>
  <c r="H683" i="34"/>
  <c r="H643" i="34"/>
  <c r="H641" i="34"/>
  <c r="H639" i="34"/>
  <c r="H637" i="34"/>
  <c r="H635" i="34"/>
  <c r="H633" i="34"/>
  <c r="H631" i="34"/>
  <c r="H706" i="34"/>
  <c r="H690" i="34"/>
  <c r="H674" i="34"/>
  <c r="H707" i="34"/>
  <c r="H691" i="34"/>
  <c r="H675" i="34"/>
  <c r="H644" i="34"/>
  <c r="H642" i="34"/>
  <c r="H640" i="34"/>
  <c r="H638" i="34"/>
  <c r="H636" i="34"/>
  <c r="H634" i="34"/>
  <c r="H632" i="34"/>
  <c r="H630" i="34"/>
  <c r="H704" i="34"/>
  <c r="H688" i="34"/>
  <c r="H672" i="34"/>
  <c r="H703" i="34"/>
  <c r="H687" i="34"/>
  <c r="H671" i="34"/>
  <c r="H700" i="34"/>
  <c r="H684" i="34"/>
  <c r="H668" i="34"/>
  <c r="H713" i="34"/>
  <c r="H697" i="34"/>
  <c r="H681" i="34"/>
  <c r="H710" i="34"/>
  <c r="H694" i="34"/>
  <c r="H678" i="34"/>
  <c r="H646" i="34"/>
  <c r="H701" i="34"/>
  <c r="H696" i="34"/>
  <c r="H693" i="34"/>
  <c r="H669" i="34"/>
  <c r="H712" i="34"/>
  <c r="H680" i="34"/>
  <c r="H698" i="34"/>
  <c r="H677" i="34"/>
  <c r="H685" i="34"/>
  <c r="H682" i="34"/>
  <c r="H709" i="34"/>
  <c r="G715" i="24" l="1"/>
  <c r="H628" i="24"/>
  <c r="H715" i="34"/>
  <c r="I629" i="34"/>
  <c r="H637" i="24" l="1"/>
  <c r="H678" i="24"/>
  <c r="H645" i="24"/>
  <c r="H687" i="24"/>
  <c r="H708" i="24"/>
  <c r="H633" i="24"/>
  <c r="H712" i="24"/>
  <c r="H698" i="24"/>
  <c r="H674" i="24"/>
  <c r="H705" i="24"/>
  <c r="H677" i="24"/>
  <c r="H701" i="24"/>
  <c r="H634" i="24"/>
  <c r="H635" i="24"/>
  <c r="H647" i="24"/>
  <c r="H632" i="24"/>
  <c r="H709" i="24"/>
  <c r="H696" i="24"/>
  <c r="H681" i="24"/>
  <c r="H688" i="24"/>
  <c r="H682" i="24"/>
  <c r="H631" i="24"/>
  <c r="H700" i="24"/>
  <c r="H691" i="24"/>
  <c r="H636" i="24"/>
  <c r="H710" i="24"/>
  <c r="H684" i="24"/>
  <c r="H699" i="24"/>
  <c r="H668" i="24"/>
  <c r="H686" i="24"/>
  <c r="H639" i="24"/>
  <c r="H685" i="24"/>
  <c r="H711" i="24"/>
  <c r="H690" i="24"/>
  <c r="H669" i="24"/>
  <c r="H703" i="24"/>
  <c r="H642" i="24"/>
  <c r="H670" i="24"/>
  <c r="H683" i="24"/>
  <c r="H716" i="24"/>
  <c r="H689" i="24"/>
  <c r="H702" i="24"/>
  <c r="H644" i="24"/>
  <c r="H707" i="24"/>
  <c r="H713" i="24"/>
  <c r="H672" i="24"/>
  <c r="H671" i="24"/>
  <c r="H643" i="24"/>
  <c r="H694" i="24"/>
  <c r="H640" i="24"/>
  <c r="H679" i="24"/>
  <c r="H630" i="24"/>
  <c r="H641" i="24"/>
  <c r="H646" i="24"/>
  <c r="H706" i="24"/>
  <c r="H629" i="24"/>
  <c r="H692" i="24"/>
  <c r="H676" i="24"/>
  <c r="H680" i="24"/>
  <c r="H673" i="24"/>
  <c r="H693" i="24"/>
  <c r="H695" i="24"/>
  <c r="H697" i="24"/>
  <c r="H675" i="24"/>
  <c r="H638" i="24"/>
  <c r="H704" i="24"/>
  <c r="I708" i="34"/>
  <c r="I692" i="34"/>
  <c r="I676" i="34"/>
  <c r="I705" i="34"/>
  <c r="I689" i="34"/>
  <c r="I673" i="34"/>
  <c r="I702" i="34"/>
  <c r="I686" i="34"/>
  <c r="I670" i="34"/>
  <c r="I647" i="34"/>
  <c r="I645" i="34"/>
  <c r="I716" i="34"/>
  <c r="I699" i="34"/>
  <c r="I683" i="34"/>
  <c r="I643" i="34"/>
  <c r="I641" i="34"/>
  <c r="I639" i="34"/>
  <c r="I637" i="34"/>
  <c r="I635" i="34"/>
  <c r="I633" i="34"/>
  <c r="I631" i="34"/>
  <c r="I712" i="34"/>
  <c r="I696" i="34"/>
  <c r="I680" i="34"/>
  <c r="I703" i="34"/>
  <c r="I687" i="34"/>
  <c r="I671" i="34"/>
  <c r="I704" i="34"/>
  <c r="I688" i="34"/>
  <c r="I672" i="34"/>
  <c r="I701" i="34"/>
  <c r="I685" i="34"/>
  <c r="I669" i="34"/>
  <c r="I711" i="34"/>
  <c r="I695" i="34"/>
  <c r="I679" i="34"/>
  <c r="I638" i="34"/>
  <c r="I700" i="34"/>
  <c r="I684" i="34"/>
  <c r="I668" i="34"/>
  <c r="I634" i="34"/>
  <c r="I713" i="34"/>
  <c r="I697" i="34"/>
  <c r="I681" i="34"/>
  <c r="I710" i="34"/>
  <c r="I694" i="34"/>
  <c r="I678" i="34"/>
  <c r="I630" i="34"/>
  <c r="I644" i="34"/>
  <c r="I674" i="34"/>
  <c r="I707" i="34"/>
  <c r="I640" i="34"/>
  <c r="I690" i="34"/>
  <c r="I682" i="34"/>
  <c r="I677" i="34"/>
  <c r="I642" i="34"/>
  <c r="I636" i="34"/>
  <c r="I706" i="34"/>
  <c r="I693" i="34"/>
  <c r="I675" i="34"/>
  <c r="I698" i="34"/>
  <c r="I691" i="34"/>
  <c r="I632" i="34"/>
  <c r="I646" i="34"/>
  <c r="I709" i="34"/>
  <c r="H715" i="24" l="1"/>
  <c r="I629" i="24"/>
  <c r="I715" i="34"/>
  <c r="J630" i="34"/>
  <c r="I711" i="24" l="1"/>
  <c r="I702" i="24"/>
  <c r="I699" i="24"/>
  <c r="I679" i="24"/>
  <c r="I639" i="24"/>
  <c r="I703" i="24"/>
  <c r="I685" i="24"/>
  <c r="I668" i="24"/>
  <c r="I691" i="24"/>
  <c r="I689" i="24"/>
  <c r="I671" i="24"/>
  <c r="I634" i="24"/>
  <c r="I630" i="24"/>
  <c r="I713" i="24"/>
  <c r="I672" i="24"/>
  <c r="I646" i="24"/>
  <c r="I677" i="24"/>
  <c r="I704" i="24"/>
  <c r="I698" i="24"/>
  <c r="I641" i="24"/>
  <c r="I644" i="24"/>
  <c r="I673" i="24"/>
  <c r="I670" i="24"/>
  <c r="I682" i="24"/>
  <c r="I706" i="24"/>
  <c r="I705" i="24"/>
  <c r="I647" i="24"/>
  <c r="I697" i="24"/>
  <c r="I692" i="24"/>
  <c r="I688" i="24"/>
  <c r="I680" i="24"/>
  <c r="I683" i="24"/>
  <c r="I675" i="24"/>
  <c r="I674" i="24"/>
  <c r="I676" i="24"/>
  <c r="I637" i="24"/>
  <c r="I645" i="24"/>
  <c r="I693" i="24"/>
  <c r="I712" i="24"/>
  <c r="I635" i="24"/>
  <c r="I643" i="24"/>
  <c r="I707" i="24"/>
  <c r="I708" i="24"/>
  <c r="I640" i="24"/>
  <c r="I633" i="24"/>
  <c r="I695" i="24"/>
  <c r="I632" i="24"/>
  <c r="I694" i="24"/>
  <c r="I631" i="24"/>
  <c r="I678" i="24"/>
  <c r="I710" i="24"/>
  <c r="I690" i="24"/>
  <c r="I700" i="24"/>
  <c r="I709" i="24"/>
  <c r="I716" i="24"/>
  <c r="I636" i="24"/>
  <c r="I686" i="24"/>
  <c r="I681" i="24"/>
  <c r="I642" i="24"/>
  <c r="I687" i="24"/>
  <c r="I638" i="24"/>
  <c r="I669" i="24"/>
  <c r="I684" i="24"/>
  <c r="I696" i="24"/>
  <c r="I701" i="24"/>
  <c r="J705" i="34"/>
  <c r="J689" i="34"/>
  <c r="J673" i="34"/>
  <c r="J702" i="34"/>
  <c r="J686" i="34"/>
  <c r="J670" i="34"/>
  <c r="J647" i="34"/>
  <c r="J645" i="34"/>
  <c r="J716" i="34"/>
  <c r="J699" i="34"/>
  <c r="J683" i="34"/>
  <c r="J643" i="34"/>
  <c r="J641" i="34"/>
  <c r="J639" i="34"/>
  <c r="J637" i="34"/>
  <c r="J635" i="34"/>
  <c r="J633" i="34"/>
  <c r="J631" i="34"/>
  <c r="J712" i="34"/>
  <c r="J696" i="34"/>
  <c r="J680" i="34"/>
  <c r="J709" i="34"/>
  <c r="J693" i="34"/>
  <c r="J677" i="34"/>
  <c r="J700" i="34"/>
  <c r="J684" i="34"/>
  <c r="J668" i="34"/>
  <c r="J701" i="34"/>
  <c r="J685" i="34"/>
  <c r="J669" i="34"/>
  <c r="J698" i="34"/>
  <c r="J682" i="34"/>
  <c r="J638" i="34"/>
  <c r="J708" i="34"/>
  <c r="J692" i="34"/>
  <c r="J676" i="34"/>
  <c r="J634" i="34"/>
  <c r="J713" i="34"/>
  <c r="J697" i="34"/>
  <c r="J681" i="34"/>
  <c r="J710" i="34"/>
  <c r="J694" i="34"/>
  <c r="J678" i="34"/>
  <c r="J644" i="34"/>
  <c r="J707" i="34"/>
  <c r="J691" i="34"/>
  <c r="J675" i="34"/>
  <c r="J640" i="34"/>
  <c r="J687" i="34"/>
  <c r="J695" i="34"/>
  <c r="J690" i="34"/>
  <c r="J703" i="34"/>
  <c r="J688" i="34"/>
  <c r="J642" i="34"/>
  <c r="J636" i="34"/>
  <c r="J674" i="34"/>
  <c r="J711" i="34"/>
  <c r="J632" i="34"/>
  <c r="J704" i="34"/>
  <c r="J671" i="34"/>
  <c r="J679" i="34"/>
  <c r="J706" i="34"/>
  <c r="J646" i="34"/>
  <c r="J672" i="34"/>
  <c r="I715" i="24" l="1"/>
  <c r="J630" i="24"/>
  <c r="K644" i="34"/>
  <c r="L647" i="34"/>
  <c r="J715" i="34"/>
  <c r="J672" i="24" l="1"/>
  <c r="J673" i="24"/>
  <c r="J699" i="24"/>
  <c r="J680" i="24"/>
  <c r="J641" i="24"/>
  <c r="J705" i="24"/>
  <c r="J685" i="24"/>
  <c r="J683" i="24"/>
  <c r="J706" i="24"/>
  <c r="J688" i="24"/>
  <c r="J710" i="24"/>
  <c r="J697" i="24"/>
  <c r="J689" i="24"/>
  <c r="J692" i="24"/>
  <c r="J674" i="24"/>
  <c r="J671" i="24"/>
  <c r="J693" i="24"/>
  <c r="J675" i="24"/>
  <c r="J708" i="24"/>
  <c r="J634" i="24"/>
  <c r="J646" i="24"/>
  <c r="J645" i="24"/>
  <c r="J691" i="24"/>
  <c r="J631" i="24"/>
  <c r="J676" i="24"/>
  <c r="J713" i="24"/>
  <c r="J643" i="24"/>
  <c r="J677" i="24"/>
  <c r="J702" i="24"/>
  <c r="J687" i="24"/>
  <c r="J695" i="24"/>
  <c r="J678" i="24"/>
  <c r="J707" i="24"/>
  <c r="J644" i="24"/>
  <c r="J640" i="24"/>
  <c r="J679" i="24"/>
  <c r="J647" i="24"/>
  <c r="J632" i="24"/>
  <c r="J637" i="24"/>
  <c r="J700" i="24"/>
  <c r="J709" i="24"/>
  <c r="J716" i="24"/>
  <c r="J712" i="24"/>
  <c r="J686" i="24"/>
  <c r="J681" i="24"/>
  <c r="J642" i="24"/>
  <c r="J694" i="24"/>
  <c r="J635" i="24"/>
  <c r="J669" i="24"/>
  <c r="J698" i="24"/>
  <c r="J668" i="24"/>
  <c r="J690" i="24"/>
  <c r="J639" i="24"/>
  <c r="J684" i="24"/>
  <c r="J696" i="24"/>
  <c r="J636" i="24"/>
  <c r="J711" i="24"/>
  <c r="J670" i="24"/>
  <c r="J682" i="24"/>
  <c r="J704" i="24"/>
  <c r="J703" i="24"/>
  <c r="J701" i="24"/>
  <c r="J638" i="24"/>
  <c r="J633" i="24"/>
  <c r="L716" i="34"/>
  <c r="L699" i="34"/>
  <c r="L683" i="34"/>
  <c r="L712" i="34"/>
  <c r="L696" i="34"/>
  <c r="L680" i="34"/>
  <c r="L709" i="34"/>
  <c r="L693" i="34"/>
  <c r="L677" i="34"/>
  <c r="L706" i="34"/>
  <c r="L690" i="34"/>
  <c r="L674" i="34"/>
  <c r="L703" i="34"/>
  <c r="M703" i="34" s="1"/>
  <c r="L687" i="34"/>
  <c r="M687" i="34" s="1"/>
  <c r="L671" i="34"/>
  <c r="M671" i="34" s="1"/>
  <c r="L710" i="34"/>
  <c r="M710" i="34" s="1"/>
  <c r="L694" i="34"/>
  <c r="L678" i="34"/>
  <c r="M678" i="34" s="1"/>
  <c r="L711" i="34"/>
  <c r="L695" i="34"/>
  <c r="L679" i="34"/>
  <c r="L708" i="34"/>
  <c r="L692" i="34"/>
  <c r="L676" i="34"/>
  <c r="L700" i="34"/>
  <c r="L684" i="34"/>
  <c r="L668" i="34"/>
  <c r="L713" i="34"/>
  <c r="L705" i="34"/>
  <c r="L697" i="34"/>
  <c r="L689" i="34"/>
  <c r="L681" i="34"/>
  <c r="M681" i="34" s="1"/>
  <c r="L673" i="34"/>
  <c r="L707" i="34"/>
  <c r="M707" i="34" s="1"/>
  <c r="L691" i="34"/>
  <c r="L675" i="34"/>
  <c r="L702" i="34"/>
  <c r="L686" i="34"/>
  <c r="M686" i="34" s="1"/>
  <c r="L670" i="34"/>
  <c r="M670" i="34" s="1"/>
  <c r="L682" i="34"/>
  <c r="M682" i="34" s="1"/>
  <c r="L669" i="34"/>
  <c r="L704" i="34"/>
  <c r="L698" i="34"/>
  <c r="M698" i="34" s="1"/>
  <c r="L685" i="34"/>
  <c r="L672" i="34"/>
  <c r="L688" i="34"/>
  <c r="M688" i="34" s="1"/>
  <c r="L701" i="34"/>
  <c r="M701" i="34" s="1"/>
  <c r="K702" i="34"/>
  <c r="K686" i="34"/>
  <c r="K670" i="34"/>
  <c r="K716" i="34"/>
  <c r="K699" i="34"/>
  <c r="K683" i="34"/>
  <c r="K712" i="34"/>
  <c r="K696" i="34"/>
  <c r="K680" i="34"/>
  <c r="K709" i="34"/>
  <c r="K693" i="34"/>
  <c r="K677" i="34"/>
  <c r="K706" i="34"/>
  <c r="K690" i="34"/>
  <c r="K674" i="34"/>
  <c r="K713" i="34"/>
  <c r="K697" i="34"/>
  <c r="K681" i="34"/>
  <c r="K698" i="34"/>
  <c r="K682" i="34"/>
  <c r="K711" i="34"/>
  <c r="K695" i="34"/>
  <c r="K679" i="34"/>
  <c r="K708" i="34"/>
  <c r="K692" i="34"/>
  <c r="K676" i="34"/>
  <c r="K700" i="34"/>
  <c r="K684" i="34"/>
  <c r="K668" i="34"/>
  <c r="K710" i="34"/>
  <c r="K705" i="34"/>
  <c r="K694" i="34"/>
  <c r="K689" i="34"/>
  <c r="K678" i="34"/>
  <c r="K673" i="34"/>
  <c r="K707" i="34"/>
  <c r="K691" i="34"/>
  <c r="K675" i="34"/>
  <c r="K687" i="34"/>
  <c r="K703" i="34"/>
  <c r="K671" i="34"/>
  <c r="K688" i="34"/>
  <c r="K669" i="34"/>
  <c r="K704" i="34"/>
  <c r="K685" i="34"/>
  <c r="K701" i="34"/>
  <c r="K672" i="34"/>
  <c r="L647" i="24" l="1"/>
  <c r="J715" i="24"/>
  <c r="K644" i="24"/>
  <c r="K678" i="24" s="1"/>
  <c r="K702" i="24"/>
  <c r="L684" i="24"/>
  <c r="L700" i="24"/>
  <c r="L686" i="24"/>
  <c r="L670" i="24"/>
  <c r="L696" i="24"/>
  <c r="L672" i="24"/>
  <c r="L698" i="24"/>
  <c r="L701" i="24"/>
  <c r="L682" i="24"/>
  <c r="L669" i="24"/>
  <c r="L687" i="24"/>
  <c r="L703" i="24"/>
  <c r="L712" i="24"/>
  <c r="L710" i="24"/>
  <c r="L704" i="24"/>
  <c r="L699" i="24"/>
  <c r="L705" i="24"/>
  <c r="L690" i="24"/>
  <c r="L685" i="24"/>
  <c r="L689" i="24"/>
  <c r="L707" i="24"/>
  <c r="L671" i="24"/>
  <c r="L673" i="24"/>
  <c r="L693" i="24"/>
  <c r="L668" i="24"/>
  <c r="L706" i="24"/>
  <c r="L676" i="24"/>
  <c r="L674" i="24"/>
  <c r="L675" i="24"/>
  <c r="L716" i="24"/>
  <c r="L702" i="24"/>
  <c r="L692" i="24"/>
  <c r="L708" i="24"/>
  <c r="L688" i="24"/>
  <c r="L711" i="24"/>
  <c r="L678" i="24"/>
  <c r="L694" i="24"/>
  <c r="L677" i="24"/>
  <c r="L709" i="24"/>
  <c r="L680" i="24"/>
  <c r="L713" i="24"/>
  <c r="L695" i="24"/>
  <c r="L697" i="24"/>
  <c r="L691" i="24"/>
  <c r="L681" i="24"/>
  <c r="L683" i="24"/>
  <c r="L679" i="24"/>
  <c r="M697" i="34"/>
  <c r="M713" i="34"/>
  <c r="M704" i="34"/>
  <c r="M700" i="34"/>
  <c r="M676" i="34"/>
  <c r="M702" i="34"/>
  <c r="M672" i="34"/>
  <c r="M692" i="34"/>
  <c r="M708" i="34"/>
  <c r="M695" i="34"/>
  <c r="M712" i="34"/>
  <c r="M674" i="34"/>
  <c r="M684" i="34"/>
  <c r="M683" i="34"/>
  <c r="M685" i="34"/>
  <c r="L715" i="34"/>
  <c r="M668" i="34"/>
  <c r="M669" i="34"/>
  <c r="M699" i="34"/>
  <c r="M689" i="34"/>
  <c r="M705" i="34"/>
  <c r="K715" i="34"/>
  <c r="M690" i="34"/>
  <c r="M706" i="34"/>
  <c r="M677" i="34"/>
  <c r="M693" i="34"/>
  <c r="M709" i="34"/>
  <c r="M680" i="34"/>
  <c r="M679" i="34"/>
  <c r="M696" i="34"/>
  <c r="M675" i="34"/>
  <c r="M691" i="34"/>
  <c r="M711" i="34"/>
  <c r="M673" i="34"/>
  <c r="M694" i="34"/>
  <c r="K668" i="24" l="1"/>
  <c r="K677" i="24"/>
  <c r="K687" i="24"/>
  <c r="K708" i="24"/>
  <c r="M708" i="24" s="1"/>
  <c r="H183" i="32" s="1"/>
  <c r="K685" i="24"/>
  <c r="K713" i="24"/>
  <c r="K684" i="24"/>
  <c r="M684" i="24" s="1"/>
  <c r="E87" i="32" s="1"/>
  <c r="K699" i="24"/>
  <c r="M699" i="24" s="1"/>
  <c r="F151" i="32" s="1"/>
  <c r="K697" i="24"/>
  <c r="M697" i="24" s="1"/>
  <c r="D151" i="32" s="1"/>
  <c r="K681" i="24"/>
  <c r="K686" i="24"/>
  <c r="M686" i="24" s="1"/>
  <c r="G87" i="32" s="1"/>
  <c r="K679" i="24"/>
  <c r="M679" i="24" s="1"/>
  <c r="K689" i="24"/>
  <c r="M689" i="24" s="1"/>
  <c r="C119" i="32" s="1"/>
  <c r="K691" i="24"/>
  <c r="M691" i="24" s="1"/>
  <c r="E119" i="32" s="1"/>
  <c r="K703" i="24"/>
  <c r="M703" i="24" s="1"/>
  <c r="C183" i="32" s="1"/>
  <c r="K682" i="24"/>
  <c r="M682" i="24" s="1"/>
  <c r="C87" i="32" s="1"/>
  <c r="K676" i="24"/>
  <c r="M676" i="24" s="1"/>
  <c r="D55" i="32" s="1"/>
  <c r="K674" i="24"/>
  <c r="M674" i="24" s="1"/>
  <c r="I23" i="32" s="1"/>
  <c r="K675" i="24"/>
  <c r="M675" i="24" s="1"/>
  <c r="C55" i="32" s="1"/>
  <c r="K693" i="24"/>
  <c r="M693" i="24" s="1"/>
  <c r="G119" i="32" s="1"/>
  <c r="K694" i="24"/>
  <c r="M694" i="24" s="1"/>
  <c r="H119" i="32" s="1"/>
  <c r="K706" i="24"/>
  <c r="M706" i="24" s="1"/>
  <c r="F183" i="32" s="1"/>
  <c r="K701" i="24"/>
  <c r="M701" i="24" s="1"/>
  <c r="H151" i="32" s="1"/>
  <c r="K710" i="24"/>
  <c r="M710" i="24" s="1"/>
  <c r="C215" i="32" s="1"/>
  <c r="K683" i="24"/>
  <c r="M683" i="24" s="1"/>
  <c r="D87" i="32" s="1"/>
  <c r="K705" i="24"/>
  <c r="M705" i="24" s="1"/>
  <c r="E183" i="32" s="1"/>
  <c r="K680" i="24"/>
  <c r="M680" i="24" s="1"/>
  <c r="H55" i="32" s="1"/>
  <c r="K712" i="24"/>
  <c r="M712" i="24" s="1"/>
  <c r="E215" i="32" s="1"/>
  <c r="K688" i="24"/>
  <c r="M688" i="24" s="1"/>
  <c r="I87" i="32" s="1"/>
  <c r="K690" i="24"/>
  <c r="M690" i="24" s="1"/>
  <c r="D119" i="32" s="1"/>
  <c r="K707" i="24"/>
  <c r="M707" i="24" s="1"/>
  <c r="G183" i="32" s="1"/>
  <c r="K698" i="24"/>
  <c r="M698" i="24" s="1"/>
  <c r="E151" i="32" s="1"/>
  <c r="K711" i="24"/>
  <c r="M711" i="24" s="1"/>
  <c r="D215" i="32" s="1"/>
  <c r="K696" i="24"/>
  <c r="M696" i="24" s="1"/>
  <c r="C151" i="32" s="1"/>
  <c r="K704" i="24"/>
  <c r="M704" i="24" s="1"/>
  <c r="D183" i="32" s="1"/>
  <c r="K695" i="24"/>
  <c r="M695" i="24" s="1"/>
  <c r="I119" i="32" s="1"/>
  <c r="M677" i="24"/>
  <c r="K673" i="24"/>
  <c r="M673" i="24" s="1"/>
  <c r="H23" i="32" s="1"/>
  <c r="K669" i="24"/>
  <c r="M669" i="24" s="1"/>
  <c r="D23" i="32" s="1"/>
  <c r="M687" i="24"/>
  <c r="H87" i="32" s="1"/>
  <c r="K692" i="24"/>
  <c r="M692" i="24" s="1"/>
  <c r="F119" i="32" s="1"/>
  <c r="K709" i="24"/>
  <c r="M709" i="24" s="1"/>
  <c r="I183" i="32" s="1"/>
  <c r="M681" i="24"/>
  <c r="I55" i="32" s="1"/>
  <c r="M685" i="24"/>
  <c r="F87" i="32" s="1"/>
  <c r="K700" i="24"/>
  <c r="M700" i="24" s="1"/>
  <c r="G151" i="32" s="1"/>
  <c r="K716" i="24"/>
  <c r="K672" i="24"/>
  <c r="M672" i="24" s="1"/>
  <c r="G23" i="32" s="1"/>
  <c r="M713" i="24"/>
  <c r="F215" i="32" s="1"/>
  <c r="M678" i="24"/>
  <c r="M702" i="24"/>
  <c r="I151" i="32" s="1"/>
  <c r="K670" i="24"/>
  <c r="M670" i="24" s="1"/>
  <c r="E23" i="32" s="1"/>
  <c r="K671" i="24"/>
  <c r="M671" i="24" s="1"/>
  <c r="F23" i="32" s="1"/>
  <c r="L715" i="24"/>
  <c r="M668" i="24"/>
  <c r="M715" i="34"/>
  <c r="G55" i="32" l="1"/>
  <c r="E55" i="32"/>
  <c r="F55" i="32"/>
  <c r="K715" i="24"/>
  <c r="M715" i="24"/>
  <c r="C23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tc={D0CE3BD3-E3DB-4058-88A4-B397C5730698}</author>
  </authors>
  <commentList>
    <comment ref="A29" authorId="0" shapeId="0" xr:uid="{D0CE3BD3-E3DB-4058-88A4-B397C5730698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80200.SC222</t>
      </text>
    </comment>
  </commentList>
</comments>
</file>

<file path=xl/sharedStrings.xml><?xml version="1.0" encoding="utf-8"?>
<sst xmlns="http://schemas.openxmlformats.org/spreadsheetml/2006/main" count="4707" uniqueCount="1372">
  <si>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</si>
  <si>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</si>
  <si>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</si>
  <si>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</si>
  <si>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</si>
  <si>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</si>
  <si>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</si>
  <si>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</si>
  <si>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</si>
  <si>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</si>
  <si>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</si>
  <si>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</si>
  <si>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</si>
  <si>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</si>
  <si>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</si>
  <si>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</si>
  <si>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</si>
  <si>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</si>
  <si>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</si>
  <si>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</si>
  <si>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</si>
  <si>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</si>
  <si>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</si>
  <si>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</si>
  <si>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</si>
  <si>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</si>
  <si>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</si>
  <si>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</si>
  <si>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</si>
  <si>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</si>
  <si>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</si>
  <si>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</si>
  <si>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</si>
  <si>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</si>
  <si>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</si>
  <si>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</si>
  <si>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</si>
  <si>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</si>
  <si>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</si>
  <si>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</si>
  <si>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</si>
  <si>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</si>
  <si>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</si>
  <si>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</si>
  <si>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</si>
  <si>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</si>
  <si>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</si>
  <si>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</si>
  <si>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</si>
  <si>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</si>
  <si>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</si>
  <si>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</si>
  <si>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</si>
  <si>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</si>
  <si>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</si>
  <si>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</si>
  <si>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</si>
  <si>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</si>
  <si>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</si>
  <si>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</si>
  <si>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</si>
  <si>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</si>
  <si>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</si>
  <si>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</si>
  <si>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</si>
  <si>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</si>
  <si>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</si>
  <si>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</si>
  <si>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</si>
  <si>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</si>
  <si>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</si>
  <si>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</si>
  <si>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</si>
  <si>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</si>
  <si>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</si>
  <si>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</si>
  <si>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</si>
  <si>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</si>
  <si>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</si>
  <si>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</si>
  <si>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</si>
  <si>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</si>
  <si>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</si>
  <si>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</si>
  <si>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</si>
  <si>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</si>
  <si>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</si>
  <si>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</si>
  <si>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</si>
  <si>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</si>
  <si>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</si>
  <si>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</si>
  <si>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</si>
  <si>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</si>
  <si>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</si>
  <si>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</si>
  <si>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</si>
  <si>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</si>
  <si>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</si>
  <si>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</si>
  <si>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</si>
  <si>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</si>
  <si>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</si>
  <si>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</si>
  <si>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</si>
  <si>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</si>
  <si>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</si>
  <si>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</si>
  <si>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</si>
  <si>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</si>
  <si>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</si>
  <si>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</si>
  <si>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</si>
  <si>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</si>
  <si>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</si>
  <si>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</si>
  <si>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</si>
  <si>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</si>
  <si>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</si>
  <si>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</si>
  <si>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</si>
  <si>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</si>
  <si>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</si>
  <si>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</si>
  <si>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</si>
  <si>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</si>
  <si>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</si>
  <si>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</si>
  <si>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</si>
  <si>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</si>
  <si>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</si>
  <si>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</si>
  <si>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</si>
  <si>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</si>
  <si>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</si>
  <si>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</si>
  <si>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</si>
  <si>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</si>
  <si>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</si>
  <si>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</si>
  <si>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</si>
  <si>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</si>
  <si>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</si>
  <si>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</si>
  <si>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</si>
  <si>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</si>
  <si>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</si>
  <si>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</si>
  <si>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</si>
  <si>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</si>
  <si>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</si>
  <si>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</si>
  <si>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</si>
  <si>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</si>
  <si>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</si>
  <si>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</si>
  <si>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</si>
  <si>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</si>
  <si>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</si>
  <si>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</si>
  <si>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</si>
  <si>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</si>
  <si>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</si>
  <si>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</si>
  <si>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</si>
  <si>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</si>
  <si>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</si>
  <si>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</si>
  <si>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</si>
  <si>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</si>
  <si>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</si>
  <si>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</si>
  <si>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</si>
  <si>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</si>
  <si>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</si>
  <si>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</si>
  <si>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</si>
  <si>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</si>
  <si>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</si>
  <si>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</si>
  <si>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</si>
  <si>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</si>
  <si>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</si>
  <si>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</si>
  <si>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</si>
  <si>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</si>
  <si>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</si>
  <si>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</si>
  <si>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</si>
  <si>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</si>
  <si>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</si>
  <si>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</si>
  <si>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</si>
  <si>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</si>
  <si>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</si>
  <si>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</si>
  <si>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</si>
  <si>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</si>
  <si>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</si>
  <si>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</si>
  <si>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</si>
  <si>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</si>
  <si>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</si>
  <si>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</si>
  <si>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</si>
  <si>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</si>
  <si>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</si>
  <si>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</si>
  <si>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</si>
  <si>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</si>
  <si>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</si>
  <si>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</si>
  <si>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</si>
  <si>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</si>
  <si>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</si>
  <si>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</si>
  <si>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</si>
  <si>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</si>
  <si>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</si>
  <si>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</si>
  <si>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</si>
  <si>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</si>
  <si>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</si>
  <si>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</si>
  <si>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</si>
  <si>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</si>
  <si>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</si>
  <si>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</si>
  <si>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</si>
  <si>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</si>
  <si>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</si>
  <si>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</si>
  <si>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</si>
  <si>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</si>
  <si>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</si>
  <si>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</si>
  <si>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</si>
  <si>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</si>
  <si>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</si>
  <si>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</si>
  <si>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</si>
  <si>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</si>
  <si>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</si>
  <si>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</si>
  <si>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</si>
  <si>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</si>
  <si>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</si>
  <si>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</si>
  <si>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</si>
  <si>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</si>
  <si>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</si>
  <si>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</si>
  <si>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</si>
  <si>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</si>
  <si>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</si>
  <si>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</si>
  <si>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</si>
  <si>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</si>
  <si>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</si>
  <si>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</si>
  <si>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</si>
  <si>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</si>
  <si>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</si>
  <si>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</si>
  <si>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</si>
  <si>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</si>
  <si>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</si>
  <si>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</si>
  <si>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</si>
  <si>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</si>
  <si>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</si>
  <si>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</si>
  <si>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</si>
  <si>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</si>
  <si>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</si>
  <si>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</si>
  <si>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</si>
  <si>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</si>
  <si>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</si>
  <si>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</si>
  <si>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</si>
  <si>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</si>
  <si>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</si>
  <si>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</si>
  <si>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</si>
  <si>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</si>
  <si>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</si>
  <si>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</si>
  <si>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</si>
  <si>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</si>
  <si>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</si>
  <si>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</si>
  <si>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</si>
  <si>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</si>
  <si>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</si>
  <si>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</si>
  <si>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12/31/2023</t>
  </si>
  <si>
    <t/>
  </si>
  <si>
    <t>License Number</t>
  </si>
  <si>
    <t>:</t>
  </si>
  <si>
    <t>183</t>
  </si>
  <si>
    <t>Hospital Name</t>
  </si>
  <si>
    <t>Auburn Medical Center</t>
  </si>
  <si>
    <t>Mailing Address</t>
  </si>
  <si>
    <t>Plaza One, 202 N. Division</t>
  </si>
  <si>
    <t>City</t>
  </si>
  <si>
    <t>Auburn</t>
  </si>
  <si>
    <t>State</t>
  </si>
  <si>
    <t>WA</t>
  </si>
  <si>
    <t>Zip</t>
  </si>
  <si>
    <t>County</t>
  </si>
  <si>
    <t>King</t>
  </si>
  <si>
    <t>Chief Executive Officer</t>
  </si>
  <si>
    <t>Chief Financial Officer</t>
  </si>
  <si>
    <t>Chair of Governing Board</t>
  </si>
  <si>
    <t>Telephone Number</t>
  </si>
  <si>
    <t>(253) 403-1000</t>
  </si>
  <si>
    <t>Facsimile Number</t>
  </si>
  <si>
    <t>(253) 459-7859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</si>
  <si>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</si>
  <si>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</si>
  <si>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</si>
  <si>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</si>
  <si>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</si>
  <si>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</si>
  <si>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</si>
  <si>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</si>
  <si>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</si>
  <si>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</si>
  <si>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</si>
  <si>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</si>
  <si>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</si>
  <si>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</si>
  <si>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</si>
  <si>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</si>
  <si>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</si>
  <si>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</si>
  <si>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</si>
  <si>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</si>
  <si>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</si>
  <si>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</si>
  <si>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</si>
  <si>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</si>
  <si>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</si>
  <si>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</si>
  <si>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</si>
  <si>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</si>
  <si>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</si>
  <si>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</si>
  <si>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</si>
  <si>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</si>
  <si>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</si>
  <si>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</si>
  <si>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</si>
  <si>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</si>
  <si>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</si>
  <si>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</si>
  <si>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</si>
  <si>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</si>
  <si>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</si>
  <si>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</si>
  <si>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</si>
  <si>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</si>
  <si>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</si>
  <si>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</si>
  <si>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</si>
  <si>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</si>
  <si>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</si>
  <si>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</si>
  <si>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</si>
  <si>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</si>
  <si>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</si>
  <si>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</si>
  <si>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</si>
  <si>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</si>
  <si>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</si>
  <si>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</si>
  <si>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</si>
  <si>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</si>
  <si>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</si>
  <si>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</si>
  <si>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</si>
  <si>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</si>
  <si>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</si>
  <si>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</si>
  <si>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</si>
  <si>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</si>
  <si>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</si>
  <si>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</si>
  <si>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</si>
  <si>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</si>
  <si>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</si>
  <si>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</si>
  <si>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</si>
  <si>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</si>
  <si>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</si>
  <si>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</si>
  <si>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</si>
  <si>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</si>
  <si>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</si>
  <si>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</si>
  <si>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</si>
  <si>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</si>
  <si>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</si>
  <si>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</si>
  <si>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</si>
  <si>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</si>
  <si>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</si>
  <si>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</si>
  <si>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</si>
  <si>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</si>
  <si>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</si>
  <si>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</si>
  <si>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</si>
  <si>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</si>
  <si>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</si>
  <si>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</si>
  <si>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</si>
  <si>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</si>
  <si>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</si>
  <si>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</si>
  <si>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</si>
  <si>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</si>
  <si>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</si>
  <si>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</si>
  <si>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</si>
  <si>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</si>
  <si>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</si>
  <si>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</si>
  <si>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</si>
  <si>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</si>
  <si>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</si>
  <si>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</si>
  <si>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</si>
  <si>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</si>
  <si>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</si>
  <si>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</si>
  <si>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</si>
  <si>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</si>
  <si>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</si>
  <si>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</si>
  <si>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</si>
  <si>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</si>
  <si>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</si>
  <si>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</si>
  <si>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</si>
  <si>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</si>
  <si>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</si>
  <si>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</si>
  <si>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</si>
  <si>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</si>
  <si>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</si>
  <si>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</si>
  <si>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</si>
  <si>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</si>
  <si>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</si>
  <si>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</si>
  <si>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</si>
  <si>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</si>
  <si>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</si>
  <si>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</si>
  <si>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</si>
  <si>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</si>
  <si>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</si>
  <si>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</si>
  <si>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</si>
  <si>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</si>
  <si>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</si>
  <si>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</si>
  <si>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</si>
  <si>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</si>
  <si>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</si>
  <si>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</si>
  <si>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</si>
  <si>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</si>
  <si>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</si>
  <si>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</si>
  <si>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</si>
  <si>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</si>
  <si>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</si>
  <si>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</si>
  <si>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</si>
  <si>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</si>
  <si>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</si>
  <si>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</si>
  <si>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</si>
  <si>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</si>
  <si>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</si>
  <si>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</si>
  <si>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</si>
  <si>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</si>
  <si>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</si>
  <si>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</si>
  <si>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</si>
  <si>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</si>
  <si>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</si>
  <si>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</si>
  <si>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</si>
  <si>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</si>
  <si>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</si>
  <si>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</si>
  <si>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</si>
  <si>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</si>
  <si>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</si>
  <si>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</si>
  <si>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</si>
  <si>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</si>
  <si>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</si>
  <si>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</si>
  <si>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</si>
  <si>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</si>
  <si>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</si>
  <si>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</si>
  <si>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</si>
  <si>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</si>
  <si>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</si>
  <si>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</si>
  <si>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</si>
  <si>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</si>
  <si>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</si>
  <si>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</si>
  <si>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</si>
  <si>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</si>
  <si>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</si>
  <si>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</si>
  <si>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</si>
  <si>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</si>
  <si>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</si>
  <si>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</si>
  <si>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</si>
  <si>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</si>
  <si>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</si>
  <si>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</si>
  <si>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</si>
  <si>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</si>
  <si>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</si>
  <si>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</si>
  <si>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</si>
  <si>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</si>
  <si>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</si>
  <si>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</si>
  <si>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</si>
  <si>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</si>
  <si>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</si>
  <si>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</si>
  <si>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</si>
  <si>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</si>
  <si>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</si>
  <si>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</si>
  <si>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</si>
  <si>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</si>
  <si>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</si>
  <si>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</si>
  <si>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</si>
  <si>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</si>
  <si>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</si>
  <si>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</si>
  <si>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</si>
  <si>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</si>
  <si>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</si>
  <si>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</si>
  <si>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</si>
  <si>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</si>
  <si>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</si>
  <si>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</si>
  <si>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</si>
  <si>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</si>
  <si>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</si>
  <si>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</si>
  <si>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</si>
  <si>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</si>
  <si>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</si>
  <si>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</si>
  <si>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</si>
  <si>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</si>
  <si>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</si>
  <si>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</si>
  <si>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</si>
  <si>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</si>
  <si>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</si>
  <si>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</si>
  <si>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</si>
  <si>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</si>
  <si>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</si>
  <si>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</si>
  <si>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</si>
  <si>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</si>
  <si>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</si>
  <si>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</si>
  <si>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</si>
  <si>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</si>
  <si>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</si>
  <si>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</si>
  <si>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</si>
  <si>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</si>
  <si>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</si>
  <si>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</si>
  <si>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</si>
  <si>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</si>
  <si>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</si>
  <si>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</si>
  <si>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</si>
  <si>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</si>
  <si>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</si>
  <si>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</si>
  <si>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</si>
  <si>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</si>
  <si>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</si>
  <si>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</si>
  <si>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</si>
  <si>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</si>
  <si>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</si>
  <si>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</si>
  <si>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</si>
  <si>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</si>
  <si>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</si>
  <si>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</si>
  <si>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</si>
  <si>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</si>
  <si>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</si>
  <si>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</si>
  <si>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</si>
  <si>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</si>
  <si>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</si>
  <si>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</si>
  <si>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</si>
  <si>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</si>
  <si>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</si>
  <si>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</si>
  <si>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</si>
  <si>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</si>
  <si>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</si>
  <si>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</si>
  <si>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</si>
  <si>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</si>
  <si>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</si>
  <si>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</si>
  <si>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</si>
  <si>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</si>
  <si>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</si>
  <si>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</si>
  <si>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</si>
  <si>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</si>
  <si>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</si>
  <si>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</si>
  <si>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</si>
  <si>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</si>
  <si>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</si>
  <si>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</si>
  <si>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</si>
  <si>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</si>
  <si>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</si>
  <si>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</si>
  <si>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</si>
  <si>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</si>
  <si>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</si>
  <si>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</si>
  <si>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</si>
  <si>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</si>
  <si>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</si>
  <si>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</si>
  <si>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</si>
  <si>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</si>
  <si>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</si>
  <si>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</si>
  <si>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</si>
  <si>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</si>
  <si>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</si>
  <si>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</si>
  <si>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</si>
  <si>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</si>
  <si>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</si>
  <si>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</si>
  <si>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</si>
  <si>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</si>
  <si>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</si>
  <si>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</si>
  <si>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</si>
  <si>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</si>
  <si>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</si>
  <si>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</si>
  <si>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</si>
  <si>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</si>
  <si>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</si>
  <si>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</si>
  <si>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</si>
  <si>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</si>
  <si>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</si>
  <si>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</si>
  <si>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</si>
  <si>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</si>
  <si>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</si>
  <si>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</si>
  <si>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</si>
  <si>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</si>
  <si>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</si>
  <si>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</si>
  <si>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</si>
  <si>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</si>
  <si>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</si>
  <si>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</si>
  <si>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</si>
  <si>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</si>
  <si>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</si>
  <si>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</si>
  <si>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</si>
  <si>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</si>
  <si>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</si>
  <si>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</si>
  <si>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</si>
  <si>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</si>
  <si>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</si>
  <si>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</si>
  <si>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</si>
  <si>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</si>
  <si>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</si>
  <si>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</si>
  <si>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</si>
  <si>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</si>
  <si>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</si>
  <si>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</si>
  <si>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</si>
  <si>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</si>
  <si>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</si>
  <si>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</si>
  <si>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</si>
  <si>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</si>
  <si>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</si>
  <si>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</si>
  <si>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</si>
  <si>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</si>
  <si>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</si>
  <si>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</si>
  <si>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</si>
  <si>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</si>
  <si>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</si>
  <si>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</si>
  <si>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</si>
  <si>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</si>
  <si>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</si>
  <si>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</si>
  <si>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</si>
  <si>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</si>
  <si>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</si>
  <si>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</si>
  <si>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</si>
  <si>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</si>
  <si>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</si>
  <si>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</si>
  <si>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</si>
  <si>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</si>
  <si>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</si>
  <si>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</si>
  <si>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</si>
  <si>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</si>
  <si>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</si>
  <si>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</si>
  <si>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</si>
  <si>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</si>
  <si>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</si>
  <si>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</si>
  <si>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</si>
  <si>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</si>
  <si>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</si>
  <si>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</si>
  <si>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</si>
  <si>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</si>
  <si>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</si>
  <si>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</si>
  <si>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</si>
  <si>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</si>
  <si>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</si>
  <si>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</si>
  <si>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</si>
  <si>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</si>
  <si>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</si>
  <si>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</si>
  <si>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</si>
  <si>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</si>
  <si>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</si>
  <si>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</si>
  <si>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</si>
  <si>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</si>
  <si>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</si>
  <si>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</si>
  <si>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</si>
  <si>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</si>
  <si>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</si>
  <si>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</si>
  <si>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</si>
  <si>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</si>
  <si>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</si>
  <si>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</si>
  <si>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</si>
  <si>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</si>
  <si>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</si>
  <si>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</si>
  <si>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</si>
  <si>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</si>
  <si>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</si>
  <si>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</si>
  <si>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</si>
  <si>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</si>
  <si>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</si>
  <si>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</si>
  <si>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</si>
  <si>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</si>
  <si>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</si>
  <si>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</si>
  <si>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</si>
  <si>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</si>
  <si>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</si>
  <si>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</si>
  <si>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</si>
  <si>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</si>
  <si>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</si>
  <si>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</si>
  <si>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</si>
  <si>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</si>
  <si>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</si>
  <si>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</si>
  <si>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</si>
  <si>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</si>
  <si>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</si>
  <si>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</si>
  <si>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</si>
  <si>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</si>
  <si>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</si>
  <si>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</si>
  <si>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</si>
  <si>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</si>
  <si>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</si>
  <si>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</si>
  <si>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</si>
  <si>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</si>
  <si>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</si>
  <si>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</si>
  <si>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</si>
  <si>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</si>
  <si>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</si>
  <si>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</si>
  <si>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</si>
  <si>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</si>
  <si>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</si>
  <si>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</si>
  <si>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</si>
  <si>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</si>
  <si>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</si>
  <si>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</si>
  <si>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</si>
  <si>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</si>
  <si>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</si>
  <si>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</si>
  <si>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</si>
  <si>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</si>
  <si>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</si>
  <si>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</si>
  <si>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</si>
  <si>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</si>
  <si>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</si>
  <si>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</si>
  <si>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</si>
  <si>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</si>
  <si>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</si>
  <si>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</si>
  <si>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</si>
  <si>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</si>
  <si>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</si>
  <si>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</si>
  <si>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</si>
  <si>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</si>
  <si>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</si>
  <si>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</si>
  <si>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</si>
  <si>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</si>
  <si>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</si>
  <si>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</si>
  <si>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</si>
  <si>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</si>
  <si>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</si>
  <si>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</si>
  <si>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</si>
  <si>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</si>
  <si>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</si>
  <si>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</si>
  <si>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</si>
  <si>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</si>
  <si>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</si>
  <si>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</si>
  <si>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</si>
  <si>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</si>
  <si>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</si>
  <si>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</si>
  <si>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</si>
  <si>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</si>
  <si>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</si>
  <si>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</si>
  <si>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</si>
  <si>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</si>
  <si>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</si>
  <si>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</si>
  <si>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</si>
  <si>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</si>
  <si>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</si>
  <si>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</si>
  <si>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</si>
  <si>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</si>
  <si>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</si>
  <si>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</si>
  <si>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</si>
  <si>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</si>
  <si>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</si>
  <si>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</si>
  <si>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</si>
  <si>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</si>
  <si>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</si>
  <si>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</si>
  <si>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</si>
  <si>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</si>
  <si>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</si>
  <si>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</si>
  <si>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</si>
  <si>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</si>
  <si>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</si>
  <si>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</si>
  <si>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</si>
  <si>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</si>
  <si>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</si>
  <si>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</si>
  <si>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</si>
  <si>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</si>
  <si>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</si>
  <si>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</si>
  <si>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</si>
  <si>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</si>
  <si>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</si>
  <si>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</si>
  <si>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</si>
  <si>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</si>
  <si>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</si>
  <si>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</si>
  <si>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</si>
  <si>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</si>
  <si>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</si>
  <si>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</si>
  <si>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</si>
  <si>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</si>
  <si>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</si>
  <si>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</si>
  <si>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</si>
  <si>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</si>
  <si>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</si>
  <si>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</si>
  <si>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</si>
  <si>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</si>
  <si>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</si>
  <si>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</si>
  <si>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</si>
  <si>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</si>
  <si>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</si>
  <si>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</si>
  <si>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</si>
  <si>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</si>
  <si>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</si>
  <si>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</si>
  <si>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</si>
  <si>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</si>
  <si>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</si>
  <si>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</si>
  <si>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</si>
  <si>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</si>
  <si>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</si>
  <si>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</si>
  <si>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</si>
  <si>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</si>
  <si>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</si>
  <si>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</si>
  <si>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</si>
  <si>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</si>
  <si>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</si>
  <si>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</si>
  <si>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</si>
  <si>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</si>
  <si>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</si>
  <si>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</si>
  <si>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</si>
  <si>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</si>
  <si>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</si>
  <si>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</si>
  <si>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</si>
  <si>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</si>
  <si>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</si>
  <si>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</si>
  <si>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</si>
  <si>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</si>
  <si>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</si>
  <si>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</si>
  <si>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</si>
  <si>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</si>
  <si>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</si>
  <si>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</si>
  <si>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</si>
  <si>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</si>
  <si>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</si>
  <si>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</si>
  <si>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</si>
  <si>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</si>
  <si>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</si>
  <si>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</si>
  <si>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</si>
  <si>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</si>
  <si>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</si>
  <si>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</si>
  <si>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</si>
  <si>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</si>
  <si>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</si>
  <si>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</si>
  <si>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</si>
  <si>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</si>
  <si>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</si>
  <si>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</si>
  <si>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</si>
  <si>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</si>
  <si>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</si>
  <si>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</si>
  <si>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</si>
  <si>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</si>
  <si>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</si>
  <si>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</si>
  <si>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</si>
  <si>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</si>
  <si>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</si>
  <si>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</si>
  <si>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</si>
  <si>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</si>
  <si>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</si>
  <si>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</si>
  <si>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</si>
  <si>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</si>
  <si>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</si>
  <si>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</si>
  <si>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</si>
  <si>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</si>
  <si>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</si>
  <si>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</si>
  <si>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</si>
  <si>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</si>
  <si>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</si>
  <si>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</si>
  <si>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</si>
  <si>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</si>
  <si>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</si>
  <si>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</si>
  <si>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</si>
  <si>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</si>
  <si>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</si>
  <si>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</si>
  <si>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</si>
  <si>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</si>
  <si>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John Vinyard</t>
  </si>
  <si>
    <t>john.vinyard@multicare.org</t>
  </si>
  <si>
    <t>&lt;&lt; previous based on ED Visits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</si>
  <si>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</si>
  <si>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</si>
  <si>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</si>
  <si>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</si>
  <si>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</si>
  <si>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</si>
  <si>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</si>
  <si>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</si>
  <si>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</si>
  <si>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</si>
  <si>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</si>
  <si>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</si>
  <si>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</si>
  <si>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</si>
  <si>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</si>
  <si>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</si>
  <si>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</si>
  <si>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</si>
  <si>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</si>
  <si>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</si>
  <si>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</si>
  <si>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</si>
  <si>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</si>
  <si>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</si>
  <si>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</si>
  <si>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</si>
  <si>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</si>
  <si>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</si>
  <si>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</si>
  <si>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</si>
  <si>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</si>
  <si>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</si>
  <si>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</si>
  <si>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</si>
  <si>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</si>
  <si>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</si>
  <si>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</si>
  <si>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</si>
  <si>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</si>
  <si>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</si>
  <si>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</si>
  <si>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</si>
  <si>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</si>
  <si>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</si>
  <si>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</si>
  <si>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</si>
  <si>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</si>
  <si>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</si>
  <si>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</si>
  <si>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</si>
  <si>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</si>
  <si>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</si>
  <si>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</si>
  <si>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</si>
  <si>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</si>
  <si>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</si>
  <si>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</si>
  <si>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</si>
  <si>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</si>
  <si>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</si>
  <si>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</si>
  <si>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</si>
  <si>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</si>
  <si>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</si>
  <si>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</si>
  <si>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</si>
  <si>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</si>
  <si>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</si>
  <si>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</si>
  <si>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</si>
  <si>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</si>
  <si>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</si>
  <si>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</si>
  <si>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</si>
  <si>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</si>
  <si>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</si>
  <si>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</si>
  <si>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</si>
  <si>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</si>
  <si>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</si>
  <si>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</si>
  <si>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</si>
  <si>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</si>
  <si>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</si>
  <si>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</si>
  <si>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</si>
  <si>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</si>
  <si>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</si>
  <si>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</si>
  <si>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</si>
  <si>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</si>
  <si>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</si>
  <si>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</si>
  <si>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</si>
  <si>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</si>
  <si>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</si>
  <si>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</si>
  <si>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</si>
  <si>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</si>
  <si>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</si>
  <si>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</si>
  <si>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</si>
  <si>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</si>
  <si>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</si>
  <si>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</si>
  <si>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</si>
  <si>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</si>
  <si>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</si>
  <si>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</si>
  <si>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</si>
  <si>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</si>
  <si>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</si>
  <si>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</si>
  <si>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</si>
  <si>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</si>
  <si>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</si>
  <si>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</si>
  <si>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</si>
  <si>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</si>
  <si>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</si>
  <si>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</si>
  <si>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</si>
  <si>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</si>
  <si>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</si>
  <si>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</si>
  <si>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</si>
  <si>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</si>
  <si>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</si>
  <si>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</si>
  <si>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</si>
  <si>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</si>
  <si>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</si>
  <si>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</si>
  <si>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</si>
  <si>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</si>
  <si>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</si>
  <si>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</si>
  <si>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</si>
  <si>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</si>
  <si>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</si>
  <si>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</si>
  <si>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</si>
  <si>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</si>
  <si>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</si>
  <si>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</si>
  <si>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</si>
  <si>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</si>
  <si>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</si>
  <si>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</si>
  <si>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</si>
  <si>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</si>
  <si>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</si>
  <si>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</si>
  <si>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</si>
  <si>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</si>
  <si>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</si>
  <si>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</si>
  <si>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</si>
  <si>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</si>
  <si>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</si>
  <si>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</si>
  <si>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</si>
  <si>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</si>
  <si>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</si>
  <si>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</si>
  <si>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</si>
  <si>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</si>
  <si>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</si>
  <si>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</si>
  <si>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</si>
  <si>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</si>
  <si>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</si>
  <si>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</si>
  <si>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</si>
  <si>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</si>
  <si>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</si>
  <si>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</si>
  <si>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</si>
  <si>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</si>
  <si>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</si>
  <si>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</si>
  <si>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</si>
  <si>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</si>
  <si>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</si>
  <si>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</si>
  <si>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</si>
  <si>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</si>
  <si>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</si>
  <si>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</si>
  <si>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</si>
  <si>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</si>
  <si>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</si>
  <si>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</si>
  <si>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</si>
  <si>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</si>
  <si>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</si>
  <si>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</si>
  <si>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</si>
  <si>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</si>
  <si>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</si>
  <si>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</si>
  <si>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</si>
  <si>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</si>
  <si>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</si>
  <si>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</si>
  <si>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</si>
  <si>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</si>
  <si>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</si>
  <si>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</si>
  <si>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</si>
  <si>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</si>
  <si>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</si>
  <si>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</si>
  <si>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</si>
  <si>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</si>
  <si>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</si>
  <si>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</si>
  <si>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</si>
  <si>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</si>
  <si>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</si>
  <si>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</si>
  <si>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</si>
  <si>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</si>
  <si>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</si>
  <si>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</si>
  <si>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</si>
  <si>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</si>
  <si>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</si>
  <si>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</si>
  <si>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</si>
  <si>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</si>
  <si>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</si>
  <si>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</si>
  <si>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</si>
  <si>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</si>
  <si>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</si>
  <si>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</si>
  <si>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</si>
  <si>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</si>
  <si>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</si>
  <si>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</si>
  <si>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</si>
  <si>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</si>
  <si>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</si>
  <si>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</si>
  <si>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</si>
  <si>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</si>
  <si>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</si>
  <si>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</si>
  <si>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</si>
  <si>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</si>
  <si>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</si>
  <si>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</si>
  <si>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</si>
  <si>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</si>
  <si>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</si>
  <si>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</si>
  <si>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</si>
  <si>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</si>
  <si>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</si>
  <si>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</si>
  <si>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</si>
  <si>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</si>
  <si>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</si>
  <si>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</si>
  <si>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</si>
  <si>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</si>
  <si>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</si>
  <si>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</si>
  <si>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</si>
  <si>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</si>
  <si>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</si>
  <si>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</si>
  <si>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</si>
  <si>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</si>
  <si>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</si>
  <si>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</si>
  <si>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</si>
  <si>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</si>
  <si>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</si>
  <si>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</si>
  <si>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</si>
  <si>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</si>
  <si>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</si>
  <si>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</si>
  <si>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</si>
  <si>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</si>
  <si>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</si>
  <si>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</si>
  <si>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</si>
  <si>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</si>
  <si>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</si>
  <si>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</si>
  <si>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</si>
  <si>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</si>
  <si>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</si>
  <si>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</si>
  <si>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</si>
  <si>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</si>
  <si>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</si>
  <si>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</si>
  <si>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</si>
  <si>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</si>
  <si>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</si>
  <si>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</si>
  <si>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</si>
  <si>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Safety Net Assessment Program cost</t>
  </si>
  <si>
    <t>Standardization of cost center mapping to DOH depts</t>
  </si>
  <si>
    <t>12/31/2024</t>
  </si>
  <si>
    <t>Natalia Martinez-Kohler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</si>
</sst>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FF"/>
      <name val="Calibri"/>
      <family val="2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77">
    <xf numFmtId="37" fontId="0" fillId="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0" fontId="5" fillId="28" borderId="0"/>
    <xf numFmtId="0" fontId="5" fillId="28" borderId="0"/>
    <xf numFmtId="0" fontId="5" fillId="28" borderId="0"/>
    <xf numFmtId="0" fontId="5" fillId="28" borderId="0"/>
    <xf numFmtId="0" fontId="38" fillId="28" borderId="0"/>
    <xf numFmtId="0" fontId="5" fillId="28" borderId="0"/>
    <xf numFmtId="0" fontId="5" fillId="28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9" borderId="0"/>
    <xf numFmtId="0" fontId="41" fillId="29" borderId="0"/>
    <xf numFmtId="0" fontId="37" fillId="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0" fontId="5" fillId="10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9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7" borderId="0" xfId="0" applyFont="1" applyFill="1"/>
    <xf numFmtId="37" fontId="16" fillId="7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7" borderId="0" xfId="0" quotePrefix="1" applyFont="1" applyFill="1" applyAlignment="1">
      <alignment horizontal="left"/>
    </xf>
    <xf numFmtId="37" fontId="16" fillId="7" borderId="0" xfId="0" applyFont="1" applyFill="1" applyAlignment="1">
      <alignment horizontal="right"/>
    </xf>
    <xf numFmtId="37" fontId="16" fillId="7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7" borderId="0" xfId="0" applyFont="1" applyFill="1" applyAlignment="1">
      <alignment horizontal="centerContinuous"/>
    </xf>
    <xf numFmtId="37" fontId="16" fillId="7" borderId="0" xfId="0" applyFont="1" applyFill="1" applyAlignment="1">
      <alignment horizontal="left" indent="1"/>
    </xf>
    <xf numFmtId="10" fontId="16" fillId="0" borderId="0" xfId="939" applyNumberFormat="1" applyFont="1"/>
    <xf numFmtId="37" fontId="16" fillId="7" borderId="0" xfId="0" applyFont="1" applyFill="1" applyAlignment="1">
      <alignment horizontal="left" indent="2"/>
    </xf>
    <xf numFmtId="37" fontId="16" fillId="7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7" borderId="0" xfId="547" applyFont="1" applyFill="1"/>
    <xf numFmtId="37" fontId="21" fillId="7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8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9" borderId="0" xfId="0" applyFont="1" applyFill="1"/>
    <xf numFmtId="37" fontId="27" fillId="9" borderId="0" xfId="0" applyFont="1" applyFill="1" applyAlignment="1">
      <alignment horizontal="center"/>
    </xf>
    <xf numFmtId="37" fontId="27" fillId="10" borderId="0" xfId="0" applyFont="1" applyFill="1"/>
    <xf numFmtId="37" fontId="27" fillId="10" borderId="0" xfId="0" applyFont="1" applyFill="1" applyAlignment="1">
      <alignment horizontal="left"/>
    </xf>
    <xf numFmtId="37" fontId="27" fillId="10" borderId="0" xfId="0" applyFont="1" applyFill="1" applyAlignment="1">
      <alignment horizontal="center"/>
    </xf>
    <xf numFmtId="39" fontId="27" fillId="10" borderId="0" xfId="0" applyNumberFormat="1" applyFont="1" applyFill="1"/>
    <xf numFmtId="39" fontId="27" fillId="9" borderId="0" xfId="0" applyNumberFormat="1" applyFont="1" applyFill="1"/>
    <xf numFmtId="37" fontId="16" fillId="7" borderId="0" xfId="0" quotePrefix="1" applyFont="1" applyFill="1" applyAlignment="1">
      <alignment horizontal="fill"/>
    </xf>
    <xf numFmtId="38" fontId="16" fillId="7" borderId="0" xfId="0" applyNumberFormat="1" applyFont="1" applyFill="1"/>
    <xf numFmtId="39" fontId="16" fillId="7" borderId="0" xfId="0" applyNumberFormat="1" applyFont="1" applyFill="1"/>
    <xf numFmtId="2" fontId="16" fillId="7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5" borderId="2" xfId="0" applyFont="1" applyFill="1" applyBorder="1"/>
    <xf numFmtId="37" fontId="28" fillId="6" borderId="2" xfId="0" applyFont="1" applyFill="1" applyBorder="1"/>
    <xf numFmtId="37" fontId="31" fillId="0" borderId="0" xfId="0" applyFont="1"/>
    <xf numFmtId="37" fontId="28" fillId="6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6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6" borderId="2" xfId="0" quotePrefix="1" applyFont="1" applyFill="1" applyBorder="1"/>
    <xf numFmtId="39" fontId="28" fillId="6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6" borderId="2" xfId="0" applyNumberFormat="1" applyFont="1" applyFill="1" applyBorder="1"/>
    <xf numFmtId="2" fontId="28" fillId="0" borderId="2" xfId="0" applyNumberFormat="1" applyFont="1" applyBorder="1"/>
    <xf numFmtId="3" fontId="28" fillId="6" borderId="2" xfId="0" applyNumberFormat="1" applyFont="1" applyFill="1" applyBorder="1"/>
    <xf numFmtId="37" fontId="16" fillId="7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1" borderId="1" xfId="0" applyFont="1" applyFill="1" applyBorder="1" applyProtection="1">
      <protection locked="0"/>
    </xf>
    <xf numFmtId="37" fontId="18" fillId="31" borderId="1" xfId="0" quotePrefix="1" applyFont="1" applyFill="1" applyBorder="1" applyProtection="1">
      <protection locked="0"/>
    </xf>
    <xf numFmtId="2" fontId="18" fillId="31" borderId="1" xfId="547" quotePrefix="1" applyNumberFormat="1" applyFont="1" applyFill="1" applyBorder="1" applyProtection="1">
      <protection locked="0"/>
    </xf>
    <xf numFmtId="37" fontId="18" fillId="31" borderId="1" xfId="547" quotePrefix="1" applyNumberFormat="1" applyFont="1" applyFill="1" applyBorder="1" applyProtection="1">
      <protection locked="0"/>
    </xf>
    <xf numFmtId="37" fontId="18" fillId="31" borderId="1" xfId="547" applyNumberFormat="1" applyFont="1" applyFill="1" applyBorder="1" applyProtection="1">
      <protection locked="0"/>
    </xf>
    <xf numFmtId="2" fontId="18" fillId="31" borderId="1" xfId="0" quotePrefix="1" applyNumberFormat="1" applyFont="1" applyFill="1" applyBorder="1" applyProtection="1">
      <protection locked="0"/>
    </xf>
    <xf numFmtId="2" fontId="18" fillId="31" borderId="1" xfId="939" quotePrefix="1" applyNumberFormat="1" applyFont="1" applyFill="1" applyBorder="1" applyProtection="1">
      <protection locked="0"/>
    </xf>
    <xf numFmtId="2" fontId="18" fillId="31" borderId="1" xfId="547" applyNumberFormat="1" applyFont="1" applyFill="1" applyBorder="1" applyProtection="1">
      <protection locked="0"/>
    </xf>
    <xf numFmtId="37" fontId="18" fillId="31" borderId="1" xfId="939" quotePrefix="1" applyNumberFormat="1" applyFont="1" applyFill="1" applyBorder="1" applyProtection="1">
      <protection locked="0"/>
    </xf>
    <xf numFmtId="1" fontId="18" fillId="31" borderId="1" xfId="0" quotePrefix="1" applyNumberFormat="1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167" fontId="18" fillId="30" borderId="1" xfId="0" quotePrefix="1" applyNumberFormat="1" applyFont="1" applyFill="1" applyBorder="1" applyProtection="1">
      <protection locked="0"/>
    </xf>
    <xf numFmtId="38" fontId="18" fillId="30" borderId="8" xfId="0" applyNumberFormat="1" applyFont="1" applyFill="1" applyBorder="1" applyProtection="1">
      <protection locked="0"/>
    </xf>
    <xf numFmtId="38" fontId="18" fillId="30" borderId="2" xfId="0" applyNumberFormat="1" applyFont="1" applyFill="1" applyBorder="1" applyProtection="1">
      <protection locked="0"/>
    </xf>
    <xf numFmtId="3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4" xfId="0" applyNumberFormat="1" applyFont="1" applyFill="1" applyBorder="1" applyProtection="1">
      <protection locked="0"/>
    </xf>
    <xf numFmtId="38" fontId="18" fillId="30" borderId="14" xfId="0" quotePrefix="1" applyNumberFormat="1" applyFont="1" applyFill="1" applyBorder="1" applyProtection="1">
      <protection locked="0"/>
    </xf>
    <xf numFmtId="166" fontId="18" fillId="30" borderId="14" xfId="0" applyNumberFormat="1" applyFont="1" applyFill="1" applyBorder="1" applyAlignment="1" applyProtection="1">
      <alignment horizontal="left"/>
      <protection locked="0"/>
    </xf>
    <xf numFmtId="49" fontId="18" fillId="30" borderId="1" xfId="0" quotePrefix="1" applyNumberFormat="1" applyFont="1" applyFill="1" applyBorder="1" applyProtection="1">
      <protection locked="0"/>
    </xf>
    <xf numFmtId="168" fontId="18" fillId="30" borderId="1" xfId="0" quotePrefix="1" applyNumberFormat="1" applyFont="1" applyFill="1" applyBorder="1" applyAlignment="1" applyProtection="1">
      <alignment horizontal="left"/>
      <protection locked="0"/>
    </xf>
    <xf numFmtId="38" fontId="18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right"/>
      <protection locked="0"/>
    </xf>
    <xf numFmtId="38" fontId="18" fillId="31" borderId="1" xfId="0" applyNumberFormat="1" applyFont="1" applyFill="1" applyBorder="1" applyProtection="1">
      <protection locked="0"/>
    </xf>
    <xf numFmtId="37" fontId="18" fillId="30" borderId="1" xfId="0" applyFont="1" applyFill="1" applyBorder="1" applyProtection="1">
      <protection locked="0"/>
    </xf>
    <xf numFmtId="38" fontId="26" fillId="30" borderId="1" xfId="0" applyNumberFormat="1" applyFont="1" applyFill="1" applyBorder="1" applyProtection="1">
      <protection locked="0"/>
    </xf>
    <xf numFmtId="38" fontId="18" fillId="30" borderId="1" xfId="0" applyNumberFormat="1" applyFont="1" applyFill="1" applyBorder="1" applyAlignment="1" applyProtection="1">
      <alignment horizontal="center"/>
      <protection locked="0"/>
    </xf>
    <xf numFmtId="37" fontId="16" fillId="30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1" fillId="0" borderId="0" xfId="0" applyFont="1" applyAlignment="1">
      <alignment vertical="center"/>
    </xf>
    <xf numFmtId="37" fontId="52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1" borderId="34" xfId="0" quotePrefix="1" applyFont="1" applyFill="1" applyBorder="1" applyAlignment="1">
      <alignment horizontal="left"/>
    </xf>
    <xf numFmtId="37" fontId="2" fillId="31" borderId="35" xfId="0" applyFont="1" applyFill="1" applyBorder="1"/>
    <xf numFmtId="38" fontId="2" fillId="31" borderId="35" xfId="0" applyNumberFormat="1" applyFont="1" applyFill="1" applyBorder="1"/>
    <xf numFmtId="37" fontId="2" fillId="31" borderId="36" xfId="0" applyFont="1" applyFill="1" applyBorder="1"/>
    <xf numFmtId="37" fontId="2" fillId="31" borderId="37" xfId="0" quotePrefix="1" applyFont="1" applyFill="1" applyBorder="1" applyAlignment="1">
      <alignment vertical="center" readingOrder="1"/>
    </xf>
    <xf numFmtId="37" fontId="2" fillId="31" borderId="0" xfId="0" quotePrefix="1" applyFont="1" applyFill="1" applyAlignment="1">
      <alignment horizontal="left"/>
    </xf>
    <xf numFmtId="38" fontId="2" fillId="31" borderId="0" xfId="0" applyNumberFormat="1" applyFont="1" applyFill="1"/>
    <xf numFmtId="37" fontId="2" fillId="31" borderId="0" xfId="0" applyFont="1" applyFill="1"/>
    <xf numFmtId="37" fontId="2" fillId="31" borderId="38" xfId="0" applyFont="1" applyFill="1" applyBorder="1"/>
    <xf numFmtId="37" fontId="2" fillId="31" borderId="37" xfId="0" quotePrefix="1" applyFont="1" applyFill="1" applyBorder="1"/>
    <xf numFmtId="37" fontId="2" fillId="31" borderId="37" xfId="0" applyFont="1" applyFill="1" applyBorder="1" applyAlignment="1">
      <alignment vertical="center" readingOrder="1"/>
    </xf>
    <xf numFmtId="37" fontId="2" fillId="31" borderId="39" xfId="0" quotePrefix="1" applyFont="1" applyFill="1" applyBorder="1"/>
    <xf numFmtId="37" fontId="2" fillId="31" borderId="40" xfId="0" applyFont="1" applyFill="1" applyBorder="1"/>
    <xf numFmtId="38" fontId="2" fillId="31" borderId="40" xfId="0" applyNumberFormat="1" applyFont="1" applyFill="1" applyBorder="1"/>
    <xf numFmtId="37" fontId="2" fillId="31" borderId="41" xfId="0" applyFont="1" applyFill="1" applyBorder="1"/>
    <xf numFmtId="0" fontId="16" fillId="3" borderId="0" xfId="0" applyNumberFormat="1" applyFont="1" applyFill="1" applyAlignment="1">
      <alignment horizontal="center"/>
    </xf>
    <xf numFmtId="37" fontId="53" fillId="31" borderId="1" xfId="0" applyFont="1" applyFill="1" applyBorder="1" applyProtection="1">
      <protection locked="0"/>
    </xf>
    <xf numFmtId="37" fontId="16" fillId="7" borderId="0" xfId="546" applyNumberFormat="1" applyFont="1" applyFill="1"/>
    <xf numFmtId="37" fontId="18" fillId="31" borderId="1" xfId="546" quotePrefix="1" applyNumberFormat="1" applyFont="1" applyFill="1" applyBorder="1" applyProtection="1">
      <protection locked="0"/>
    </xf>
    <xf numFmtId="37" fontId="48" fillId="30" borderId="0" xfId="0" applyFont="1" applyFill="1"/>
    <xf numFmtId="43" fontId="16" fillId="3" borderId="0" xfId="546" applyNumberFormat="1" applyFont="1" applyFill="1"/>
    <xf numFmtId="43" fontId="16" fillId="7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49" fontId="26" fillId="30" borderId="1" xfId="0" quotePrefix="1" applyNumberFormat="1" applyFont="1" applyFill="1" applyBorder="1" applyProtection="1">
      <protection locked="0"/>
    </xf>
    <xf numFmtId="38" fontId="26" fillId="30" borderId="1" xfId="0" quotePrefix="1" applyNumberFormat="1" applyFont="1" applyFill="1" applyBorder="1" applyProtection="1">
      <protection locked="0"/>
    </xf>
    <xf numFmtId="38" fontId="26" fillId="30" borderId="14" xfId="0" applyNumberFormat="1" applyFont="1" applyFill="1" applyBorder="1" applyProtection="1">
      <protection locked="0"/>
    </xf>
    <xf numFmtId="166" fontId="26" fillId="30" borderId="14" xfId="0" applyNumberFormat="1" applyFont="1" applyFill="1" applyBorder="1" applyAlignment="1" applyProtection="1">
      <alignment horizontal="left"/>
      <protection locked="0"/>
    </xf>
    <xf numFmtId="37" fontId="27" fillId="31" borderId="0" xfId="0" applyFont="1" applyFill="1" applyProtection="1">
      <protection locked="0"/>
    </xf>
    <xf numFmtId="168" fontId="26" fillId="30" borderId="1" xfId="0" quotePrefix="1" applyNumberFormat="1" applyFont="1" applyFill="1" applyBorder="1" applyAlignment="1" applyProtection="1">
      <alignment horizontal="left"/>
      <protection locked="0"/>
    </xf>
    <xf numFmtId="37" fontId="54" fillId="32" borderId="42" xfId="0" applyFont="1" applyFill="1" applyBorder="1" applyAlignment="1">
      <alignment vertical="center"/>
    </xf>
    <xf numFmtId="37" fontId="18" fillId="4" borderId="1" xfId="0" applyFont="1" applyFill="1" applyBorder="1" applyProtection="1">
      <protection locked="0"/>
    </xf>
    <xf numFmtId="43" fontId="10" fillId="0" borderId="0" xfId="546" applyNumberFormat="1" applyFont="1" applyFill="1"/>
    <xf numFmtId="37" fontId="18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7893A055-009B-4A66-9B8A-422A031D1076}" userId="S::djwickens@multicare.org::1eb839a9-4505-43a0-8e65-9b51af7ade7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9" dT="2025-06-24T21:58:47.67" personId="{7893A055-009B-4A66-9B8A-422A031D1076}" id="{D0CE3BD3-E3DB-4058-88A4-B397C5730698}">
    <text>80200.SC222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4975015.32</v>
      </c>
      <c r="D47" s="273">
        <v>458630.63</v>
      </c>
      <c r="E47" s="273">
        <v>124387.61</v>
      </c>
      <c r="F47" s="273">
        <v>0</v>
      </c>
      <c r="G47" s="273">
        <v>0</v>
      </c>
      <c r="H47" s="273">
        <v>2454801.8999999994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1374710.7600000002</v>
      </c>
      <c r="P47" s="273">
        <v>958292.68</v>
      </c>
      <c r="Q47" s="273">
        <v>160244.91</v>
      </c>
      <c r="R47" s="273">
        <v>399742.97</v>
      </c>
      <c r="S47" s="273">
        <v>263661.76</v>
      </c>
      <c r="T47" s="273">
        <v>0</v>
      </c>
      <c r="U47" s="273">
        <v>738922.67</v>
      </c>
      <c r="V47" s="273">
        <v>0</v>
      </c>
      <c r="W47" s="273">
        <v>200417.03999999998</v>
      </c>
      <c r="X47" s="273">
        <v>302670.17</v>
      </c>
      <c r="Y47" s="273">
        <v>515575.19000000006</v>
      </c>
      <c r="Z47" s="273">
        <v>0</v>
      </c>
      <c r="AA47" s="273">
        <v>69820.56</v>
      </c>
      <c r="AB47" s="273">
        <v>1028029.0399999999</v>
      </c>
      <c r="AC47" s="273">
        <v>487017.7</v>
      </c>
      <c r="AD47" s="273">
        <v>0</v>
      </c>
      <c r="AE47" s="273">
        <v>0</v>
      </c>
      <c r="AF47" s="273">
        <v>0</v>
      </c>
      <c r="AG47" s="273">
        <v>2915609.51</v>
      </c>
      <c r="AH47" s="273">
        <v>0</v>
      </c>
      <c r="AI47" s="273">
        <v>0</v>
      </c>
      <c r="AJ47" s="273">
        <v>52665.95</v>
      </c>
      <c r="AK47" s="273">
        <v>238385.79</v>
      </c>
      <c r="AL47" s="273">
        <v>0</v>
      </c>
      <c r="AM47" s="273">
        <v>0</v>
      </c>
      <c r="AN47" s="273">
        <v>0</v>
      </c>
      <c r="AO47" s="273">
        <v>139563.49000000002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549521.61</v>
      </c>
      <c r="AW47" s="273">
        <v>712406.35</v>
      </c>
      <c r="AX47" s="273">
        <v>0</v>
      </c>
      <c r="AY47" s="273">
        <v>666108.93999999994</v>
      </c>
      <c r="AZ47" s="273">
        <v>65007.51</v>
      </c>
      <c r="BA47" s="273">
        <v>34098.300000000003</v>
      </c>
      <c r="BB47" s="273">
        <v>305056.14</v>
      </c>
      <c r="BC47" s="273">
        <v>152535.56</v>
      </c>
      <c r="BD47" s="273">
        <v>0</v>
      </c>
      <c r="BE47" s="273">
        <v>307608.07</v>
      </c>
      <c r="BF47" s="273">
        <v>788285.79</v>
      </c>
      <c r="BG47" s="273">
        <v>0</v>
      </c>
      <c r="BH47" s="273">
        <v>0</v>
      </c>
      <c r="BI47" s="273">
        <v>241485.55</v>
      </c>
      <c r="BJ47" s="273">
        <v>0</v>
      </c>
      <c r="BK47" s="273">
        <v>0</v>
      </c>
      <c r="BL47" s="273">
        <v>353538.75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1520380.0099999998</v>
      </c>
      <c r="CD47" s="16"/>
      <c r="CE47" s="25">
        <f>SUM(C47:CC47)</f>
        <v>23554198.229999997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771496.19</v>
      </c>
      <c r="D51" s="273">
        <v>238371.96</v>
      </c>
      <c r="E51" s="273">
        <v>50261.57</v>
      </c>
      <c r="F51" s="273">
        <v>0</v>
      </c>
      <c r="G51" s="273">
        <v>0</v>
      </c>
      <c r="H51" s="273">
        <v>290823.12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400558.1</v>
      </c>
      <c r="P51" s="273">
        <v>618223.47</v>
      </c>
      <c r="Q51" s="273">
        <v>46090</v>
      </c>
      <c r="R51" s="273">
        <v>89073</v>
      </c>
      <c r="S51" s="273">
        <v>119848.68</v>
      </c>
      <c r="T51" s="273">
        <v>0</v>
      </c>
      <c r="U51" s="273">
        <v>125098.33</v>
      </c>
      <c r="V51" s="273">
        <v>0</v>
      </c>
      <c r="W51" s="273">
        <v>131389.69</v>
      </c>
      <c r="X51" s="273">
        <v>268587.03999999998</v>
      </c>
      <c r="Y51" s="273">
        <v>332131.95999999996</v>
      </c>
      <c r="Z51" s="273">
        <v>0</v>
      </c>
      <c r="AA51" s="273">
        <v>51357.39</v>
      </c>
      <c r="AB51" s="273">
        <v>60508.7</v>
      </c>
      <c r="AC51" s="273">
        <v>48767.57</v>
      </c>
      <c r="AD51" s="273">
        <v>3412</v>
      </c>
      <c r="AE51" s="273">
        <v>0</v>
      </c>
      <c r="AF51" s="273">
        <v>0</v>
      </c>
      <c r="AG51" s="273">
        <v>496837.48</v>
      </c>
      <c r="AH51" s="273">
        <v>0</v>
      </c>
      <c r="AI51" s="273">
        <v>0</v>
      </c>
      <c r="AJ51" s="273">
        <v>0</v>
      </c>
      <c r="AK51" s="273">
        <v>24396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147540.37</v>
      </c>
      <c r="AW51" s="273">
        <v>2008</v>
      </c>
      <c r="AX51" s="273">
        <v>0</v>
      </c>
      <c r="AY51" s="273">
        <v>117939.29</v>
      </c>
      <c r="AZ51" s="273">
        <v>0</v>
      </c>
      <c r="BA51" s="273">
        <v>0</v>
      </c>
      <c r="BB51" s="273">
        <v>0</v>
      </c>
      <c r="BC51" s="273">
        <v>22251.56</v>
      </c>
      <c r="BD51" s="273">
        <v>0</v>
      </c>
      <c r="BE51" s="273">
        <v>883188.82</v>
      </c>
      <c r="BF51" s="273">
        <v>41079.29</v>
      </c>
      <c r="BG51" s="273">
        <v>0</v>
      </c>
      <c r="BH51" s="273">
        <v>0</v>
      </c>
      <c r="BI51" s="273">
        <v>18996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896945.24999999988</v>
      </c>
      <c r="CD51" s="16"/>
      <c r="CE51" s="25">
        <f>SUM(C51:CD51)</f>
        <v>6297180.8300000001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>IF($B$52,ROUND(($B$52/($CE$90+$CF$90)*AW90),0))</f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32116</v>
      </c>
      <c r="D59" s="273">
        <v>3</v>
      </c>
      <c r="E59" s="273">
        <v>27</v>
      </c>
      <c r="F59" s="273">
        <v>2882</v>
      </c>
      <c r="G59" s="273">
        <v>0</v>
      </c>
      <c r="H59" s="273">
        <v>14802</v>
      </c>
      <c r="I59" s="273">
        <v>0</v>
      </c>
      <c r="J59" s="273">
        <v>1890</v>
      </c>
      <c r="K59" s="273">
        <v>0</v>
      </c>
      <c r="L59" s="273">
        <v>0</v>
      </c>
      <c r="M59" s="273">
        <v>0</v>
      </c>
      <c r="N59" s="273">
        <v>24</v>
      </c>
      <c r="O59" s="273">
        <v>1305</v>
      </c>
      <c r="P59" s="274">
        <v>1661460</v>
      </c>
      <c r="Q59" s="275">
        <v>414880</v>
      </c>
      <c r="R59" s="275">
        <v>0</v>
      </c>
      <c r="S59" s="263">
        <v>0</v>
      </c>
      <c r="T59" s="263">
        <v>0</v>
      </c>
      <c r="U59" s="276">
        <v>349362</v>
      </c>
      <c r="V59" s="275">
        <v>0</v>
      </c>
      <c r="W59" s="275">
        <v>3755</v>
      </c>
      <c r="X59" s="275">
        <v>25083</v>
      </c>
      <c r="Y59" s="275">
        <v>67938</v>
      </c>
      <c r="Z59" s="275">
        <v>0</v>
      </c>
      <c r="AA59" s="275">
        <v>1064</v>
      </c>
      <c r="AB59" s="263">
        <v>0</v>
      </c>
      <c r="AC59" s="275">
        <v>93272</v>
      </c>
      <c r="AD59" s="275">
        <v>0</v>
      </c>
      <c r="AE59" s="275">
        <v>0</v>
      </c>
      <c r="AF59" s="275">
        <v>0</v>
      </c>
      <c r="AG59" s="275">
        <v>44439</v>
      </c>
      <c r="AH59" s="275">
        <v>0</v>
      </c>
      <c r="AI59" s="275">
        <v>0</v>
      </c>
      <c r="AJ59" s="275">
        <v>65</v>
      </c>
      <c r="AK59" s="275">
        <v>27472</v>
      </c>
      <c r="AL59" s="275">
        <v>0</v>
      </c>
      <c r="AM59" s="275">
        <v>0</v>
      </c>
      <c r="AN59" s="275">
        <v>0</v>
      </c>
      <c r="AO59" s="275"/>
      <c r="AP59" s="275"/>
      <c r="AQ59" s="275">
        <v>0</v>
      </c>
      <c r="AR59" s="275"/>
      <c r="AS59" s="275">
        <v>0</v>
      </c>
      <c r="AT59" s="275"/>
      <c r="AU59" s="275">
        <v>0</v>
      </c>
      <c r="AV59" s="263">
        <v>0</v>
      </c>
      <c r="AW59" s="263">
        <v>0</v>
      </c>
      <c r="AX59" s="263">
        <v>0</v>
      </c>
      <c r="AY59" s="275">
        <v>153909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212765.46999999994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202</v>
      </c>
      <c r="D60" s="277">
        <v>18</v>
      </c>
      <c r="E60" s="277">
        <v>6</v>
      </c>
      <c r="F60" s="277">
        <v>0</v>
      </c>
      <c r="G60" s="277">
        <v>0</v>
      </c>
      <c r="H60" s="277">
        <v>122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59</v>
      </c>
      <c r="P60" s="274">
        <v>42</v>
      </c>
      <c r="Q60" s="274">
        <v>6</v>
      </c>
      <c r="R60" s="274">
        <v>20</v>
      </c>
      <c r="S60" s="278">
        <v>12</v>
      </c>
      <c r="T60" s="278">
        <v>0</v>
      </c>
      <c r="U60" s="279">
        <v>38</v>
      </c>
      <c r="V60" s="274">
        <v>0</v>
      </c>
      <c r="W60" s="274">
        <v>9</v>
      </c>
      <c r="X60" s="274">
        <v>13</v>
      </c>
      <c r="Y60" s="274">
        <v>29</v>
      </c>
      <c r="Z60" s="274">
        <v>0</v>
      </c>
      <c r="AA60" s="274">
        <v>4</v>
      </c>
      <c r="AB60" s="278">
        <v>45</v>
      </c>
      <c r="AC60" s="274">
        <v>26</v>
      </c>
      <c r="AD60" s="274">
        <v>0</v>
      </c>
      <c r="AE60" s="274">
        <v>0</v>
      </c>
      <c r="AF60" s="274">
        <v>0</v>
      </c>
      <c r="AG60" s="274">
        <v>100</v>
      </c>
      <c r="AH60" s="274">
        <v>0</v>
      </c>
      <c r="AI60" s="274">
        <v>0</v>
      </c>
      <c r="AJ60" s="274">
        <v>3</v>
      </c>
      <c r="AK60" s="274">
        <v>14</v>
      </c>
      <c r="AL60" s="274">
        <v>0</v>
      </c>
      <c r="AM60" s="274">
        <v>0</v>
      </c>
      <c r="AN60" s="274">
        <v>0</v>
      </c>
      <c r="AO60" s="274">
        <v>2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23</v>
      </c>
      <c r="AW60" s="278">
        <v>31</v>
      </c>
      <c r="AX60" s="278">
        <v>0</v>
      </c>
      <c r="AY60" s="274">
        <v>39</v>
      </c>
      <c r="AZ60" s="274">
        <v>2</v>
      </c>
      <c r="BA60" s="278">
        <v>1</v>
      </c>
      <c r="BB60" s="278">
        <v>14</v>
      </c>
      <c r="BC60" s="278">
        <v>11</v>
      </c>
      <c r="BD60" s="278">
        <v>0</v>
      </c>
      <c r="BE60" s="274">
        <v>11</v>
      </c>
      <c r="BF60" s="278">
        <v>37</v>
      </c>
      <c r="BG60" s="278">
        <v>0</v>
      </c>
      <c r="BH60" s="278">
        <v>0</v>
      </c>
      <c r="BI60" s="278">
        <v>10</v>
      </c>
      <c r="BJ60" s="278">
        <v>0</v>
      </c>
      <c r="BK60" s="278">
        <v>0</v>
      </c>
      <c r="BL60" s="278">
        <v>18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0</v>
      </c>
      <c r="CA60" s="278">
        <v>0</v>
      </c>
      <c r="CB60" s="278">
        <v>0</v>
      </c>
      <c r="CC60" s="278">
        <v>66</v>
      </c>
      <c r="CD60" s="209" t="s">
        <v>247</v>
      </c>
      <c r="CE60" s="227">
        <f t="shared" ref="CE60:CE68" si="6">SUM(C60:CD60)</f>
        <v>1033</v>
      </c>
    </row>
    <row r="61" spans="1:83" x14ac:dyDescent="0.25">
      <c r="A61" s="31" t="s">
        <v>262</v>
      </c>
      <c r="B61" s="16"/>
      <c r="C61" s="273">
        <v>22377146.109999999</v>
      </c>
      <c r="D61" s="273">
        <v>2150870.1899999995</v>
      </c>
      <c r="E61" s="273">
        <v>459877.35</v>
      </c>
      <c r="F61" s="273">
        <v>0</v>
      </c>
      <c r="G61" s="273">
        <v>0</v>
      </c>
      <c r="H61" s="273">
        <v>10365215.07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7153541.5999999996</v>
      </c>
      <c r="P61" s="275">
        <v>4225750.17</v>
      </c>
      <c r="Q61" s="275">
        <v>660388.48</v>
      </c>
      <c r="R61" s="275">
        <v>2129739.4400000004</v>
      </c>
      <c r="S61" s="280">
        <v>797906.1</v>
      </c>
      <c r="T61" s="280">
        <v>0</v>
      </c>
      <c r="U61" s="276">
        <v>2437039.1999999997</v>
      </c>
      <c r="V61" s="275">
        <v>0</v>
      </c>
      <c r="W61" s="275">
        <v>833271.98</v>
      </c>
      <c r="X61" s="275">
        <v>1393881.48</v>
      </c>
      <c r="Y61" s="275">
        <v>2104263.5499999998</v>
      </c>
      <c r="Z61" s="275">
        <v>0</v>
      </c>
      <c r="AA61" s="275">
        <v>334690.31</v>
      </c>
      <c r="AB61" s="281">
        <v>4503116.6499999994</v>
      </c>
      <c r="AC61" s="275">
        <v>2030039.45</v>
      </c>
      <c r="AD61" s="275">
        <v>0</v>
      </c>
      <c r="AE61" s="275">
        <v>0</v>
      </c>
      <c r="AF61" s="275">
        <v>0</v>
      </c>
      <c r="AG61" s="275">
        <v>12417646.01</v>
      </c>
      <c r="AH61" s="275">
        <v>0</v>
      </c>
      <c r="AI61" s="275">
        <v>0</v>
      </c>
      <c r="AJ61" s="275">
        <v>197207.04000000001</v>
      </c>
      <c r="AK61" s="275">
        <v>940623.49</v>
      </c>
      <c r="AL61" s="275">
        <v>0</v>
      </c>
      <c r="AM61" s="275">
        <v>0</v>
      </c>
      <c r="AN61" s="275">
        <v>0</v>
      </c>
      <c r="AO61" s="275">
        <v>1224098.53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2632013.1999999997</v>
      </c>
      <c r="AW61" s="280">
        <v>2978128.28</v>
      </c>
      <c r="AX61" s="280">
        <v>0</v>
      </c>
      <c r="AY61" s="275">
        <v>1855312.6</v>
      </c>
      <c r="AZ61" s="275">
        <v>154064.9</v>
      </c>
      <c r="BA61" s="280">
        <v>83317.789999999994</v>
      </c>
      <c r="BB61" s="280">
        <v>1269250.4000000001</v>
      </c>
      <c r="BC61" s="280">
        <v>313012.21999999997</v>
      </c>
      <c r="BD61" s="280">
        <v>0</v>
      </c>
      <c r="BE61" s="275">
        <v>1263584.54</v>
      </c>
      <c r="BF61" s="280">
        <v>1993306.81</v>
      </c>
      <c r="BG61" s="280">
        <v>0</v>
      </c>
      <c r="BH61" s="280">
        <v>0</v>
      </c>
      <c r="BI61" s="280">
        <v>579253.67000000004</v>
      </c>
      <c r="BJ61" s="280">
        <v>0</v>
      </c>
      <c r="BK61" s="280">
        <v>0</v>
      </c>
      <c r="BL61" s="280">
        <v>924818.88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0</v>
      </c>
      <c r="CA61" s="280">
        <v>0</v>
      </c>
      <c r="CB61" s="280">
        <v>0</v>
      </c>
      <c r="CC61" s="280">
        <v>7020828.9099999992</v>
      </c>
      <c r="CD61" s="24" t="s">
        <v>247</v>
      </c>
      <c r="CE61" s="25">
        <f t="shared" si="6"/>
        <v>99803204.400000021</v>
      </c>
    </row>
    <row r="62" spans="1:83" x14ac:dyDescent="0.25">
      <c r="A62" s="31" t="s">
        <v>10</v>
      </c>
      <c r="B62" s="16"/>
      <c r="C62" s="25">
        <f t="shared" ref="C62:AH62" si="7">ROUND(C47+C48,0)</f>
        <v>4975015</v>
      </c>
      <c r="D62" s="25">
        <f t="shared" si="7"/>
        <v>458631</v>
      </c>
      <c r="E62" s="25">
        <f t="shared" si="7"/>
        <v>124388</v>
      </c>
      <c r="F62" s="25">
        <f t="shared" si="7"/>
        <v>0</v>
      </c>
      <c r="G62" s="25">
        <f t="shared" si="7"/>
        <v>0</v>
      </c>
      <c r="H62" s="25">
        <f t="shared" si="7"/>
        <v>2454802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1374711</v>
      </c>
      <c r="P62" s="25">
        <f t="shared" si="7"/>
        <v>958293</v>
      </c>
      <c r="Q62" s="25">
        <f t="shared" si="7"/>
        <v>160245</v>
      </c>
      <c r="R62" s="25">
        <f t="shared" si="7"/>
        <v>399743</v>
      </c>
      <c r="S62" s="25">
        <f t="shared" si="7"/>
        <v>263662</v>
      </c>
      <c r="T62" s="25">
        <f t="shared" si="7"/>
        <v>0</v>
      </c>
      <c r="U62" s="25">
        <f t="shared" si="7"/>
        <v>738923</v>
      </c>
      <c r="V62" s="25">
        <f t="shared" si="7"/>
        <v>0</v>
      </c>
      <c r="W62" s="25">
        <f t="shared" si="7"/>
        <v>200417</v>
      </c>
      <c r="X62" s="25">
        <f t="shared" si="7"/>
        <v>302670</v>
      </c>
      <c r="Y62" s="25">
        <f t="shared" si="7"/>
        <v>515575</v>
      </c>
      <c r="Z62" s="25">
        <f t="shared" si="7"/>
        <v>0</v>
      </c>
      <c r="AA62" s="25">
        <f t="shared" si="7"/>
        <v>69821</v>
      </c>
      <c r="AB62" s="25">
        <f t="shared" si="7"/>
        <v>1028029</v>
      </c>
      <c r="AC62" s="25">
        <f t="shared" si="7"/>
        <v>487018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2915610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52666</v>
      </c>
      <c r="AK62" s="25">
        <f t="shared" si="8"/>
        <v>238386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139563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549522</v>
      </c>
      <c r="AW62" s="25">
        <f t="shared" si="8"/>
        <v>712406</v>
      </c>
      <c r="AX62" s="25">
        <f t="shared" si="8"/>
        <v>0</v>
      </c>
      <c r="AY62" s="25">
        <f t="shared" si="8"/>
        <v>666109</v>
      </c>
      <c r="AZ62" s="25">
        <f t="shared" si="8"/>
        <v>65008</v>
      </c>
      <c r="BA62" s="25">
        <f t="shared" si="8"/>
        <v>34098</v>
      </c>
      <c r="BB62" s="25">
        <f t="shared" si="8"/>
        <v>305056</v>
      </c>
      <c r="BC62" s="25">
        <f t="shared" si="8"/>
        <v>152536</v>
      </c>
      <c r="BD62" s="25">
        <f t="shared" si="8"/>
        <v>0</v>
      </c>
      <c r="BE62" s="25">
        <f t="shared" si="8"/>
        <v>307608</v>
      </c>
      <c r="BF62" s="25">
        <f t="shared" si="8"/>
        <v>788286</v>
      </c>
      <c r="BG62" s="25">
        <f t="shared" si="8"/>
        <v>0</v>
      </c>
      <c r="BH62" s="25">
        <f t="shared" si="8"/>
        <v>0</v>
      </c>
      <c r="BI62" s="25">
        <f t="shared" si="8"/>
        <v>241486</v>
      </c>
      <c r="BJ62" s="25">
        <f t="shared" si="8"/>
        <v>0</v>
      </c>
      <c r="BK62" s="25">
        <f t="shared" si="8"/>
        <v>0</v>
      </c>
      <c r="BL62" s="25">
        <f t="shared" si="8"/>
        <v>353539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1520380</v>
      </c>
      <c r="CD62" s="24" t="s">
        <v>247</v>
      </c>
      <c r="CE62" s="25">
        <f t="shared" si="6"/>
        <v>23554202</v>
      </c>
    </row>
    <row r="63" spans="1:83" x14ac:dyDescent="0.25">
      <c r="A63" s="31" t="s">
        <v>263</v>
      </c>
      <c r="B63" s="16"/>
      <c r="C63" s="273">
        <v>484870.43999999994</v>
      </c>
      <c r="D63" s="273">
        <v>48.28</v>
      </c>
      <c r="E63" s="273">
        <v>0</v>
      </c>
      <c r="F63" s="273">
        <v>0</v>
      </c>
      <c r="G63" s="273">
        <v>0</v>
      </c>
      <c r="H63" s="273">
        <v>1395721.5599999998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519885.82</v>
      </c>
      <c r="P63" s="275">
        <v>2911499.3</v>
      </c>
      <c r="Q63" s="275">
        <v>0</v>
      </c>
      <c r="R63" s="275">
        <v>0</v>
      </c>
      <c r="S63" s="280">
        <v>0</v>
      </c>
      <c r="T63" s="280">
        <v>0</v>
      </c>
      <c r="U63" s="276">
        <v>0</v>
      </c>
      <c r="V63" s="275">
        <v>0</v>
      </c>
      <c r="W63" s="275">
        <v>0</v>
      </c>
      <c r="X63" s="275">
        <v>0</v>
      </c>
      <c r="Y63" s="275">
        <v>540</v>
      </c>
      <c r="Z63" s="275">
        <v>0</v>
      </c>
      <c r="AA63" s="275">
        <v>4500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232898.41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487480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331337.93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1382.96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4166225.1899999995</v>
      </c>
      <c r="CD63" s="24" t="s">
        <v>247</v>
      </c>
      <c r="CE63" s="25">
        <f t="shared" si="6"/>
        <v>10536389.889999999</v>
      </c>
    </row>
    <row r="64" spans="1:83" x14ac:dyDescent="0.25">
      <c r="A64" s="31" t="s">
        <v>264</v>
      </c>
      <c r="B64" s="16"/>
      <c r="C64" s="273">
        <v>2769989.45</v>
      </c>
      <c r="D64" s="273">
        <v>3537526.98</v>
      </c>
      <c r="E64" s="273">
        <v>108850.82</v>
      </c>
      <c r="F64" s="273">
        <v>0</v>
      </c>
      <c r="G64" s="273">
        <v>0</v>
      </c>
      <c r="H64" s="273">
        <v>251862.37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980201.87</v>
      </c>
      <c r="P64" s="275">
        <v>9391479.6099999994</v>
      </c>
      <c r="Q64" s="275">
        <v>187835.56</v>
      </c>
      <c r="R64" s="275">
        <v>30176.97</v>
      </c>
      <c r="S64" s="280">
        <v>266572.61</v>
      </c>
      <c r="T64" s="280">
        <v>0</v>
      </c>
      <c r="U64" s="276">
        <v>1686349.58</v>
      </c>
      <c r="V64" s="275">
        <v>0</v>
      </c>
      <c r="W64" s="275">
        <v>57272.639999999999</v>
      </c>
      <c r="X64" s="275">
        <v>491803.99</v>
      </c>
      <c r="Y64" s="275">
        <v>160036.12</v>
      </c>
      <c r="Z64" s="275">
        <v>0</v>
      </c>
      <c r="AA64" s="275">
        <v>198731.49</v>
      </c>
      <c r="AB64" s="281">
        <v>3927893.54</v>
      </c>
      <c r="AC64" s="275">
        <v>292389.96999999997</v>
      </c>
      <c r="AD64" s="275">
        <v>0</v>
      </c>
      <c r="AE64" s="275">
        <v>0</v>
      </c>
      <c r="AF64" s="275">
        <v>0</v>
      </c>
      <c r="AG64" s="275">
        <v>1813015.96</v>
      </c>
      <c r="AH64" s="275">
        <v>0</v>
      </c>
      <c r="AI64" s="275">
        <v>0</v>
      </c>
      <c r="AJ64" s="275">
        <v>3257.1</v>
      </c>
      <c r="AK64" s="275">
        <v>2383.96</v>
      </c>
      <c r="AL64" s="275">
        <v>0</v>
      </c>
      <c r="AM64" s="275">
        <v>0</v>
      </c>
      <c r="AN64" s="275">
        <v>0</v>
      </c>
      <c r="AO64" s="275">
        <v>132.88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628075.49</v>
      </c>
      <c r="AW64" s="280">
        <v>2874.47</v>
      </c>
      <c r="AX64" s="280">
        <v>0</v>
      </c>
      <c r="AY64" s="275">
        <v>556201.05000000005</v>
      </c>
      <c r="AZ64" s="275">
        <v>199622.2</v>
      </c>
      <c r="BA64" s="280">
        <v>1702.33</v>
      </c>
      <c r="BB64" s="280">
        <v>742.37</v>
      </c>
      <c r="BC64" s="280">
        <v>2256.6799999999998</v>
      </c>
      <c r="BD64" s="280">
        <v>0</v>
      </c>
      <c r="BE64" s="275">
        <v>206213.76000000001</v>
      </c>
      <c r="BF64" s="280">
        <v>156971.79999999999</v>
      </c>
      <c r="BG64" s="280">
        <v>0</v>
      </c>
      <c r="BH64" s="280">
        <v>0</v>
      </c>
      <c r="BI64" s="280">
        <v>-42799.87</v>
      </c>
      <c r="BJ64" s="280">
        <v>0</v>
      </c>
      <c r="BK64" s="280">
        <v>0</v>
      </c>
      <c r="BL64" s="280">
        <v>33341.51</v>
      </c>
      <c r="BM64" s="280">
        <v>0</v>
      </c>
      <c r="BN64" s="280">
        <v>0</v>
      </c>
      <c r="BO64" s="280">
        <v>0</v>
      </c>
      <c r="BP64" s="280">
        <v>1062.8399999999999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-491849.7</v>
      </c>
      <c r="CD64" s="24" t="s">
        <v>247</v>
      </c>
      <c r="CE64" s="25">
        <f t="shared" si="6"/>
        <v>27412178.399999999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18667016.909999996</v>
      </c>
      <c r="D66" s="273">
        <v>2531957.17</v>
      </c>
      <c r="E66" s="273">
        <v>526074.62</v>
      </c>
      <c r="F66" s="273">
        <v>0</v>
      </c>
      <c r="G66" s="273">
        <v>0</v>
      </c>
      <c r="H66" s="273">
        <v>4044501.4499999997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5547265.6299999999</v>
      </c>
      <c r="P66" s="275">
        <v>12577295.42</v>
      </c>
      <c r="Q66" s="275">
        <v>388839.68000000005</v>
      </c>
      <c r="R66" s="275">
        <v>1435317.77</v>
      </c>
      <c r="S66" s="280">
        <v>-1478704.48</v>
      </c>
      <c r="T66" s="280">
        <v>0</v>
      </c>
      <c r="U66" s="276">
        <v>13059038.150000002</v>
      </c>
      <c r="V66" s="275">
        <v>0</v>
      </c>
      <c r="W66" s="275">
        <v>199094.28999999995</v>
      </c>
      <c r="X66" s="275">
        <v>3556061.83</v>
      </c>
      <c r="Y66" s="275">
        <v>2646102.8199999998</v>
      </c>
      <c r="Z66" s="275">
        <v>0</v>
      </c>
      <c r="AA66" s="275">
        <v>565087.09</v>
      </c>
      <c r="AB66" s="281">
        <v>3452939.6900000004</v>
      </c>
      <c r="AC66" s="275">
        <v>2018779.01</v>
      </c>
      <c r="AD66" s="275">
        <v>1383532.42</v>
      </c>
      <c r="AE66" s="275">
        <v>0</v>
      </c>
      <c r="AF66" s="275">
        <v>0</v>
      </c>
      <c r="AG66" s="275">
        <v>17496455.050000001</v>
      </c>
      <c r="AH66" s="275">
        <v>0</v>
      </c>
      <c r="AI66" s="275">
        <v>0</v>
      </c>
      <c r="AJ66" s="275">
        <v>80552.47</v>
      </c>
      <c r="AK66" s="275">
        <v>708594.44</v>
      </c>
      <c r="AL66" s="275">
        <v>0</v>
      </c>
      <c r="AM66" s="275">
        <v>0</v>
      </c>
      <c r="AN66" s="275">
        <v>0</v>
      </c>
      <c r="AO66" s="275">
        <v>-1756362.35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2752924.1899999995</v>
      </c>
      <c r="AW66" s="280">
        <v>-4616966.68</v>
      </c>
      <c r="AX66" s="280">
        <v>0</v>
      </c>
      <c r="AY66" s="275">
        <v>-2892319.18</v>
      </c>
      <c r="AZ66" s="275">
        <v>77729.049999999988</v>
      </c>
      <c r="BA66" s="280">
        <v>-124265.77</v>
      </c>
      <c r="BB66" s="280">
        <v>-1663664.3299999998</v>
      </c>
      <c r="BC66" s="280">
        <v>-556866.23</v>
      </c>
      <c r="BD66" s="280">
        <v>0</v>
      </c>
      <c r="BE66" s="275">
        <v>-3480734.98</v>
      </c>
      <c r="BF66" s="280">
        <v>-3542307.4</v>
      </c>
      <c r="BG66" s="280">
        <v>0</v>
      </c>
      <c r="BH66" s="280">
        <v>0</v>
      </c>
      <c r="BI66" s="280">
        <v>-777768.85</v>
      </c>
      <c r="BJ66" s="280">
        <v>0</v>
      </c>
      <c r="BK66" s="280">
        <v>0</v>
      </c>
      <c r="BL66" s="280">
        <v>-1307738.4500000002</v>
      </c>
      <c r="BM66" s="280">
        <v>0</v>
      </c>
      <c r="BN66" s="280">
        <v>0</v>
      </c>
      <c r="BO66" s="280">
        <v>0</v>
      </c>
      <c r="BP66" s="280">
        <v>-12603.23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-21125486.880000003</v>
      </c>
      <c r="CD66" s="24" t="s">
        <v>247</v>
      </c>
      <c r="CE66" s="25">
        <f t="shared" si="6"/>
        <v>50379370.339999981</v>
      </c>
    </row>
    <row r="67" spans="1:83" x14ac:dyDescent="0.25">
      <c r="A67" s="31" t="s">
        <v>15</v>
      </c>
      <c r="B67" s="16"/>
      <c r="C67" s="25">
        <f t="shared" ref="C67:AH67" si="10">ROUND(C51+C52,0)</f>
        <v>771496</v>
      </c>
      <c r="D67" s="25">
        <f t="shared" si="10"/>
        <v>238372</v>
      </c>
      <c r="E67" s="25">
        <f t="shared" si="10"/>
        <v>50262</v>
      </c>
      <c r="F67" s="25">
        <f t="shared" si="10"/>
        <v>0</v>
      </c>
      <c r="G67" s="25">
        <f t="shared" si="10"/>
        <v>0</v>
      </c>
      <c r="H67" s="25">
        <f t="shared" si="10"/>
        <v>290823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400558</v>
      </c>
      <c r="P67" s="25">
        <f t="shared" si="10"/>
        <v>618223</v>
      </c>
      <c r="Q67" s="25">
        <f t="shared" si="10"/>
        <v>46090</v>
      </c>
      <c r="R67" s="25">
        <f t="shared" si="10"/>
        <v>89073</v>
      </c>
      <c r="S67" s="25">
        <f t="shared" si="10"/>
        <v>119849</v>
      </c>
      <c r="T67" s="25">
        <f t="shared" si="10"/>
        <v>0</v>
      </c>
      <c r="U67" s="25">
        <f t="shared" si="10"/>
        <v>125098</v>
      </c>
      <c r="V67" s="25">
        <f t="shared" si="10"/>
        <v>0</v>
      </c>
      <c r="W67" s="25">
        <f t="shared" si="10"/>
        <v>131390</v>
      </c>
      <c r="X67" s="25">
        <f t="shared" si="10"/>
        <v>268587</v>
      </c>
      <c r="Y67" s="25">
        <f t="shared" si="10"/>
        <v>332132</v>
      </c>
      <c r="Z67" s="25">
        <f t="shared" si="10"/>
        <v>0</v>
      </c>
      <c r="AA67" s="25">
        <f t="shared" si="10"/>
        <v>51357</v>
      </c>
      <c r="AB67" s="25">
        <f t="shared" si="10"/>
        <v>60509</v>
      </c>
      <c r="AC67" s="25">
        <f t="shared" si="10"/>
        <v>48768</v>
      </c>
      <c r="AD67" s="25">
        <f t="shared" si="10"/>
        <v>3412</v>
      </c>
      <c r="AE67" s="25">
        <f t="shared" si="10"/>
        <v>0</v>
      </c>
      <c r="AF67" s="25">
        <f t="shared" si="10"/>
        <v>0</v>
      </c>
      <c r="AG67" s="25">
        <f t="shared" si="10"/>
        <v>496837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24396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147540</v>
      </c>
      <c r="AW67" s="25">
        <f t="shared" si="11"/>
        <v>2008</v>
      </c>
      <c r="AX67" s="25">
        <f t="shared" si="11"/>
        <v>0</v>
      </c>
      <c r="AY67" s="25">
        <f t="shared" si="11"/>
        <v>117939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22252</v>
      </c>
      <c r="BD67" s="25">
        <f t="shared" si="11"/>
        <v>0</v>
      </c>
      <c r="BE67" s="25">
        <f t="shared" si="11"/>
        <v>883189</v>
      </c>
      <c r="BF67" s="25">
        <f t="shared" si="11"/>
        <v>41079</v>
      </c>
      <c r="BG67" s="25">
        <f t="shared" si="11"/>
        <v>0</v>
      </c>
      <c r="BH67" s="25">
        <f t="shared" si="11"/>
        <v>0</v>
      </c>
      <c r="BI67" s="25">
        <f t="shared" si="11"/>
        <v>18996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896945</v>
      </c>
      <c r="CD67" s="24" t="s">
        <v>247</v>
      </c>
      <c r="CE67" s="25">
        <f t="shared" si="6"/>
        <v>6297180</v>
      </c>
    </row>
    <row r="68" spans="1:83" x14ac:dyDescent="0.25">
      <c r="A68" s="31" t="s">
        <v>267</v>
      </c>
      <c r="B68" s="25"/>
      <c r="C68" s="273">
        <v>38356.47</v>
      </c>
      <c r="D68" s="273">
        <v>21702.45</v>
      </c>
      <c r="E68" s="273">
        <v>129228.78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19220.810000000001</v>
      </c>
      <c r="P68" s="275">
        <v>459306.44</v>
      </c>
      <c r="Q68" s="275">
        <v>0</v>
      </c>
      <c r="R68" s="275">
        <v>1638.8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0</v>
      </c>
      <c r="Z68" s="275">
        <v>0</v>
      </c>
      <c r="AA68" s="275">
        <v>-58.95</v>
      </c>
      <c r="AB68" s="281">
        <v>12146.22</v>
      </c>
      <c r="AC68" s="275">
        <v>5416.3</v>
      </c>
      <c r="AD68" s="275">
        <v>0</v>
      </c>
      <c r="AE68" s="275">
        <v>0</v>
      </c>
      <c r="AF68" s="275">
        <v>0</v>
      </c>
      <c r="AG68" s="275">
        <v>19981.41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206889.38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-6587.92</v>
      </c>
      <c r="BF68" s="280">
        <v>0</v>
      </c>
      <c r="BG68" s="280">
        <v>0</v>
      </c>
      <c r="BH68" s="280">
        <v>0</v>
      </c>
      <c r="BI68" s="280">
        <v>-0.03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-44.03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302340.67000000004</v>
      </c>
      <c r="CD68" s="24" t="s">
        <v>247</v>
      </c>
      <c r="CE68" s="25">
        <f t="shared" si="6"/>
        <v>1209536.8</v>
      </c>
    </row>
    <row r="69" spans="1:83" x14ac:dyDescent="0.25">
      <c r="A69" s="31" t="s">
        <v>268</v>
      </c>
      <c r="B69" s="16"/>
      <c r="C69" s="25">
        <f t="shared" ref="C69:AH69" si="13">SUM(C70:C83)</f>
        <v>5203420.5599999996</v>
      </c>
      <c r="D69" s="25">
        <f t="shared" si="13"/>
        <v>1521774.93</v>
      </c>
      <c r="E69" s="25">
        <f t="shared" si="13"/>
        <v>39352.909999999996</v>
      </c>
      <c r="F69" s="25">
        <f t="shared" si="13"/>
        <v>0</v>
      </c>
      <c r="G69" s="25">
        <f t="shared" si="13"/>
        <v>0</v>
      </c>
      <c r="H69" s="25">
        <f t="shared" si="13"/>
        <v>1764842.0099999998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2248929.6299999994</v>
      </c>
      <c r="P69" s="25">
        <f t="shared" si="13"/>
        <v>1498153.68</v>
      </c>
      <c r="Q69" s="25">
        <f t="shared" si="13"/>
        <v>76754.73</v>
      </c>
      <c r="R69" s="25">
        <f t="shared" si="13"/>
        <v>137484.46</v>
      </c>
      <c r="S69" s="25">
        <f t="shared" si="13"/>
        <v>357641.44</v>
      </c>
      <c r="T69" s="25">
        <f t="shared" si="13"/>
        <v>0</v>
      </c>
      <c r="U69" s="25">
        <f t="shared" si="13"/>
        <v>1297279.01</v>
      </c>
      <c r="V69" s="25">
        <f t="shared" si="13"/>
        <v>0</v>
      </c>
      <c r="W69" s="25">
        <f t="shared" si="13"/>
        <v>94501.709999999992</v>
      </c>
      <c r="X69" s="25">
        <f t="shared" si="13"/>
        <v>96713.22</v>
      </c>
      <c r="Y69" s="25">
        <f t="shared" si="13"/>
        <v>274396.03999999998</v>
      </c>
      <c r="Z69" s="25">
        <f t="shared" si="13"/>
        <v>0</v>
      </c>
      <c r="AA69" s="25">
        <f t="shared" si="13"/>
        <v>42093.27</v>
      </c>
      <c r="AB69" s="25">
        <f t="shared" si="13"/>
        <v>479604.36000000004</v>
      </c>
      <c r="AC69" s="25">
        <f t="shared" si="13"/>
        <v>139835.28</v>
      </c>
      <c r="AD69" s="25">
        <f t="shared" si="13"/>
        <v>44523.29</v>
      </c>
      <c r="AE69" s="25">
        <f t="shared" si="13"/>
        <v>0</v>
      </c>
      <c r="AF69" s="25">
        <f t="shared" si="13"/>
        <v>0</v>
      </c>
      <c r="AG69" s="25">
        <f t="shared" si="13"/>
        <v>3803215.5000000005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10446.700000000001</v>
      </c>
      <c r="AK69" s="25">
        <f t="shared" si="14"/>
        <v>182664.54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117161.79999999999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354790.06000000006</v>
      </c>
      <c r="AW69" s="25">
        <f t="shared" si="14"/>
        <v>1255157.48</v>
      </c>
      <c r="AX69" s="25">
        <f t="shared" si="14"/>
        <v>0</v>
      </c>
      <c r="AY69" s="25">
        <f t="shared" si="14"/>
        <v>168037.3</v>
      </c>
      <c r="AZ69" s="25">
        <f t="shared" si="14"/>
        <v>5488.59</v>
      </c>
      <c r="BA69" s="25">
        <f t="shared" si="14"/>
        <v>1824.01</v>
      </c>
      <c r="BB69" s="25">
        <f t="shared" si="14"/>
        <v>277320.38</v>
      </c>
      <c r="BC69" s="25">
        <f t="shared" si="14"/>
        <v>18640.63</v>
      </c>
      <c r="BD69" s="25">
        <f t="shared" si="14"/>
        <v>0</v>
      </c>
      <c r="BE69" s="25">
        <f t="shared" si="14"/>
        <v>1669751.13</v>
      </c>
      <c r="BF69" s="25">
        <f t="shared" si="14"/>
        <v>371771.75</v>
      </c>
      <c r="BG69" s="25">
        <f t="shared" si="14"/>
        <v>0</v>
      </c>
      <c r="BH69" s="25">
        <f t="shared" si="14"/>
        <v>0</v>
      </c>
      <c r="BI69" s="25">
        <f t="shared" si="14"/>
        <v>27633.97</v>
      </c>
      <c r="BJ69" s="25">
        <f t="shared" si="14"/>
        <v>0</v>
      </c>
      <c r="BK69" s="25">
        <f t="shared" si="14"/>
        <v>0</v>
      </c>
      <c r="BL69" s="25">
        <f t="shared" si="14"/>
        <v>18246.099999999999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1418.1800000000003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28557132.410000004</v>
      </c>
      <c r="CD69" s="25">
        <f t="shared" si="15"/>
        <v>0</v>
      </c>
      <c r="CE69" s="25">
        <f t="shared" si="15"/>
        <v>52158001.059999987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1006141.85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1006141.85</v>
      </c>
    </row>
    <row r="71" spans="1:83" x14ac:dyDescent="0.25">
      <c r="A71" s="26" t="s">
        <v>270</v>
      </c>
      <c r="B71" s="27"/>
      <c r="C71" s="282">
        <v>3297915.2800000003</v>
      </c>
      <c r="D71" s="282">
        <v>1198760.97</v>
      </c>
      <c r="E71" s="282">
        <v>0</v>
      </c>
      <c r="F71" s="282">
        <v>0</v>
      </c>
      <c r="G71" s="282">
        <v>0</v>
      </c>
      <c r="H71" s="282">
        <v>962837.02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1568348.8199999998</v>
      </c>
      <c r="P71" s="282">
        <v>419928.39</v>
      </c>
      <c r="Q71" s="282">
        <v>0</v>
      </c>
      <c r="R71" s="282">
        <v>660.01</v>
      </c>
      <c r="S71" s="282">
        <v>53273.55</v>
      </c>
      <c r="T71" s="282">
        <v>0</v>
      </c>
      <c r="U71" s="282">
        <v>-1493.88</v>
      </c>
      <c r="V71" s="282">
        <v>0</v>
      </c>
      <c r="W71" s="282">
        <v>0</v>
      </c>
      <c r="X71" s="282">
        <v>0</v>
      </c>
      <c r="Y71" s="282">
        <v>51486.39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2794217.43</v>
      </c>
      <c r="AH71" s="282">
        <v>0</v>
      </c>
      <c r="AI71" s="282">
        <v>0</v>
      </c>
      <c r="AJ71" s="282">
        <v>0</v>
      </c>
      <c r="AK71" s="282">
        <v>122065.54</v>
      </c>
      <c r="AL71" s="282">
        <v>0</v>
      </c>
      <c r="AM71" s="282">
        <v>0</v>
      </c>
      <c r="AN71" s="282">
        <v>0</v>
      </c>
      <c r="AO71" s="282">
        <v>86451.59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113863.95</v>
      </c>
      <c r="AW71" s="282">
        <v>1194704.56</v>
      </c>
      <c r="AX71" s="282">
        <v>0</v>
      </c>
      <c r="AY71" s="282">
        <v>45434.23</v>
      </c>
      <c r="AZ71" s="282">
        <v>0</v>
      </c>
      <c r="BA71" s="282">
        <v>0</v>
      </c>
      <c r="BB71" s="282">
        <v>251522.69</v>
      </c>
      <c r="BC71" s="282">
        <v>0</v>
      </c>
      <c r="BD71" s="282">
        <v>0</v>
      </c>
      <c r="BE71" s="282">
        <v>1.32</v>
      </c>
      <c r="BF71" s="282">
        <v>24198.18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855300.03</v>
      </c>
      <c r="CD71" s="282">
        <v>0</v>
      </c>
      <c r="CE71" s="25">
        <f t="shared" si="16"/>
        <v>13039476.069999997</v>
      </c>
    </row>
    <row r="72" spans="1:83" x14ac:dyDescent="0.25">
      <c r="A72" s="26" t="s">
        <v>271</v>
      </c>
      <c r="B72" s="27"/>
      <c r="C72" s="282">
        <v>419.68</v>
      </c>
      <c r="D72" s="282">
        <v>309.57</v>
      </c>
      <c r="E72" s="282">
        <v>0</v>
      </c>
      <c r="F72" s="282">
        <v>0</v>
      </c>
      <c r="G72" s="282">
        <v>0</v>
      </c>
      <c r="H72" s="282">
        <v>5720.92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57849.99</v>
      </c>
      <c r="Q72" s="282">
        <v>538.41</v>
      </c>
      <c r="R72" s="282">
        <v>0</v>
      </c>
      <c r="S72" s="282">
        <v>0</v>
      </c>
      <c r="T72" s="282">
        <v>0</v>
      </c>
      <c r="U72" s="282">
        <v>1106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2635.2000000000003</v>
      </c>
      <c r="AC72" s="282">
        <v>0</v>
      </c>
      <c r="AD72" s="282">
        <v>0</v>
      </c>
      <c r="AE72" s="282">
        <v>0</v>
      </c>
      <c r="AF72" s="282">
        <v>0</v>
      </c>
      <c r="AG72" s="282">
        <v>12524.26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2035.7</v>
      </c>
      <c r="AX72" s="282">
        <v>0</v>
      </c>
      <c r="AY72" s="282">
        <v>27255.17</v>
      </c>
      <c r="AZ72" s="282">
        <v>538.38</v>
      </c>
      <c r="BA72" s="282">
        <v>0</v>
      </c>
      <c r="BB72" s="282">
        <v>419.68</v>
      </c>
      <c r="BC72" s="282">
        <v>0</v>
      </c>
      <c r="BD72" s="282">
        <v>0</v>
      </c>
      <c r="BE72" s="282">
        <v>0</v>
      </c>
      <c r="BF72" s="282">
        <v>1075.43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169211.86</v>
      </c>
      <c r="CD72" s="282">
        <v>0</v>
      </c>
      <c r="CE72" s="25">
        <f t="shared" si="16"/>
        <v>281640.25</v>
      </c>
    </row>
    <row r="73" spans="1:83" x14ac:dyDescent="0.25">
      <c r="A73" s="26" t="s">
        <v>272</v>
      </c>
      <c r="B73" s="27"/>
      <c r="C73" s="282">
        <v>509108.08</v>
      </c>
      <c r="D73" s="282">
        <v>97681.23</v>
      </c>
      <c r="E73" s="282">
        <v>10652.17</v>
      </c>
      <c r="F73" s="282">
        <v>0</v>
      </c>
      <c r="G73" s="282">
        <v>0</v>
      </c>
      <c r="H73" s="282">
        <v>201050.19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155493.44</v>
      </c>
      <c r="P73" s="282">
        <v>273453.60000000003</v>
      </c>
      <c r="Q73" s="282">
        <v>0</v>
      </c>
      <c r="R73" s="282">
        <v>33759.56</v>
      </c>
      <c r="S73" s="282">
        <v>21485.759999999998</v>
      </c>
      <c r="T73" s="282">
        <v>0</v>
      </c>
      <c r="U73" s="282">
        <v>74570.38</v>
      </c>
      <c r="V73" s="282">
        <v>0</v>
      </c>
      <c r="W73" s="282">
        <v>17077.010000000002</v>
      </c>
      <c r="X73" s="282">
        <v>29111.81</v>
      </c>
      <c r="Y73" s="282">
        <v>45781.67</v>
      </c>
      <c r="Z73" s="282">
        <v>0</v>
      </c>
      <c r="AA73" s="282">
        <v>10949.31</v>
      </c>
      <c r="AB73" s="282">
        <v>169588.78</v>
      </c>
      <c r="AC73" s="282">
        <v>43353.5</v>
      </c>
      <c r="AD73" s="282">
        <v>14744.24</v>
      </c>
      <c r="AE73" s="282">
        <v>0</v>
      </c>
      <c r="AF73" s="282">
        <v>0</v>
      </c>
      <c r="AG73" s="282">
        <v>234275.08</v>
      </c>
      <c r="AH73" s="282">
        <v>0</v>
      </c>
      <c r="AI73" s="282">
        <v>0</v>
      </c>
      <c r="AJ73" s="282">
        <v>4797.71</v>
      </c>
      <c r="AK73" s="282">
        <v>18770.740000000002</v>
      </c>
      <c r="AL73" s="282">
        <v>0</v>
      </c>
      <c r="AM73" s="282">
        <v>0</v>
      </c>
      <c r="AN73" s="282">
        <v>0</v>
      </c>
      <c r="AO73" s="282">
        <v>30640.030000000002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76703.239999999991</v>
      </c>
      <c r="AW73" s="282">
        <v>27567.010000000002</v>
      </c>
      <c r="AX73" s="282">
        <v>0</v>
      </c>
      <c r="AY73" s="282">
        <v>43509.72</v>
      </c>
      <c r="AZ73" s="282">
        <v>4335.21</v>
      </c>
      <c r="BA73" s="282">
        <v>1764.01</v>
      </c>
      <c r="BB73" s="282">
        <v>24329.43</v>
      </c>
      <c r="BC73" s="282">
        <v>8273.02</v>
      </c>
      <c r="BD73" s="282">
        <v>0</v>
      </c>
      <c r="BE73" s="282">
        <v>40257.61</v>
      </c>
      <c r="BF73" s="282">
        <v>45363.67</v>
      </c>
      <c r="BG73" s="282">
        <v>0</v>
      </c>
      <c r="BH73" s="282">
        <v>0</v>
      </c>
      <c r="BI73" s="282">
        <v>14231.31</v>
      </c>
      <c r="BJ73" s="282">
        <v>0</v>
      </c>
      <c r="BK73" s="282">
        <v>0</v>
      </c>
      <c r="BL73" s="282">
        <v>18246.099999999999</v>
      </c>
      <c r="BM73" s="282">
        <v>0</v>
      </c>
      <c r="BN73" s="282">
        <v>0</v>
      </c>
      <c r="BO73" s="282">
        <v>0</v>
      </c>
      <c r="BP73" s="282">
        <v>390.61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407666.53</v>
      </c>
      <c r="CD73" s="282">
        <v>0</v>
      </c>
      <c r="CE73" s="25">
        <f t="shared" si="16"/>
        <v>2708981.7599999998</v>
      </c>
    </row>
    <row r="74" spans="1:83" x14ac:dyDescent="0.25">
      <c r="A74" s="26" t="s">
        <v>273</v>
      </c>
      <c r="B74" s="27"/>
      <c r="C74" s="282">
        <v>222516.15</v>
      </c>
      <c r="D74" s="282">
        <v>509.47</v>
      </c>
      <c r="E74" s="282">
        <v>3972.68</v>
      </c>
      <c r="F74" s="282">
        <v>0</v>
      </c>
      <c r="G74" s="282">
        <v>0</v>
      </c>
      <c r="H74" s="282">
        <v>48249.43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80610.89</v>
      </c>
      <c r="P74" s="282">
        <v>67485.33</v>
      </c>
      <c r="Q74" s="282">
        <v>14714.9</v>
      </c>
      <c r="R74" s="282">
        <v>5029.12</v>
      </c>
      <c r="S74" s="282">
        <v>8745.14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69746.41</v>
      </c>
      <c r="Z74" s="282">
        <v>0</v>
      </c>
      <c r="AA74" s="282">
        <v>2966.53</v>
      </c>
      <c r="AB74" s="282">
        <v>4721.75</v>
      </c>
      <c r="AC74" s="282">
        <v>2231</v>
      </c>
      <c r="AD74" s="282">
        <v>0</v>
      </c>
      <c r="AE74" s="282">
        <v>0</v>
      </c>
      <c r="AF74" s="282">
        <v>0</v>
      </c>
      <c r="AG74" s="282">
        <v>118548.56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6262.64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4721.3599999999997</v>
      </c>
      <c r="BF74" s="282">
        <v>104443.34</v>
      </c>
      <c r="BG74" s="282">
        <v>0</v>
      </c>
      <c r="BH74" s="282">
        <v>0</v>
      </c>
      <c r="BI74" s="282">
        <v>5230.8999999999996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986.26</v>
      </c>
      <c r="CD74" s="282">
        <v>0</v>
      </c>
      <c r="CE74" s="25">
        <f t="shared" si="16"/>
        <v>771691.8600000001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13472.68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327.18</v>
      </c>
      <c r="Q75" s="282">
        <v>0</v>
      </c>
      <c r="R75" s="282">
        <v>5931.62</v>
      </c>
      <c r="S75" s="282">
        <v>0</v>
      </c>
      <c r="T75" s="282">
        <v>0</v>
      </c>
      <c r="U75" s="282">
        <v>9441.92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-12185.59</v>
      </c>
      <c r="CD75" s="282">
        <v>0</v>
      </c>
      <c r="CE75" s="25">
        <f t="shared" si="16"/>
        <v>16987.810000000001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80168.260000000009</v>
      </c>
      <c r="D77" s="282">
        <v>26370.05</v>
      </c>
      <c r="E77" s="282">
        <v>0</v>
      </c>
      <c r="F77" s="282">
        <v>0</v>
      </c>
      <c r="G77" s="282">
        <v>0</v>
      </c>
      <c r="H77" s="282">
        <v>20693.43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67385.23</v>
      </c>
      <c r="P77" s="282">
        <v>139859.68</v>
      </c>
      <c r="Q77" s="282">
        <v>40.6</v>
      </c>
      <c r="R77" s="282">
        <v>2685.32</v>
      </c>
      <c r="S77" s="282">
        <v>245066.55</v>
      </c>
      <c r="T77" s="282">
        <v>0</v>
      </c>
      <c r="U77" s="282">
        <v>763.52</v>
      </c>
      <c r="V77" s="282">
        <v>0</v>
      </c>
      <c r="W77" s="282">
        <v>4213.28</v>
      </c>
      <c r="X77" s="282">
        <v>2117.6</v>
      </c>
      <c r="Y77" s="282">
        <v>5597.27</v>
      </c>
      <c r="Z77" s="282">
        <v>0</v>
      </c>
      <c r="AA77" s="282">
        <v>0</v>
      </c>
      <c r="AB77" s="282">
        <v>1259.97</v>
      </c>
      <c r="AC77" s="282">
        <v>16770.599999999999</v>
      </c>
      <c r="AD77" s="282">
        <v>0</v>
      </c>
      <c r="AE77" s="282">
        <v>0</v>
      </c>
      <c r="AF77" s="282">
        <v>0</v>
      </c>
      <c r="AG77" s="282">
        <v>77915.5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8142.48</v>
      </c>
      <c r="AW77" s="282">
        <v>0</v>
      </c>
      <c r="AX77" s="282">
        <v>0</v>
      </c>
      <c r="AY77" s="282">
        <v>7959.93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1039863.67</v>
      </c>
      <c r="BF77" s="282">
        <v>6138.52</v>
      </c>
      <c r="BG77" s="282">
        <v>0</v>
      </c>
      <c r="BH77" s="282">
        <v>0</v>
      </c>
      <c r="BI77" s="282">
        <v>118.96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239106.83999999997</v>
      </c>
      <c r="CD77" s="282">
        <v>0</v>
      </c>
      <c r="CE77" s="25">
        <f t="shared" si="16"/>
        <v>1992237.2599999998</v>
      </c>
    </row>
    <row r="78" spans="1:83" x14ac:dyDescent="0.25">
      <c r="A78" s="26" t="s">
        <v>277</v>
      </c>
      <c r="B78" s="16"/>
      <c r="C78" s="282">
        <v>761387.98</v>
      </c>
      <c r="D78" s="282">
        <v>148414.5</v>
      </c>
      <c r="E78" s="282">
        <v>19482.86</v>
      </c>
      <c r="F78" s="282">
        <v>0</v>
      </c>
      <c r="G78" s="282">
        <v>0</v>
      </c>
      <c r="H78" s="282">
        <v>377007.45999999996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266401.40999999997</v>
      </c>
      <c r="P78" s="282">
        <v>426236.69</v>
      </c>
      <c r="Q78" s="282">
        <v>40784.339999999997</v>
      </c>
      <c r="R78" s="282">
        <v>48385.67</v>
      </c>
      <c r="S78" s="282">
        <v>0</v>
      </c>
      <c r="T78" s="282">
        <v>0</v>
      </c>
      <c r="U78" s="282">
        <v>111881.90000000001</v>
      </c>
      <c r="V78" s="282">
        <v>0</v>
      </c>
      <c r="W78" s="282">
        <v>14800.91</v>
      </c>
      <c r="X78" s="282">
        <v>51081.62</v>
      </c>
      <c r="Y78" s="282">
        <v>71793.42</v>
      </c>
      <c r="Z78" s="282">
        <v>0</v>
      </c>
      <c r="AA78" s="282">
        <v>15005.97</v>
      </c>
      <c r="AB78" s="282">
        <v>233493.63</v>
      </c>
      <c r="AC78" s="282">
        <v>60922.35</v>
      </c>
      <c r="AD78" s="282">
        <v>28336.58</v>
      </c>
      <c r="AE78" s="282">
        <v>0</v>
      </c>
      <c r="AF78" s="282">
        <v>0</v>
      </c>
      <c r="AG78" s="282">
        <v>412624.15</v>
      </c>
      <c r="AH78" s="282">
        <v>0</v>
      </c>
      <c r="AI78" s="282">
        <v>0</v>
      </c>
      <c r="AJ78" s="282">
        <v>5538.06</v>
      </c>
      <c r="AK78" s="282">
        <v>28700.48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110786.35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12797009.619999999</v>
      </c>
      <c r="CD78" s="282">
        <v>0</v>
      </c>
      <c r="CE78" s="25">
        <f t="shared" si="16"/>
        <v>16030075.949999999</v>
      </c>
    </row>
    <row r="79" spans="1:83" x14ac:dyDescent="0.25">
      <c r="A79" s="26" t="s">
        <v>278</v>
      </c>
      <c r="B79" s="16"/>
      <c r="C79" s="282">
        <v>921.44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2194.4</v>
      </c>
      <c r="AC79" s="282">
        <v>0</v>
      </c>
      <c r="AD79" s="282">
        <v>0</v>
      </c>
      <c r="AE79" s="282">
        <v>0</v>
      </c>
      <c r="AF79" s="282">
        <v>0</v>
      </c>
      <c r="AG79" s="282">
        <v>15000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-8533.74</v>
      </c>
      <c r="CD79" s="282">
        <v>0</v>
      </c>
      <c r="CE79" s="25">
        <f t="shared" si="16"/>
        <v>9582.1</v>
      </c>
    </row>
    <row r="80" spans="1:83" x14ac:dyDescent="0.25">
      <c r="A80" s="26" t="s">
        <v>279</v>
      </c>
      <c r="B80" s="16"/>
      <c r="C80" s="282">
        <v>16293.079999999998</v>
      </c>
      <c r="D80" s="282">
        <v>2309.56</v>
      </c>
      <c r="E80" s="282">
        <v>222.06</v>
      </c>
      <c r="F80" s="282">
        <v>0</v>
      </c>
      <c r="G80" s="282">
        <v>0</v>
      </c>
      <c r="H80" s="282">
        <v>6494.3899999999994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6691.8</v>
      </c>
      <c r="P80" s="282">
        <v>5101.6000000000004</v>
      </c>
      <c r="Q80" s="282">
        <v>768.13</v>
      </c>
      <c r="R80" s="282">
        <v>2296.67</v>
      </c>
      <c r="S80" s="282">
        <v>58.62</v>
      </c>
      <c r="T80" s="282">
        <v>0</v>
      </c>
      <c r="U80" s="282">
        <v>0</v>
      </c>
      <c r="V80" s="282">
        <v>0</v>
      </c>
      <c r="W80" s="282">
        <v>244.67</v>
      </c>
      <c r="X80" s="282">
        <v>1027.4000000000001</v>
      </c>
      <c r="Y80" s="282">
        <v>1536.5</v>
      </c>
      <c r="Z80" s="282">
        <v>0</v>
      </c>
      <c r="AA80" s="282">
        <v>238.14</v>
      </c>
      <c r="AB80" s="282">
        <v>4667.84</v>
      </c>
      <c r="AC80" s="282">
        <v>6013.72</v>
      </c>
      <c r="AD80" s="282">
        <v>0</v>
      </c>
      <c r="AE80" s="282">
        <v>0</v>
      </c>
      <c r="AF80" s="282">
        <v>0</v>
      </c>
      <c r="AG80" s="282">
        <v>11181.18</v>
      </c>
      <c r="AH80" s="282">
        <v>0</v>
      </c>
      <c r="AI80" s="282">
        <v>0</v>
      </c>
      <c r="AJ80" s="282">
        <v>110.93</v>
      </c>
      <c r="AK80" s="282">
        <v>661.18</v>
      </c>
      <c r="AL80" s="282">
        <v>0</v>
      </c>
      <c r="AM80" s="282">
        <v>0</v>
      </c>
      <c r="AN80" s="282">
        <v>0</v>
      </c>
      <c r="AO80" s="282">
        <v>64.61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1477.77</v>
      </c>
      <c r="AW80" s="282">
        <v>30000.05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506.34</v>
      </c>
      <c r="BD80" s="282">
        <v>0</v>
      </c>
      <c r="BE80" s="282">
        <v>1923.5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-30485.53</v>
      </c>
      <c r="CD80" s="282">
        <v>0</v>
      </c>
      <c r="CE80" s="25">
        <f t="shared" si="16"/>
        <v>69404.209999999992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350.22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1205.6400000000001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35966.75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1724531.08</v>
      </c>
      <c r="CD81" s="282">
        <v>0</v>
      </c>
      <c r="CE81" s="25">
        <f t="shared" si="16"/>
        <v>1762053.6900000002</v>
      </c>
    </row>
    <row r="82" spans="1:84" x14ac:dyDescent="0.25">
      <c r="A82" s="26" t="s">
        <v>281</v>
      </c>
      <c r="B82" s="16"/>
      <c r="C82" s="282">
        <v>263472.56</v>
      </c>
      <c r="D82" s="282">
        <v>30721.129999999997</v>
      </c>
      <c r="E82" s="282">
        <v>0</v>
      </c>
      <c r="F82" s="282">
        <v>0</v>
      </c>
      <c r="G82" s="282">
        <v>0</v>
      </c>
      <c r="H82" s="282">
        <v>97692.4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85395.57</v>
      </c>
      <c r="P82" s="282">
        <v>80302.739999999991</v>
      </c>
      <c r="Q82" s="282">
        <v>17498.509999999998</v>
      </c>
      <c r="R82" s="282">
        <v>33908.449999999997</v>
      </c>
      <c r="S82" s="282">
        <v>21039.24</v>
      </c>
      <c r="T82" s="282">
        <v>0</v>
      </c>
      <c r="U82" s="282">
        <v>29985.78</v>
      </c>
      <c r="V82" s="282">
        <v>0</v>
      </c>
      <c r="W82" s="282">
        <v>49472.520000000004</v>
      </c>
      <c r="X82" s="282">
        <v>11861.04</v>
      </c>
      <c r="Y82" s="282">
        <v>18049.689999999999</v>
      </c>
      <c r="Z82" s="282">
        <v>0</v>
      </c>
      <c r="AA82" s="282">
        <v>16831.28</v>
      </c>
      <c r="AB82" s="282">
        <v>6822.3</v>
      </c>
      <c r="AC82" s="282">
        <v>7939.1</v>
      </c>
      <c r="AD82" s="282">
        <v>1293.69</v>
      </c>
      <c r="AE82" s="282">
        <v>0</v>
      </c>
      <c r="AF82" s="282">
        <v>0</v>
      </c>
      <c r="AG82" s="282">
        <v>125213.43</v>
      </c>
      <c r="AH82" s="282">
        <v>0</v>
      </c>
      <c r="AI82" s="282">
        <v>0</v>
      </c>
      <c r="AJ82" s="282">
        <v>0</v>
      </c>
      <c r="AK82" s="282">
        <v>10607.04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22426.07</v>
      </c>
      <c r="AW82" s="282">
        <v>762.5</v>
      </c>
      <c r="AX82" s="282">
        <v>0</v>
      </c>
      <c r="AY82" s="282">
        <v>36767.43</v>
      </c>
      <c r="AZ82" s="282">
        <v>0</v>
      </c>
      <c r="BA82" s="282">
        <v>0</v>
      </c>
      <c r="BB82" s="282">
        <v>0</v>
      </c>
      <c r="BC82" s="282">
        <v>4779.74</v>
      </c>
      <c r="BD82" s="282">
        <v>0</v>
      </c>
      <c r="BE82" s="282">
        <v>507040.81</v>
      </c>
      <c r="BF82" s="282">
        <v>13740.16</v>
      </c>
      <c r="BG82" s="282">
        <v>0</v>
      </c>
      <c r="BH82" s="282">
        <v>0</v>
      </c>
      <c r="BI82" s="282">
        <v>7217.43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93487.930000000008</v>
      </c>
      <c r="CD82" s="282">
        <v>0</v>
      </c>
      <c r="CE82" s="25">
        <f t="shared" si="16"/>
        <v>1594328.5399999998</v>
      </c>
    </row>
    <row r="83" spans="1:84" x14ac:dyDescent="0.25">
      <c r="A83" s="26" t="s">
        <v>282</v>
      </c>
      <c r="B83" s="16"/>
      <c r="C83" s="273">
        <v>51218.04999999993</v>
      </c>
      <c r="D83" s="273">
        <v>16698.450000000004</v>
      </c>
      <c r="E83" s="275">
        <v>5023.1400000000003</v>
      </c>
      <c r="F83" s="275">
        <v>0</v>
      </c>
      <c r="G83" s="273">
        <v>0</v>
      </c>
      <c r="H83" s="273">
        <v>31624.090000000011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18602.470000000016</v>
      </c>
      <c r="P83" s="275">
        <v>27258.259999999951</v>
      </c>
      <c r="Q83" s="275">
        <v>2409.84</v>
      </c>
      <c r="R83" s="276">
        <v>4828.0400000000081</v>
      </c>
      <c r="S83" s="275">
        <v>7972.5799999999981</v>
      </c>
      <c r="T83" s="273">
        <v>0</v>
      </c>
      <c r="U83" s="275">
        <v>64881.540000000008</v>
      </c>
      <c r="V83" s="275">
        <v>0</v>
      </c>
      <c r="W83" s="273">
        <v>8693.32</v>
      </c>
      <c r="X83" s="275">
        <v>1513.7499999999982</v>
      </c>
      <c r="Y83" s="275">
        <v>10404.690000000006</v>
      </c>
      <c r="Z83" s="275">
        <v>0</v>
      </c>
      <c r="AA83" s="275">
        <v>-3897.9599999999973</v>
      </c>
      <c r="AB83" s="275">
        <v>54220.490000000005</v>
      </c>
      <c r="AC83" s="275">
        <v>2605.0100000000002</v>
      </c>
      <c r="AD83" s="275">
        <v>148.77999999999929</v>
      </c>
      <c r="AE83" s="275">
        <v>0</v>
      </c>
      <c r="AF83" s="275">
        <v>0</v>
      </c>
      <c r="AG83" s="275">
        <v>1715.9100000000035</v>
      </c>
      <c r="AH83" s="275">
        <v>0</v>
      </c>
      <c r="AI83" s="275">
        <v>0</v>
      </c>
      <c r="AJ83" s="275">
        <v>2.8421709430404007E-13</v>
      </c>
      <c r="AK83" s="275">
        <v>1859.5599999999977</v>
      </c>
      <c r="AL83" s="275">
        <v>0</v>
      </c>
      <c r="AM83" s="275">
        <v>0</v>
      </c>
      <c r="AN83" s="275">
        <v>0</v>
      </c>
      <c r="AO83" s="273">
        <v>5.5699999999966536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13921.919999999998</v>
      </c>
      <c r="AW83" s="275">
        <v>87.659999999999854</v>
      </c>
      <c r="AX83" s="275">
        <v>0</v>
      </c>
      <c r="AY83" s="275">
        <v>7110.82</v>
      </c>
      <c r="AZ83" s="275">
        <v>615</v>
      </c>
      <c r="BA83" s="275">
        <v>60</v>
      </c>
      <c r="BB83" s="275">
        <v>1048.5799999999981</v>
      </c>
      <c r="BC83" s="275">
        <v>5081.5300000000007</v>
      </c>
      <c r="BD83" s="275">
        <v>0</v>
      </c>
      <c r="BE83" s="275">
        <v>39976.109999999928</v>
      </c>
      <c r="BF83" s="275">
        <v>176812.44999999998</v>
      </c>
      <c r="BG83" s="275">
        <v>0</v>
      </c>
      <c r="BH83" s="276">
        <v>0</v>
      </c>
      <c r="BI83" s="275">
        <v>835.3700000000008</v>
      </c>
      <c r="BJ83" s="275">
        <v>0</v>
      </c>
      <c r="BK83" s="275">
        <v>0</v>
      </c>
      <c r="BL83" s="275">
        <v>0</v>
      </c>
      <c r="BM83" s="275">
        <v>0</v>
      </c>
      <c r="BN83" s="275">
        <v>0</v>
      </c>
      <c r="BO83" s="275">
        <v>0</v>
      </c>
      <c r="BP83" s="275">
        <v>1027.5700000000002</v>
      </c>
      <c r="BQ83" s="275">
        <v>0</v>
      </c>
      <c r="BR83" s="275">
        <v>0</v>
      </c>
      <c r="BS83" s="275">
        <v>0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0</v>
      </c>
      <c r="BZ83" s="275">
        <v>0</v>
      </c>
      <c r="CA83" s="275">
        <v>0</v>
      </c>
      <c r="CB83" s="275">
        <v>0</v>
      </c>
      <c r="CC83" s="275">
        <v>12321037.120000003</v>
      </c>
      <c r="CD83" s="282">
        <v>0</v>
      </c>
      <c r="CE83" s="25">
        <f t="shared" si="16"/>
        <v>12875399.710000003</v>
      </c>
    </row>
    <row r="84" spans="1:84" x14ac:dyDescent="0.25">
      <c r="A84" s="31" t="s">
        <v>283</v>
      </c>
      <c r="B84" s="16"/>
      <c r="C84" s="273">
        <v>11855.31</v>
      </c>
      <c r="D84" s="273">
        <v>1772.25</v>
      </c>
      <c r="E84" s="273">
        <v>0</v>
      </c>
      <c r="F84" s="273">
        <v>0</v>
      </c>
      <c r="G84" s="273">
        <v>0</v>
      </c>
      <c r="H84" s="273">
        <v>3387.68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36337.51</v>
      </c>
      <c r="P84" s="273">
        <v>101696.85</v>
      </c>
      <c r="Q84" s="273">
        <v>0</v>
      </c>
      <c r="R84" s="273">
        <v>0</v>
      </c>
      <c r="S84" s="273">
        <v>0</v>
      </c>
      <c r="T84" s="273">
        <v>0</v>
      </c>
      <c r="U84" s="273">
        <v>8145307.8199999994</v>
      </c>
      <c r="V84" s="273">
        <v>0</v>
      </c>
      <c r="W84" s="273">
        <v>0</v>
      </c>
      <c r="X84" s="273">
        <v>0</v>
      </c>
      <c r="Y84" s="273">
        <v>-5725.2</v>
      </c>
      <c r="Z84" s="273">
        <v>0</v>
      </c>
      <c r="AA84" s="273">
        <v>0</v>
      </c>
      <c r="AB84" s="273">
        <v>6489.8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13700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351975.62</v>
      </c>
      <c r="AZ84" s="273">
        <v>552512.30000000005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39999.99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160350.84</v>
      </c>
      <c r="CD84" s="282">
        <v>0</v>
      </c>
      <c r="CE84" s="25">
        <f t="shared" si="16"/>
        <v>9419660.7699999996</v>
      </c>
    </row>
    <row r="85" spans="1:84" x14ac:dyDescent="0.25">
      <c r="A85" s="31" t="s">
        <v>284</v>
      </c>
      <c r="B85" s="25"/>
      <c r="C85" s="25">
        <f t="shared" ref="C85:AH85" si="17">SUM(C61:C69)-C84</f>
        <v>55275455.629999995</v>
      </c>
      <c r="D85" s="25">
        <f t="shared" si="17"/>
        <v>10459110.749999998</v>
      </c>
      <c r="E85" s="25">
        <f t="shared" si="17"/>
        <v>1438034.48</v>
      </c>
      <c r="F85" s="25">
        <f t="shared" si="17"/>
        <v>0</v>
      </c>
      <c r="G85" s="25">
        <f t="shared" si="17"/>
        <v>0</v>
      </c>
      <c r="H85" s="25">
        <f t="shared" si="17"/>
        <v>20564379.780000001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18207976.849999998</v>
      </c>
      <c r="P85" s="25">
        <f t="shared" si="17"/>
        <v>32538303.77</v>
      </c>
      <c r="Q85" s="25">
        <f t="shared" si="17"/>
        <v>1520153.4500000002</v>
      </c>
      <c r="R85" s="25">
        <f t="shared" si="17"/>
        <v>4223173.4400000004</v>
      </c>
      <c r="S85" s="25">
        <f t="shared" si="17"/>
        <v>326926.67</v>
      </c>
      <c r="T85" s="25">
        <f t="shared" si="17"/>
        <v>0</v>
      </c>
      <c r="U85" s="25">
        <f t="shared" si="17"/>
        <v>11198419.120000001</v>
      </c>
      <c r="V85" s="25">
        <f t="shared" si="17"/>
        <v>0</v>
      </c>
      <c r="W85" s="25">
        <f t="shared" si="17"/>
        <v>1515947.6199999999</v>
      </c>
      <c r="X85" s="25">
        <f t="shared" si="17"/>
        <v>6109717.5199999996</v>
      </c>
      <c r="Y85" s="25">
        <f t="shared" si="17"/>
        <v>6038770.7300000004</v>
      </c>
      <c r="Z85" s="25">
        <f t="shared" si="17"/>
        <v>0</v>
      </c>
      <c r="AA85" s="25">
        <f t="shared" si="17"/>
        <v>1266221.2100000002</v>
      </c>
      <c r="AB85" s="25">
        <f t="shared" si="17"/>
        <v>13457748.659999998</v>
      </c>
      <c r="AC85" s="25">
        <f t="shared" si="17"/>
        <v>5022246.01</v>
      </c>
      <c r="AD85" s="25">
        <f t="shared" si="17"/>
        <v>1431467.71</v>
      </c>
      <c r="AE85" s="25">
        <f t="shared" si="17"/>
        <v>0</v>
      </c>
      <c r="AF85" s="25">
        <f t="shared" si="17"/>
        <v>0</v>
      </c>
      <c r="AG85" s="25">
        <f t="shared" si="17"/>
        <v>39195659.339999996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330429.31</v>
      </c>
      <c r="AK85" s="25">
        <f t="shared" si="18"/>
        <v>2097048.43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212073.85999999981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7603092.25</v>
      </c>
      <c r="AW85" s="25">
        <f t="shared" si="18"/>
        <v>333607.55000000028</v>
      </c>
      <c r="AX85" s="25">
        <f t="shared" si="18"/>
        <v>0</v>
      </c>
      <c r="AY85" s="25">
        <f t="shared" si="18"/>
        <v>119304.1500000002</v>
      </c>
      <c r="AZ85" s="25">
        <f t="shared" si="18"/>
        <v>-50599.560000000056</v>
      </c>
      <c r="BA85" s="25">
        <f t="shared" si="18"/>
        <v>-3323.6400000000085</v>
      </c>
      <c r="BB85" s="25">
        <f t="shared" si="18"/>
        <v>188704.82000000041</v>
      </c>
      <c r="BC85" s="25">
        <f t="shared" si="18"/>
        <v>-48168.700000000012</v>
      </c>
      <c r="BD85" s="25">
        <f t="shared" si="18"/>
        <v>0</v>
      </c>
      <c r="BE85" s="25">
        <f t="shared" si="18"/>
        <v>844406.48999999987</v>
      </c>
      <c r="BF85" s="25">
        <f t="shared" si="18"/>
        <v>-190892.04000000004</v>
      </c>
      <c r="BG85" s="25">
        <f t="shared" si="18"/>
        <v>0</v>
      </c>
      <c r="BH85" s="25">
        <f t="shared" si="18"/>
        <v>0</v>
      </c>
      <c r="BI85" s="25">
        <f t="shared" si="18"/>
        <v>46800.890000000072</v>
      </c>
      <c r="BJ85" s="25">
        <f t="shared" si="18"/>
        <v>0</v>
      </c>
      <c r="BK85" s="25">
        <f t="shared" si="18"/>
        <v>0</v>
      </c>
      <c r="BL85" s="25">
        <f t="shared" si="18"/>
        <v>22207.03999999971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-50166.229999999996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20686164.760000002</v>
      </c>
      <c r="CD85" s="25">
        <f t="shared" si="19"/>
        <v>0</v>
      </c>
      <c r="CE85" s="25">
        <f t="shared" si="16"/>
        <v>261930402.12000003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122399534.27000001</v>
      </c>
      <c r="D87" s="273">
        <v>29485311.100000001</v>
      </c>
      <c r="E87" s="273">
        <v>0</v>
      </c>
      <c r="F87" s="273">
        <v>0</v>
      </c>
      <c r="G87" s="273">
        <v>0</v>
      </c>
      <c r="H87" s="273">
        <v>91719563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30743016</v>
      </c>
      <c r="P87" s="273">
        <v>40366809.189999998</v>
      </c>
      <c r="Q87" s="273">
        <v>319337</v>
      </c>
      <c r="R87" s="273">
        <v>5275698</v>
      </c>
      <c r="S87" s="273">
        <v>0</v>
      </c>
      <c r="T87" s="273">
        <v>0</v>
      </c>
      <c r="U87" s="273">
        <v>20796173</v>
      </c>
      <c r="V87" s="273">
        <v>0</v>
      </c>
      <c r="W87" s="273">
        <v>4773972.82</v>
      </c>
      <c r="X87" s="273">
        <v>21798482.829999998</v>
      </c>
      <c r="Y87" s="273">
        <v>16764538.4</v>
      </c>
      <c r="Z87" s="273">
        <v>0</v>
      </c>
      <c r="AA87" s="273">
        <v>1688132</v>
      </c>
      <c r="AB87" s="273">
        <v>30693084.109999999</v>
      </c>
      <c r="AC87" s="273">
        <v>17718453</v>
      </c>
      <c r="AD87" s="273">
        <v>2551815</v>
      </c>
      <c r="AE87" s="273">
        <v>0</v>
      </c>
      <c r="AF87" s="273">
        <v>0</v>
      </c>
      <c r="AG87" s="273">
        <v>53869558.799999997</v>
      </c>
      <c r="AH87" s="273">
        <v>0</v>
      </c>
      <c r="AI87" s="273">
        <v>0</v>
      </c>
      <c r="AJ87" s="273">
        <v>351</v>
      </c>
      <c r="AK87" s="273">
        <v>4885007.75</v>
      </c>
      <c r="AL87" s="273">
        <v>0</v>
      </c>
      <c r="AM87" s="273">
        <v>0</v>
      </c>
      <c r="AN87" s="273">
        <v>0</v>
      </c>
      <c r="AO87" s="273">
        <v>395440.87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4672315.59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500916593.72999996</v>
      </c>
    </row>
    <row r="88" spans="1:84" x14ac:dyDescent="0.25">
      <c r="A88" s="31" t="s">
        <v>287</v>
      </c>
      <c r="B88" s="16"/>
      <c r="C88" s="273">
        <v>6291991</v>
      </c>
      <c r="D88" s="273">
        <v>33525008.5</v>
      </c>
      <c r="E88" s="273">
        <v>5160749</v>
      </c>
      <c r="F88" s="273">
        <v>0</v>
      </c>
      <c r="G88" s="273">
        <v>0</v>
      </c>
      <c r="H88" s="273">
        <v>1655472.03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4680990</v>
      </c>
      <c r="P88" s="273">
        <v>103928212.17</v>
      </c>
      <c r="Q88" s="273">
        <v>2721825</v>
      </c>
      <c r="R88" s="273">
        <v>12913889</v>
      </c>
      <c r="S88" s="273">
        <v>0</v>
      </c>
      <c r="T88" s="273">
        <v>0</v>
      </c>
      <c r="U88" s="273">
        <v>16932160</v>
      </c>
      <c r="V88" s="273">
        <v>0</v>
      </c>
      <c r="W88" s="273">
        <v>11366589.83</v>
      </c>
      <c r="X88" s="273">
        <v>60308142.619999997</v>
      </c>
      <c r="Y88" s="273">
        <v>28355959.609999999</v>
      </c>
      <c r="Z88" s="273">
        <v>0</v>
      </c>
      <c r="AA88" s="273">
        <v>3103133.85</v>
      </c>
      <c r="AB88" s="273">
        <v>12918546.77</v>
      </c>
      <c r="AC88" s="273">
        <v>3342658</v>
      </c>
      <c r="AD88" s="273">
        <v>83048</v>
      </c>
      <c r="AE88" s="273">
        <v>0</v>
      </c>
      <c r="AF88" s="273">
        <v>0</v>
      </c>
      <c r="AG88" s="273">
        <v>138904131.19999999</v>
      </c>
      <c r="AH88" s="273">
        <v>0</v>
      </c>
      <c r="AI88" s="273">
        <v>0</v>
      </c>
      <c r="AJ88" s="273">
        <v>602990</v>
      </c>
      <c r="AK88" s="273">
        <v>378254</v>
      </c>
      <c r="AL88" s="273">
        <v>0</v>
      </c>
      <c r="AM88" s="273">
        <v>0</v>
      </c>
      <c r="AN88" s="273">
        <v>0</v>
      </c>
      <c r="AO88" s="273">
        <v>9682.75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15754673.710000001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462938107.03999996</v>
      </c>
    </row>
    <row r="89" spans="1:84" x14ac:dyDescent="0.25">
      <c r="A89" s="21" t="s">
        <v>288</v>
      </c>
      <c r="B89" s="16"/>
      <c r="C89" s="25">
        <f t="shared" ref="C89:AV89" si="21">C87+C88</f>
        <v>128691525.27000001</v>
      </c>
      <c r="D89" s="25">
        <f t="shared" si="21"/>
        <v>63010319.600000001</v>
      </c>
      <c r="E89" s="25">
        <f t="shared" si="21"/>
        <v>5160749</v>
      </c>
      <c r="F89" s="25">
        <f t="shared" si="21"/>
        <v>0</v>
      </c>
      <c r="G89" s="25">
        <f t="shared" si="21"/>
        <v>0</v>
      </c>
      <c r="H89" s="25">
        <f t="shared" si="21"/>
        <v>93375035.030000001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35424006</v>
      </c>
      <c r="P89" s="25">
        <f t="shared" si="21"/>
        <v>144295021.36000001</v>
      </c>
      <c r="Q89" s="25">
        <f t="shared" si="21"/>
        <v>3041162</v>
      </c>
      <c r="R89" s="25">
        <f t="shared" si="21"/>
        <v>18189587</v>
      </c>
      <c r="S89" s="25">
        <f t="shared" si="21"/>
        <v>0</v>
      </c>
      <c r="T89" s="25">
        <f t="shared" si="21"/>
        <v>0</v>
      </c>
      <c r="U89" s="25">
        <f t="shared" si="21"/>
        <v>37728333</v>
      </c>
      <c r="V89" s="25">
        <f t="shared" si="21"/>
        <v>0</v>
      </c>
      <c r="W89" s="25">
        <f t="shared" si="21"/>
        <v>16140562.65</v>
      </c>
      <c r="X89" s="25">
        <f t="shared" si="21"/>
        <v>82106625.449999988</v>
      </c>
      <c r="Y89" s="25">
        <f t="shared" si="21"/>
        <v>45120498.009999998</v>
      </c>
      <c r="Z89" s="25">
        <f t="shared" si="21"/>
        <v>0</v>
      </c>
      <c r="AA89" s="25">
        <f t="shared" si="21"/>
        <v>4791265.8499999996</v>
      </c>
      <c r="AB89" s="25">
        <f t="shared" si="21"/>
        <v>43611630.879999995</v>
      </c>
      <c r="AC89" s="25">
        <f t="shared" si="21"/>
        <v>21061111</v>
      </c>
      <c r="AD89" s="25">
        <f t="shared" si="21"/>
        <v>2634863</v>
      </c>
      <c r="AE89" s="25">
        <f t="shared" si="21"/>
        <v>0</v>
      </c>
      <c r="AF89" s="25">
        <f t="shared" si="21"/>
        <v>0</v>
      </c>
      <c r="AG89" s="25">
        <f t="shared" si="21"/>
        <v>192773690</v>
      </c>
      <c r="AH89" s="25">
        <f t="shared" si="21"/>
        <v>0</v>
      </c>
      <c r="AI89" s="25">
        <f t="shared" si="21"/>
        <v>0</v>
      </c>
      <c r="AJ89" s="25">
        <f t="shared" si="21"/>
        <v>603341</v>
      </c>
      <c r="AK89" s="25">
        <f t="shared" si="21"/>
        <v>5263261.75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405123.62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20426989.300000001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963854700.76999986</v>
      </c>
    </row>
    <row r="90" spans="1:84" x14ac:dyDescent="0.25">
      <c r="A90" s="31" t="s">
        <v>289</v>
      </c>
      <c r="B90" s="25"/>
      <c r="C90" s="273">
        <v>9576.7099999999991</v>
      </c>
      <c r="D90" s="273">
        <v>11940.610000000002</v>
      </c>
      <c r="E90" s="273">
        <v>21064.249999999993</v>
      </c>
      <c r="F90" s="273">
        <v>0</v>
      </c>
      <c r="G90" s="273">
        <v>0</v>
      </c>
      <c r="H90" s="273">
        <v>15891.179999999998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13892.000000000002</v>
      </c>
      <c r="P90" s="273">
        <v>12953.940000000002</v>
      </c>
      <c r="Q90" s="273">
        <v>0</v>
      </c>
      <c r="R90" s="273">
        <v>5419.7800000000007</v>
      </c>
      <c r="S90" s="273">
        <v>3421.9599999999996</v>
      </c>
      <c r="T90" s="273">
        <v>0</v>
      </c>
      <c r="U90" s="273">
        <v>4878.0400000000009</v>
      </c>
      <c r="V90" s="273">
        <v>0</v>
      </c>
      <c r="W90" s="273">
        <v>2184.5899999999997</v>
      </c>
      <c r="X90" s="273">
        <v>1928.6299999999999</v>
      </c>
      <c r="Y90" s="273">
        <v>13870.289999999999</v>
      </c>
      <c r="Z90" s="273">
        <v>0</v>
      </c>
      <c r="AA90" s="273">
        <v>2737.0699999999997</v>
      </c>
      <c r="AB90" s="273">
        <v>1109.98</v>
      </c>
      <c r="AC90" s="273">
        <v>1292.2099999999998</v>
      </c>
      <c r="AD90" s="273">
        <v>210.79</v>
      </c>
      <c r="AE90" s="273">
        <v>0</v>
      </c>
      <c r="AF90" s="273">
        <v>0</v>
      </c>
      <c r="AG90" s="273">
        <v>20649.849999999991</v>
      </c>
      <c r="AH90" s="273">
        <v>0</v>
      </c>
      <c r="AI90" s="273">
        <v>108.58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2582.9399999999996</v>
      </c>
      <c r="AW90" s="273">
        <v>0</v>
      </c>
      <c r="AX90" s="273">
        <v>0</v>
      </c>
      <c r="AY90" s="273">
        <v>5980.53</v>
      </c>
      <c r="AZ90" s="273">
        <v>0</v>
      </c>
      <c r="BA90" s="273">
        <v>0</v>
      </c>
      <c r="BB90" s="273">
        <v>0</v>
      </c>
      <c r="BC90" s="273">
        <v>778.3599999999999</v>
      </c>
      <c r="BD90" s="273">
        <v>1173.78</v>
      </c>
      <c r="BE90" s="273">
        <v>50281.9</v>
      </c>
      <c r="BF90" s="273">
        <v>2235.3499999999995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5315.59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171.12</v>
      </c>
      <c r="BY90" s="273">
        <v>548.57000000000005</v>
      </c>
      <c r="BZ90" s="273">
        <v>124</v>
      </c>
      <c r="CA90" s="273">
        <v>0</v>
      </c>
      <c r="CB90" s="273">
        <v>0</v>
      </c>
      <c r="CC90" s="273">
        <v>442.87000000000006</v>
      </c>
      <c r="CD90" s="224" t="s">
        <v>247</v>
      </c>
      <c r="CE90" s="25">
        <f t="shared" si="20"/>
        <v>212765.46999999994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9598.8092899133662</v>
      </c>
      <c r="D91" s="273">
        <v>19231.018970451732</v>
      </c>
      <c r="E91" s="273">
        <v>32939.399094987624</v>
      </c>
      <c r="F91" s="273">
        <v>325.0750889542079</v>
      </c>
      <c r="G91" s="273">
        <v>0</v>
      </c>
      <c r="H91" s="273">
        <v>47397.138478496294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10906.384978341584</v>
      </c>
      <c r="P91" s="273">
        <v>0</v>
      </c>
      <c r="Q91" s="273">
        <v>0</v>
      </c>
      <c r="R91" s="273">
        <v>2402.1825495049507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15831.454459313118</v>
      </c>
      <c r="AH91" s="273">
        <v>0</v>
      </c>
      <c r="AI91" s="273">
        <v>621.37954439975249</v>
      </c>
      <c r="AJ91" s="273">
        <v>0</v>
      </c>
      <c r="AK91" s="273">
        <v>0</v>
      </c>
      <c r="AL91" s="273">
        <v>22.156694771039604</v>
      </c>
      <c r="AM91" s="273">
        <v>0</v>
      </c>
      <c r="AN91" s="273">
        <v>0</v>
      </c>
      <c r="AO91" s="273">
        <v>14634.000850866336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/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153909.00000000003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9502.3561279191563</v>
      </c>
      <c r="D92" s="273">
        <v>6518.1681187996792</v>
      </c>
      <c r="E92" s="273">
        <v>8773.011670466447</v>
      </c>
      <c r="F92" s="273">
        <v>0</v>
      </c>
      <c r="G92" s="273">
        <v>0</v>
      </c>
      <c r="H92" s="273">
        <v>6117.3070429478094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6484.763029145357</v>
      </c>
      <c r="P92" s="273">
        <v>7656.7249245178391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2995.3230390042518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2899.2834062480742</v>
      </c>
      <c r="AH92" s="273">
        <v>0</v>
      </c>
      <c r="AI92" s="273">
        <v>0</v>
      </c>
      <c r="AJ92" s="273">
        <v>16819.46264095138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67766.399999999994</v>
      </c>
      <c r="CF92" s="16"/>
    </row>
    <row r="93" spans="1:84" x14ac:dyDescent="0.25">
      <c r="A93" s="21" t="s">
        <v>292</v>
      </c>
      <c r="B93" s="16"/>
      <c r="C93" s="273">
        <v>259127.38</v>
      </c>
      <c r="D93" s="273">
        <v>630</v>
      </c>
      <c r="E93" s="273">
        <v>0</v>
      </c>
      <c r="F93" s="273">
        <v>0</v>
      </c>
      <c r="G93" s="273">
        <v>0</v>
      </c>
      <c r="H93" s="273">
        <v>59108.509999999995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87648.34</v>
      </c>
      <c r="P93" s="273">
        <v>69929.06</v>
      </c>
      <c r="Q93" s="273">
        <v>15777.08</v>
      </c>
      <c r="R93" s="273">
        <v>6146.25</v>
      </c>
      <c r="S93" s="273">
        <v>5826.4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85629.37</v>
      </c>
      <c r="Z93" s="273">
        <v>0</v>
      </c>
      <c r="AA93" s="273">
        <v>3623.56</v>
      </c>
      <c r="AB93" s="273">
        <v>3379.29</v>
      </c>
      <c r="AC93" s="273">
        <v>2648.13</v>
      </c>
      <c r="AD93" s="273">
        <v>0</v>
      </c>
      <c r="AE93" s="273">
        <v>0</v>
      </c>
      <c r="AF93" s="273">
        <v>0</v>
      </c>
      <c r="AG93" s="273">
        <v>148012.23000000001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57856.75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5115.13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810457.4800000001</v>
      </c>
      <c r="CF93" s="25">
        <f>BA59</f>
        <v>0</v>
      </c>
    </row>
    <row r="94" spans="1:84" x14ac:dyDescent="0.25">
      <c r="A94" s="21" t="s">
        <v>293</v>
      </c>
      <c r="B94" s="16"/>
      <c r="C94" s="277">
        <v>128</v>
      </c>
      <c r="D94" s="277">
        <v>5</v>
      </c>
      <c r="E94" s="277">
        <v>0</v>
      </c>
      <c r="F94" s="277">
        <v>0</v>
      </c>
      <c r="G94" s="277">
        <v>0</v>
      </c>
      <c r="H94" s="277">
        <v>47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45</v>
      </c>
      <c r="P94" s="274">
        <v>24</v>
      </c>
      <c r="Q94" s="274">
        <v>6</v>
      </c>
      <c r="R94" s="274">
        <v>18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58</v>
      </c>
      <c r="AH94" s="274">
        <v>0</v>
      </c>
      <c r="AI94" s="274">
        <v>0</v>
      </c>
      <c r="AJ94" s="274">
        <v>1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58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390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1370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98001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1371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1059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1060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7394.9999999999991</v>
      </c>
      <c r="D127" s="295">
        <v>49854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1305</v>
      </c>
      <c r="D130" s="295">
        <v>1890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22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33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32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31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58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176</v>
      </c>
    </row>
    <row r="144" spans="1:5" x14ac:dyDescent="0.25">
      <c r="A144" s="16" t="s">
        <v>348</v>
      </c>
      <c r="B144" s="35" t="s">
        <v>299</v>
      </c>
      <c r="C144" s="294">
        <v>195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2992.2791424334223</v>
      </c>
      <c r="C154" s="295">
        <v>2050.1111305803979</v>
      </c>
      <c r="D154" s="295">
        <v>2352.6097269861793</v>
      </c>
      <c r="E154" s="25">
        <f>SUM(B154:D154)</f>
        <v>7394.9999999999991</v>
      </c>
    </row>
    <row r="155" spans="1:6" x14ac:dyDescent="0.25">
      <c r="A155" s="16" t="s">
        <v>241</v>
      </c>
      <c r="B155" s="295">
        <v>14184.091015397049</v>
      </c>
      <c r="C155" s="295">
        <v>9717.9980488661622</v>
      </c>
      <c r="D155" s="295">
        <v>11151.910935736791</v>
      </c>
      <c r="E155" s="25">
        <f>SUM(B155:D155)</f>
        <v>35054</v>
      </c>
    </row>
    <row r="156" spans="1:6" x14ac:dyDescent="0.25">
      <c r="A156" s="16" t="s">
        <v>355</v>
      </c>
      <c r="B156" s="295">
        <v>7385</v>
      </c>
      <c r="C156" s="295">
        <v>4940</v>
      </c>
      <c r="D156" s="295">
        <v>10252</v>
      </c>
      <c r="E156" s="25">
        <f>SUM(B156:D156)</f>
        <v>22577</v>
      </c>
    </row>
    <row r="157" spans="1:6" x14ac:dyDescent="0.25">
      <c r="A157" s="16" t="s">
        <v>286</v>
      </c>
      <c r="B157" s="295">
        <v>274232441.19999999</v>
      </c>
      <c r="C157" s="295">
        <v>130106908.05</v>
      </c>
      <c r="D157" s="295">
        <v>96577244.480000004</v>
      </c>
      <c r="E157" s="25">
        <f>SUM(B157:D157)</f>
        <v>500916593.73000002</v>
      </c>
      <c r="F157" s="14"/>
    </row>
    <row r="158" spans="1:6" x14ac:dyDescent="0.25">
      <c r="A158" s="16" t="s">
        <v>287</v>
      </c>
      <c r="B158" s="295">
        <v>136731598.69</v>
      </c>
      <c r="C158" s="295">
        <v>133423244.40000001</v>
      </c>
      <c r="D158" s="295">
        <v>192783263.95000002</v>
      </c>
      <c r="E158" s="25">
        <f>SUM(B158:D158)</f>
        <v>462938107.04000008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7114322.6900000004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-147.6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11051805.560000001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5344668.58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43549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23554198.230000004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335263.26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874273.54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1209536.8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2708981.7599999998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2708981.7599999998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70603.899999999994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1531011.03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231042.66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1832657.5899999999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5441964.5999999996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5441964.5999999996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10764687.68</v>
      </c>
      <c r="C211" s="292">
        <v>0</v>
      </c>
      <c r="D211" s="295">
        <v>49.55</v>
      </c>
      <c r="E211" s="25">
        <f t="shared" ref="E211:E219" si="22">SUM(B211:C211)-D211</f>
        <v>10764638.129999999</v>
      </c>
    </row>
    <row r="212" spans="1:5" x14ac:dyDescent="0.25">
      <c r="A212" s="16" t="s">
        <v>390</v>
      </c>
      <c r="B212" s="292">
        <v>25229.74</v>
      </c>
      <c r="C212" s="292">
        <v>0</v>
      </c>
      <c r="D212" s="295">
        <v>0</v>
      </c>
      <c r="E212" s="25">
        <f t="shared" si="22"/>
        <v>25229.74</v>
      </c>
    </row>
    <row r="213" spans="1:5" x14ac:dyDescent="0.25">
      <c r="A213" s="16" t="s">
        <v>391</v>
      </c>
      <c r="B213" s="292">
        <v>151557438.22999999</v>
      </c>
      <c r="C213" s="292">
        <v>2249600.02</v>
      </c>
      <c r="D213" s="295">
        <v>0</v>
      </c>
      <c r="E213" s="25">
        <f t="shared" si="22"/>
        <v>153807038.25</v>
      </c>
    </row>
    <row r="214" spans="1:5" x14ac:dyDescent="0.25">
      <c r="A214" s="16" t="s">
        <v>393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394</v>
      </c>
      <c r="B215" s="292">
        <v>6319522.6600000001</v>
      </c>
      <c r="C215" s="292">
        <v>26174.1</v>
      </c>
      <c r="D215" s="295">
        <v>0</v>
      </c>
      <c r="E215" s="25">
        <f t="shared" si="22"/>
        <v>6345696.7599999998</v>
      </c>
    </row>
    <row r="216" spans="1:5" x14ac:dyDescent="0.25">
      <c r="A216" s="16" t="s">
        <v>395</v>
      </c>
      <c r="B216" s="292">
        <v>40671729.340000004</v>
      </c>
      <c r="C216" s="292">
        <v>1839171.4100000001</v>
      </c>
      <c r="D216" s="295">
        <v>21498.68</v>
      </c>
      <c r="E216" s="25">
        <f t="shared" si="22"/>
        <v>42489402.07</v>
      </c>
    </row>
    <row r="217" spans="1:5" x14ac:dyDescent="0.25">
      <c r="A217" s="16" t="s">
        <v>396</v>
      </c>
      <c r="B217" s="292">
        <v>0</v>
      </c>
      <c r="C217" s="292">
        <v>0</v>
      </c>
      <c r="D217" s="295"/>
      <c r="E217" s="25">
        <f t="shared" si="22"/>
        <v>0</v>
      </c>
    </row>
    <row r="218" spans="1:5" x14ac:dyDescent="0.25">
      <c r="A218" s="16" t="s">
        <v>397</v>
      </c>
      <c r="B218" s="292">
        <v>2273637.64</v>
      </c>
      <c r="C218" s="292">
        <v>0</v>
      </c>
      <c r="D218" s="295">
        <v>0</v>
      </c>
      <c r="E218" s="25">
        <f t="shared" si="22"/>
        <v>2273637.64</v>
      </c>
    </row>
    <row r="219" spans="1:5" x14ac:dyDescent="0.25">
      <c r="A219" s="16" t="s">
        <v>398</v>
      </c>
      <c r="B219" s="292">
        <v>2667031.2599999998</v>
      </c>
      <c r="C219" s="292">
        <v>9335432.75</v>
      </c>
      <c r="D219" s="295">
        <v>3063047.23</v>
      </c>
      <c r="E219" s="25">
        <f t="shared" si="22"/>
        <v>8939416.7799999993</v>
      </c>
    </row>
    <row r="220" spans="1:5" x14ac:dyDescent="0.25">
      <c r="A220" s="16" t="s">
        <v>229</v>
      </c>
      <c r="B220" s="25">
        <f>SUM(B211:B219)</f>
        <v>214279276.54999995</v>
      </c>
      <c r="C220" s="225">
        <f>SUM(C211:C219)</f>
        <v>13450378.280000001</v>
      </c>
      <c r="D220" s="25">
        <f>SUM(D211:D219)</f>
        <v>3084595.46</v>
      </c>
      <c r="E220" s="25">
        <f>SUM(E211:E219)</f>
        <v>224645059.36999997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22555.94</v>
      </c>
      <c r="C225" s="292">
        <v>1234.06</v>
      </c>
      <c r="D225" s="295">
        <v>0</v>
      </c>
      <c r="E225" s="25">
        <f t="shared" ref="E225:E232" si="23">SUM(B225:C225)-D225</f>
        <v>23790</v>
      </c>
    </row>
    <row r="226" spans="1:6" x14ac:dyDescent="0.25">
      <c r="A226" s="16" t="s">
        <v>391</v>
      </c>
      <c r="B226" s="292">
        <v>52388547.759999998</v>
      </c>
      <c r="C226" s="292">
        <v>4436376.63</v>
      </c>
      <c r="D226" s="295">
        <v>0</v>
      </c>
      <c r="E226" s="25">
        <f t="shared" si="23"/>
        <v>56824924.390000001</v>
      </c>
    </row>
    <row r="227" spans="1:6" x14ac:dyDescent="0.25">
      <c r="A227" s="16" t="s">
        <v>393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394</v>
      </c>
      <c r="B228" s="292">
        <v>2809256.43</v>
      </c>
      <c r="C228" s="292">
        <v>425849.27</v>
      </c>
      <c r="D228" s="295">
        <v>0</v>
      </c>
      <c r="E228" s="25">
        <f t="shared" si="23"/>
        <v>3235105.7</v>
      </c>
    </row>
    <row r="229" spans="1:6" x14ac:dyDescent="0.25">
      <c r="A229" s="16" t="s">
        <v>395</v>
      </c>
      <c r="B229" s="292">
        <v>30084861.129999999</v>
      </c>
      <c r="C229" s="292">
        <v>2164566.44</v>
      </c>
      <c r="D229" s="295">
        <v>15773.48</v>
      </c>
      <c r="E229" s="25">
        <f t="shared" si="23"/>
        <v>32233654.09</v>
      </c>
    </row>
    <row r="230" spans="1:6" x14ac:dyDescent="0.25">
      <c r="A230" s="16" t="s">
        <v>396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397</v>
      </c>
      <c r="B231" s="292">
        <v>1266324.49</v>
      </c>
      <c r="C231" s="292">
        <v>80546.570000000007</v>
      </c>
      <c r="D231" s="295">
        <v>3969.63</v>
      </c>
      <c r="E231" s="25">
        <f t="shared" si="23"/>
        <v>1342901.4300000002</v>
      </c>
    </row>
    <row r="232" spans="1:6" x14ac:dyDescent="0.25">
      <c r="A232" s="16" t="s">
        <v>398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86571545.749999985</v>
      </c>
      <c r="C233" s="225">
        <f>SUM(C224:C232)</f>
        <v>7108572.9699999988</v>
      </c>
      <c r="D233" s="25">
        <f>SUM(D224:D232)</f>
        <v>19743.11</v>
      </c>
      <c r="E233" s="25">
        <f>SUM(E224:E232)</f>
        <v>93660375.610000014</v>
      </c>
    </row>
    <row r="234" spans="1:6" x14ac:dyDescent="0.25">
      <c r="A234" s="16"/>
      <c r="B234" s="16"/>
      <c r="C234" s="22"/>
      <c r="D234" s="16"/>
      <c r="E234" s="16"/>
      <c r="F234" s="11">
        <f>E220-E233</f>
        <v>130984683.75999996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6" t="s">
        <v>401</v>
      </c>
      <c r="C236" s="346"/>
      <c r="D236" s="30"/>
      <c r="E236" s="30"/>
    </row>
    <row r="237" spans="1:6" x14ac:dyDescent="0.25">
      <c r="A237" s="43" t="s">
        <v>401</v>
      </c>
      <c r="B237" s="30"/>
      <c r="C237" s="292">
        <v>9778780.0199999996</v>
      </c>
      <c r="D237" s="32">
        <f>C237</f>
        <v>9778780.0199999996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276727188.66274124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189595108.81406027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11136703.15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20282639.188625965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179967689.32457247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677709329.13999999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5009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6400577.1600000001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16920059.5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23320636.66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6183270.0299999984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779.9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6184049.9299999988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716992795.74999988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148614549.41999999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111993860.82999998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260326.95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2958228.58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1101209.3999999999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40940453.520000003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10764638.130000001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25229.74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153807038.25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/>
      <c r="D286" s="16"/>
      <c r="E286" s="16"/>
    </row>
    <row r="287" spans="1:5" x14ac:dyDescent="0.25">
      <c r="A287" s="16" t="s">
        <v>437</v>
      </c>
      <c r="B287" s="35" t="s">
        <v>299</v>
      </c>
      <c r="C287" s="292"/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49727575.5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2273637.64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8046940.1100000003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224645059.37</v>
      </c>
      <c r="E291" s="16"/>
    </row>
    <row r="292" spans="1:5" x14ac:dyDescent="0.25">
      <c r="A292" s="16" t="s">
        <v>440</v>
      </c>
      <c r="B292" s="35" t="s">
        <v>299</v>
      </c>
      <c r="C292" s="292">
        <v>93660375.609999999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130984683.76000001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8857733.3100000005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8857733.3100000005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180782870.59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180782870.59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9712228.5700000003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76856062.540000007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/>
      <c r="D317" s="16"/>
      <c r="E317" s="16"/>
    </row>
    <row r="318" spans="1:6" x14ac:dyDescent="0.25">
      <c r="A318" s="16" t="s">
        <v>460</v>
      </c>
      <c r="B318" s="35" t="s">
        <v>299</v>
      </c>
      <c r="C318" s="292"/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1528227.68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700000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88796518.790000021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/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0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91990262.050000012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/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180786780.84000003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180782870.59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500916593.72999996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462938107.03999996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963854700.76999998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9778780.0199999996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677709329.13999999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23320636.66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6184049.9299999988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716992795.74999988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246861905.0200001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101696.85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8145307.8200000003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154531.37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42112.88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976011.96999999962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9419660.8899999987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9419660.8899999987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256281565.91000009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99803204.400000021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23554198.229999997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10536389.889999999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27412178.399999999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/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50379370.339999981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6297180.8300000001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1209536.8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/>
      <c r="D397" s="16"/>
      <c r="E397" s="16"/>
    </row>
    <row r="398" spans="1:5" x14ac:dyDescent="0.25">
      <c r="A398" s="16" t="s">
        <v>525</v>
      </c>
      <c r="B398" s="35" t="s">
        <v>299</v>
      </c>
      <c r="C398" s="294"/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5441964.5999999996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1006141.85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13039476.069999997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281640.25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2708981.7599999998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771691.8600000001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16987.810000000001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1992237.2599999998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16030075.949999999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9582.1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69404.209999999992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1762053.6900000002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1594328.5399999998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12875399.710000003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52158001.059999987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276792024.55000001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-20510458.639999926</v>
      </c>
      <c r="E417" s="25"/>
    </row>
    <row r="418" spans="1:13" x14ac:dyDescent="0.25">
      <c r="A418" s="25" t="s">
        <v>532</v>
      </c>
      <c r="B418" s="16"/>
      <c r="C418" s="294">
        <v>192855.84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192855.84</v>
      </c>
      <c r="E420" s="25"/>
      <c r="F420" s="11">
        <f>D420-C399</f>
        <v>-5249108.76</v>
      </c>
    </row>
    <row r="421" spans="1:13" x14ac:dyDescent="0.25">
      <c r="A421" s="25" t="s">
        <v>535</v>
      </c>
      <c r="B421" s="16"/>
      <c r="C421" s="22"/>
      <c r="D421" s="25">
        <f>D417+D420</f>
        <v>-20317602.799999926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-20317602.799999926</v>
      </c>
      <c r="E424" s="16"/>
    </row>
    <row r="426" spans="1:13" ht="29.1" customHeight="1" x14ac:dyDescent="0.25">
      <c r="A426" s="347" t="s">
        <v>539</v>
      </c>
      <c r="B426" s="347"/>
      <c r="C426" s="347"/>
      <c r="D426" s="347"/>
      <c r="E426" s="347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162483.56999999995</v>
      </c>
      <c r="E612" s="219">
        <f>SUM(C624:D647)+SUM(C668:D713)</f>
        <v>241264477.60427484</v>
      </c>
      <c r="F612" s="219">
        <f>CE64-(AX64+BD64+BE64+BG64+BJ64+BN64+BP64+BQ64+CB64+CC64+CD64)</f>
        <v>27696751.5</v>
      </c>
      <c r="G612" s="217">
        <f>CE91-(AX91+AY91+BD91+BE91+BG91+BJ91+BN91+BP91+BQ91+CB91+CC91+CD91)</f>
        <v>153909.00000000003</v>
      </c>
      <c r="H612" s="222">
        <f>CE60-(AX60+AY60+AZ60+BD60+BE60+BG60+BJ60+BN60+BO60+BP60+BQ60+BR60+CB60+CC60+CD60)</f>
        <v>915</v>
      </c>
      <c r="I612" s="217">
        <f>CE92-(AX92+AY92+AZ92+BD92+BE92+BF92+BG92+BJ92+BN92+BO92+BP92+BQ92+BR92+CB92+CC92+CD92)</f>
        <v>67766.399999999994</v>
      </c>
      <c r="J612" s="217">
        <f>CE93-(AX93+AY93+AZ93+BA93+BD93+BE93+BF93+BG93+BJ93+BN93+BO93+BP93+BQ93+BR93+CB93+CC93+CD93)</f>
        <v>810457.4800000001</v>
      </c>
      <c r="K612" s="217">
        <f>CE89-(AW89+AX89+AY89+AZ89+BA89+BB89+BC89+BD89+BE89+BF89+BG89+BH89+BI89+BJ89+BK89+BL89+BM89+BN89+BO89+BP89+BQ89+BR89+BS89+BT89+BU89+BV89+BW89+BX89+CB89+CC89+CD89)</f>
        <v>963854700.76999986</v>
      </c>
      <c r="L612" s="223">
        <f>CE94-(AW94+AX94+AY94+AZ94+BA94+BB94+BC94+BD94+BE94+BF94+BG94+BH94+BI94+BJ94+BK94+BL94+BM94+BN94+BO94+BP94+BQ94+BR94+BS94+BT94+BU94+BV94+BW94+BX94+BY94+BZ94+CA94+CB94+CC94+CD94)</f>
        <v>390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844406.48999999987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844406.48999999987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0</v>
      </c>
      <c r="D619" s="217">
        <f>(D615/D612)*BN90</f>
        <v>27624.446546682233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20686164.760000002</v>
      </c>
      <c r="D620" s="217">
        <f>(D615/D612)*CC90</f>
        <v>2301.5391785538691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-50166.229999999996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20665924.515725236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>
        <f>(D615/D612)*BD90</f>
        <v>6099.985677519272</v>
      </c>
      <c r="E624" s="219">
        <f>(E623/E612)*SUM(C624:D624)</f>
        <v>522.50478317569241</v>
      </c>
      <c r="F624" s="219">
        <f>SUM(C624:E624)</f>
        <v>6622.490460694964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119304.1500000002</v>
      </c>
      <c r="D625" s="217">
        <f>(D615/D612)*AY90</f>
        <v>31080.055328915412</v>
      </c>
      <c r="E625" s="219">
        <f>(E623/E612)*SUM(C625:D625)</f>
        <v>12881.418211852124</v>
      </c>
      <c r="F625" s="219">
        <f>(F624/F612)*AY64</f>
        <v>132.99163072801238</v>
      </c>
      <c r="G625" s="217">
        <f>SUM(C625:F625)</f>
        <v>163398.61517149574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-50599.560000000056</v>
      </c>
      <c r="D628" s="217">
        <f>(D615/D612)*AZ90</f>
        <v>0</v>
      </c>
      <c r="E628" s="219">
        <f>(E623/E612)*SUM(C628:D628)</f>
        <v>-4334.1924922908056</v>
      </c>
      <c r="F628" s="219">
        <f>(F624/F612)*AZ64</f>
        <v>47.731089158341995</v>
      </c>
      <c r="G628" s="217">
        <f>(G625/G612)*AZ91</f>
        <v>0</v>
      </c>
      <c r="H628" s="219">
        <f>SUM(C626:G628)</f>
        <v>-54886.021403132523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-190892.04000000004</v>
      </c>
      <c r="D629" s="217">
        <f>(D615/D612)*BF90</f>
        <v>11616.830227336215</v>
      </c>
      <c r="E629" s="219">
        <f>(E623/E612)*SUM(C629:D629)</f>
        <v>-15356.126975225436</v>
      </c>
      <c r="F629" s="219">
        <f>(F624/F612)*BF64</f>
        <v>37.533074884183357</v>
      </c>
      <c r="G629" s="217">
        <f>(G625/G612)*BF91</f>
        <v>0</v>
      </c>
      <c r="H629" s="219">
        <f>(H628/H612)*BF60</f>
        <v>-2219.4347452632824</v>
      </c>
      <c r="I629" s="217">
        <f>SUM(C629:H629)</f>
        <v>-196813.23841826836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-3323.6400000000085</v>
      </c>
      <c r="D630" s="217">
        <f>(D615/D612)*BA90</f>
        <v>0</v>
      </c>
      <c r="E630" s="219">
        <f>(E623/E612)*SUM(C630:D630)</f>
        <v>-284.69211066415266</v>
      </c>
      <c r="F630" s="219">
        <f>(F624/F612)*BA64</f>
        <v>0.40703922212519605</v>
      </c>
      <c r="G630" s="217">
        <f>(G625/G612)*BA91</f>
        <v>0</v>
      </c>
      <c r="H630" s="219">
        <f>(H628/H612)*BA60</f>
        <v>-59.984722844953581</v>
      </c>
      <c r="I630" s="217">
        <f>(I629/I612)*BA92</f>
        <v>0</v>
      </c>
      <c r="J630" s="217">
        <f>SUM(C630:I630)</f>
        <v>-3667.9097942869894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333607.55000000028</v>
      </c>
      <c r="D631" s="217">
        <f>(D615/D612)*AW90</f>
        <v>0</v>
      </c>
      <c r="E631" s="219">
        <f>(E623/E612)*SUM(C631:D631)</f>
        <v>28575.729484239171</v>
      </c>
      <c r="F631" s="219">
        <f>(F624/F612)*AW64</f>
        <v>0.68730624075368019</v>
      </c>
      <c r="G631" s="217">
        <f>(G625/G612)*AW91</f>
        <v>0</v>
      </c>
      <c r="H631" s="219">
        <f>(H628/H612)*AW60</f>
        <v>-1859.5264081935611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188704.82000000041</v>
      </c>
      <c r="D632" s="217">
        <f>(D615/D612)*BB90</f>
        <v>0</v>
      </c>
      <c r="E632" s="219">
        <f>(E623/E612)*SUM(C632:D632)</f>
        <v>16163.83648599096</v>
      </c>
      <c r="F632" s="219">
        <f>(F624/F612)*BB64</f>
        <v>0.17750595203578731</v>
      </c>
      <c r="G632" s="217">
        <f>(G625/G612)*BB91</f>
        <v>0</v>
      </c>
      <c r="H632" s="219">
        <f>(H628/H612)*BB60</f>
        <v>-839.78611982935013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-48168.700000000012</v>
      </c>
      <c r="D633" s="217">
        <f>(D615/D612)*BC90</f>
        <v>4045.0381263557911</v>
      </c>
      <c r="E633" s="219">
        <f>(E623/E612)*SUM(C633:D633)</f>
        <v>-3779.4882806318201</v>
      </c>
      <c r="F633" s="219">
        <f>(F624/F612)*BC64</f>
        <v>0.5395882536203247</v>
      </c>
      <c r="G633" s="217">
        <f>(G625/G612)*BC91</f>
        <v>0</v>
      </c>
      <c r="H633" s="219">
        <f>(H628/H612)*BC60</f>
        <v>-659.83195129448939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46800.890000000072</v>
      </c>
      <c r="D634" s="217">
        <f>(D615/D612)*BI90</f>
        <v>0</v>
      </c>
      <c r="E634" s="219">
        <f>(E623/E612)*SUM(C634:D634)</f>
        <v>4008.8108685239145</v>
      </c>
      <c r="F634" s="219">
        <f>(F624/F612)*BI64</f>
        <v>-10.233753615256452</v>
      </c>
      <c r="G634" s="217">
        <f>(G625/G612)*BI91</f>
        <v>0</v>
      </c>
      <c r="H634" s="219">
        <f>(H628/H612)*BI60</f>
        <v>-599.84722844953581</v>
      </c>
      <c r="I634" s="217">
        <f>(I629/I612)*BI92</f>
        <v>0</v>
      </c>
      <c r="J634" s="217">
        <f>(J630/J612)*BI93</f>
        <v>-23.149685071758736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22207.03999999971</v>
      </c>
      <c r="D637" s="217">
        <f>(D615/D612)*BL90</f>
        <v>0</v>
      </c>
      <c r="E637" s="219">
        <f>(E623/E612)*SUM(C637:D637)</f>
        <v>1902.1822728102823</v>
      </c>
      <c r="F637" s="219">
        <f>(F624/F612)*BL64</f>
        <v>7.9721924038696654</v>
      </c>
      <c r="G637" s="217">
        <f>(G625/G612)*BL91</f>
        <v>0</v>
      </c>
      <c r="H637" s="219">
        <f>(H628/H612)*BL60</f>
        <v>-1079.7250112091644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889.28892052778031</v>
      </c>
      <c r="E644" s="219">
        <f>(E623/E612)*SUM(C644:D644)</f>
        <v>76.17357468778178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589970.4478876912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0</v>
      </c>
      <c r="D645" s="217">
        <f>(D615/D612)*BY90</f>
        <v>2850.8486625404657</v>
      </c>
      <c r="E645" s="219">
        <f>(E623/E612)*SUM(C645:D645)</f>
        <v>244.19435405841784</v>
      </c>
      <c r="F645" s="219">
        <f>(F624/F612)*BY64</f>
        <v>0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644.41226125201467</v>
      </c>
      <c r="E646" s="219">
        <f>(E623/E612)*SUM(C646:D646)</f>
        <v>55.198242527378106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3794.6535203782764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21898045.530000001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55275455.629999995</v>
      </c>
      <c r="D668" s="217">
        <f>(D615/D612)*C90</f>
        <v>49768.946342377269</v>
      </c>
      <c r="E668" s="219">
        <f>(E623/E612)*SUM(C668:D668)</f>
        <v>4738977.4336592173</v>
      </c>
      <c r="F668" s="219">
        <f>(F624/F612)*C64</f>
        <v>662.32419743704202</v>
      </c>
      <c r="G668" s="217">
        <f>(G625/G612)*C91</f>
        <v>10190.646065318675</v>
      </c>
      <c r="H668" s="219">
        <f>(H628/H612)*C60</f>
        <v>-12116.914014680624</v>
      </c>
      <c r="I668" s="217">
        <f>(I629/I612)*C92</f>
        <v>-27597.592348707421</v>
      </c>
      <c r="J668" s="217">
        <f>(J630/J612)*C93</f>
        <v>-1172.7399382752644</v>
      </c>
      <c r="K668" s="217">
        <f>(K644/K612)*C89</f>
        <v>78771.413100167541</v>
      </c>
      <c r="L668" s="217">
        <f>(L647/L612)*C94</f>
        <v>1245.4247451497934</v>
      </c>
      <c r="M668" s="202">
        <f t="shared" ref="M668:M713" si="24">ROUND(SUM(D668:L668),0)</f>
        <v>4838729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10459110.749999998</v>
      </c>
      <c r="D669" s="217">
        <f>(D615/D612)*D90</f>
        <v>62053.834603455005</v>
      </c>
      <c r="E669" s="219">
        <f>(E623/E612)*SUM(C669:D669)</f>
        <v>901208.47993034218</v>
      </c>
      <c r="F669" s="219">
        <f>(F624/F612)*D64</f>
        <v>845.84788506699294</v>
      </c>
      <c r="G669" s="217">
        <f>(G625/G612)*D91</f>
        <v>20416.751899554776</v>
      </c>
      <c r="H669" s="219">
        <f>(H628/H612)*D60</f>
        <v>-1079.7250112091644</v>
      </c>
      <c r="I669" s="217">
        <f>(I629/I612)*D92</f>
        <v>-18930.646692397371</v>
      </c>
      <c r="J669" s="217">
        <f>(J630/J612)*D93</f>
        <v>-2.8512083945487219</v>
      </c>
      <c r="K669" s="217">
        <f>(K644/K612)*D89</f>
        <v>38568.28881600203</v>
      </c>
      <c r="L669" s="217">
        <f>(L647/L612)*D94</f>
        <v>48.649404107413801</v>
      </c>
      <c r="M669" s="202">
        <f t="shared" si="24"/>
        <v>1003129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1438034.48</v>
      </c>
      <c r="D670" s="217">
        <f>(D615/D612)*E90</f>
        <v>109468.2336619173</v>
      </c>
      <c r="E670" s="219">
        <f>(E623/E612)*SUM(C670:D670)</f>
        <v>132554.01120786669</v>
      </c>
      <c r="F670" s="219">
        <f>(F624/F612)*E64</f>
        <v>26.027005986201111</v>
      </c>
      <c r="G670" s="217">
        <f>(G625/G612)*E91</f>
        <v>34970.353889000617</v>
      </c>
      <c r="H670" s="219">
        <f>(H628/H612)*E60</f>
        <v>-359.90833706972148</v>
      </c>
      <c r="I670" s="217">
        <f>(I629/I612)*E92</f>
        <v>-25479.36495882567</v>
      </c>
      <c r="J670" s="217">
        <f>(J630/J612)*E93</f>
        <v>0</v>
      </c>
      <c r="K670" s="217">
        <f>(K644/K612)*E89</f>
        <v>3158.867614105764</v>
      </c>
      <c r="L670" s="217">
        <f>(L647/L612)*E94</f>
        <v>0</v>
      </c>
      <c r="M670" s="202">
        <f t="shared" si="24"/>
        <v>254338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345.11834500820839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345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20564379.780000001</v>
      </c>
      <c r="D673" s="217">
        <f>(D615/D612)*H90</f>
        <v>82584.445465828947</v>
      </c>
      <c r="E673" s="219">
        <f>(E623/E612)*SUM(C673:D673)</f>
        <v>1768551.2944106776</v>
      </c>
      <c r="F673" s="219">
        <f>(F624/F612)*H64</f>
        <v>60.222085710413566</v>
      </c>
      <c r="G673" s="217">
        <f>(G625/G612)*H91</f>
        <v>50319.518614752269</v>
      </c>
      <c r="H673" s="219">
        <f>(H628/H612)*H60</f>
        <v>-7318.1361870843366</v>
      </c>
      <c r="I673" s="217">
        <f>(I629/I612)*H92</f>
        <v>-17766.430111699006</v>
      </c>
      <c r="J673" s="217">
        <f>(J630/J612)*H93</f>
        <v>-267.50901571629691</v>
      </c>
      <c r="K673" s="217">
        <f>(K644/K612)*H89</f>
        <v>57154.373158287344</v>
      </c>
      <c r="L673" s="217">
        <f>(L647/L612)*H94</f>
        <v>457.30439860968977</v>
      </c>
      <c r="M673" s="202">
        <f t="shared" si="24"/>
        <v>1933775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18207976.849999998</v>
      </c>
      <c r="D680" s="217">
        <f>(D615/D612)*O90</f>
        <v>72194.960752524101</v>
      </c>
      <c r="E680" s="219">
        <f>(E623/E612)*SUM(C680:D680)</f>
        <v>1565819.6122644052</v>
      </c>
      <c r="F680" s="219">
        <f>(F624/F612)*O64</f>
        <v>234.3732453111104</v>
      </c>
      <c r="G680" s="217">
        <f>(G625/G612)*O91</f>
        <v>11578.84335541273</v>
      </c>
      <c r="H680" s="219">
        <f>(H628/H612)*O60</f>
        <v>-3539.0986478522614</v>
      </c>
      <c r="I680" s="217">
        <f>(I629/I612)*O92</f>
        <v>-18833.628644005843</v>
      </c>
      <c r="J680" s="217">
        <f>(J630/J612)*O93</f>
        <v>-396.67251234327063</v>
      </c>
      <c r="K680" s="217">
        <f>(K644/K612)*O89</f>
        <v>21682.849779225508</v>
      </c>
      <c r="L680" s="217">
        <f>(L647/L612)*O94</f>
        <v>437.84463696672424</v>
      </c>
      <c r="M680" s="202">
        <f t="shared" si="24"/>
        <v>1649179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32538303.77</v>
      </c>
      <c r="D681" s="217">
        <f>(D615/D612)*P90</f>
        <v>67319.981996152623</v>
      </c>
      <c r="E681" s="219">
        <f>(E623/E612)*SUM(C681:D681)</f>
        <v>2792890.8803230766</v>
      </c>
      <c r="F681" s="219">
        <f>(F624/F612)*P64</f>
        <v>2245.569634006943</v>
      </c>
      <c r="G681" s="217">
        <f>(G625/G612)*P91</f>
        <v>0</v>
      </c>
      <c r="H681" s="219">
        <f>(H628/H612)*P60</f>
        <v>-2519.3583594880502</v>
      </c>
      <c r="I681" s="217">
        <f>(I629/I612)*P92</f>
        <v>-22237.34517507537</v>
      </c>
      <c r="J681" s="217">
        <f>(J630/J612)*P93</f>
        <v>-316.47987761095436</v>
      </c>
      <c r="K681" s="217">
        <f>(K644/K612)*P89</f>
        <v>88322.231879675513</v>
      </c>
      <c r="L681" s="217">
        <f>(L647/L612)*P94</f>
        <v>233.51713971558627</v>
      </c>
      <c r="M681" s="202">
        <f t="shared" si="24"/>
        <v>2925939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1520153.4500000002</v>
      </c>
      <c r="D682" s="217">
        <f>(D615/D612)*Q90</f>
        <v>0</v>
      </c>
      <c r="E682" s="219">
        <f>(E623/E612)*SUM(C682:D682)</f>
        <v>130211.36290750274</v>
      </c>
      <c r="F682" s="219">
        <f>(F624/F612)*Q64</f>
        <v>44.91281962360447</v>
      </c>
      <c r="G682" s="217">
        <f>(G625/G612)*Q91</f>
        <v>0</v>
      </c>
      <c r="H682" s="219">
        <f>(H628/H612)*Q60</f>
        <v>-359.90833706972148</v>
      </c>
      <c r="I682" s="217">
        <f>(I629/I612)*Q92</f>
        <v>0</v>
      </c>
      <c r="J682" s="217">
        <f>(J630/J612)*Q93</f>
        <v>-71.402766567407539</v>
      </c>
      <c r="K682" s="217">
        <f>(K644/K612)*Q89</f>
        <v>1861.4794385561308</v>
      </c>
      <c r="L682" s="217">
        <f>(L647/L612)*Q94</f>
        <v>58.379284928896567</v>
      </c>
      <c r="M682" s="202">
        <f t="shared" si="24"/>
        <v>131745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4223173.4400000004</v>
      </c>
      <c r="D683" s="217">
        <f>(D615/D612)*R90</f>
        <v>28165.908752326166</v>
      </c>
      <c r="E683" s="219">
        <f>(E623/E612)*SUM(C683:D683)</f>
        <v>364155.79676073854</v>
      </c>
      <c r="F683" s="219">
        <f>(F624/F612)*R64</f>
        <v>7.215528361067113</v>
      </c>
      <c r="G683" s="217">
        <f>(G625/G612)*R91</f>
        <v>2550.2946674869036</v>
      </c>
      <c r="H683" s="219">
        <f>(H628/H612)*R60</f>
        <v>-1199.6944568990716</v>
      </c>
      <c r="I683" s="217">
        <f>(I629/I612)*R92</f>
        <v>0</v>
      </c>
      <c r="J683" s="217">
        <f>(J630/J612)*R93</f>
        <v>-27.816253325389017</v>
      </c>
      <c r="K683" s="217">
        <f>(K644/K612)*R89</f>
        <v>11133.751571382219</v>
      </c>
      <c r="L683" s="217">
        <f>(L647/L612)*R94</f>
        <v>175.1378547866897</v>
      </c>
      <c r="M683" s="202">
        <f t="shared" si="24"/>
        <v>404961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326926.67</v>
      </c>
      <c r="D684" s="217">
        <f>(D615/D612)*S90</f>
        <v>17783.491786402774</v>
      </c>
      <c r="E684" s="219">
        <f>(E623/E612)*SUM(C684:D684)</f>
        <v>29526.742826043825</v>
      </c>
      <c r="F684" s="219">
        <f>(F624/F612)*S64</f>
        <v>63.739408818668096</v>
      </c>
      <c r="G684" s="217">
        <f>(G625/G612)*S91</f>
        <v>0</v>
      </c>
      <c r="H684" s="219">
        <f>(H628/H612)*S60</f>
        <v>-719.81667413944297</v>
      </c>
      <c r="I684" s="217">
        <f>(I629/I612)*S92</f>
        <v>0</v>
      </c>
      <c r="J684" s="217">
        <f>(J630/J612)*S93</f>
        <v>-26.368699349204242</v>
      </c>
      <c r="K684" s="217">
        <f>(K644/K612)*S89</f>
        <v>0</v>
      </c>
      <c r="L684" s="217">
        <f>(L647/L612)*S94</f>
        <v>0</v>
      </c>
      <c r="M684" s="202">
        <f t="shared" si="24"/>
        <v>46628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11198419.120000001</v>
      </c>
      <c r="D686" s="217">
        <f>(D615/D612)*U90</f>
        <v>25350.55473288531</v>
      </c>
      <c r="E686" s="219">
        <f>(E623/E612)*SUM(C686:D686)</f>
        <v>961391.32947852579</v>
      </c>
      <c r="F686" s="219">
        <f>(F624/F612)*U64</f>
        <v>403.21818993635264</v>
      </c>
      <c r="G686" s="217">
        <f>(G625/G612)*U91</f>
        <v>0</v>
      </c>
      <c r="H686" s="219">
        <f>(H628/H612)*U60</f>
        <v>-2279.4194681082363</v>
      </c>
      <c r="I686" s="217">
        <f>(I629/I612)*U92</f>
        <v>0</v>
      </c>
      <c r="J686" s="217">
        <f>(J630/J612)*U93</f>
        <v>0</v>
      </c>
      <c r="K686" s="217">
        <f>(K644/K612)*U89</f>
        <v>23093.316347665379</v>
      </c>
      <c r="L686" s="217">
        <f>(L647/L612)*U94</f>
        <v>0</v>
      </c>
      <c r="M686" s="202">
        <f t="shared" si="24"/>
        <v>1007959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1515947.6199999999</v>
      </c>
      <c r="D688" s="217">
        <f>(D615/D612)*W90</f>
        <v>11353.036950068859</v>
      </c>
      <c r="E688" s="219">
        <f>(E623/E612)*SUM(C688:D688)</f>
        <v>130823.5692330881</v>
      </c>
      <c r="F688" s="219">
        <f>(F624/F612)*W64</f>
        <v>13.694295955928869</v>
      </c>
      <c r="G688" s="217">
        <f>(G625/G612)*W91</f>
        <v>0</v>
      </c>
      <c r="H688" s="219">
        <f>(H628/H612)*W60</f>
        <v>-539.86250560458222</v>
      </c>
      <c r="I688" s="217">
        <f>(I629/I612)*W92</f>
        <v>0</v>
      </c>
      <c r="J688" s="217">
        <f>(J630/J612)*W93</f>
        <v>0</v>
      </c>
      <c r="K688" s="217">
        <f>(K644/K612)*W89</f>
        <v>9879.5544267954338</v>
      </c>
      <c r="L688" s="217">
        <f>(L647/L612)*W94</f>
        <v>0</v>
      </c>
      <c r="M688" s="202">
        <f t="shared" si="24"/>
        <v>151530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6109717.5199999996</v>
      </c>
      <c r="D689" s="217">
        <f>(D615/D612)*X90</f>
        <v>10022.845317890911</v>
      </c>
      <c r="E689" s="219">
        <f>(E623/E612)*SUM(C689:D689)</f>
        <v>524196.90499541425</v>
      </c>
      <c r="F689" s="219">
        <f>(F624/F612)*X64</f>
        <v>117.59383523034177</v>
      </c>
      <c r="G689" s="217">
        <f>(G625/G612)*X91</f>
        <v>0</v>
      </c>
      <c r="H689" s="219">
        <f>(H628/H612)*X60</f>
        <v>-779.80139698439655</v>
      </c>
      <c r="I689" s="217">
        <f>(I629/I612)*X92</f>
        <v>0</v>
      </c>
      <c r="J689" s="217">
        <f>(J630/J612)*X93</f>
        <v>0</v>
      </c>
      <c r="K689" s="217">
        <f>(K644/K612)*X89</f>
        <v>50257.038278264852</v>
      </c>
      <c r="L689" s="217">
        <f>(L647/L612)*X94</f>
        <v>0</v>
      </c>
      <c r="M689" s="202">
        <f t="shared" si="24"/>
        <v>583815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6038770.7300000004</v>
      </c>
      <c r="D690" s="217">
        <f>(D615/D612)*Y90</f>
        <v>72082.13663807424</v>
      </c>
      <c r="E690" s="219">
        <f>(E623/E612)*SUM(C690:D690)</f>
        <v>523435.63098328246</v>
      </c>
      <c r="F690" s="219">
        <f>(F624/F612)*Y64</f>
        <v>38.265775611505724</v>
      </c>
      <c r="G690" s="217">
        <f>(G625/G612)*Y91</f>
        <v>0</v>
      </c>
      <c r="H690" s="219">
        <f>(H628/H612)*Y60</f>
        <v>-1739.5569625036537</v>
      </c>
      <c r="I690" s="217">
        <f>(I629/I612)*Y92</f>
        <v>-8699.2850057738942</v>
      </c>
      <c r="J690" s="217">
        <f>(J630/J612)*Y93</f>
        <v>-387.53520406971188</v>
      </c>
      <c r="K690" s="217">
        <f>(K644/K612)*Y89</f>
        <v>27618.022092551404</v>
      </c>
      <c r="L690" s="217">
        <f>(L647/L612)*Y94</f>
        <v>0</v>
      </c>
      <c r="M690" s="202">
        <f t="shared" si="24"/>
        <v>612348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1266221.2100000002</v>
      </c>
      <c r="D692" s="217">
        <f>(D615/D612)*AA90</f>
        <v>14224.205386331061</v>
      </c>
      <c r="E692" s="219">
        <f>(E623/E612)*SUM(C692:D692)</f>
        <v>109678.75819781066</v>
      </c>
      <c r="F692" s="219">
        <f>(F624/F612)*AA64</f>
        <v>47.518114056253005</v>
      </c>
      <c r="G692" s="217">
        <f>(G625/G612)*AA91</f>
        <v>0</v>
      </c>
      <c r="H692" s="219">
        <f>(H628/H612)*AA60</f>
        <v>-239.93889137981432</v>
      </c>
      <c r="I692" s="217">
        <f>(I629/I612)*AA92</f>
        <v>0</v>
      </c>
      <c r="J692" s="217">
        <f>(J630/J612)*AA93</f>
        <v>-16.39924553992217</v>
      </c>
      <c r="K692" s="217">
        <f>(K644/K612)*AA89</f>
        <v>2932.7089002266771</v>
      </c>
      <c r="L692" s="217">
        <f>(L647/L612)*AA94</f>
        <v>0</v>
      </c>
      <c r="M692" s="202">
        <f t="shared" si="24"/>
        <v>126627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13457748.659999998</v>
      </c>
      <c r="D693" s="217">
        <f>(D615/D612)*AB90</f>
        <v>5768.4251753589615</v>
      </c>
      <c r="E693" s="219">
        <f>(E623/E612)*SUM(C693:D693)</f>
        <v>1153240.7528918425</v>
      </c>
      <c r="F693" s="219">
        <f>(F624/F612)*AB64</f>
        <v>939.18730863709311</v>
      </c>
      <c r="G693" s="217">
        <f>(G625/G612)*AB91</f>
        <v>0</v>
      </c>
      <c r="H693" s="219">
        <f>(H628/H612)*AB60</f>
        <v>-2699.312528022911</v>
      </c>
      <c r="I693" s="217">
        <f>(I629/I612)*AB92</f>
        <v>0</v>
      </c>
      <c r="J693" s="217">
        <f>(J630/J612)*AB93</f>
        <v>-15.293746056531031</v>
      </c>
      <c r="K693" s="217">
        <f>(K644/K612)*AB89</f>
        <v>26694.452372158932</v>
      </c>
      <c r="L693" s="217">
        <f>(L647/L612)*AB94</f>
        <v>0</v>
      </c>
      <c r="M693" s="202">
        <f t="shared" si="24"/>
        <v>1183928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5022246.01</v>
      </c>
      <c r="D694" s="217">
        <f>(D615/D612)*AC90</f>
        <v>6715.4513557456912</v>
      </c>
      <c r="E694" s="219">
        <f>(E623/E612)*SUM(C694:D694)</f>
        <v>430764.35861947906</v>
      </c>
      <c r="F694" s="219">
        <f>(F624/F612)*AC64</f>
        <v>69.912523392062297</v>
      </c>
      <c r="G694" s="217">
        <f>(G625/G612)*AC91</f>
        <v>0</v>
      </c>
      <c r="H694" s="219">
        <f>(H628/H612)*AC60</f>
        <v>-1559.6027939687931</v>
      </c>
      <c r="I694" s="217">
        <f>(I629/I612)*AC92</f>
        <v>0</v>
      </c>
      <c r="J694" s="217">
        <f>(J630/J612)*AC93</f>
        <v>-11.984715056914773</v>
      </c>
      <c r="K694" s="217">
        <f>(K644/K612)*AC89</f>
        <v>12891.396472679966</v>
      </c>
      <c r="L694" s="217">
        <f>(L647/L612)*AC94</f>
        <v>0</v>
      </c>
      <c r="M694" s="202">
        <f t="shared" si="24"/>
        <v>448870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1431467.71</v>
      </c>
      <c r="D695" s="217">
        <f>(D615/D612)*AD90</f>
        <v>1095.4488753976789</v>
      </c>
      <c r="E695" s="219">
        <f>(E623/E612)*SUM(C695:D695)</f>
        <v>122708.66560756935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1612.7859344264864</v>
      </c>
      <c r="L695" s="217">
        <f>(L647/L612)*AD94</f>
        <v>0</v>
      </c>
      <c r="M695" s="202">
        <f t="shared" si="24"/>
        <v>125417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>
        <f>(I629/I612)*AE92</f>
        <v>0</v>
      </c>
      <c r="J696" s="217">
        <f>(J630/J612)*AE93</f>
        <v>0</v>
      </c>
      <c r="K696" s="217">
        <f>(K644/K612)*AE89</f>
        <v>0</v>
      </c>
      <c r="L696" s="217">
        <f>(L647/L612)*AE94</f>
        <v>0</v>
      </c>
      <c r="M696" s="202">
        <f t="shared" si="24"/>
        <v>0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39195659.339999996</v>
      </c>
      <c r="D698" s="217">
        <f>(D615/D612)*AG90</f>
        <v>107314.64945979766</v>
      </c>
      <c r="E698" s="219">
        <f>(E623/E612)*SUM(C698:D698)</f>
        <v>3366563.9541098229</v>
      </c>
      <c r="F698" s="219">
        <f>(F624/F612)*AG64</f>
        <v>433.50502315001535</v>
      </c>
      <c r="G698" s="217">
        <f>(G625/G612)*AG91</f>
        <v>16807.579380038616</v>
      </c>
      <c r="H698" s="219">
        <f>(H628/H612)*AG60</f>
        <v>-5998.4722844953576</v>
      </c>
      <c r="I698" s="217">
        <f>(I629/I612)*AG92</f>
        <v>-8420.3581166482436</v>
      </c>
      <c r="J698" s="217">
        <f>(J630/J612)*AG93</f>
        <v>-669.86303598710504</v>
      </c>
      <c r="K698" s="217">
        <f>(K644/K612)*AG89</f>
        <v>117995.77274396879</v>
      </c>
      <c r="L698" s="217">
        <f>(L647/L612)*AG94</f>
        <v>564.33308764600008</v>
      </c>
      <c r="M698" s="202">
        <f t="shared" si="24"/>
        <v>3594591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564.27647844148191</v>
      </c>
      <c r="E700" s="219">
        <f>(E623/E612)*SUM(C700:D700)</f>
        <v>48.334073980828343</v>
      </c>
      <c r="F700" s="219">
        <f>(F624/F612)*AI64</f>
        <v>0</v>
      </c>
      <c r="G700" s="217">
        <f>(G625/G612)*AI91</f>
        <v>659.69213659249613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1272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330429.31</v>
      </c>
      <c r="D701" s="217">
        <f>(D615/D612)*AJ90</f>
        <v>0</v>
      </c>
      <c r="E701" s="219">
        <f>(E623/E612)*SUM(C701:D701)</f>
        <v>28303.491861091865</v>
      </c>
      <c r="F701" s="219">
        <f>(F624/F612)*AJ64</f>
        <v>0.77879579775012842</v>
      </c>
      <c r="G701" s="217">
        <f>(G625/G612)*AJ91</f>
        <v>0</v>
      </c>
      <c r="H701" s="219">
        <f>(H628/H612)*AJ60</f>
        <v>-179.95416853486074</v>
      </c>
      <c r="I701" s="217">
        <f>(I629/I612)*AJ92</f>
        <v>-48848.587365135558</v>
      </c>
      <c r="J701" s="217">
        <f>(J630/J612)*AJ93</f>
        <v>0</v>
      </c>
      <c r="K701" s="217">
        <f>(K644/K612)*AJ89</f>
        <v>369.30188721873236</v>
      </c>
      <c r="L701" s="217">
        <f>(L647/L612)*AJ94</f>
        <v>9.7298808214827606</v>
      </c>
      <c r="M701" s="202">
        <f t="shared" si="24"/>
        <v>-20345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2097048.43</v>
      </c>
      <c r="D702" s="217">
        <f>(D615/D612)*AK90</f>
        <v>0</v>
      </c>
      <c r="E702" s="219">
        <f>(E623/E612)*SUM(C702:D702)</f>
        <v>179626.29638036794</v>
      </c>
      <c r="F702" s="219">
        <f>(F624/F612)*AK64</f>
        <v>0.57002180774443412</v>
      </c>
      <c r="G702" s="217">
        <f>(G625/G612)*AK91</f>
        <v>0</v>
      </c>
      <c r="H702" s="219">
        <f>(H628/H612)*AK60</f>
        <v>-839.78611982935013</v>
      </c>
      <c r="I702" s="217">
        <f>(I629/I612)*AK92</f>
        <v>0</v>
      </c>
      <c r="J702" s="217">
        <f>(J630/J612)*AK93</f>
        <v>0</v>
      </c>
      <c r="K702" s="217">
        <f>(K644/K612)*AK89</f>
        <v>3221.6151350582304</v>
      </c>
      <c r="L702" s="217">
        <f>(L647/L612)*AK94</f>
        <v>0</v>
      </c>
      <c r="M702" s="202">
        <f t="shared" si="24"/>
        <v>182009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23.522817004628649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24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212073.85999999981</v>
      </c>
      <c r="D706" s="217">
        <f>(D615/D612)*AO90</f>
        <v>0</v>
      </c>
      <c r="E706" s="219">
        <f>(E623/E612)*SUM(C706:D706)</f>
        <v>18165.551870868629</v>
      </c>
      <c r="F706" s="219">
        <f>(F624/F612)*AO64</f>
        <v>3.1772553991291967E-2</v>
      </c>
      <c r="G706" s="217">
        <f>(G625/G612)*AO91</f>
        <v>15536.294001325776</v>
      </c>
      <c r="H706" s="219">
        <f>(H628/H612)*AO60</f>
        <v>-119.96944568990716</v>
      </c>
      <c r="I706" s="217">
        <f>(I629/I612)*AO92</f>
        <v>0</v>
      </c>
      <c r="J706" s="217">
        <f>(J630/J612)*AO93</f>
        <v>0</v>
      </c>
      <c r="K706" s="217">
        <f>(K644/K612)*AO89</f>
        <v>247.9740601465582</v>
      </c>
      <c r="L706" s="217">
        <f>(L647/L612)*AO94</f>
        <v>0</v>
      </c>
      <c r="M706" s="202">
        <f t="shared" si="24"/>
        <v>33830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7603092.25</v>
      </c>
      <c r="D713" s="217">
        <f>(D615/D612)*AV90</f>
        <v>13423.211339340956</v>
      </c>
      <c r="E713" s="219">
        <f>(E623/E612)*SUM(C713:D713)</f>
        <v>652405.75471315905</v>
      </c>
      <c r="F713" s="219">
        <f>(F624/F612)*AV64</f>
        <v>150.17732101619626</v>
      </c>
      <c r="G713" s="217">
        <f>(G625/G612)*AV91</f>
        <v>0</v>
      </c>
      <c r="H713" s="219">
        <f>(H628/H612)*AV60</f>
        <v>-1379.6486254339325</v>
      </c>
      <c r="I713" s="217">
        <f>(I629/I612)*AV92</f>
        <v>0</v>
      </c>
      <c r="J713" s="217">
        <f>(J630/J612)*AV93</f>
        <v>-261.84389092270914</v>
      </c>
      <c r="K713" s="217">
        <f>(K644/K612)*AV89</f>
        <v>12503.253879127811</v>
      </c>
      <c r="L713" s="217">
        <f>(L647/L612)*AV94</f>
        <v>564.33308764600008</v>
      </c>
      <c r="M713" s="202">
        <f t="shared" si="24"/>
        <v>677405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261930402.12</v>
      </c>
      <c r="D715" s="202">
        <f>SUM(D616:D647)+SUM(D668:D713)</f>
        <v>844406.49</v>
      </c>
      <c r="E715" s="202">
        <f>SUM(E624:E647)+SUM(E668:E713)</f>
        <v>20665924.515725221</v>
      </c>
      <c r="F715" s="202">
        <f>SUM(F625:F648)+SUM(F668:F713)</f>
        <v>6622.4904606949649</v>
      </c>
      <c r="G715" s="202">
        <f>SUM(G626:G647)+SUM(G668:G713)</f>
        <v>163398.61517149571</v>
      </c>
      <c r="H715" s="202">
        <f>SUM(H629:H647)+SUM(H668:H713)</f>
        <v>-54886.02140313253</v>
      </c>
      <c r="I715" s="202">
        <f>SUM(I630:I647)+SUM(I668:I713)</f>
        <v>-196813.23841826839</v>
      </c>
      <c r="J715" s="202">
        <f>SUM(J631:J647)+SUM(J668:J713)</f>
        <v>-3667.909794286988</v>
      </c>
      <c r="K715" s="202">
        <f>SUM(K668:K713)</f>
        <v>589970.44788769132</v>
      </c>
      <c r="L715" s="202">
        <f>SUM(L668:L713)</f>
        <v>3794.6535203782769</v>
      </c>
      <c r="M715" s="202">
        <f>SUM(M668:M713)</f>
        <v>21898048</v>
      </c>
      <c r="N715" s="211" t="s">
        <v>694</v>
      </c>
    </row>
    <row r="716" spans="1:14" s="202" customFormat="1" ht="12.6" customHeight="1" x14ac:dyDescent="0.2">
      <c r="C716" s="214">
        <f>CE85</f>
        <v>261930402.12000003</v>
      </c>
      <c r="D716" s="202">
        <f>D615</f>
        <v>844406.48999999987</v>
      </c>
      <c r="E716" s="202">
        <f>E623</f>
        <v>20665924.515725236</v>
      </c>
      <c r="F716" s="202">
        <f>F624</f>
        <v>6622.490460694964</v>
      </c>
      <c r="G716" s="202">
        <f>G625</f>
        <v>163398.61517149574</v>
      </c>
      <c r="H716" s="202">
        <f>H628</f>
        <v>-54886.021403132523</v>
      </c>
      <c r="I716" s="202">
        <f>I629</f>
        <v>-196813.23841826836</v>
      </c>
      <c r="J716" s="202">
        <f>J630</f>
        <v>-3667.9097942869894</v>
      </c>
      <c r="K716" s="202">
        <f>K644</f>
        <v>589970.4478876912</v>
      </c>
      <c r="L716" s="202">
        <f>L647</f>
        <v>3794.6535203782764</v>
      </c>
      <c r="M716" s="202">
        <f>C648</f>
        <v>21898045.530000001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Auburn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H-183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Plaza One, 202 N. Division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Plaza One, 202 N. Division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Auburn,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89GX7vYpDLs+9Gf6kzNKJDxgnGNLifrPTWd5EM9w5Ya6kq2mzmzfekcEPHjvn3k06eWVMctQnFe+9GQ6oKOBkg==" saltValue="/aFII6luEEPf0quQUsk2K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69" sqref="I6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183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12707529</v>
      </c>
      <c r="C15" s="228">
        <f>data!C85</f>
        <v>55275455.629999995</v>
      </c>
      <c r="D15" s="228">
        <f>ROUND(N('Prior Year'!C59), 0)</f>
        <v>5925</v>
      </c>
      <c r="E15" s="1">
        <f>data!C59</f>
        <v>32116</v>
      </c>
      <c r="F15" s="205">
        <f t="shared" ref="F15:F59" si="0">IF(B15=0,"",IF(D15=0,"",B15/D15))</f>
        <v>2144.7306329113926</v>
      </c>
      <c r="G15" s="205">
        <f t="shared" ref="G15:G29" si="1">IF(C15=0,"",IF(E15=0,"",C15/E15))</f>
        <v>1721.1189323078838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12444413</v>
      </c>
      <c r="C16" s="228">
        <f>data!D85</f>
        <v>10459110.749999998</v>
      </c>
      <c r="D16" s="228">
        <f>ROUND(N('Prior Year'!D59), 0)</f>
        <v>11235</v>
      </c>
      <c r="E16" s="1">
        <f>data!D59</f>
        <v>3</v>
      </c>
      <c r="F16" s="205">
        <f t="shared" si="0"/>
        <v>1107.6469069870939</v>
      </c>
      <c r="G16" s="205">
        <f t="shared" si="1"/>
        <v>3486370.2499999995</v>
      </c>
      <c r="H16" s="6">
        <f t="shared" si="2"/>
        <v>3146.5465945038945</v>
      </c>
      <c r="I16" s="228" t="s">
        <v>1369</v>
      </c>
      <c r="M16" s="7"/>
    </row>
    <row r="17" spans="1:13" x14ac:dyDescent="0.25">
      <c r="A17" s="1" t="s">
        <v>735</v>
      </c>
      <c r="B17" s="228">
        <f>ROUND(N('Prior Year'!E85), 0)</f>
        <v>10025222</v>
      </c>
      <c r="C17" s="228">
        <f>data!E85</f>
        <v>1438034.48</v>
      </c>
      <c r="D17" s="228">
        <f>ROUND(N('Prior Year'!E59), 0)</f>
        <v>10737</v>
      </c>
      <c r="E17" s="1">
        <f>data!E59</f>
        <v>27</v>
      </c>
      <c r="F17" s="205">
        <f t="shared" si="0"/>
        <v>933.70792586383538</v>
      </c>
      <c r="G17" s="205">
        <f t="shared" si="1"/>
        <v>53260.536296296297</v>
      </c>
      <c r="H17" s="6">
        <f t="shared" si="2"/>
        <v>56.041966573242298</v>
      </c>
      <c r="I17" s="228" t="s">
        <v>1369</v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2882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18145893</v>
      </c>
      <c r="C20" s="228">
        <f>data!H85</f>
        <v>20564379.780000001</v>
      </c>
      <c r="D20" s="228">
        <f>ROUND(N('Prior Year'!H59), 0)</f>
        <v>16249</v>
      </c>
      <c r="E20" s="1">
        <f>data!H59</f>
        <v>14802</v>
      </c>
      <c r="F20" s="205">
        <f t="shared" si="0"/>
        <v>1116.739060865284</v>
      </c>
      <c r="G20" s="205">
        <f t="shared" si="1"/>
        <v>1389.2973773814351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1899</v>
      </c>
      <c r="E22" s="1">
        <f>data!J59</f>
        <v>1890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51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24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9200002</v>
      </c>
      <c r="C27" s="228">
        <f>data!O85</f>
        <v>18207976.849999998</v>
      </c>
      <c r="D27" s="228">
        <f>ROUND(N('Prior Year'!O59), 0)</f>
        <v>0</v>
      </c>
      <c r="E27" s="1">
        <f>data!O59</f>
        <v>1305</v>
      </c>
      <c r="F27" s="205" t="str">
        <f t="shared" si="0"/>
        <v/>
      </c>
      <c r="G27" s="205">
        <f t="shared" si="1"/>
        <v>13952.472681992336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14782489</v>
      </c>
      <c r="C28" s="228">
        <f>data!P85</f>
        <v>32538303.77</v>
      </c>
      <c r="D28" s="228">
        <f>ROUND(N('Prior Year'!P59), 0)</f>
        <v>0</v>
      </c>
      <c r="E28" s="1">
        <f>data!P59</f>
        <v>1661460</v>
      </c>
      <c r="F28" s="205" t="str">
        <f t="shared" si="0"/>
        <v/>
      </c>
      <c r="G28" s="205">
        <f t="shared" si="1"/>
        <v>19.584163187798683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0</v>
      </c>
      <c r="C29" s="228">
        <f>data!Q85</f>
        <v>1520153.4500000002</v>
      </c>
      <c r="D29" s="228">
        <f>ROUND(N('Prior Year'!Q59), 0)</f>
        <v>0</v>
      </c>
      <c r="E29" s="1">
        <f>data!Q59</f>
        <v>414880</v>
      </c>
      <c r="F29" s="205" t="str">
        <f t="shared" si="0"/>
        <v/>
      </c>
      <c r="G29" s="205">
        <f t="shared" si="1"/>
        <v>3.6640798544157351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1696710</v>
      </c>
      <c r="C30" s="228">
        <f>data!R85</f>
        <v>4223173.4400000004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1704673</v>
      </c>
      <c r="C31" s="228">
        <f>data!S85</f>
        <v>326926.67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8369311</v>
      </c>
      <c r="C33" s="228">
        <f>data!U85</f>
        <v>11198419.120000001</v>
      </c>
      <c r="D33" s="228">
        <f>ROUND(N('Prior Year'!U59), 0)</f>
        <v>0</v>
      </c>
      <c r="E33" s="1">
        <f>data!U59</f>
        <v>349362</v>
      </c>
      <c r="F33" s="205" t="str">
        <f t="shared" si="0"/>
        <v/>
      </c>
      <c r="G33" s="205">
        <f t="shared" ref="G33:G69" si="4">IF(C33=0,"",IF(E33=0,"",C33/E33))</f>
        <v>32.05391290409375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2285177</v>
      </c>
      <c r="C35" s="228">
        <f>data!W85</f>
        <v>1515947.6199999999</v>
      </c>
      <c r="D35" s="228">
        <f>ROUND(N('Prior Year'!W59), 0)</f>
        <v>0</v>
      </c>
      <c r="E35" s="1">
        <f>data!W59</f>
        <v>3755</v>
      </c>
      <c r="F35" s="205" t="str">
        <f t="shared" si="0"/>
        <v/>
      </c>
      <c r="G35" s="205">
        <f t="shared" si="4"/>
        <v>403.714412782956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2020671</v>
      </c>
      <c r="C36" s="228">
        <f>data!X85</f>
        <v>6109717.5199999996</v>
      </c>
      <c r="D36" s="228">
        <f>ROUND(N('Prior Year'!X59), 0)</f>
        <v>0</v>
      </c>
      <c r="E36" s="1">
        <f>data!X59</f>
        <v>25083</v>
      </c>
      <c r="F36" s="205" t="str">
        <f t="shared" si="0"/>
        <v/>
      </c>
      <c r="G36" s="205">
        <f t="shared" si="4"/>
        <v>243.58001514970297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8029942</v>
      </c>
      <c r="C37" s="228">
        <f>data!Y85</f>
        <v>6038770.7300000004</v>
      </c>
      <c r="D37" s="228">
        <f>ROUND(N('Prior Year'!Y59), 0)</f>
        <v>0</v>
      </c>
      <c r="E37" s="1">
        <f>data!Y59</f>
        <v>67938</v>
      </c>
      <c r="F37" s="205" t="str">
        <f t="shared" si="0"/>
        <v/>
      </c>
      <c r="G37" s="205">
        <f t="shared" si="4"/>
        <v>88.886495481174023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682208</v>
      </c>
      <c r="C39" s="228">
        <f>data!AA85</f>
        <v>1266221.2100000002</v>
      </c>
      <c r="D39" s="228">
        <f>ROUND(N('Prior Year'!AA59), 0)</f>
        <v>0</v>
      </c>
      <c r="E39" s="1">
        <f>data!AA59</f>
        <v>1064</v>
      </c>
      <c r="F39" s="205" t="str">
        <f t="shared" si="0"/>
        <v/>
      </c>
      <c r="G39" s="205">
        <f t="shared" si="4"/>
        <v>1190.0575281954889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10183373</v>
      </c>
      <c r="C40" s="228">
        <f>data!AB85</f>
        <v>13457748.659999998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2809012</v>
      </c>
      <c r="C41" s="228">
        <f>data!AC85</f>
        <v>5022246.01</v>
      </c>
      <c r="D41" s="228">
        <f>ROUND(N('Prior Year'!AC59), 0)</f>
        <v>0</v>
      </c>
      <c r="E41" s="1">
        <f>data!AC59</f>
        <v>93272</v>
      </c>
      <c r="F41" s="205" t="str">
        <f t="shared" si="0"/>
        <v/>
      </c>
      <c r="G41" s="205">
        <f t="shared" si="4"/>
        <v>53.845162642593699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1628828</v>
      </c>
      <c r="C42" s="228">
        <f>data!AD85</f>
        <v>1431467.71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1294831</v>
      </c>
      <c r="C43" s="228">
        <f>data!AE85</f>
        <v>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23797759</v>
      </c>
      <c r="C45" s="228">
        <f>data!AG85</f>
        <v>39195659.339999996</v>
      </c>
      <c r="D45" s="228">
        <f>ROUND(N('Prior Year'!AG59), 0)</f>
        <v>0</v>
      </c>
      <c r="E45" s="1">
        <f>data!AG59</f>
        <v>44439</v>
      </c>
      <c r="F45" s="205" t="str">
        <f t="shared" si="0"/>
        <v/>
      </c>
      <c r="G45" s="205">
        <f t="shared" si="4"/>
        <v>882.01038142172411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1673627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1581633</v>
      </c>
      <c r="C48" s="228">
        <f>data!AJ85</f>
        <v>330429.31</v>
      </c>
      <c r="D48" s="228">
        <f>ROUND(N('Prior Year'!AJ59), 0)</f>
        <v>0</v>
      </c>
      <c r="E48" s="1">
        <f>data!AJ59</f>
        <v>65</v>
      </c>
      <c r="F48" s="205" t="str">
        <f t="shared" si="0"/>
        <v/>
      </c>
      <c r="G48" s="205">
        <f t="shared" si="4"/>
        <v>5083.5278461538464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49</v>
      </c>
      <c r="C49" s="228">
        <f>data!AK85</f>
        <v>2097048.43</v>
      </c>
      <c r="D49" s="228">
        <f>ROUND(N('Prior Year'!AK59), 0)</f>
        <v>0</v>
      </c>
      <c r="E49" s="1">
        <f>data!AK59</f>
        <v>27472</v>
      </c>
      <c r="F49" s="205" t="str">
        <f t="shared" si="0"/>
        <v/>
      </c>
      <c r="G49" s="205">
        <f t="shared" si="4"/>
        <v>76.334028465346535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212073.85999999981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229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8213164</v>
      </c>
      <c r="C60" s="228">
        <f>data!AV85</f>
        <v>7603092.25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4700967</v>
      </c>
      <c r="C61" s="228">
        <f>data!AW85</f>
        <v>333607.55000000028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2547659</v>
      </c>
      <c r="C63" s="228">
        <f>data!AY85</f>
        <v>119304.1500000002</v>
      </c>
      <c r="D63" s="228">
        <f>ROUND(N('Prior Year'!AY59), 0)</f>
        <v>154162</v>
      </c>
      <c r="E63" s="1">
        <f>data!AY59</f>
        <v>153909</v>
      </c>
      <c r="F63" s="205">
        <f>IF(B63=0,"",IF(D63=0,"",B63/D63))</f>
        <v>16.525855917800754</v>
      </c>
      <c r="G63" s="205">
        <f t="shared" si="4"/>
        <v>0.77516032200846086</v>
      </c>
      <c r="H63" s="6">
        <f>IF(B63 = 0, "", IF(C63 = 0, "", IF(D63 = 0, "", IF(E63 = 0, "", IF(G63 / F63 - 1 &lt; -0.25, G63 / F63 - 1, IF(G63 / F63 - 1 &gt; 0.25, G63 / F63 - 1, ""))))))</f>
        <v>-0.9530940892947336</v>
      </c>
      <c r="I63" s="228" t="s">
        <v>1369</v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-50599.560000000056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94574</v>
      </c>
      <c r="C65" s="228">
        <f>data!BA85</f>
        <v>-3323.6400000000085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1598900</v>
      </c>
      <c r="C66" s="228">
        <f>data!BB85</f>
        <v>188704.82000000041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490060</v>
      </c>
      <c r="C67" s="228">
        <f>data!BC85</f>
        <v>-48168.700000000012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989227</v>
      </c>
      <c r="C68" s="228">
        <f>data!BD85</f>
        <v>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3607861</v>
      </c>
      <c r="C69" s="228">
        <f>data!BE85</f>
        <v>844406.48999999987</v>
      </c>
      <c r="D69" s="228">
        <f>ROUND(N('Prior Year'!BE59), 0)</f>
        <v>212765</v>
      </c>
      <c r="E69" s="1">
        <f>data!BE59</f>
        <v>212765.46999999994</v>
      </c>
      <c r="F69" s="205">
        <f>IF(B69=0,"",IF(D69=0,"",B69/D69))</f>
        <v>16.957023006603531</v>
      </c>
      <c r="G69" s="205">
        <f t="shared" si="4"/>
        <v>3.9687195953365935</v>
      </c>
      <c r="H69" s="6">
        <f>IF(B69 = 0, "", IF(C69 = 0, "", IF(D69 = 0, "", IF(E69 = 0, "", IF(G69 / F69 - 1 &lt; -0.25, G69 / F69 - 1, IF(G69 / F69 - 1 &gt; 0.25, G69 / F69 - 1, ""))))))</f>
        <v>-0.76595422476038011</v>
      </c>
      <c r="I69" s="228" t="s">
        <v>1369</v>
      </c>
      <c r="M69" s="7"/>
    </row>
    <row r="70" spans="1:13" x14ac:dyDescent="0.25">
      <c r="A70" s="1" t="s">
        <v>789</v>
      </c>
      <c r="B70" s="228">
        <f>ROUND(N('Prior Year'!BF85), 0)</f>
        <v>3308981</v>
      </c>
      <c r="C70" s="228">
        <f>data!BF85</f>
        <v>-190892.04000000004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0</v>
      </c>
      <c r="C72" s="228">
        <f>data!BH85</f>
        <v>0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46800.890000000072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0</v>
      </c>
      <c r="C74" s="228">
        <f>data!BJ85</f>
        <v>0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0</v>
      </c>
      <c r="C75" s="228">
        <f>data!BK85</f>
        <v>0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1229954</v>
      </c>
      <c r="C76" s="228">
        <f>data!BL85</f>
        <v>22207.03999999971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40475925</v>
      </c>
      <c r="C78" s="228">
        <f>data!BN85</f>
        <v>0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-50166.229999999996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0</v>
      </c>
      <c r="C82" s="228">
        <f>data!BR85</f>
        <v>0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0</v>
      </c>
      <c r="C86" s="228">
        <f>data!BV85</f>
        <v>0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2120874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1307304</v>
      </c>
      <c r="C89" s="228">
        <f>data!BY85</f>
        <v>0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662670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29229168</v>
      </c>
      <c r="C93" s="228">
        <f>data!CC85</f>
        <v>20686164.760000002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Foljuv+9C95u/1XYYEk5j72RQnCVqGjEM0zDPDYs0Qnqdw0jNRuluW3Qu2cMhC5LaGUSYnXxhgPpx1P9t3XQjg==" saltValue="c91v9kFZPqtfqZ8CK37agg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A29" sqref="A29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976011.96999999962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267" t="s">
        <v>824</v>
      </c>
      <c r="B15" s="267"/>
      <c r="C15" s="267"/>
      <c r="D15" s="267"/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12875399.710000003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1368</v>
      </c>
      <c r="B29" s="267"/>
      <c r="C29" s="267"/>
      <c r="D29" s="267">
        <v>12053700</v>
      </c>
    </row>
    <row r="30" spans="1:4" ht="15.75" x14ac:dyDescent="0.25">
      <c r="A30" s="267" t="s">
        <v>826</v>
      </c>
      <c r="B30" s="267"/>
      <c r="C30" s="267"/>
      <c r="D30" s="267"/>
    </row>
    <row r="31" spans="1:4" ht="15.75" x14ac:dyDescent="0.25">
      <c r="A31" s="267" t="s">
        <v>826</v>
      </c>
      <c r="B31" s="267"/>
      <c r="C31" s="267"/>
      <c r="D31" s="267"/>
    </row>
    <row r="32" spans="1:4" ht="15.75" x14ac:dyDescent="0.25">
      <c r="A32" s="267" t="s">
        <v>826</v>
      </c>
      <c r="B32" s="267"/>
      <c r="C32" s="267"/>
      <c r="D32" s="267"/>
    </row>
    <row r="33" spans="1:4" ht="15.75" x14ac:dyDescent="0.25">
      <c r="A33" s="267" t="s">
        <v>826</v>
      </c>
      <c r="B33" s="267"/>
      <c r="C33" s="267"/>
      <c r="D33" s="267"/>
    </row>
    <row r="34" spans="1:4" ht="15.75" x14ac:dyDescent="0.25">
      <c r="A34" s="267" t="s">
        <v>826</v>
      </c>
      <c r="B34" s="267"/>
      <c r="C34" s="267"/>
      <c r="D34" s="267"/>
    </row>
    <row r="35" spans="1:4" ht="15.75" x14ac:dyDescent="0.25">
      <c r="A35" s="267" t="s">
        <v>826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aXRqokSNtrnpkjJp9i1P7znlvI3o36LAUlDpdOCXho0+5fzLRGv0RGH7iPdtApTTyaVZDBeditA85KK5hUfXuw==" saltValue="r3F1A0n/XL7ZvBnC8N3MvA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H-183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Auburn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"&amp;data!C105</f>
        <v xml:space="preserve">  Natalia Martinez-Kohler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(253) 403-1000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(253) 459-7859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7394.9999999999991</v>
      </c>
      <c r="G23" s="67">
        <f>data!D127</f>
        <v>49854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1305</v>
      </c>
      <c r="G26" s="67">
        <f>data!D130</f>
        <v>1890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193</v>
      </c>
      <c r="E29" s="83" t="s">
        <v>842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22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33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32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31</v>
      </c>
      <c r="E34" s="64" t="s">
        <v>347</v>
      </c>
      <c r="F34" s="67"/>
      <c r="G34" s="67">
        <f>data!E143</f>
        <v>176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58</v>
      </c>
      <c r="E36" s="64" t="s">
        <v>348</v>
      </c>
      <c r="F36" s="67"/>
      <c r="G36" s="67">
        <f>data!C144</f>
        <v>195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Auburn Medical Center</v>
      </c>
      <c r="G2" s="4" t="s">
        <v>854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857</v>
      </c>
      <c r="B6" s="79" t="s">
        <v>332</v>
      </c>
      <c r="C6" s="79" t="s">
        <v>858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2992.2791424334223</v>
      </c>
      <c r="C7" s="127">
        <f>data!B155</f>
        <v>14184.091015397049</v>
      </c>
      <c r="D7" s="127">
        <f>data!B156</f>
        <v>7385</v>
      </c>
      <c r="E7" s="127">
        <f>data!B157</f>
        <v>274232441.19999999</v>
      </c>
      <c r="F7" s="127">
        <f>data!B158</f>
        <v>136731598.69</v>
      </c>
      <c r="G7" s="127">
        <f>data!B157+data!B158</f>
        <v>410964039.88999999</v>
      </c>
    </row>
    <row r="8" spans="1:7" ht="20.100000000000001" customHeight="1" x14ac:dyDescent="0.25">
      <c r="A8" s="63" t="s">
        <v>354</v>
      </c>
      <c r="B8" s="127">
        <f>data!C154</f>
        <v>2050.1111305803979</v>
      </c>
      <c r="C8" s="127">
        <f>data!C155</f>
        <v>9717.9980488661622</v>
      </c>
      <c r="D8" s="127">
        <f>data!C156</f>
        <v>4940</v>
      </c>
      <c r="E8" s="127">
        <f>data!C157</f>
        <v>130106908.05</v>
      </c>
      <c r="F8" s="127">
        <f>data!C158</f>
        <v>133423244.40000001</v>
      </c>
      <c r="G8" s="127">
        <f>data!C157+data!C158</f>
        <v>263530152.44999999</v>
      </c>
    </row>
    <row r="9" spans="1:7" ht="20.100000000000001" customHeight="1" x14ac:dyDescent="0.25">
      <c r="A9" s="63" t="s">
        <v>859</v>
      </c>
      <c r="B9" s="127">
        <f>data!D154</f>
        <v>2352.6097269861793</v>
      </c>
      <c r="C9" s="127">
        <f>data!D155</f>
        <v>11151.910935736791</v>
      </c>
      <c r="D9" s="127">
        <f>data!D156</f>
        <v>10252</v>
      </c>
      <c r="E9" s="127">
        <f>data!D157</f>
        <v>96577244.480000004</v>
      </c>
      <c r="F9" s="127">
        <f>data!D158</f>
        <v>192783263.95000002</v>
      </c>
      <c r="G9" s="127">
        <f>data!D157+data!D158</f>
        <v>289360508.43000001</v>
      </c>
    </row>
    <row r="10" spans="1:7" ht="20.100000000000001" customHeight="1" x14ac:dyDescent="0.25">
      <c r="A10" s="78" t="s">
        <v>229</v>
      </c>
      <c r="B10" s="127">
        <f>data!E154</f>
        <v>7394.9999999999991</v>
      </c>
      <c r="C10" s="127">
        <f>data!E155</f>
        <v>35054</v>
      </c>
      <c r="D10" s="127">
        <f>data!E156</f>
        <v>22577</v>
      </c>
      <c r="E10" s="127">
        <f>data!E157</f>
        <v>500916593.73000002</v>
      </c>
      <c r="F10" s="127">
        <f>data!E158</f>
        <v>462938107.04000008</v>
      </c>
      <c r="G10" s="127">
        <f>E10+F10</f>
        <v>963854700.7700001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332</v>
      </c>
      <c r="C15" s="79" t="s">
        <v>858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857</v>
      </c>
      <c r="B24" s="79" t="s">
        <v>332</v>
      </c>
      <c r="C24" s="79" t="s">
        <v>858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Auburn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7114322.6900000004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-147.6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11051805.560000001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5344668.58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43549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23554198.230000004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335263.26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874273.54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1209536.8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2708981.7599999998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2708981.7599999998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70603.899999999994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1531011.03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231042.66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1832657.5899999999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5441964.5999999996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5441964.5999999996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Auburn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386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10764687.68</v>
      </c>
      <c r="D7" s="67">
        <f>data!C211</f>
        <v>0</v>
      </c>
      <c r="E7" s="67">
        <f>data!D211</f>
        <v>49.55</v>
      </c>
      <c r="F7" s="67">
        <f>data!E211</f>
        <v>10764638.129999999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25229.74</v>
      </c>
      <c r="D8" s="67">
        <f>data!C212</f>
        <v>0</v>
      </c>
      <c r="E8" s="67">
        <f>data!D212</f>
        <v>0</v>
      </c>
      <c r="F8" s="67">
        <f>data!E212</f>
        <v>25229.74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151557438.22999999</v>
      </c>
      <c r="D9" s="67">
        <f>data!C213</f>
        <v>2249600.02</v>
      </c>
      <c r="E9" s="67">
        <f>data!D213</f>
        <v>0</v>
      </c>
      <c r="F9" s="67">
        <f>data!E213</f>
        <v>153807038.25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6319522.6600000001</v>
      </c>
      <c r="D11" s="67">
        <f>data!C215</f>
        <v>26174.1</v>
      </c>
      <c r="E11" s="67">
        <f>data!D215</f>
        <v>0</v>
      </c>
      <c r="F11" s="67">
        <f>data!E215</f>
        <v>6345696.7599999998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40671729.340000004</v>
      </c>
      <c r="D12" s="67">
        <f>data!C216</f>
        <v>1839171.4100000001</v>
      </c>
      <c r="E12" s="67">
        <f>data!D216</f>
        <v>21498.68</v>
      </c>
      <c r="F12" s="67">
        <f>data!E216</f>
        <v>42489402.07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2273637.64</v>
      </c>
      <c r="D14" s="67">
        <f>data!C218</f>
        <v>0</v>
      </c>
      <c r="E14" s="67">
        <f>data!D218</f>
        <v>0</v>
      </c>
      <c r="F14" s="67">
        <f>data!E218</f>
        <v>2273637.64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2667031.2599999998</v>
      </c>
      <c r="D15" s="67">
        <f>data!C219</f>
        <v>9335432.75</v>
      </c>
      <c r="E15" s="67">
        <f>data!D219</f>
        <v>3063047.23</v>
      </c>
      <c r="F15" s="67">
        <f>data!E219</f>
        <v>8939416.7799999993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214279276.54999995</v>
      </c>
      <c r="D16" s="67">
        <f>data!C220</f>
        <v>13450378.280000001</v>
      </c>
      <c r="E16" s="67">
        <f>data!D220</f>
        <v>3084595.46</v>
      </c>
      <c r="F16" s="67">
        <f>data!E220</f>
        <v>224645059.36999997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229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22555.94</v>
      </c>
      <c r="D24" s="67">
        <f>data!C225</f>
        <v>1234.06</v>
      </c>
      <c r="E24" s="67">
        <f>data!D225</f>
        <v>0</v>
      </c>
      <c r="F24" s="67">
        <f>data!E225</f>
        <v>23790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52388547.759999998</v>
      </c>
      <c r="D25" s="67">
        <f>data!C226</f>
        <v>4436376.63</v>
      </c>
      <c r="E25" s="67">
        <f>data!D226</f>
        <v>0</v>
      </c>
      <c r="F25" s="67">
        <f>data!E226</f>
        <v>56824924.390000001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2809256.43</v>
      </c>
      <c r="D27" s="67">
        <f>data!C228</f>
        <v>425849.27</v>
      </c>
      <c r="E27" s="67">
        <f>data!D228</f>
        <v>0</v>
      </c>
      <c r="F27" s="67">
        <f>data!E228</f>
        <v>3235105.7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30084861.129999999</v>
      </c>
      <c r="D28" s="67">
        <f>data!C229</f>
        <v>2164566.44</v>
      </c>
      <c r="E28" s="67">
        <f>data!D229</f>
        <v>15773.48</v>
      </c>
      <c r="F28" s="67">
        <f>data!E229</f>
        <v>32233654.09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1266324.49</v>
      </c>
      <c r="D30" s="67">
        <f>data!C231</f>
        <v>80546.570000000007</v>
      </c>
      <c r="E30" s="67">
        <f>data!D231</f>
        <v>3969.63</v>
      </c>
      <c r="F30" s="67">
        <f>data!E231</f>
        <v>1342901.4300000002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86571545.749999985</v>
      </c>
      <c r="D32" s="67">
        <f>data!C233</f>
        <v>7108572.9699999988</v>
      </c>
      <c r="E32" s="67">
        <f>data!D233</f>
        <v>19743.11</v>
      </c>
      <c r="F32" s="67">
        <f>data!E233</f>
        <v>93660375.610000014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Auburn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9778780.0199999996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276727188.66274124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189595108.81406027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11136703.15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20282639.188625965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179967689.32457247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677709329.13999999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5009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6400577.1600000001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16920059.5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23320636.66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6183270.0299999984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779.9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6184049.9299999988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Auburn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0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148614549.41999999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111993860.82999998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260326.95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2958228.58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1101209.3999999999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40940453.520000003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10764638.130000001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25229.74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153807038.25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49727575.5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2273637.64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8046940.1100000003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93660375.609999999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130984683.76000001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8857733.3100000005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8857733.3100000005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180782870.59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>Hospital: Auburn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9712228.5700000003</v>
      </c>
    </row>
    <row r="60" spans="1:3" ht="20.100000000000001" customHeight="1" x14ac:dyDescent="0.25">
      <c r="A60" s="174">
        <v>4</v>
      </c>
      <c r="B60" s="176" t="s">
        <v>928</v>
      </c>
      <c r="C60" s="176">
        <f>data!C316</f>
        <v>76856062.540000007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929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930</v>
      </c>
      <c r="C63" s="176">
        <f>data!C319</f>
        <v>1528227.68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700000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88796518.790000021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0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91990262.050000012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91990262.050000012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180782870.59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>Hospital: Auburn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500916593.72999996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462938107.03999996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963854700.76999998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9778780.0199999996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677709329.13999999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23320636.66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6184049.9299999988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716992795.74999988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246861905.0200001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958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959</v>
      </c>
      <c r="B126" s="192" t="s">
        <v>504</v>
      </c>
      <c r="C126" s="191">
        <f>data!C371</f>
        <v>0</v>
      </c>
    </row>
    <row r="127" spans="1:3" ht="20.100000000000001" customHeight="1" x14ac:dyDescent="0.25">
      <c r="A127" s="195" t="s">
        <v>960</v>
      </c>
      <c r="B127" s="192" t="s">
        <v>505</v>
      </c>
      <c r="C127" s="191">
        <f>data!C372</f>
        <v>101696.85</v>
      </c>
    </row>
    <row r="128" spans="1:3" ht="20.100000000000001" customHeight="1" x14ac:dyDescent="0.25">
      <c r="A128" s="195" t="s">
        <v>961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963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965</v>
      </c>
      <c r="B132" s="192" t="s">
        <v>510</v>
      </c>
      <c r="C132" s="191">
        <f>data!C377</f>
        <v>8145307.8200000003</v>
      </c>
    </row>
    <row r="133" spans="1:3" ht="20.100000000000001" customHeight="1" x14ac:dyDescent="0.25">
      <c r="A133" s="195" t="s">
        <v>966</v>
      </c>
      <c r="B133" s="192" t="s">
        <v>511</v>
      </c>
      <c r="C133" s="191">
        <f>data!C378</f>
        <v>154531.37</v>
      </c>
    </row>
    <row r="134" spans="1:3" ht="20.100000000000001" customHeight="1" x14ac:dyDescent="0.25">
      <c r="A134" s="195" t="s">
        <v>967</v>
      </c>
      <c r="B134" s="192" t="s">
        <v>512</v>
      </c>
      <c r="C134" s="191">
        <f>data!C379</f>
        <v>42112.88</v>
      </c>
    </row>
    <row r="135" spans="1:3" ht="20.100000000000001" customHeight="1" x14ac:dyDescent="0.25">
      <c r="A135" s="195" t="s">
        <v>968</v>
      </c>
      <c r="B135" s="192" t="s">
        <v>513</v>
      </c>
      <c r="C135" s="191">
        <f>data!C380</f>
        <v>976011.96999999962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9419660.8899999987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256281565.91000009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99803204.400000021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23554198.229999997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10536389.889999999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27412178.399999999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50379370.339999981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6297180.8300000001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1209536.8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5441964.5999999996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976</v>
      </c>
      <c r="B153" s="193" t="s">
        <v>269</v>
      </c>
      <c r="C153" s="189">
        <f>data!C401</f>
        <v>1006141.85</v>
      </c>
    </row>
    <row r="154" spans="1:3" ht="20.100000000000001" customHeight="1" x14ac:dyDescent="0.25">
      <c r="A154" s="195" t="s">
        <v>977</v>
      </c>
      <c r="B154" s="193" t="s">
        <v>270</v>
      </c>
      <c r="C154" s="189">
        <f>data!C402</f>
        <v>13039476.069999997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281640.25</v>
      </c>
    </row>
    <row r="156" spans="1:3" ht="20.100000000000001" customHeight="1" x14ac:dyDescent="0.25">
      <c r="A156" s="195" t="s">
        <v>980</v>
      </c>
      <c r="B156" s="193" t="s">
        <v>272</v>
      </c>
      <c r="C156" s="189">
        <f>data!C404</f>
        <v>2708981.7599999998</v>
      </c>
    </row>
    <row r="157" spans="1:3" ht="20.100000000000001" customHeight="1" x14ac:dyDescent="0.25">
      <c r="A157" s="195" t="s">
        <v>981</v>
      </c>
      <c r="B157" s="193" t="s">
        <v>273</v>
      </c>
      <c r="C157" s="189">
        <f>data!C405</f>
        <v>771691.8600000001</v>
      </c>
    </row>
    <row r="158" spans="1:3" ht="20.100000000000001" customHeight="1" x14ac:dyDescent="0.25">
      <c r="A158" s="195" t="s">
        <v>982</v>
      </c>
      <c r="B158" s="193" t="s">
        <v>274</v>
      </c>
      <c r="C158" s="189">
        <f>data!C406</f>
        <v>16987.810000000001</v>
      </c>
    </row>
    <row r="159" spans="1:3" ht="20.100000000000001" customHeight="1" x14ac:dyDescent="0.25">
      <c r="A159" s="195" t="s">
        <v>983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984</v>
      </c>
      <c r="B160" s="193" t="s">
        <v>276</v>
      </c>
      <c r="C160" s="189">
        <f>data!C408</f>
        <v>1992237.2599999998</v>
      </c>
    </row>
    <row r="161" spans="1:3" ht="20.100000000000001" customHeight="1" x14ac:dyDescent="0.25">
      <c r="A161" s="195" t="s">
        <v>985</v>
      </c>
      <c r="B161" s="193" t="s">
        <v>277</v>
      </c>
      <c r="C161" s="189">
        <f>data!C409</f>
        <v>16030075.949999999</v>
      </c>
    </row>
    <row r="162" spans="1:3" ht="20.100000000000001" customHeight="1" x14ac:dyDescent="0.25">
      <c r="A162" s="195" t="s">
        <v>986</v>
      </c>
      <c r="B162" s="193" t="s">
        <v>278</v>
      </c>
      <c r="C162" s="189">
        <f>data!C410</f>
        <v>9582.1</v>
      </c>
    </row>
    <row r="163" spans="1:3" ht="20.100000000000001" customHeight="1" x14ac:dyDescent="0.25">
      <c r="A163" s="195" t="s">
        <v>987</v>
      </c>
      <c r="B163" s="193" t="s">
        <v>279</v>
      </c>
      <c r="C163" s="189">
        <f>data!C411</f>
        <v>69404.209999999992</v>
      </c>
    </row>
    <row r="164" spans="1:3" ht="20.100000000000001" customHeight="1" x14ac:dyDescent="0.25">
      <c r="A164" s="195" t="s">
        <v>988</v>
      </c>
      <c r="B164" s="193" t="s">
        <v>280</v>
      </c>
      <c r="C164" s="189">
        <f>data!C412</f>
        <v>1762053.6900000002</v>
      </c>
    </row>
    <row r="165" spans="1:3" ht="20.100000000000001" customHeight="1" x14ac:dyDescent="0.25">
      <c r="A165" s="195" t="s">
        <v>989</v>
      </c>
      <c r="B165" s="193" t="s">
        <v>281</v>
      </c>
      <c r="C165" s="189">
        <f>data!C413</f>
        <v>1594328.5399999998</v>
      </c>
    </row>
    <row r="166" spans="1:3" ht="20.100000000000001" customHeight="1" x14ac:dyDescent="0.25">
      <c r="A166" s="195" t="s">
        <v>990</v>
      </c>
      <c r="B166" s="193" t="s">
        <v>991</v>
      </c>
      <c r="C166" s="189">
        <f>data!C414</f>
        <v>12875399.710000003</v>
      </c>
    </row>
    <row r="167" spans="1:3" ht="20.100000000000001" customHeight="1" x14ac:dyDescent="0.25">
      <c r="A167" s="174">
        <v>34</v>
      </c>
      <c r="B167" s="176" t="s">
        <v>992</v>
      </c>
      <c r="C167" s="189">
        <f>data!D416</f>
        <v>276792024.55000001</v>
      </c>
    </row>
    <row r="168" spans="1:3" ht="20.100000000000001" customHeight="1" x14ac:dyDescent="0.25">
      <c r="A168" s="174">
        <v>35</v>
      </c>
      <c r="B168" s="176" t="s">
        <v>993</v>
      </c>
      <c r="C168" s="189">
        <f>data!D417</f>
        <v>-20510458.639999926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994</v>
      </c>
      <c r="C170" s="189">
        <f>data!D420</f>
        <v>192855.84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995</v>
      </c>
      <c r="C172" s="176">
        <f>data!D421</f>
        <v>-20317602.799999926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-20317602.799999926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1000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1001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Auburn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1002</v>
      </c>
      <c r="C6" s="243" t="s">
        <v>117</v>
      </c>
      <c r="D6" s="244" t="s">
        <v>1003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1004</v>
      </c>
      <c r="E7" s="244" t="s">
        <v>189</v>
      </c>
      <c r="F7" s="244" t="s">
        <v>1005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1006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32116</v>
      </c>
      <c r="D9" s="238">
        <f>data!D59</f>
        <v>3</v>
      </c>
      <c r="E9" s="238">
        <f>data!E59</f>
        <v>27</v>
      </c>
      <c r="F9" s="238">
        <f>data!F59</f>
        <v>2882</v>
      </c>
      <c r="G9" s="238">
        <f>data!G59</f>
        <v>0</v>
      </c>
      <c r="H9" s="238">
        <f>data!H59</f>
        <v>14802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202</v>
      </c>
      <c r="D10" s="245">
        <f>data!D60</f>
        <v>18</v>
      </c>
      <c r="E10" s="245">
        <f>data!E60</f>
        <v>6</v>
      </c>
      <c r="F10" s="245">
        <f>data!F60</f>
        <v>0</v>
      </c>
      <c r="G10" s="245">
        <f>data!G60</f>
        <v>0</v>
      </c>
      <c r="H10" s="245">
        <f>data!H60</f>
        <v>122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22377146.109999999</v>
      </c>
      <c r="D11" s="238">
        <f>data!D61</f>
        <v>2150870.1899999995</v>
      </c>
      <c r="E11" s="238">
        <f>data!E61</f>
        <v>459877.35</v>
      </c>
      <c r="F11" s="238">
        <f>data!F61</f>
        <v>0</v>
      </c>
      <c r="G11" s="238">
        <f>data!G61</f>
        <v>0</v>
      </c>
      <c r="H11" s="238">
        <f>data!H61</f>
        <v>10365215.07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4975015</v>
      </c>
      <c r="D12" s="238">
        <f>data!D62</f>
        <v>458631</v>
      </c>
      <c r="E12" s="238">
        <f>data!E62</f>
        <v>124388</v>
      </c>
      <c r="F12" s="238">
        <f>data!F62</f>
        <v>0</v>
      </c>
      <c r="G12" s="238">
        <f>data!G62</f>
        <v>0</v>
      </c>
      <c r="H12" s="238">
        <f>data!H62</f>
        <v>2454802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484870.43999999994</v>
      </c>
      <c r="D13" s="238">
        <f>data!D63</f>
        <v>48.28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1395721.5599999998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2769989.45</v>
      </c>
      <c r="D14" s="238">
        <f>data!D64</f>
        <v>3537526.98</v>
      </c>
      <c r="E14" s="238">
        <f>data!E64</f>
        <v>108850.82</v>
      </c>
      <c r="F14" s="238">
        <f>data!F64</f>
        <v>0</v>
      </c>
      <c r="G14" s="238">
        <f>data!G64</f>
        <v>0</v>
      </c>
      <c r="H14" s="238">
        <f>data!H64</f>
        <v>251862.37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18667016.909999996</v>
      </c>
      <c r="D16" s="238">
        <f>data!D66</f>
        <v>2531957.17</v>
      </c>
      <c r="E16" s="238">
        <f>data!E66</f>
        <v>526074.62</v>
      </c>
      <c r="F16" s="238">
        <f>data!F66</f>
        <v>0</v>
      </c>
      <c r="G16" s="238">
        <f>data!G66</f>
        <v>0</v>
      </c>
      <c r="H16" s="238">
        <f>data!H66</f>
        <v>4044501.4499999997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771496</v>
      </c>
      <c r="D17" s="238">
        <f>data!D67</f>
        <v>238372</v>
      </c>
      <c r="E17" s="238">
        <f>data!E67</f>
        <v>50262</v>
      </c>
      <c r="F17" s="238">
        <f>data!F67</f>
        <v>0</v>
      </c>
      <c r="G17" s="238">
        <f>data!G67</f>
        <v>0</v>
      </c>
      <c r="H17" s="238">
        <f>data!H67</f>
        <v>290823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1007</v>
      </c>
      <c r="C18" s="238">
        <f>data!C68</f>
        <v>38356.47</v>
      </c>
      <c r="D18" s="238">
        <f>data!D68</f>
        <v>21702.45</v>
      </c>
      <c r="E18" s="238">
        <f>data!E68</f>
        <v>129228.78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1008</v>
      </c>
      <c r="C19" s="238">
        <f>data!C69</f>
        <v>5203420.5599999996</v>
      </c>
      <c r="D19" s="238">
        <f>data!D69</f>
        <v>1521774.93</v>
      </c>
      <c r="E19" s="238">
        <f>data!E69</f>
        <v>39352.909999999996</v>
      </c>
      <c r="F19" s="238">
        <f>data!F69</f>
        <v>0</v>
      </c>
      <c r="G19" s="238">
        <f>data!G69</f>
        <v>0</v>
      </c>
      <c r="H19" s="238">
        <f>data!H69</f>
        <v>1764842.0099999998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-11855.31</v>
      </c>
      <c r="D20" s="238">
        <f>-data!D84</f>
        <v>-1772.25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-3387.68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1009</v>
      </c>
      <c r="C21" s="238">
        <f>data!C85</f>
        <v>55275455.629999995</v>
      </c>
      <c r="D21" s="238">
        <f>data!D85</f>
        <v>10459110.749999998</v>
      </c>
      <c r="E21" s="238">
        <f>data!E85</f>
        <v>1438034.48</v>
      </c>
      <c r="F21" s="238">
        <f>data!F85</f>
        <v>0</v>
      </c>
      <c r="G21" s="238">
        <f>data!G85</f>
        <v>0</v>
      </c>
      <c r="H21" s="238">
        <f>data!H85</f>
        <v>20564379.780000001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1010</v>
      </c>
      <c r="C23" s="246">
        <f>+data!M668</f>
        <v>4838729</v>
      </c>
      <c r="D23" s="246">
        <f>+data!M669</f>
        <v>1003129</v>
      </c>
      <c r="E23" s="246">
        <f>+data!M670</f>
        <v>254338</v>
      </c>
      <c r="F23" s="246">
        <f>+data!M671</f>
        <v>345</v>
      </c>
      <c r="G23" s="246">
        <f>+data!M672</f>
        <v>0</v>
      </c>
      <c r="H23" s="246">
        <f>+data!M673</f>
        <v>1933775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1011</v>
      </c>
      <c r="C24" s="238">
        <f>data!C87</f>
        <v>122399534.27000001</v>
      </c>
      <c r="D24" s="238">
        <f>data!D87</f>
        <v>29485311.100000001</v>
      </c>
      <c r="E24" s="238">
        <f>data!E87</f>
        <v>0</v>
      </c>
      <c r="F24" s="238">
        <f>data!F87</f>
        <v>0</v>
      </c>
      <c r="G24" s="238">
        <f>data!G87</f>
        <v>0</v>
      </c>
      <c r="H24" s="238">
        <f>data!H87</f>
        <v>91719563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1012</v>
      </c>
      <c r="C25" s="238">
        <f>data!C88</f>
        <v>6291991</v>
      </c>
      <c r="D25" s="238">
        <f>data!D88</f>
        <v>33525008.5</v>
      </c>
      <c r="E25" s="238">
        <f>data!E88</f>
        <v>5160749</v>
      </c>
      <c r="F25" s="238">
        <f>data!F88</f>
        <v>0</v>
      </c>
      <c r="G25" s="238">
        <f>data!G88</f>
        <v>0</v>
      </c>
      <c r="H25" s="238">
        <f>data!H88</f>
        <v>1655472.03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1013</v>
      </c>
      <c r="C26" s="238">
        <f>data!C89</f>
        <v>128691525.27000001</v>
      </c>
      <c r="D26" s="238">
        <f>data!D89</f>
        <v>63010319.600000001</v>
      </c>
      <c r="E26" s="238">
        <f>data!E89</f>
        <v>5160749</v>
      </c>
      <c r="F26" s="238">
        <f>data!F89</f>
        <v>0</v>
      </c>
      <c r="G26" s="238">
        <f>data!G89</f>
        <v>0</v>
      </c>
      <c r="H26" s="238">
        <f>data!H89</f>
        <v>93375035.030000001</v>
      </c>
      <c r="I26" s="238">
        <f>data!I89</f>
        <v>0</v>
      </c>
    </row>
    <row r="27" spans="1:9" ht="20.100000000000001" customHeight="1" x14ac:dyDescent="0.2">
      <c r="A27" s="230" t="s">
        <v>1014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1015</v>
      </c>
      <c r="C28" s="238">
        <f>data!C90</f>
        <v>9576.7099999999991</v>
      </c>
      <c r="D28" s="238">
        <f>data!D90</f>
        <v>11940.610000000002</v>
      </c>
      <c r="E28" s="238">
        <f>data!E90</f>
        <v>21064.249999999993</v>
      </c>
      <c r="F28" s="238">
        <f>data!F90</f>
        <v>0</v>
      </c>
      <c r="G28" s="238">
        <f>data!G90</f>
        <v>0</v>
      </c>
      <c r="H28" s="238">
        <f>data!H90</f>
        <v>15891.179999999998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1016</v>
      </c>
      <c r="C29" s="238">
        <f>data!C91</f>
        <v>9598.8092899133662</v>
      </c>
      <c r="D29" s="238">
        <f>data!D91</f>
        <v>19231.018970451732</v>
      </c>
      <c r="E29" s="238">
        <f>data!E91</f>
        <v>32939.399094987624</v>
      </c>
      <c r="F29" s="238">
        <f>data!F91</f>
        <v>325.0750889542079</v>
      </c>
      <c r="G29" s="238">
        <f>data!G91</f>
        <v>0</v>
      </c>
      <c r="H29" s="238">
        <f>data!H91</f>
        <v>47397.138478496294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1017</v>
      </c>
      <c r="C30" s="238">
        <f>data!C92</f>
        <v>9502.3561279191563</v>
      </c>
      <c r="D30" s="238">
        <f>data!D92</f>
        <v>6518.1681187996792</v>
      </c>
      <c r="E30" s="238">
        <f>data!E92</f>
        <v>8773.011670466447</v>
      </c>
      <c r="F30" s="238">
        <f>data!F92</f>
        <v>0</v>
      </c>
      <c r="G30" s="238">
        <f>data!G92</f>
        <v>0</v>
      </c>
      <c r="H30" s="238">
        <f>data!H92</f>
        <v>6117.3070429478094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1018</v>
      </c>
      <c r="C31" s="238">
        <f>data!C93</f>
        <v>259127.38</v>
      </c>
      <c r="D31" s="238">
        <f>data!D93</f>
        <v>630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59108.509999999995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128</v>
      </c>
      <c r="D32" s="245">
        <f>data!D94</f>
        <v>5</v>
      </c>
      <c r="E32" s="245">
        <f>data!E94</f>
        <v>0</v>
      </c>
      <c r="F32" s="245">
        <f>data!F94</f>
        <v>0</v>
      </c>
      <c r="G32" s="245">
        <f>data!G94</f>
        <v>0</v>
      </c>
      <c r="H32" s="245">
        <f>data!H94</f>
        <v>47</v>
      </c>
      <c r="I32" s="245">
        <f>data!I94</f>
        <v>0</v>
      </c>
    </row>
    <row r="33" spans="1:9" ht="20.100000000000001" customHeight="1" x14ac:dyDescent="0.2">
      <c r="A33" s="231" t="s">
        <v>1000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1019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Auburn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1002</v>
      </c>
      <c r="C38" s="244"/>
      <c r="D38" s="244" t="s">
        <v>125</v>
      </c>
      <c r="E38" s="244" t="s">
        <v>126</v>
      </c>
      <c r="F38" s="244" t="s">
        <v>1020</v>
      </c>
      <c r="G38" s="244" t="s">
        <v>128</v>
      </c>
      <c r="H38" s="244" t="s">
        <v>1021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1006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1890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24</v>
      </c>
      <c r="H41" s="238">
        <f>data!O59</f>
        <v>1305</v>
      </c>
      <c r="I41" s="238">
        <f>data!P59</f>
        <v>1661460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59</v>
      </c>
      <c r="I42" s="245">
        <f>data!P60</f>
        <v>42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7153541.5999999996</v>
      </c>
      <c r="I43" s="238">
        <f>data!P61</f>
        <v>4225750.17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1374711</v>
      </c>
      <c r="I44" s="238">
        <f>data!P62</f>
        <v>958293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519885.82</v>
      </c>
      <c r="I45" s="238">
        <f>data!P63</f>
        <v>2911499.3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980201.87</v>
      </c>
      <c r="I46" s="238">
        <f>data!P64</f>
        <v>9391479.6099999994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5547265.6299999999</v>
      </c>
      <c r="I48" s="238">
        <f>data!P66</f>
        <v>12577295.42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400558</v>
      </c>
      <c r="I49" s="238">
        <f>data!P67</f>
        <v>618223</v>
      </c>
    </row>
    <row r="50" spans="1:11" ht="20.100000000000001" customHeight="1" x14ac:dyDescent="0.2">
      <c r="A50" s="230">
        <v>13</v>
      </c>
      <c r="B50" s="238" t="s">
        <v>1007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19220.810000000001</v>
      </c>
      <c r="I50" s="238">
        <f>data!P68</f>
        <v>459306.44</v>
      </c>
    </row>
    <row r="51" spans="1:11" ht="20.100000000000001" customHeight="1" x14ac:dyDescent="0.2">
      <c r="A51" s="230">
        <v>14</v>
      </c>
      <c r="B51" s="238" t="s">
        <v>1008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2248929.6299999994</v>
      </c>
      <c r="I51" s="238">
        <f>data!P69</f>
        <v>1498153.68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-36337.51</v>
      </c>
      <c r="I52" s="238">
        <f>-data!P84</f>
        <v>-101696.85</v>
      </c>
    </row>
    <row r="53" spans="1:11" ht="20.100000000000001" customHeight="1" x14ac:dyDescent="0.2">
      <c r="A53" s="230">
        <v>16</v>
      </c>
      <c r="B53" s="246" t="s">
        <v>1009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18207976.849999998</v>
      </c>
      <c r="I53" s="238">
        <f>data!P85</f>
        <v>32538303.77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1010</v>
      </c>
      <c r="C55" s="246">
        <f>+data!M675</f>
        <v>0</v>
      </c>
      <c r="D55" s="246">
        <f>+data!M676</f>
        <v>0</v>
      </c>
      <c r="E55" s="246">
        <f>+data!M691</f>
        <v>0</v>
      </c>
      <c r="F55" s="246">
        <f>+data!M692</f>
        <v>126627</v>
      </c>
      <c r="G55" s="246">
        <f>+data!M693</f>
        <v>1183928</v>
      </c>
      <c r="H55" s="246">
        <f>+data!M680</f>
        <v>1649179</v>
      </c>
      <c r="I55" s="246">
        <f>+data!M681</f>
        <v>2925939</v>
      </c>
    </row>
    <row r="56" spans="1:11" ht="20.100000000000001" customHeight="1" x14ac:dyDescent="0.2">
      <c r="A56" s="230">
        <v>19</v>
      </c>
      <c r="B56" s="246" t="s">
        <v>1011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30743016</v>
      </c>
      <c r="I56" s="238">
        <f>data!P87</f>
        <v>40366809.189999998</v>
      </c>
    </row>
    <row r="57" spans="1:11" ht="20.100000000000001" customHeight="1" x14ac:dyDescent="0.2">
      <c r="A57" s="230">
        <v>20</v>
      </c>
      <c r="B57" s="246" t="s">
        <v>1012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4680990</v>
      </c>
      <c r="I57" s="238">
        <f>data!P88</f>
        <v>103928212.17</v>
      </c>
    </row>
    <row r="58" spans="1:11" ht="20.100000000000001" customHeight="1" x14ac:dyDescent="0.2">
      <c r="A58" s="230">
        <v>21</v>
      </c>
      <c r="B58" s="246" t="s">
        <v>1013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35424006</v>
      </c>
      <c r="I58" s="238">
        <f>data!P89</f>
        <v>144295021.36000001</v>
      </c>
    </row>
    <row r="59" spans="1:11" ht="20.100000000000001" customHeight="1" x14ac:dyDescent="0.2">
      <c r="A59" s="230" t="s">
        <v>1014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1015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13892.000000000002</v>
      </c>
      <c r="I60" s="238">
        <f>data!P90</f>
        <v>12953.940000000002</v>
      </c>
      <c r="K60" s="249"/>
    </row>
    <row r="61" spans="1:11" ht="20.100000000000001" customHeight="1" x14ac:dyDescent="0.2">
      <c r="A61" s="230">
        <v>23</v>
      </c>
      <c r="B61" s="238" t="s">
        <v>1016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10906.384978341584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1017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6484.763029145357</v>
      </c>
      <c r="I62" s="238">
        <f>data!P92</f>
        <v>7656.7249245178391</v>
      </c>
    </row>
    <row r="63" spans="1:11" ht="20.100000000000001" customHeight="1" x14ac:dyDescent="0.2">
      <c r="A63" s="230">
        <v>25</v>
      </c>
      <c r="B63" s="238" t="s">
        <v>1018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87648.34</v>
      </c>
      <c r="I63" s="238">
        <f>data!P93</f>
        <v>69929.06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45</v>
      </c>
      <c r="I64" s="245">
        <f>data!P94</f>
        <v>24</v>
      </c>
    </row>
    <row r="65" spans="1:9" ht="20.100000000000001" customHeight="1" x14ac:dyDescent="0.2">
      <c r="A65" s="231" t="s">
        <v>1000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1022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Auburn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1002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1023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1006</v>
      </c>
      <c r="C72" s="240" t="s">
        <v>1024</v>
      </c>
      <c r="D72" s="239" t="s">
        <v>1025</v>
      </c>
      <c r="E72" s="250"/>
      <c r="F72" s="250"/>
      <c r="G72" s="239" t="s">
        <v>1026</v>
      </c>
      <c r="H72" s="239" t="s">
        <v>1026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414880</v>
      </c>
      <c r="D73" s="246">
        <f>data!R59</f>
        <v>0</v>
      </c>
      <c r="E73" s="250"/>
      <c r="F73" s="250"/>
      <c r="G73" s="238">
        <f>data!U59</f>
        <v>349362</v>
      </c>
      <c r="H73" s="238">
        <f>data!V59</f>
        <v>0</v>
      </c>
      <c r="I73" s="238">
        <f>data!W59</f>
        <v>3755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6</v>
      </c>
      <c r="D74" s="245">
        <f>data!R60</f>
        <v>20</v>
      </c>
      <c r="E74" s="245">
        <f>data!S60</f>
        <v>12</v>
      </c>
      <c r="F74" s="245">
        <f>data!T60</f>
        <v>0</v>
      </c>
      <c r="G74" s="245">
        <f>data!U60</f>
        <v>38</v>
      </c>
      <c r="H74" s="245">
        <f>data!V60</f>
        <v>0</v>
      </c>
      <c r="I74" s="245">
        <f>data!W60</f>
        <v>9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660388.48</v>
      </c>
      <c r="D75" s="238">
        <f>data!R61</f>
        <v>2129739.4400000004</v>
      </c>
      <c r="E75" s="238">
        <f>data!S61</f>
        <v>797906.1</v>
      </c>
      <c r="F75" s="238">
        <f>data!T61</f>
        <v>0</v>
      </c>
      <c r="G75" s="238">
        <f>data!U61</f>
        <v>2437039.1999999997</v>
      </c>
      <c r="H75" s="238">
        <f>data!V61</f>
        <v>0</v>
      </c>
      <c r="I75" s="238">
        <f>data!W61</f>
        <v>833271.98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160245</v>
      </c>
      <c r="D76" s="238">
        <f>data!R62</f>
        <v>399743</v>
      </c>
      <c r="E76" s="238">
        <f>data!S62</f>
        <v>263662</v>
      </c>
      <c r="F76" s="238">
        <f>data!T62</f>
        <v>0</v>
      </c>
      <c r="G76" s="238">
        <f>data!U62</f>
        <v>738923</v>
      </c>
      <c r="H76" s="238">
        <f>data!V62</f>
        <v>0</v>
      </c>
      <c r="I76" s="238">
        <f>data!W62</f>
        <v>200417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187835.56</v>
      </c>
      <c r="D78" s="238">
        <f>data!R64</f>
        <v>30176.97</v>
      </c>
      <c r="E78" s="238">
        <f>data!S64</f>
        <v>266572.61</v>
      </c>
      <c r="F78" s="238">
        <f>data!T64</f>
        <v>0</v>
      </c>
      <c r="G78" s="238">
        <f>data!U64</f>
        <v>1686349.58</v>
      </c>
      <c r="H78" s="238">
        <f>data!V64</f>
        <v>0</v>
      </c>
      <c r="I78" s="238">
        <f>data!W64</f>
        <v>57272.639999999999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388839.68000000005</v>
      </c>
      <c r="D80" s="238">
        <f>data!R66</f>
        <v>1435317.77</v>
      </c>
      <c r="E80" s="238">
        <f>data!S66</f>
        <v>-1478704.48</v>
      </c>
      <c r="F80" s="238">
        <f>data!T66</f>
        <v>0</v>
      </c>
      <c r="G80" s="238">
        <f>data!U66</f>
        <v>13059038.150000002</v>
      </c>
      <c r="H80" s="238">
        <f>data!V66</f>
        <v>0</v>
      </c>
      <c r="I80" s="238">
        <f>data!W66</f>
        <v>199094.28999999995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46090</v>
      </c>
      <c r="D81" s="238">
        <f>data!R67</f>
        <v>89073</v>
      </c>
      <c r="E81" s="238">
        <f>data!S67</f>
        <v>119849</v>
      </c>
      <c r="F81" s="238">
        <f>data!T67</f>
        <v>0</v>
      </c>
      <c r="G81" s="238">
        <f>data!U67</f>
        <v>125098</v>
      </c>
      <c r="H81" s="238">
        <f>data!V67</f>
        <v>0</v>
      </c>
      <c r="I81" s="238">
        <f>data!W67</f>
        <v>131390</v>
      </c>
    </row>
    <row r="82" spans="1:9" ht="20.100000000000001" customHeight="1" x14ac:dyDescent="0.2">
      <c r="A82" s="230">
        <v>13</v>
      </c>
      <c r="B82" s="238" t="s">
        <v>1007</v>
      </c>
      <c r="C82" s="238">
        <f>data!Q68</f>
        <v>0</v>
      </c>
      <c r="D82" s="238">
        <f>data!R68</f>
        <v>1638.8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1008</v>
      </c>
      <c r="C83" s="238">
        <f>data!Q69</f>
        <v>76754.73</v>
      </c>
      <c r="D83" s="238">
        <f>data!R69</f>
        <v>137484.46</v>
      </c>
      <c r="E83" s="238">
        <f>data!S69</f>
        <v>357641.44</v>
      </c>
      <c r="F83" s="238">
        <f>data!T69</f>
        <v>0</v>
      </c>
      <c r="G83" s="238">
        <f>data!U69</f>
        <v>1297279.01</v>
      </c>
      <c r="H83" s="238">
        <f>data!V69</f>
        <v>0</v>
      </c>
      <c r="I83" s="238">
        <f>data!W69</f>
        <v>94501.709999999992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-8145307.8199999994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1009</v>
      </c>
      <c r="C85" s="238">
        <f>data!Q85</f>
        <v>1520153.4500000002</v>
      </c>
      <c r="D85" s="238">
        <f>data!R85</f>
        <v>4223173.4400000004</v>
      </c>
      <c r="E85" s="238">
        <f>data!S85</f>
        <v>326926.67</v>
      </c>
      <c r="F85" s="238">
        <f>data!T85</f>
        <v>0</v>
      </c>
      <c r="G85" s="238">
        <f>data!U85</f>
        <v>11198419.120000001</v>
      </c>
      <c r="H85" s="238">
        <f>data!V85</f>
        <v>0</v>
      </c>
      <c r="I85" s="238">
        <f>data!W85</f>
        <v>1515947.6199999999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1010</v>
      </c>
      <c r="C87" s="246">
        <f>+data!M682</f>
        <v>131745</v>
      </c>
      <c r="D87" s="246">
        <f>+data!M683</f>
        <v>404961</v>
      </c>
      <c r="E87" s="246">
        <f>+data!M684</f>
        <v>46628</v>
      </c>
      <c r="F87" s="246">
        <f>+data!M685</f>
        <v>0</v>
      </c>
      <c r="G87" s="246">
        <f>+data!M686</f>
        <v>1007959</v>
      </c>
      <c r="H87" s="246">
        <f>+data!M687</f>
        <v>0</v>
      </c>
      <c r="I87" s="246">
        <f>+data!M688</f>
        <v>151530</v>
      </c>
    </row>
    <row r="88" spans="1:9" ht="20.100000000000001" customHeight="1" x14ac:dyDescent="0.2">
      <c r="A88" s="230">
        <v>19</v>
      </c>
      <c r="B88" s="246" t="s">
        <v>1011</v>
      </c>
      <c r="C88" s="238">
        <f>data!Q87</f>
        <v>319337</v>
      </c>
      <c r="D88" s="238">
        <f>data!R87</f>
        <v>5275698</v>
      </c>
      <c r="E88" s="238">
        <f>data!S87</f>
        <v>0</v>
      </c>
      <c r="F88" s="238">
        <f>data!T87</f>
        <v>0</v>
      </c>
      <c r="G88" s="238">
        <f>data!U87</f>
        <v>20796173</v>
      </c>
      <c r="H88" s="238">
        <f>data!V87</f>
        <v>0</v>
      </c>
      <c r="I88" s="238">
        <f>data!W87</f>
        <v>4773972.82</v>
      </c>
    </row>
    <row r="89" spans="1:9" ht="20.100000000000001" customHeight="1" x14ac:dyDescent="0.2">
      <c r="A89" s="230">
        <v>20</v>
      </c>
      <c r="B89" s="246" t="s">
        <v>1012</v>
      </c>
      <c r="C89" s="238">
        <f>data!Q88</f>
        <v>2721825</v>
      </c>
      <c r="D89" s="238">
        <f>data!R88</f>
        <v>12913889</v>
      </c>
      <c r="E89" s="238">
        <f>data!S88</f>
        <v>0</v>
      </c>
      <c r="F89" s="238">
        <f>data!T88</f>
        <v>0</v>
      </c>
      <c r="G89" s="238">
        <f>data!U88</f>
        <v>16932160</v>
      </c>
      <c r="H89" s="238">
        <f>data!V88</f>
        <v>0</v>
      </c>
      <c r="I89" s="238">
        <f>data!W88</f>
        <v>11366589.83</v>
      </c>
    </row>
    <row r="90" spans="1:9" ht="20.100000000000001" customHeight="1" x14ac:dyDescent="0.2">
      <c r="A90" s="230">
        <v>21</v>
      </c>
      <c r="B90" s="246" t="s">
        <v>1013</v>
      </c>
      <c r="C90" s="238">
        <f>data!Q89</f>
        <v>3041162</v>
      </c>
      <c r="D90" s="238">
        <f>data!R89</f>
        <v>18189587</v>
      </c>
      <c r="E90" s="238">
        <f>data!S89</f>
        <v>0</v>
      </c>
      <c r="F90" s="238">
        <f>data!T89</f>
        <v>0</v>
      </c>
      <c r="G90" s="238">
        <f>data!U89</f>
        <v>37728333</v>
      </c>
      <c r="H90" s="238">
        <f>data!V89</f>
        <v>0</v>
      </c>
      <c r="I90" s="238">
        <f>data!W89</f>
        <v>16140562.65</v>
      </c>
    </row>
    <row r="91" spans="1:9" ht="20.100000000000001" customHeight="1" x14ac:dyDescent="0.2">
      <c r="A91" s="230" t="s">
        <v>1014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1015</v>
      </c>
      <c r="C92" s="238">
        <f>data!Q90</f>
        <v>0</v>
      </c>
      <c r="D92" s="238">
        <f>data!R90</f>
        <v>5419.7800000000007</v>
      </c>
      <c r="E92" s="238">
        <f>data!S90</f>
        <v>3421.9599999999996</v>
      </c>
      <c r="F92" s="238">
        <f>data!T90</f>
        <v>0</v>
      </c>
      <c r="G92" s="238">
        <f>data!U90</f>
        <v>4878.0400000000009</v>
      </c>
      <c r="H92" s="238">
        <f>data!V90</f>
        <v>0</v>
      </c>
      <c r="I92" s="238">
        <f>data!W90</f>
        <v>2184.5899999999997</v>
      </c>
    </row>
    <row r="93" spans="1:9" ht="20.100000000000001" customHeight="1" x14ac:dyDescent="0.2">
      <c r="A93" s="230">
        <v>23</v>
      </c>
      <c r="B93" s="238" t="s">
        <v>1016</v>
      </c>
      <c r="C93" s="238">
        <f>data!Q91</f>
        <v>0</v>
      </c>
      <c r="D93" s="238">
        <f>data!R91</f>
        <v>2402.1825495049507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1017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1018</v>
      </c>
      <c r="C95" s="238">
        <f>data!Q93</f>
        <v>15777.08</v>
      </c>
      <c r="D95" s="238">
        <f>data!R93</f>
        <v>6146.25</v>
      </c>
      <c r="E95" s="238">
        <f>data!S93</f>
        <v>5826.4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6</v>
      </c>
      <c r="D96" s="245">
        <f>data!R94</f>
        <v>18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1000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1027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Auburn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1002</v>
      </c>
      <c r="C102" s="244" t="s">
        <v>1028</v>
      </c>
      <c r="D102" s="244" t="s">
        <v>1029</v>
      </c>
      <c r="E102" s="244" t="s">
        <v>1029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1006</v>
      </c>
      <c r="C104" s="239" t="s">
        <v>250</v>
      </c>
      <c r="D104" s="240" t="s">
        <v>1030</v>
      </c>
      <c r="E104" s="240" t="s">
        <v>1030</v>
      </c>
      <c r="F104" s="240" t="s">
        <v>1030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25083</v>
      </c>
      <c r="D105" s="238">
        <f>data!Y59</f>
        <v>67938</v>
      </c>
      <c r="E105" s="238">
        <f>data!Z59</f>
        <v>0</v>
      </c>
      <c r="F105" s="238">
        <f>data!AA59</f>
        <v>1064</v>
      </c>
      <c r="G105" s="250"/>
      <c r="H105" s="238">
        <f>data!AC59</f>
        <v>93272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13</v>
      </c>
      <c r="D106" s="245">
        <f>data!Y60</f>
        <v>29</v>
      </c>
      <c r="E106" s="245">
        <f>data!Z60</f>
        <v>0</v>
      </c>
      <c r="F106" s="245">
        <f>data!AA60</f>
        <v>4</v>
      </c>
      <c r="G106" s="245">
        <f>data!AB60</f>
        <v>45</v>
      </c>
      <c r="H106" s="245">
        <f>data!AC60</f>
        <v>26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1393881.48</v>
      </c>
      <c r="D107" s="238">
        <f>data!Y61</f>
        <v>2104263.5499999998</v>
      </c>
      <c r="E107" s="238">
        <f>data!Z61</f>
        <v>0</v>
      </c>
      <c r="F107" s="238">
        <f>data!AA61</f>
        <v>334690.31</v>
      </c>
      <c r="G107" s="238">
        <f>data!AB61</f>
        <v>4503116.6499999994</v>
      </c>
      <c r="H107" s="238">
        <f>data!AC61</f>
        <v>2030039.45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302670</v>
      </c>
      <c r="D108" s="238">
        <f>data!Y62</f>
        <v>515575</v>
      </c>
      <c r="E108" s="238">
        <f>data!Z62</f>
        <v>0</v>
      </c>
      <c r="F108" s="238">
        <f>data!AA62</f>
        <v>69821</v>
      </c>
      <c r="G108" s="238">
        <f>data!AB62</f>
        <v>1028029</v>
      </c>
      <c r="H108" s="238">
        <f>data!AC62</f>
        <v>487018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540</v>
      </c>
      <c r="E109" s="238">
        <f>data!Z63</f>
        <v>0</v>
      </c>
      <c r="F109" s="238">
        <f>data!AA63</f>
        <v>4500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491803.99</v>
      </c>
      <c r="D110" s="238">
        <f>data!Y64</f>
        <v>160036.12</v>
      </c>
      <c r="E110" s="238">
        <f>data!Z64</f>
        <v>0</v>
      </c>
      <c r="F110" s="238">
        <f>data!AA64</f>
        <v>198731.49</v>
      </c>
      <c r="G110" s="238">
        <f>data!AB64</f>
        <v>3927893.54</v>
      </c>
      <c r="H110" s="238">
        <f>data!AC64</f>
        <v>292389.96999999997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3556061.83</v>
      </c>
      <c r="D112" s="238">
        <f>data!Y66</f>
        <v>2646102.8199999998</v>
      </c>
      <c r="E112" s="238">
        <f>data!Z66</f>
        <v>0</v>
      </c>
      <c r="F112" s="238">
        <f>data!AA66</f>
        <v>565087.09</v>
      </c>
      <c r="G112" s="238">
        <f>data!AB66</f>
        <v>3452939.6900000004</v>
      </c>
      <c r="H112" s="238">
        <f>data!AC66</f>
        <v>2018779.01</v>
      </c>
      <c r="I112" s="238">
        <f>data!AD66</f>
        <v>1383532.42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268587</v>
      </c>
      <c r="D113" s="238">
        <f>data!Y67</f>
        <v>332132</v>
      </c>
      <c r="E113" s="238">
        <f>data!Z67</f>
        <v>0</v>
      </c>
      <c r="F113" s="238">
        <f>data!AA67</f>
        <v>51357</v>
      </c>
      <c r="G113" s="238">
        <f>data!AB67</f>
        <v>60509</v>
      </c>
      <c r="H113" s="238">
        <f>data!AC67</f>
        <v>48768</v>
      </c>
      <c r="I113" s="238">
        <f>data!AD67</f>
        <v>3412</v>
      </c>
    </row>
    <row r="114" spans="1:9" ht="20.100000000000001" customHeight="1" x14ac:dyDescent="0.2">
      <c r="A114" s="230">
        <v>13</v>
      </c>
      <c r="B114" s="238" t="s">
        <v>1007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-58.95</v>
      </c>
      <c r="G114" s="238">
        <f>data!AB68</f>
        <v>12146.22</v>
      </c>
      <c r="H114" s="238">
        <f>data!AC68</f>
        <v>5416.3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1008</v>
      </c>
      <c r="C115" s="238">
        <f>data!X69</f>
        <v>96713.22</v>
      </c>
      <c r="D115" s="238">
        <f>data!Y69</f>
        <v>274396.03999999998</v>
      </c>
      <c r="E115" s="238">
        <f>data!Z69</f>
        <v>0</v>
      </c>
      <c r="F115" s="238">
        <f>data!AA69</f>
        <v>42093.27</v>
      </c>
      <c r="G115" s="238">
        <f>data!AB69</f>
        <v>479604.36000000004</v>
      </c>
      <c r="H115" s="238">
        <f>data!AC69</f>
        <v>139835.28</v>
      </c>
      <c r="I115" s="238">
        <f>data!AD69</f>
        <v>44523.29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5725.2</v>
      </c>
      <c r="E116" s="238">
        <f>-data!Z84</f>
        <v>0</v>
      </c>
      <c r="F116" s="238">
        <f>-data!AA84</f>
        <v>0</v>
      </c>
      <c r="G116" s="238">
        <f>-data!AB84</f>
        <v>-6489.8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1009</v>
      </c>
      <c r="C117" s="238">
        <f>data!X85</f>
        <v>6109717.5199999996</v>
      </c>
      <c r="D117" s="238">
        <f>data!Y85</f>
        <v>6038770.7300000004</v>
      </c>
      <c r="E117" s="238">
        <f>data!Z85</f>
        <v>0</v>
      </c>
      <c r="F117" s="238">
        <f>data!AA85</f>
        <v>1266221.2100000002</v>
      </c>
      <c r="G117" s="238">
        <f>data!AB85</f>
        <v>13457748.659999998</v>
      </c>
      <c r="H117" s="238">
        <f>data!AC85</f>
        <v>5022246.01</v>
      </c>
      <c r="I117" s="238">
        <f>data!AD85</f>
        <v>1431467.71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1010</v>
      </c>
      <c r="C119" s="246">
        <f>+data!M689</f>
        <v>583815</v>
      </c>
      <c r="D119" s="246">
        <f>+data!M690</f>
        <v>612348</v>
      </c>
      <c r="E119" s="246">
        <f>+data!M691</f>
        <v>0</v>
      </c>
      <c r="F119" s="246">
        <f>+data!M692</f>
        <v>126627</v>
      </c>
      <c r="G119" s="246">
        <f>+data!M693</f>
        <v>1183928</v>
      </c>
      <c r="H119" s="246">
        <f>+data!M694</f>
        <v>448870</v>
      </c>
      <c r="I119" s="246">
        <f>+data!M695</f>
        <v>125417</v>
      </c>
    </row>
    <row r="120" spans="1:9" ht="20.100000000000001" customHeight="1" x14ac:dyDescent="0.2">
      <c r="A120" s="230">
        <v>19</v>
      </c>
      <c r="B120" s="246" t="s">
        <v>1011</v>
      </c>
      <c r="C120" s="238">
        <f>data!X87</f>
        <v>21798482.829999998</v>
      </c>
      <c r="D120" s="238">
        <f>data!Y87</f>
        <v>16764538.4</v>
      </c>
      <c r="E120" s="238">
        <f>data!Z87</f>
        <v>0</v>
      </c>
      <c r="F120" s="238">
        <f>data!AA87</f>
        <v>1688132</v>
      </c>
      <c r="G120" s="238">
        <f>data!AB87</f>
        <v>30693084.109999999</v>
      </c>
      <c r="H120" s="238">
        <f>data!AC87</f>
        <v>17718453</v>
      </c>
      <c r="I120" s="238">
        <f>data!AD87</f>
        <v>2551815</v>
      </c>
    </row>
    <row r="121" spans="1:9" ht="20.100000000000001" customHeight="1" x14ac:dyDescent="0.2">
      <c r="A121" s="230">
        <v>20</v>
      </c>
      <c r="B121" s="246" t="s">
        <v>1012</v>
      </c>
      <c r="C121" s="238">
        <f>data!X88</f>
        <v>60308142.619999997</v>
      </c>
      <c r="D121" s="238">
        <f>data!Y88</f>
        <v>28355959.609999999</v>
      </c>
      <c r="E121" s="238">
        <f>data!Z88</f>
        <v>0</v>
      </c>
      <c r="F121" s="238">
        <f>data!AA88</f>
        <v>3103133.85</v>
      </c>
      <c r="G121" s="238">
        <f>data!AB88</f>
        <v>12918546.77</v>
      </c>
      <c r="H121" s="238">
        <f>data!AC88</f>
        <v>3342658</v>
      </c>
      <c r="I121" s="238">
        <f>data!AD88</f>
        <v>83048</v>
      </c>
    </row>
    <row r="122" spans="1:9" ht="20.100000000000001" customHeight="1" x14ac:dyDescent="0.2">
      <c r="A122" s="230">
        <v>21</v>
      </c>
      <c r="B122" s="246" t="s">
        <v>1013</v>
      </c>
      <c r="C122" s="238">
        <f>data!X89</f>
        <v>82106625.449999988</v>
      </c>
      <c r="D122" s="238">
        <f>data!Y89</f>
        <v>45120498.009999998</v>
      </c>
      <c r="E122" s="238">
        <f>data!Z89</f>
        <v>0</v>
      </c>
      <c r="F122" s="238">
        <f>data!AA89</f>
        <v>4791265.8499999996</v>
      </c>
      <c r="G122" s="238">
        <f>data!AB89</f>
        <v>43611630.879999995</v>
      </c>
      <c r="H122" s="238">
        <f>data!AC89</f>
        <v>21061111</v>
      </c>
      <c r="I122" s="238">
        <f>data!AD89</f>
        <v>2634863</v>
      </c>
    </row>
    <row r="123" spans="1:9" ht="20.100000000000001" customHeight="1" x14ac:dyDescent="0.2">
      <c r="A123" s="230" t="s">
        <v>1014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1015</v>
      </c>
      <c r="C124" s="238">
        <f>data!X90</f>
        <v>1928.6299999999999</v>
      </c>
      <c r="D124" s="238">
        <f>data!Y90</f>
        <v>13870.289999999999</v>
      </c>
      <c r="E124" s="238">
        <f>data!Z90</f>
        <v>0</v>
      </c>
      <c r="F124" s="238">
        <f>data!AA90</f>
        <v>2737.0699999999997</v>
      </c>
      <c r="G124" s="238">
        <f>data!AB90</f>
        <v>1109.98</v>
      </c>
      <c r="H124" s="238">
        <f>data!AC90</f>
        <v>1292.2099999999998</v>
      </c>
      <c r="I124" s="238">
        <f>data!AD90</f>
        <v>210.79</v>
      </c>
    </row>
    <row r="125" spans="1:9" ht="20.100000000000001" customHeight="1" x14ac:dyDescent="0.2">
      <c r="A125" s="230">
        <v>23</v>
      </c>
      <c r="B125" s="238" t="s">
        <v>1016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1017</v>
      </c>
      <c r="C126" s="238">
        <f>data!X92</f>
        <v>0</v>
      </c>
      <c r="D126" s="238">
        <f>data!Y92</f>
        <v>2995.3230390042518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1018</v>
      </c>
      <c r="C127" s="238">
        <f>data!X93</f>
        <v>0</v>
      </c>
      <c r="D127" s="238">
        <f>data!Y93</f>
        <v>85629.37</v>
      </c>
      <c r="E127" s="238">
        <f>data!Z93</f>
        <v>0</v>
      </c>
      <c r="F127" s="238">
        <f>data!AA93</f>
        <v>3623.56</v>
      </c>
      <c r="G127" s="238">
        <f>data!AB93</f>
        <v>3379.29</v>
      </c>
      <c r="H127" s="238">
        <f>data!AC93</f>
        <v>2648.13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1000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1031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Auburn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1002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1032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1006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1033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44439</v>
      </c>
      <c r="F137" s="238">
        <f>data!AH59</f>
        <v>0</v>
      </c>
      <c r="G137" s="238">
        <f>data!AI59</f>
        <v>0</v>
      </c>
      <c r="H137" s="238">
        <f>data!AJ59</f>
        <v>65</v>
      </c>
      <c r="I137" s="238">
        <f>data!AK59</f>
        <v>27472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100</v>
      </c>
      <c r="F138" s="245">
        <f>data!AH60</f>
        <v>0</v>
      </c>
      <c r="G138" s="245">
        <f>data!AI60</f>
        <v>0</v>
      </c>
      <c r="H138" s="245">
        <f>data!AJ60</f>
        <v>3</v>
      </c>
      <c r="I138" s="245">
        <f>data!AK60</f>
        <v>14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12417646.01</v>
      </c>
      <c r="F139" s="238">
        <f>data!AH61</f>
        <v>0</v>
      </c>
      <c r="G139" s="238">
        <f>data!AI61</f>
        <v>0</v>
      </c>
      <c r="H139" s="238">
        <f>data!AJ61</f>
        <v>197207.04000000001</v>
      </c>
      <c r="I139" s="238">
        <f>data!AK61</f>
        <v>940623.49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2915610</v>
      </c>
      <c r="F140" s="238">
        <f>data!AH62</f>
        <v>0</v>
      </c>
      <c r="G140" s="238">
        <f>data!AI62</f>
        <v>0</v>
      </c>
      <c r="H140" s="238">
        <f>data!AJ62</f>
        <v>52666</v>
      </c>
      <c r="I140" s="238">
        <f>data!AK62</f>
        <v>238386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232898.41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0</v>
      </c>
      <c r="D142" s="238">
        <f>data!AF64</f>
        <v>0</v>
      </c>
      <c r="E142" s="238">
        <f>data!AG64</f>
        <v>1813015.96</v>
      </c>
      <c r="F142" s="238">
        <f>data!AH64</f>
        <v>0</v>
      </c>
      <c r="G142" s="238">
        <f>data!AI64</f>
        <v>0</v>
      </c>
      <c r="H142" s="238">
        <f>data!AJ64</f>
        <v>3257.1</v>
      </c>
      <c r="I142" s="238">
        <f>data!AK64</f>
        <v>2383.96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0</v>
      </c>
      <c r="D144" s="238">
        <f>data!AF66</f>
        <v>0</v>
      </c>
      <c r="E144" s="238">
        <f>data!AG66</f>
        <v>17496455.050000001</v>
      </c>
      <c r="F144" s="238">
        <f>data!AH66</f>
        <v>0</v>
      </c>
      <c r="G144" s="238">
        <f>data!AI66</f>
        <v>0</v>
      </c>
      <c r="H144" s="238">
        <f>data!AJ66</f>
        <v>80552.47</v>
      </c>
      <c r="I144" s="238">
        <f>data!AK66</f>
        <v>708594.44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496837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24396</v>
      </c>
    </row>
    <row r="146" spans="1:9" ht="20.100000000000001" customHeight="1" x14ac:dyDescent="0.2">
      <c r="A146" s="230">
        <v>13</v>
      </c>
      <c r="B146" s="238" t="s">
        <v>1007</v>
      </c>
      <c r="C146" s="238">
        <f>data!AE68</f>
        <v>0</v>
      </c>
      <c r="D146" s="238">
        <f>data!AF68</f>
        <v>0</v>
      </c>
      <c r="E146" s="238">
        <f>data!AG68</f>
        <v>19981.41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1008</v>
      </c>
      <c r="C147" s="238">
        <f>data!AE69</f>
        <v>0</v>
      </c>
      <c r="D147" s="238">
        <f>data!AF69</f>
        <v>0</v>
      </c>
      <c r="E147" s="238">
        <f>data!AG69</f>
        <v>3803215.5000000005</v>
      </c>
      <c r="F147" s="238">
        <f>data!AH69</f>
        <v>0</v>
      </c>
      <c r="G147" s="238">
        <f>data!AI69</f>
        <v>0</v>
      </c>
      <c r="H147" s="238">
        <f>data!AJ69</f>
        <v>10446.700000000001</v>
      </c>
      <c r="I147" s="238">
        <f>data!AK69</f>
        <v>182664.54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-13700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1009</v>
      </c>
      <c r="C149" s="238">
        <f>data!AE85</f>
        <v>0</v>
      </c>
      <c r="D149" s="238">
        <f>data!AF85</f>
        <v>0</v>
      </c>
      <c r="E149" s="238">
        <f>data!AG85</f>
        <v>39195659.339999996</v>
      </c>
      <c r="F149" s="238">
        <f>data!AH85</f>
        <v>0</v>
      </c>
      <c r="G149" s="238">
        <f>data!AI85</f>
        <v>0</v>
      </c>
      <c r="H149" s="238">
        <f>data!AJ85</f>
        <v>330429.31</v>
      </c>
      <c r="I149" s="238">
        <f>data!AK85</f>
        <v>2097048.43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1010</v>
      </c>
      <c r="C151" s="246">
        <f>+data!M696</f>
        <v>0</v>
      </c>
      <c r="D151" s="246">
        <f>+data!M697</f>
        <v>0</v>
      </c>
      <c r="E151" s="246">
        <f>+data!M698</f>
        <v>3594591</v>
      </c>
      <c r="F151" s="246">
        <f>+data!M699</f>
        <v>0</v>
      </c>
      <c r="G151" s="246">
        <f>+data!M700</f>
        <v>1272</v>
      </c>
      <c r="H151" s="246">
        <f>+data!M701</f>
        <v>-20345</v>
      </c>
      <c r="I151" s="246">
        <f>+data!M702</f>
        <v>182009</v>
      </c>
    </row>
    <row r="152" spans="1:9" ht="20.100000000000001" customHeight="1" x14ac:dyDescent="0.2">
      <c r="A152" s="230">
        <v>19</v>
      </c>
      <c r="B152" s="246" t="s">
        <v>1011</v>
      </c>
      <c r="C152" s="238">
        <f>data!AE87</f>
        <v>0</v>
      </c>
      <c r="D152" s="238">
        <f>data!AF87</f>
        <v>0</v>
      </c>
      <c r="E152" s="238">
        <f>data!AG87</f>
        <v>53869558.799999997</v>
      </c>
      <c r="F152" s="238">
        <f>data!AH87</f>
        <v>0</v>
      </c>
      <c r="G152" s="238">
        <f>data!AI87</f>
        <v>0</v>
      </c>
      <c r="H152" s="238">
        <f>data!AJ87</f>
        <v>351</v>
      </c>
      <c r="I152" s="238">
        <f>data!AK87</f>
        <v>4885007.75</v>
      </c>
    </row>
    <row r="153" spans="1:9" ht="20.100000000000001" customHeight="1" x14ac:dyDescent="0.2">
      <c r="A153" s="230">
        <v>20</v>
      </c>
      <c r="B153" s="246" t="s">
        <v>1012</v>
      </c>
      <c r="C153" s="238">
        <f>data!AE88</f>
        <v>0</v>
      </c>
      <c r="D153" s="238">
        <f>data!AF88</f>
        <v>0</v>
      </c>
      <c r="E153" s="238">
        <f>data!AG88</f>
        <v>138904131.19999999</v>
      </c>
      <c r="F153" s="238">
        <f>data!AH88</f>
        <v>0</v>
      </c>
      <c r="G153" s="238">
        <f>data!AI88</f>
        <v>0</v>
      </c>
      <c r="H153" s="238">
        <f>data!AJ88</f>
        <v>602990</v>
      </c>
      <c r="I153" s="238">
        <f>data!AK88</f>
        <v>378254</v>
      </c>
    </row>
    <row r="154" spans="1:9" ht="20.100000000000001" customHeight="1" x14ac:dyDescent="0.2">
      <c r="A154" s="230">
        <v>21</v>
      </c>
      <c r="B154" s="246" t="s">
        <v>1013</v>
      </c>
      <c r="C154" s="238">
        <f>data!AE89</f>
        <v>0</v>
      </c>
      <c r="D154" s="238">
        <f>data!AF89</f>
        <v>0</v>
      </c>
      <c r="E154" s="238">
        <f>data!AG89</f>
        <v>192773690</v>
      </c>
      <c r="F154" s="238">
        <f>data!AH89</f>
        <v>0</v>
      </c>
      <c r="G154" s="238">
        <f>data!AI89</f>
        <v>0</v>
      </c>
      <c r="H154" s="238">
        <f>data!AJ89</f>
        <v>603341</v>
      </c>
      <c r="I154" s="238">
        <f>data!AK89</f>
        <v>5263261.75</v>
      </c>
    </row>
    <row r="155" spans="1:9" ht="20.100000000000001" customHeight="1" x14ac:dyDescent="0.2">
      <c r="A155" s="230" t="s">
        <v>1014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1015</v>
      </c>
      <c r="C156" s="238">
        <f>data!AE90</f>
        <v>0</v>
      </c>
      <c r="D156" s="238">
        <f>data!AF90</f>
        <v>0</v>
      </c>
      <c r="E156" s="238">
        <f>data!AG90</f>
        <v>20649.849999999991</v>
      </c>
      <c r="F156" s="238">
        <f>data!AH90</f>
        <v>0</v>
      </c>
      <c r="G156" s="238">
        <f>data!AI90</f>
        <v>108.58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1016</v>
      </c>
      <c r="C157" s="238">
        <f>data!AE91</f>
        <v>0</v>
      </c>
      <c r="D157" s="238">
        <f>data!AF91</f>
        <v>0</v>
      </c>
      <c r="E157" s="238">
        <f>data!AG91</f>
        <v>15831.454459313118</v>
      </c>
      <c r="F157" s="238">
        <f>data!AH91</f>
        <v>0</v>
      </c>
      <c r="G157" s="238">
        <f>data!AI91</f>
        <v>621.37954439975249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1017</v>
      </c>
      <c r="C158" s="238">
        <f>data!AE92</f>
        <v>0</v>
      </c>
      <c r="D158" s="238">
        <f>data!AF92</f>
        <v>0</v>
      </c>
      <c r="E158" s="238">
        <f>data!AG92</f>
        <v>2899.2834062480742</v>
      </c>
      <c r="F158" s="238">
        <f>data!AH92</f>
        <v>0</v>
      </c>
      <c r="G158" s="238">
        <f>data!AI92</f>
        <v>0</v>
      </c>
      <c r="H158" s="238">
        <f>data!AJ92</f>
        <v>16819.46264095138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1018</v>
      </c>
      <c r="C159" s="238">
        <f>data!AE93</f>
        <v>0</v>
      </c>
      <c r="D159" s="238">
        <f>data!AF93</f>
        <v>0</v>
      </c>
      <c r="E159" s="238">
        <f>data!AG93</f>
        <v>148012.23000000001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58</v>
      </c>
      <c r="F160" s="245">
        <f>data!AH94</f>
        <v>0</v>
      </c>
      <c r="G160" s="245">
        <f>data!AI94</f>
        <v>0</v>
      </c>
      <c r="H160" s="245">
        <f>data!AJ94</f>
        <v>1</v>
      </c>
      <c r="I160" s="245">
        <f>data!AK94</f>
        <v>0</v>
      </c>
    </row>
    <row r="161" spans="1:9" ht="20.100000000000001" customHeight="1" x14ac:dyDescent="0.2">
      <c r="A161" s="231" t="s">
        <v>1000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1034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Auburn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1002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1035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1036</v>
      </c>
      <c r="F167" s="244" t="s">
        <v>208</v>
      </c>
      <c r="G167" s="244" t="s">
        <v>147</v>
      </c>
      <c r="H167" s="243" t="s">
        <v>1037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1006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2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1224098.53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139563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487480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132.88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-1756362.35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1007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1008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117161.79999999999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1009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212073.85999999981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1010</v>
      </c>
      <c r="C183" s="246">
        <f>+data!M703</f>
        <v>24</v>
      </c>
      <c r="D183" s="246">
        <f>+data!M704</f>
        <v>0</v>
      </c>
      <c r="E183" s="246">
        <f>+data!M705</f>
        <v>0</v>
      </c>
      <c r="F183" s="246">
        <f>+data!M706</f>
        <v>33830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1011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395440.87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1012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9682.75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1013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405123.62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1014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1015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1016</v>
      </c>
      <c r="C189" s="238">
        <f>data!AL91</f>
        <v>22.156694771039604</v>
      </c>
      <c r="D189" s="238">
        <f>data!AM91</f>
        <v>0</v>
      </c>
      <c r="E189" s="238">
        <f>data!AN91</f>
        <v>0</v>
      </c>
      <c r="F189" s="238">
        <f>data!AO91</f>
        <v>14634.000850866336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1017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1018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1000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1038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Auburn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1002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1039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1040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1006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153909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23</v>
      </c>
      <c r="G202" s="245">
        <f>data!AW60</f>
        <v>31</v>
      </c>
      <c r="H202" s="245">
        <f>data!AX60</f>
        <v>0</v>
      </c>
      <c r="I202" s="245">
        <f>data!AY60</f>
        <v>39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2632013.1999999997</v>
      </c>
      <c r="G203" s="238">
        <f>data!AW61</f>
        <v>2978128.28</v>
      </c>
      <c r="H203" s="238">
        <f>data!AX61</f>
        <v>0</v>
      </c>
      <c r="I203" s="238">
        <f>data!AY61</f>
        <v>1855312.6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549522</v>
      </c>
      <c r="G204" s="238">
        <f>data!AW62</f>
        <v>712406</v>
      </c>
      <c r="H204" s="238">
        <f>data!AX62</f>
        <v>0</v>
      </c>
      <c r="I204" s="238">
        <f>data!AY62</f>
        <v>666109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331337.93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628075.49</v>
      </c>
      <c r="G206" s="238">
        <f>data!AW64</f>
        <v>2874.47</v>
      </c>
      <c r="H206" s="238">
        <f>data!AX64</f>
        <v>0</v>
      </c>
      <c r="I206" s="238">
        <f>data!AY64</f>
        <v>556201.05000000005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2752924.1899999995</v>
      </c>
      <c r="G208" s="238">
        <f>data!AW66</f>
        <v>-4616966.68</v>
      </c>
      <c r="H208" s="238">
        <f>data!AX66</f>
        <v>0</v>
      </c>
      <c r="I208" s="238">
        <f>data!AY66</f>
        <v>-2892319.18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147540</v>
      </c>
      <c r="G209" s="238">
        <f>data!AW67</f>
        <v>2008</v>
      </c>
      <c r="H209" s="238">
        <f>data!AX67</f>
        <v>0</v>
      </c>
      <c r="I209" s="238">
        <f>data!AY67</f>
        <v>117939</v>
      </c>
    </row>
    <row r="210" spans="1:9" ht="20.100000000000001" customHeight="1" x14ac:dyDescent="0.2">
      <c r="A210" s="230">
        <v>13</v>
      </c>
      <c r="B210" s="238" t="s">
        <v>1007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206889.38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1008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354790.06000000006</v>
      </c>
      <c r="G211" s="238">
        <f>data!AW69</f>
        <v>1255157.48</v>
      </c>
      <c r="H211" s="238">
        <f>data!AX69</f>
        <v>0</v>
      </c>
      <c r="I211" s="238">
        <f>data!AY69</f>
        <v>168037.3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-351975.62</v>
      </c>
    </row>
    <row r="213" spans="1:9" ht="20.100000000000001" customHeight="1" x14ac:dyDescent="0.2">
      <c r="A213" s="230">
        <v>16</v>
      </c>
      <c r="B213" s="246" t="s">
        <v>1009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7603092.25</v>
      </c>
      <c r="G213" s="238">
        <f>data!AW85</f>
        <v>333607.55000000028</v>
      </c>
      <c r="H213" s="238">
        <f>data!AX85</f>
        <v>0</v>
      </c>
      <c r="I213" s="238">
        <f>data!AY85</f>
        <v>119304.1500000002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1010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677405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1011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4672315.59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1012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15754673.710000001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1013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20426989.300000001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1014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1015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2582.9399999999996</v>
      </c>
      <c r="G220" s="238">
        <f>data!AW90</f>
        <v>0</v>
      </c>
      <c r="H220" s="238">
        <f>data!AX90</f>
        <v>0</v>
      </c>
      <c r="I220" s="238">
        <f>data!AY90</f>
        <v>5980.53</v>
      </c>
    </row>
    <row r="221" spans="1:9" ht="20.100000000000001" customHeight="1" x14ac:dyDescent="0.2">
      <c r="A221" s="230">
        <v>23</v>
      </c>
      <c r="B221" s="238" t="s">
        <v>1016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1017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1018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57856.75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58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1000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1041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Auburn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1002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1042</v>
      </c>
      <c r="F231" s="244" t="s">
        <v>1043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1006</v>
      </c>
      <c r="C232" s="240" t="s">
        <v>1044</v>
      </c>
      <c r="D232" s="240" t="s">
        <v>1045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212765.46999999994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2</v>
      </c>
      <c r="D234" s="245">
        <f>data!BA60</f>
        <v>1</v>
      </c>
      <c r="E234" s="245">
        <f>data!BB60</f>
        <v>14</v>
      </c>
      <c r="F234" s="245">
        <f>data!BC60</f>
        <v>11</v>
      </c>
      <c r="G234" s="245">
        <f>data!BD60</f>
        <v>0</v>
      </c>
      <c r="H234" s="245">
        <f>data!BE60</f>
        <v>11</v>
      </c>
      <c r="I234" s="245">
        <f>data!BF60</f>
        <v>37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154064.9</v>
      </c>
      <c r="D235" s="238">
        <f>data!BA61</f>
        <v>83317.789999999994</v>
      </c>
      <c r="E235" s="238">
        <f>data!BB61</f>
        <v>1269250.4000000001</v>
      </c>
      <c r="F235" s="238">
        <f>data!BC61</f>
        <v>313012.21999999997</v>
      </c>
      <c r="G235" s="238">
        <f>data!BD61</f>
        <v>0</v>
      </c>
      <c r="H235" s="238">
        <f>data!BE61</f>
        <v>1263584.54</v>
      </c>
      <c r="I235" s="238">
        <f>data!BF61</f>
        <v>1993306.81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65008</v>
      </c>
      <c r="D236" s="238">
        <f>data!BA62</f>
        <v>34098</v>
      </c>
      <c r="E236" s="238">
        <f>data!BB62</f>
        <v>305056</v>
      </c>
      <c r="F236" s="238">
        <f>data!BC62</f>
        <v>152536</v>
      </c>
      <c r="G236" s="238">
        <f>data!BD62</f>
        <v>0</v>
      </c>
      <c r="H236" s="238">
        <f>data!BE62</f>
        <v>307608</v>
      </c>
      <c r="I236" s="238">
        <f>data!BF62</f>
        <v>788286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1382.96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199622.2</v>
      </c>
      <c r="D238" s="238">
        <f>data!BA64</f>
        <v>1702.33</v>
      </c>
      <c r="E238" s="238">
        <f>data!BB64</f>
        <v>742.37</v>
      </c>
      <c r="F238" s="238">
        <f>data!BC64</f>
        <v>2256.6799999999998</v>
      </c>
      <c r="G238" s="238">
        <f>data!BD64</f>
        <v>0</v>
      </c>
      <c r="H238" s="238">
        <f>data!BE64</f>
        <v>206213.76000000001</v>
      </c>
      <c r="I238" s="238">
        <f>data!BF64</f>
        <v>156971.79999999999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77729.049999999988</v>
      </c>
      <c r="D240" s="238">
        <f>data!BA66</f>
        <v>-124265.77</v>
      </c>
      <c r="E240" s="238">
        <f>data!BB66</f>
        <v>-1663664.3299999998</v>
      </c>
      <c r="F240" s="238">
        <f>data!BC66</f>
        <v>-556866.23</v>
      </c>
      <c r="G240" s="238">
        <f>data!BD66</f>
        <v>0</v>
      </c>
      <c r="H240" s="238">
        <f>data!BE66</f>
        <v>-3480734.98</v>
      </c>
      <c r="I240" s="238">
        <f>data!BF66</f>
        <v>-3542307.4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22252</v>
      </c>
      <c r="G241" s="238">
        <f>data!BD67</f>
        <v>0</v>
      </c>
      <c r="H241" s="238">
        <f>data!BE67</f>
        <v>883189</v>
      </c>
      <c r="I241" s="238">
        <f>data!BF67</f>
        <v>41079</v>
      </c>
    </row>
    <row r="242" spans="1:9" ht="20.100000000000001" customHeight="1" x14ac:dyDescent="0.2">
      <c r="A242" s="230">
        <v>13</v>
      </c>
      <c r="B242" s="238" t="s">
        <v>1007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-6587.92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1008</v>
      </c>
      <c r="C243" s="238">
        <f>data!AZ69</f>
        <v>5488.59</v>
      </c>
      <c r="D243" s="238">
        <f>data!BA69</f>
        <v>1824.01</v>
      </c>
      <c r="E243" s="238">
        <f>data!BB69</f>
        <v>277320.38</v>
      </c>
      <c r="F243" s="238">
        <f>data!BC69</f>
        <v>18640.63</v>
      </c>
      <c r="G243" s="238">
        <f>data!BD69</f>
        <v>0</v>
      </c>
      <c r="H243" s="238">
        <f>data!BE69</f>
        <v>1669751.13</v>
      </c>
      <c r="I243" s="238">
        <f>data!BF69</f>
        <v>371771.75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-552512.30000000005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1009</v>
      </c>
      <c r="C245" s="238">
        <f>data!AZ85</f>
        <v>-50599.560000000056</v>
      </c>
      <c r="D245" s="238">
        <f>data!BA85</f>
        <v>-3323.6400000000085</v>
      </c>
      <c r="E245" s="238">
        <f>data!BB85</f>
        <v>188704.82000000041</v>
      </c>
      <c r="F245" s="238">
        <f>data!BC85</f>
        <v>-48168.700000000012</v>
      </c>
      <c r="G245" s="238">
        <f>data!BD85</f>
        <v>0</v>
      </c>
      <c r="H245" s="238">
        <f>data!BE85</f>
        <v>844406.48999999987</v>
      </c>
      <c r="I245" s="238">
        <f>data!BF85</f>
        <v>-190892.04000000004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1010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1011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1012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1013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1014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1015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778.3599999999999</v>
      </c>
      <c r="G252" s="254">
        <f>data!BD90</f>
        <v>1173.78</v>
      </c>
      <c r="H252" s="254">
        <f>data!BE90</f>
        <v>50281.9</v>
      </c>
      <c r="I252" s="254">
        <f>data!BF90</f>
        <v>2235.3499999999995</v>
      </c>
    </row>
    <row r="253" spans="1:9" ht="20.100000000000001" customHeight="1" x14ac:dyDescent="0.2">
      <c r="A253" s="230">
        <v>23</v>
      </c>
      <c r="B253" s="238" t="s">
        <v>1016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1017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1018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1000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1046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Auburn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1002</v>
      </c>
      <c r="C262" s="244" t="s">
        <v>1047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1048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1049</v>
      </c>
    </row>
    <row r="264" spans="1:9" ht="20.100000000000001" customHeight="1" x14ac:dyDescent="0.2">
      <c r="A264" s="230">
        <v>3</v>
      </c>
      <c r="B264" s="238" t="s">
        <v>1006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10</v>
      </c>
      <c r="F266" s="245">
        <f>data!BJ60</f>
        <v>0</v>
      </c>
      <c r="G266" s="245">
        <f>data!BK60</f>
        <v>0</v>
      </c>
      <c r="H266" s="245">
        <f>data!BL60</f>
        <v>18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579253.67000000004</v>
      </c>
      <c r="F267" s="238">
        <f>data!BJ61</f>
        <v>0</v>
      </c>
      <c r="G267" s="238">
        <f>data!BK61</f>
        <v>0</v>
      </c>
      <c r="H267" s="238">
        <f>data!BL61</f>
        <v>924818.88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241486</v>
      </c>
      <c r="F268" s="238">
        <f>data!BJ62</f>
        <v>0</v>
      </c>
      <c r="G268" s="238">
        <f>data!BK62</f>
        <v>0</v>
      </c>
      <c r="H268" s="238">
        <f>data!BL62</f>
        <v>353539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-42799.87</v>
      </c>
      <c r="F270" s="238">
        <f>data!BJ64</f>
        <v>0</v>
      </c>
      <c r="G270" s="238">
        <f>data!BK64</f>
        <v>0</v>
      </c>
      <c r="H270" s="238">
        <f>data!BL64</f>
        <v>33341.51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0</v>
      </c>
      <c r="E272" s="238">
        <f>data!BI66</f>
        <v>-777768.85</v>
      </c>
      <c r="F272" s="238">
        <f>data!BJ66</f>
        <v>0</v>
      </c>
      <c r="G272" s="238">
        <f>data!BK66</f>
        <v>0</v>
      </c>
      <c r="H272" s="238">
        <f>data!BL66</f>
        <v>-1307738.4500000002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18996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1007</v>
      </c>
      <c r="C274" s="238">
        <f>data!BG68</f>
        <v>0</v>
      </c>
      <c r="D274" s="238">
        <f>data!BH68</f>
        <v>0</v>
      </c>
      <c r="E274" s="238">
        <f>data!BI68</f>
        <v>-0.03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1008</v>
      </c>
      <c r="C275" s="238">
        <f>data!BG69</f>
        <v>0</v>
      </c>
      <c r="D275" s="238">
        <f>data!BH69</f>
        <v>0</v>
      </c>
      <c r="E275" s="238">
        <f>data!BI69</f>
        <v>27633.97</v>
      </c>
      <c r="F275" s="238">
        <f>data!BJ69</f>
        <v>0</v>
      </c>
      <c r="G275" s="238">
        <f>data!BK69</f>
        <v>0</v>
      </c>
      <c r="H275" s="238">
        <f>data!BL69</f>
        <v>18246.099999999999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1009</v>
      </c>
      <c r="C277" s="238">
        <f>data!BG85</f>
        <v>0</v>
      </c>
      <c r="D277" s="238">
        <f>data!BH85</f>
        <v>0</v>
      </c>
      <c r="E277" s="238">
        <f>data!BI85</f>
        <v>46800.890000000072</v>
      </c>
      <c r="F277" s="238">
        <f>data!BJ85</f>
        <v>0</v>
      </c>
      <c r="G277" s="238">
        <f>data!BK85</f>
        <v>0</v>
      </c>
      <c r="H277" s="238">
        <f>data!BL85</f>
        <v>22207.03999999971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1010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1011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1012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1013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1014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1015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1016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1017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1018</v>
      </c>
      <c r="C287" s="253" t="str">
        <f>IF(data!BG93&gt;0,data!BG93,"")</f>
        <v>x</v>
      </c>
      <c r="D287" s="254">
        <f>data!BH93</f>
        <v>0</v>
      </c>
      <c r="E287" s="254">
        <f>data!BI93</f>
        <v>5115.13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1000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1050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Auburn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1002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1051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1006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0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0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1062.8399999999999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0</v>
      </c>
      <c r="D304" s="238">
        <f>data!BO66</f>
        <v>0</v>
      </c>
      <c r="E304" s="238">
        <f>data!BP66</f>
        <v>-12603.23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1007</v>
      </c>
      <c r="C306" s="238">
        <f>data!BN68</f>
        <v>0</v>
      </c>
      <c r="D306" s="238">
        <f>data!BO68</f>
        <v>0</v>
      </c>
      <c r="E306" s="238">
        <f>data!BP68</f>
        <v>-44.03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1008</v>
      </c>
      <c r="C307" s="238">
        <f>data!BN69</f>
        <v>0</v>
      </c>
      <c r="D307" s="238">
        <f>data!BO69</f>
        <v>0</v>
      </c>
      <c r="E307" s="238">
        <f>data!BP69</f>
        <v>1418.1800000000003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-39999.99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1009</v>
      </c>
      <c r="C309" s="238">
        <f>data!BN85</f>
        <v>0</v>
      </c>
      <c r="D309" s="238">
        <f>data!BO85</f>
        <v>0</v>
      </c>
      <c r="E309" s="238">
        <f>data!BP85</f>
        <v>-50166.229999999996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1010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1011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1012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1013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1014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1015</v>
      </c>
      <c r="C316" s="254">
        <f>data!BN90</f>
        <v>5315.59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1016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1017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1018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1000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1052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Auburn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1002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1051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1006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1007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1008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1009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1010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1011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1012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1013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1014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1015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171.12</v>
      </c>
      <c r="G348" s="254">
        <f>data!BY90</f>
        <v>548.57000000000005</v>
      </c>
      <c r="H348" s="254">
        <f>data!BZ90</f>
        <v>124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1016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1017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1018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1000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1053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Auburn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1002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1054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1006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66</v>
      </c>
      <c r="E362" s="260"/>
      <c r="F362" s="248"/>
      <c r="G362" s="248"/>
      <c r="H362" s="248"/>
      <c r="I362" s="261">
        <f>data!CE60</f>
        <v>1033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7020828.9099999992</v>
      </c>
      <c r="E363" s="262"/>
      <c r="F363" s="262"/>
      <c r="G363" s="262"/>
      <c r="H363" s="262"/>
      <c r="I363" s="257">
        <f>data!CE61</f>
        <v>99803204.400000021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1520380</v>
      </c>
      <c r="E364" s="262"/>
      <c r="F364" s="262"/>
      <c r="G364" s="262"/>
      <c r="H364" s="262"/>
      <c r="I364" s="257">
        <f>data!CE62</f>
        <v>23554202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4166225.1899999995</v>
      </c>
      <c r="E365" s="262"/>
      <c r="F365" s="262"/>
      <c r="G365" s="262"/>
      <c r="H365" s="262"/>
      <c r="I365" s="257">
        <f>data!CE63</f>
        <v>10536389.889999999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-491849.7</v>
      </c>
      <c r="E366" s="262"/>
      <c r="F366" s="262"/>
      <c r="G366" s="262"/>
      <c r="H366" s="262"/>
      <c r="I366" s="257">
        <f>data!CE64</f>
        <v>27412178.399999999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-21125486.880000003</v>
      </c>
      <c r="E368" s="262"/>
      <c r="F368" s="262"/>
      <c r="G368" s="262"/>
      <c r="H368" s="262"/>
      <c r="I368" s="257">
        <f>data!CE66</f>
        <v>50379370.339999981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896945</v>
      </c>
      <c r="E369" s="262"/>
      <c r="F369" s="262"/>
      <c r="G369" s="262"/>
      <c r="H369" s="262"/>
      <c r="I369" s="257">
        <f>data!CE67</f>
        <v>6297180</v>
      </c>
    </row>
    <row r="370" spans="1:9" ht="20.100000000000001" customHeight="1" x14ac:dyDescent="0.2">
      <c r="A370" s="230">
        <v>13</v>
      </c>
      <c r="B370" s="238" t="s">
        <v>1007</v>
      </c>
      <c r="C370" s="257">
        <f>data!CB68</f>
        <v>0</v>
      </c>
      <c r="D370" s="257">
        <f>data!CC68</f>
        <v>302340.67000000004</v>
      </c>
      <c r="E370" s="262"/>
      <c r="F370" s="262"/>
      <c r="G370" s="262"/>
      <c r="H370" s="262"/>
      <c r="I370" s="257">
        <f>data!CE68</f>
        <v>1209536.8</v>
      </c>
    </row>
    <row r="371" spans="1:9" ht="20.100000000000001" customHeight="1" x14ac:dyDescent="0.2">
      <c r="A371" s="230">
        <v>14</v>
      </c>
      <c r="B371" s="238" t="s">
        <v>1008</v>
      </c>
      <c r="C371" s="257">
        <f>data!CB69</f>
        <v>0</v>
      </c>
      <c r="D371" s="257">
        <f>data!CC69</f>
        <v>28557132.410000004</v>
      </c>
      <c r="E371" s="257">
        <f>data!CD69</f>
        <v>0</v>
      </c>
      <c r="F371" s="262"/>
      <c r="G371" s="262"/>
      <c r="H371" s="262"/>
      <c r="I371" s="257">
        <f>data!CE69</f>
        <v>52158001.059999987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-160350.84</v>
      </c>
      <c r="E372" s="238">
        <f>-data!CD84</f>
        <v>0</v>
      </c>
      <c r="F372" s="248"/>
      <c r="G372" s="248"/>
      <c r="H372" s="248"/>
      <c r="I372" s="238">
        <f>-data!CE84</f>
        <v>-9419660.7699999996</v>
      </c>
    </row>
    <row r="373" spans="1:9" ht="20.100000000000001" customHeight="1" x14ac:dyDescent="0.2">
      <c r="A373" s="230">
        <v>16</v>
      </c>
      <c r="B373" s="246" t="s">
        <v>1009</v>
      </c>
      <c r="C373" s="257">
        <f>data!CB85</f>
        <v>0</v>
      </c>
      <c r="D373" s="257">
        <f>data!CC85</f>
        <v>20686164.760000002</v>
      </c>
      <c r="E373" s="257">
        <f>data!CD85</f>
        <v>0</v>
      </c>
      <c r="F373" s="262"/>
      <c r="G373" s="262"/>
      <c r="H373" s="262"/>
      <c r="I373" s="238">
        <f>data!CE85</f>
        <v>261930402.12000003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1010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1011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500916593.72999996</v>
      </c>
    </row>
    <row r="377" spans="1:9" ht="20.100000000000001" customHeight="1" x14ac:dyDescent="0.2">
      <c r="A377" s="230">
        <v>20</v>
      </c>
      <c r="B377" s="246" t="s">
        <v>1012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462938107.03999996</v>
      </c>
    </row>
    <row r="378" spans="1:9" ht="20.100000000000001" customHeight="1" x14ac:dyDescent="0.2">
      <c r="A378" s="230">
        <v>21</v>
      </c>
      <c r="B378" s="246" t="s">
        <v>1013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963854700.76999986</v>
      </c>
    </row>
    <row r="379" spans="1:9" ht="20.100000000000001" customHeight="1" x14ac:dyDescent="0.2">
      <c r="A379" s="230" t="s">
        <v>1014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1015</v>
      </c>
      <c r="C380" s="254">
        <f>data!CB90</f>
        <v>0</v>
      </c>
      <c r="D380" s="254">
        <f>data!CC90</f>
        <v>442.87000000000006</v>
      </c>
      <c r="E380" s="248"/>
      <c r="F380" s="248"/>
      <c r="G380" s="248"/>
      <c r="H380" s="248"/>
      <c r="I380" s="238">
        <f>data!CE90</f>
        <v>212765.46999999994</v>
      </c>
    </row>
    <row r="381" spans="1:9" ht="20.100000000000001" customHeight="1" x14ac:dyDescent="0.2">
      <c r="A381" s="230">
        <v>23</v>
      </c>
      <c r="B381" s="238" t="s">
        <v>1016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153909.00000000003</v>
      </c>
    </row>
    <row r="382" spans="1:9" ht="20.100000000000001" customHeight="1" x14ac:dyDescent="0.2">
      <c r="A382" s="230">
        <v>24</v>
      </c>
      <c r="B382" s="238" t="s">
        <v>1017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67766.399999999994</v>
      </c>
    </row>
    <row r="383" spans="1:9" ht="20.100000000000001" customHeight="1" x14ac:dyDescent="0.2">
      <c r="A383" s="230">
        <v>25</v>
      </c>
      <c r="B383" s="238" t="s">
        <v>1018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810457.4800000001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390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85" transitionEvaluation="1" transitionEntry="1" codeName="Sheet1">
    <tabColor rgb="FF92D050"/>
    <pageSetUpPr autoPageBreaks="0" fitToPage="1"/>
  </sheetPr>
  <dimension ref="A1:CF716"/>
  <sheetViews>
    <sheetView topLeftCell="A85" zoomScaleNormal="100" workbookViewId="0">
      <selection activeCell="C109" sqref="C109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1055</v>
      </c>
    </row>
    <row r="6" spans="1:5" x14ac:dyDescent="0.25">
      <c r="A6" s="11" t="s">
        <v>1056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1057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1058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329">
        <v>6010</v>
      </c>
      <c r="D44" s="329">
        <v>6030</v>
      </c>
      <c r="E44" s="329">
        <v>6070</v>
      </c>
      <c r="F44" s="329">
        <v>6100</v>
      </c>
      <c r="G44" s="329">
        <v>6120</v>
      </c>
      <c r="H44" s="329">
        <v>6140</v>
      </c>
      <c r="I44" s="329">
        <v>6150</v>
      </c>
      <c r="J44" s="329">
        <v>6170</v>
      </c>
      <c r="K44" s="329">
        <v>6200</v>
      </c>
      <c r="L44" s="329">
        <v>6210</v>
      </c>
      <c r="M44" s="329">
        <v>6330</v>
      </c>
      <c r="N44" s="329">
        <v>6400</v>
      </c>
      <c r="O44" s="329">
        <v>7010</v>
      </c>
      <c r="P44" s="329">
        <v>7020</v>
      </c>
      <c r="Q44" s="329">
        <v>7030</v>
      </c>
      <c r="R44" s="329">
        <v>7040</v>
      </c>
      <c r="S44" s="329">
        <v>7050</v>
      </c>
      <c r="T44" s="329">
        <v>7060</v>
      </c>
      <c r="U44" s="329">
        <v>7070</v>
      </c>
      <c r="V44" s="329">
        <v>7110</v>
      </c>
      <c r="W44" s="329">
        <v>7120</v>
      </c>
      <c r="X44" s="329">
        <v>7130</v>
      </c>
      <c r="Y44" s="329">
        <v>7140</v>
      </c>
      <c r="Z44" s="329">
        <v>7150</v>
      </c>
      <c r="AA44" s="329">
        <v>7160</v>
      </c>
      <c r="AB44" s="329">
        <v>7170</v>
      </c>
      <c r="AC44" s="329">
        <v>7180</v>
      </c>
      <c r="AD44" s="329">
        <v>7190</v>
      </c>
      <c r="AE44" s="329">
        <v>7200</v>
      </c>
      <c r="AF44" s="329">
        <v>7220</v>
      </c>
      <c r="AG44" s="329">
        <v>7230</v>
      </c>
      <c r="AH44" s="329">
        <v>7240</v>
      </c>
      <c r="AI44" s="329">
        <v>7250</v>
      </c>
      <c r="AJ44" s="329">
        <v>7260</v>
      </c>
      <c r="AK44" s="329">
        <v>7310</v>
      </c>
      <c r="AL44" s="329">
        <v>7320</v>
      </c>
      <c r="AM44" s="329">
        <v>7330</v>
      </c>
      <c r="AN44" s="329">
        <v>7340</v>
      </c>
      <c r="AO44" s="329">
        <v>7350</v>
      </c>
      <c r="AP44" s="329">
        <v>7380</v>
      </c>
      <c r="AQ44" s="329">
        <v>7390</v>
      </c>
      <c r="AR44" s="329">
        <v>7400</v>
      </c>
      <c r="AS44" s="329">
        <v>7410</v>
      </c>
      <c r="AT44" s="329">
        <v>7420</v>
      </c>
      <c r="AU44" s="329">
        <v>7430</v>
      </c>
      <c r="AV44" s="329">
        <v>7490</v>
      </c>
      <c r="AW44" s="329">
        <v>8200</v>
      </c>
      <c r="AX44" s="329">
        <v>8310</v>
      </c>
      <c r="AY44" s="329">
        <v>8320</v>
      </c>
      <c r="AZ44" s="329">
        <v>8330</v>
      </c>
      <c r="BA44" s="329">
        <v>8350</v>
      </c>
      <c r="BB44" s="329">
        <v>8360</v>
      </c>
      <c r="BC44" s="329">
        <v>8370</v>
      </c>
      <c r="BD44" s="329">
        <v>8420</v>
      </c>
      <c r="BE44" s="329">
        <v>8430</v>
      </c>
      <c r="BF44" s="329">
        <v>8460</v>
      </c>
      <c r="BG44" s="329">
        <v>8470</v>
      </c>
      <c r="BH44" s="329">
        <v>8480</v>
      </c>
      <c r="BI44" s="329">
        <v>8490</v>
      </c>
      <c r="BJ44" s="329">
        <v>8510</v>
      </c>
      <c r="BK44" s="329">
        <v>8530</v>
      </c>
      <c r="BL44" s="329">
        <v>8560</v>
      </c>
      <c r="BM44" s="329">
        <v>8590</v>
      </c>
      <c r="BN44" s="329">
        <v>8610</v>
      </c>
      <c r="BO44" s="329">
        <v>8620</v>
      </c>
      <c r="BP44" s="329">
        <v>8630</v>
      </c>
      <c r="BQ44" s="329">
        <v>8640</v>
      </c>
      <c r="BR44" s="329">
        <v>8650</v>
      </c>
      <c r="BS44" s="329">
        <v>8660</v>
      </c>
      <c r="BT44" s="329">
        <v>8670</v>
      </c>
      <c r="BU44" s="329">
        <v>8680</v>
      </c>
      <c r="BV44" s="329">
        <v>8690</v>
      </c>
      <c r="BW44" s="329">
        <v>8700</v>
      </c>
      <c r="BX44" s="329">
        <v>8710</v>
      </c>
      <c r="BY44" s="329">
        <v>8720</v>
      </c>
      <c r="BZ44" s="329">
        <v>8730</v>
      </c>
      <c r="CA44" s="329">
        <v>8740</v>
      </c>
      <c r="CB44" s="329">
        <v>8770</v>
      </c>
      <c r="CC44" s="329">
        <v>8790</v>
      </c>
      <c r="CD44" s="18" t="s">
        <v>114</v>
      </c>
      <c r="CE44" s="329">
        <v>9999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1247564.8999999999</v>
      </c>
      <c r="D47" s="273">
        <v>1395645.46</v>
      </c>
      <c r="E47" s="273">
        <v>1541285.1700000002</v>
      </c>
      <c r="F47" s="273">
        <v>0</v>
      </c>
      <c r="G47" s="273">
        <v>0</v>
      </c>
      <c r="H47" s="273">
        <v>2379647.15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1019778.24</v>
      </c>
      <c r="P47" s="273">
        <v>518542.01</v>
      </c>
      <c r="Q47" s="273">
        <v>0</v>
      </c>
      <c r="R47" s="273">
        <v>229033.03999999998</v>
      </c>
      <c r="S47" s="273">
        <v>239591.7</v>
      </c>
      <c r="T47" s="273">
        <v>0</v>
      </c>
      <c r="U47" s="273">
        <v>637517.19000000006</v>
      </c>
      <c r="V47" s="273">
        <v>0</v>
      </c>
      <c r="W47" s="273">
        <v>339988.33</v>
      </c>
      <c r="X47" s="273">
        <v>236162.09</v>
      </c>
      <c r="Y47" s="273">
        <v>639488.28</v>
      </c>
      <c r="Z47" s="273">
        <v>0</v>
      </c>
      <c r="AA47" s="273">
        <v>63829.579999999994</v>
      </c>
      <c r="AB47" s="273">
        <v>937675.09000000008</v>
      </c>
      <c r="AC47" s="273">
        <v>457369.93000000005</v>
      </c>
      <c r="AD47" s="273">
        <v>0</v>
      </c>
      <c r="AE47" s="273">
        <v>232220.59000000003</v>
      </c>
      <c r="AF47" s="273">
        <v>0</v>
      </c>
      <c r="AG47" s="273">
        <v>2405417.64</v>
      </c>
      <c r="AH47" s="273">
        <v>0</v>
      </c>
      <c r="AI47" s="273">
        <v>249918.12999999998</v>
      </c>
      <c r="AJ47" s="273">
        <v>233611.94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846059.8200000003</v>
      </c>
      <c r="AW47" s="273">
        <v>567451.03</v>
      </c>
      <c r="AX47" s="273">
        <v>0</v>
      </c>
      <c r="AY47" s="273">
        <v>669972.76</v>
      </c>
      <c r="AZ47" s="273">
        <v>0</v>
      </c>
      <c r="BA47" s="273">
        <v>24918.92</v>
      </c>
      <c r="BB47" s="273">
        <v>270898</v>
      </c>
      <c r="BC47" s="273">
        <v>142514.9</v>
      </c>
      <c r="BD47" s="273">
        <v>234321.99000000002</v>
      </c>
      <c r="BE47" s="273">
        <v>273798.78999999998</v>
      </c>
      <c r="BF47" s="273">
        <v>726210.09999999986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322182.51999999996</v>
      </c>
      <c r="BM47" s="273">
        <v>0</v>
      </c>
      <c r="BN47" s="273">
        <v>387578.91999999993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301569.91000000003</v>
      </c>
      <c r="BY47" s="273">
        <v>140179.99</v>
      </c>
      <c r="BZ47" s="273">
        <v>104821.45</v>
      </c>
      <c r="CA47" s="273">
        <v>0</v>
      </c>
      <c r="CB47" s="273">
        <v>0</v>
      </c>
      <c r="CC47" s="273">
        <v>786924.32000000007</v>
      </c>
      <c r="CD47" s="16"/>
      <c r="CE47" s="25">
        <v>20803689.879999999</v>
      </c>
      <c r="CF47" s="11">
        <v>20803689.880000003</v>
      </c>
    </row>
    <row r="48" spans="1:84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4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25">
      <c r="A51" s="21" t="s">
        <v>233</v>
      </c>
      <c r="B51" s="273">
        <v>0</v>
      </c>
      <c r="C51" s="273">
        <v>205512.91</v>
      </c>
      <c r="D51" s="273">
        <v>235530.22</v>
      </c>
      <c r="E51" s="273">
        <v>357045</v>
      </c>
      <c r="F51" s="273">
        <v>0</v>
      </c>
      <c r="G51" s="273">
        <v>0</v>
      </c>
      <c r="H51" s="273">
        <v>299798.28999999998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422874.74</v>
      </c>
      <c r="P51" s="273">
        <v>670850.75</v>
      </c>
      <c r="Q51" s="273">
        <v>0</v>
      </c>
      <c r="R51" s="273">
        <v>90784.72</v>
      </c>
      <c r="S51" s="273">
        <v>121251.38</v>
      </c>
      <c r="T51" s="273">
        <v>0</v>
      </c>
      <c r="U51" s="273">
        <v>95685.01</v>
      </c>
      <c r="V51" s="273">
        <v>0</v>
      </c>
      <c r="W51" s="273">
        <v>235349.16</v>
      </c>
      <c r="X51" s="273">
        <v>269676.64</v>
      </c>
      <c r="Y51" s="273">
        <v>409507.53</v>
      </c>
      <c r="Z51" s="273">
        <v>0</v>
      </c>
      <c r="AA51" s="273">
        <v>52945.87</v>
      </c>
      <c r="AB51" s="273">
        <v>62546.399999999994</v>
      </c>
      <c r="AC51" s="273">
        <v>55931.630000000005</v>
      </c>
      <c r="AD51" s="273">
        <v>3532.58</v>
      </c>
      <c r="AE51" s="273">
        <v>25249.14</v>
      </c>
      <c r="AF51" s="273">
        <v>0</v>
      </c>
      <c r="AG51" s="273">
        <v>511651.68999999994</v>
      </c>
      <c r="AH51" s="273">
        <v>0</v>
      </c>
      <c r="AI51" s="273">
        <v>11596.449999999999</v>
      </c>
      <c r="AJ51" s="273">
        <v>54494.57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223287.44</v>
      </c>
      <c r="AW51" s="273">
        <v>0</v>
      </c>
      <c r="AX51" s="273">
        <v>0</v>
      </c>
      <c r="AY51" s="273">
        <v>123076.59</v>
      </c>
      <c r="AZ51" s="273">
        <v>0</v>
      </c>
      <c r="BA51" s="273">
        <v>0</v>
      </c>
      <c r="BB51" s="273">
        <v>0</v>
      </c>
      <c r="BC51" s="273">
        <v>22690.129999999997</v>
      </c>
      <c r="BD51" s="273">
        <v>19661.52</v>
      </c>
      <c r="BE51" s="273">
        <v>852973.78</v>
      </c>
      <c r="BF51" s="273">
        <v>41802.79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328161.79000000004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2867.04</v>
      </c>
      <c r="BY51" s="273">
        <v>45745.53</v>
      </c>
      <c r="BZ51" s="273">
        <v>2077.11</v>
      </c>
      <c r="CA51" s="273">
        <v>0</v>
      </c>
      <c r="CB51" s="273">
        <v>0</v>
      </c>
      <c r="CC51" s="273">
        <v>116972.57999999999</v>
      </c>
      <c r="CD51" s="16"/>
      <c r="CE51" s="25">
        <v>5971130.9800000014</v>
      </c>
    </row>
    <row r="52" spans="1:84" x14ac:dyDescent="0.25">
      <c r="A52" s="31" t="s">
        <v>234</v>
      </c>
      <c r="B52" s="330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4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25">
      <c r="A55" s="21" t="s">
        <v>235</v>
      </c>
      <c r="B55" s="16"/>
      <c r="C55" s="329">
        <v>6010</v>
      </c>
      <c r="D55" s="329">
        <v>6030</v>
      </c>
      <c r="E55" s="329">
        <v>6070</v>
      </c>
      <c r="F55" s="329">
        <v>6100</v>
      </c>
      <c r="G55" s="329">
        <v>6120</v>
      </c>
      <c r="H55" s="329">
        <v>6140</v>
      </c>
      <c r="I55" s="329">
        <v>6150</v>
      </c>
      <c r="J55" s="329">
        <v>6170</v>
      </c>
      <c r="K55" s="329">
        <v>6200</v>
      </c>
      <c r="L55" s="329">
        <v>6210</v>
      </c>
      <c r="M55" s="329">
        <v>6330</v>
      </c>
      <c r="N55" s="329">
        <v>6400</v>
      </c>
      <c r="O55" s="329">
        <v>7010</v>
      </c>
      <c r="P55" s="329">
        <v>7020</v>
      </c>
      <c r="Q55" s="329">
        <v>7030</v>
      </c>
      <c r="R55" s="329">
        <v>7040</v>
      </c>
      <c r="S55" s="329">
        <v>7050</v>
      </c>
      <c r="T55" s="329">
        <v>7060</v>
      </c>
      <c r="U55" s="329">
        <v>7070</v>
      </c>
      <c r="V55" s="329">
        <v>7110</v>
      </c>
      <c r="W55" s="329">
        <v>7120</v>
      </c>
      <c r="X55" s="329">
        <v>7130</v>
      </c>
      <c r="Y55" s="329">
        <v>7140</v>
      </c>
      <c r="Z55" s="329">
        <v>7150</v>
      </c>
      <c r="AA55" s="329">
        <v>7160</v>
      </c>
      <c r="AB55" s="329">
        <v>7170</v>
      </c>
      <c r="AC55" s="329">
        <v>7180</v>
      </c>
      <c r="AD55" s="329">
        <v>7190</v>
      </c>
      <c r="AE55" s="329">
        <v>7200</v>
      </c>
      <c r="AF55" s="329">
        <v>7220</v>
      </c>
      <c r="AG55" s="329">
        <v>7230</v>
      </c>
      <c r="AH55" s="329">
        <v>7240</v>
      </c>
      <c r="AI55" s="329">
        <v>7250</v>
      </c>
      <c r="AJ55" s="329">
        <v>7260</v>
      </c>
      <c r="AK55" s="329">
        <v>7310</v>
      </c>
      <c r="AL55" s="329">
        <v>7320</v>
      </c>
      <c r="AM55" s="329">
        <v>7330</v>
      </c>
      <c r="AN55" s="329">
        <v>7340</v>
      </c>
      <c r="AO55" s="329">
        <v>7350</v>
      </c>
      <c r="AP55" s="329">
        <v>7380</v>
      </c>
      <c r="AQ55" s="329">
        <v>7390</v>
      </c>
      <c r="AR55" s="329">
        <v>7400</v>
      </c>
      <c r="AS55" s="329">
        <v>7410</v>
      </c>
      <c r="AT55" s="329">
        <v>7420</v>
      </c>
      <c r="AU55" s="329">
        <v>7430</v>
      </c>
      <c r="AV55" s="329">
        <v>7490</v>
      </c>
      <c r="AW55" s="329">
        <v>8200</v>
      </c>
      <c r="AX55" s="329">
        <v>8310</v>
      </c>
      <c r="AY55" s="329">
        <v>8320</v>
      </c>
      <c r="AZ55" s="329">
        <v>8330</v>
      </c>
      <c r="BA55" s="329">
        <v>8350</v>
      </c>
      <c r="BB55" s="329">
        <v>8360</v>
      </c>
      <c r="BC55" s="329">
        <v>8370</v>
      </c>
      <c r="BD55" s="329">
        <v>8420</v>
      </c>
      <c r="BE55" s="329">
        <v>8430</v>
      </c>
      <c r="BF55" s="329">
        <v>8460</v>
      </c>
      <c r="BG55" s="329">
        <v>8470</v>
      </c>
      <c r="BH55" s="329">
        <v>8480</v>
      </c>
      <c r="BI55" s="329">
        <v>8490</v>
      </c>
      <c r="BJ55" s="329">
        <v>8510</v>
      </c>
      <c r="BK55" s="329">
        <v>8530</v>
      </c>
      <c r="BL55" s="329">
        <v>8560</v>
      </c>
      <c r="BM55" s="329">
        <v>8590</v>
      </c>
      <c r="BN55" s="329">
        <v>8610</v>
      </c>
      <c r="BO55" s="329">
        <v>8620</v>
      </c>
      <c r="BP55" s="329">
        <v>8630</v>
      </c>
      <c r="BQ55" s="329">
        <v>8640</v>
      </c>
      <c r="BR55" s="329">
        <v>8650</v>
      </c>
      <c r="BS55" s="329">
        <v>8660</v>
      </c>
      <c r="BT55" s="329">
        <v>8670</v>
      </c>
      <c r="BU55" s="329">
        <v>8680</v>
      </c>
      <c r="BV55" s="329">
        <v>8690</v>
      </c>
      <c r="BW55" s="329">
        <v>8700</v>
      </c>
      <c r="BX55" s="329">
        <v>8710</v>
      </c>
      <c r="BY55" s="329">
        <v>8720</v>
      </c>
      <c r="BZ55" s="329">
        <v>8730</v>
      </c>
      <c r="CA55" s="329">
        <v>8740</v>
      </c>
      <c r="CB55" s="329">
        <v>8770</v>
      </c>
      <c r="CC55" s="329">
        <v>8790</v>
      </c>
      <c r="CD55" s="18" t="s">
        <v>114</v>
      </c>
      <c r="CE55" s="329">
        <v>9999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4" x14ac:dyDescent="0.25">
      <c r="A59" s="31" t="s">
        <v>260</v>
      </c>
      <c r="B59" s="25"/>
      <c r="C59" s="273">
        <v>5925</v>
      </c>
      <c r="D59" s="273">
        <v>11235</v>
      </c>
      <c r="E59" s="273">
        <v>10737</v>
      </c>
      <c r="F59" s="273">
        <v>0</v>
      </c>
      <c r="G59" s="273">
        <v>0</v>
      </c>
      <c r="H59" s="273">
        <v>16249</v>
      </c>
      <c r="I59" s="273">
        <v>0</v>
      </c>
      <c r="J59" s="273">
        <v>1899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3">
        <v>0</v>
      </c>
      <c r="Q59" s="273">
        <v>0</v>
      </c>
      <c r="R59" s="273">
        <v>0</v>
      </c>
      <c r="S59" s="331">
        <v>0</v>
      </c>
      <c r="T59" s="331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  <c r="Z59" s="273">
        <v>0</v>
      </c>
      <c r="AA59" s="273">
        <v>0</v>
      </c>
      <c r="AB59" s="331">
        <v>0</v>
      </c>
      <c r="AC59" s="273">
        <v>0</v>
      </c>
      <c r="AD59" s="273">
        <v>0</v>
      </c>
      <c r="AE59" s="273">
        <v>0</v>
      </c>
      <c r="AF59" s="273">
        <v>0</v>
      </c>
      <c r="AG59" s="273">
        <v>0</v>
      </c>
      <c r="AH59" s="273">
        <v>0</v>
      </c>
      <c r="AI59" s="273">
        <v>0</v>
      </c>
      <c r="AJ59" s="273">
        <v>0</v>
      </c>
      <c r="AK59" s="273">
        <v>0</v>
      </c>
      <c r="AL59" s="273">
        <v>0</v>
      </c>
      <c r="AM59" s="273">
        <v>0</v>
      </c>
      <c r="AN59" s="273">
        <v>0</v>
      </c>
      <c r="AO59" s="273">
        <v>0</v>
      </c>
      <c r="AP59" s="273">
        <v>0</v>
      </c>
      <c r="AQ59" s="273">
        <v>0</v>
      </c>
      <c r="AR59" s="273">
        <v>0</v>
      </c>
      <c r="AS59" s="273">
        <v>0</v>
      </c>
      <c r="AT59" s="273">
        <v>0</v>
      </c>
      <c r="AU59" s="273">
        <v>0</v>
      </c>
      <c r="AV59" s="273">
        <v>0</v>
      </c>
      <c r="AW59" s="331">
        <v>0</v>
      </c>
      <c r="AX59" s="331">
        <v>0</v>
      </c>
      <c r="AY59" s="332">
        <v>154162</v>
      </c>
      <c r="AZ59" s="332">
        <v>0</v>
      </c>
      <c r="BA59" s="331">
        <v>0</v>
      </c>
      <c r="BB59" s="331">
        <v>0</v>
      </c>
      <c r="BC59" s="331">
        <v>0</v>
      </c>
      <c r="BD59" s="331">
        <v>0</v>
      </c>
      <c r="BE59" s="332">
        <v>212765.46999999994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11">
        <v>412972.47</v>
      </c>
    </row>
    <row r="60" spans="1:84" s="201" customFormat="1" ht="15.75" customHeight="1" x14ac:dyDescent="0.25">
      <c r="A60" s="207" t="s">
        <v>261</v>
      </c>
      <c r="B60" s="208"/>
      <c r="C60" s="273">
        <v>57.152487663403768</v>
      </c>
      <c r="D60" s="273">
        <v>66.609156840190522</v>
      </c>
      <c r="E60" s="273">
        <v>59.744942457569188</v>
      </c>
      <c r="F60" s="273">
        <v>0</v>
      </c>
      <c r="G60" s="273">
        <v>0</v>
      </c>
      <c r="H60" s="273">
        <v>93.482717795413322</v>
      </c>
      <c r="I60" s="273">
        <v>0</v>
      </c>
      <c r="J60" s="273">
        <v>0</v>
      </c>
      <c r="K60" s="273">
        <v>0</v>
      </c>
      <c r="L60" s="273">
        <v>0</v>
      </c>
      <c r="M60" s="273">
        <v>0</v>
      </c>
      <c r="N60" s="273">
        <v>0</v>
      </c>
      <c r="O60" s="273">
        <v>43.396869172137414</v>
      </c>
      <c r="P60" s="273">
        <v>21.561495887457333</v>
      </c>
      <c r="Q60" s="273">
        <v>0</v>
      </c>
      <c r="R60" s="273">
        <v>7.2996815058493585</v>
      </c>
      <c r="S60" s="273">
        <v>11.022617121777724</v>
      </c>
      <c r="T60" s="273">
        <v>0</v>
      </c>
      <c r="U60" s="273">
        <v>27.818915749613847</v>
      </c>
      <c r="V60" s="273">
        <v>0</v>
      </c>
      <c r="W60" s="273">
        <v>2.5974698626578805</v>
      </c>
      <c r="X60" s="273">
        <v>8.4615712317175937</v>
      </c>
      <c r="Y60" s="273">
        <v>32.614913009230833</v>
      </c>
      <c r="Z60" s="273">
        <v>0</v>
      </c>
      <c r="AA60" s="273">
        <v>2.2369267120223388</v>
      </c>
      <c r="AB60" s="273">
        <v>34.057176707663402</v>
      </c>
      <c r="AC60" s="273">
        <v>17.356778079814141</v>
      </c>
      <c r="AD60" s="273">
        <v>0</v>
      </c>
      <c r="AE60" s="273">
        <v>0</v>
      </c>
      <c r="AF60" s="273">
        <v>0</v>
      </c>
      <c r="AG60" s="273">
        <v>118.31119518927245</v>
      </c>
      <c r="AH60" s="273">
        <v>0</v>
      </c>
      <c r="AI60" s="273">
        <v>9.3605965740601924</v>
      </c>
      <c r="AJ60" s="273">
        <v>8.0921006838230003</v>
      </c>
      <c r="AK60" s="273">
        <v>0</v>
      </c>
      <c r="AL60" s="273">
        <v>0</v>
      </c>
      <c r="AM60" s="273">
        <v>0</v>
      </c>
      <c r="AN60" s="273">
        <v>0</v>
      </c>
      <c r="AO60" s="273">
        <v>5.8253424649554334E-3</v>
      </c>
      <c r="AP60" s="273">
        <v>0</v>
      </c>
      <c r="AQ60" s="273">
        <v>0</v>
      </c>
      <c r="AR60" s="273">
        <v>0</v>
      </c>
      <c r="AS60" s="273">
        <v>0</v>
      </c>
      <c r="AT60" s="273">
        <v>0</v>
      </c>
      <c r="AU60" s="273">
        <v>0</v>
      </c>
      <c r="AV60" s="273">
        <v>39.853641775362526</v>
      </c>
      <c r="AW60" s="273">
        <v>29.413079448025606</v>
      </c>
      <c r="AX60" s="273">
        <v>0</v>
      </c>
      <c r="AY60" s="273">
        <v>30.096102050671771</v>
      </c>
      <c r="AZ60" s="273">
        <v>0</v>
      </c>
      <c r="BA60" s="273">
        <v>1.1604130135396693</v>
      </c>
      <c r="BB60" s="273">
        <v>11.083334929988585</v>
      </c>
      <c r="BC60" s="273">
        <v>6.690926026480696</v>
      </c>
      <c r="BD60" s="273">
        <v>10.721549998531295</v>
      </c>
      <c r="BE60" s="273">
        <v>10.37370753282552</v>
      </c>
      <c r="BF60" s="273">
        <v>33.23513698174861</v>
      </c>
      <c r="BG60" s="273">
        <v>0</v>
      </c>
      <c r="BH60" s="273">
        <v>0</v>
      </c>
      <c r="BI60" s="273">
        <v>0</v>
      </c>
      <c r="BJ60" s="273">
        <v>0</v>
      </c>
      <c r="BK60" s="273">
        <v>0</v>
      </c>
      <c r="BL60" s="273">
        <v>2.1307904106670152</v>
      </c>
      <c r="BM60" s="273">
        <v>0</v>
      </c>
      <c r="BN60" s="273">
        <v>14.976097258222454</v>
      </c>
      <c r="BO60" s="273">
        <v>0</v>
      </c>
      <c r="BP60" s="273">
        <v>0</v>
      </c>
      <c r="BQ60" s="273">
        <v>0</v>
      </c>
      <c r="BR60" s="273">
        <v>0</v>
      </c>
      <c r="BS60" s="273">
        <v>0</v>
      </c>
      <c r="BT60" s="273">
        <v>0</v>
      </c>
      <c r="BU60" s="273">
        <v>0</v>
      </c>
      <c r="BV60" s="273">
        <v>0</v>
      </c>
      <c r="BW60" s="273">
        <v>0</v>
      </c>
      <c r="BX60" s="273">
        <v>11.598851368274131</v>
      </c>
      <c r="BY60" s="273">
        <v>4.4359815062416468</v>
      </c>
      <c r="BZ60" s="273">
        <v>3.6312595885436627</v>
      </c>
      <c r="CA60" s="273">
        <v>0</v>
      </c>
      <c r="CB60" s="273">
        <v>0</v>
      </c>
      <c r="CC60" s="273">
        <v>27.380303420906809</v>
      </c>
      <c r="CD60" s="209" t="s">
        <v>247</v>
      </c>
      <c r="CE60" s="227">
        <v>857.96461289616957</v>
      </c>
    </row>
    <row r="61" spans="1:84" x14ac:dyDescent="0.25">
      <c r="A61" s="31" t="s">
        <v>262</v>
      </c>
      <c r="B61" s="16"/>
      <c r="C61" s="273">
        <v>9348202.1799999997</v>
      </c>
      <c r="D61" s="273">
        <v>9499412.3700000029</v>
      </c>
      <c r="E61" s="273">
        <v>6924327.9299999997</v>
      </c>
      <c r="F61" s="273">
        <v>0</v>
      </c>
      <c r="G61" s="273">
        <v>0</v>
      </c>
      <c r="H61" s="273">
        <v>10710970.050000003</v>
      </c>
      <c r="I61" s="273">
        <v>0</v>
      </c>
      <c r="J61" s="273">
        <v>0</v>
      </c>
      <c r="K61" s="273">
        <v>0</v>
      </c>
      <c r="L61" s="273">
        <v>0</v>
      </c>
      <c r="M61" s="273">
        <v>50.67</v>
      </c>
      <c r="N61" s="273">
        <v>0</v>
      </c>
      <c r="O61" s="273">
        <v>6363566.4100000011</v>
      </c>
      <c r="P61" s="273">
        <v>2613781.75</v>
      </c>
      <c r="Q61" s="273">
        <v>0</v>
      </c>
      <c r="R61" s="273">
        <v>1275774.4300000002</v>
      </c>
      <c r="S61" s="273">
        <v>881928.29999999981</v>
      </c>
      <c r="T61" s="273">
        <v>0</v>
      </c>
      <c r="U61" s="273">
        <v>2723648.7600000002</v>
      </c>
      <c r="V61" s="273">
        <v>0</v>
      </c>
      <c r="W61" s="273">
        <v>1408753.23</v>
      </c>
      <c r="X61" s="273">
        <v>1144760.23</v>
      </c>
      <c r="Y61" s="273">
        <v>3207540.1199999996</v>
      </c>
      <c r="Z61" s="273">
        <v>0</v>
      </c>
      <c r="AA61" s="273">
        <v>329562.94999999995</v>
      </c>
      <c r="AB61" s="273">
        <v>4309492.4399999995</v>
      </c>
      <c r="AC61" s="273">
        <v>1909921.5699999998</v>
      </c>
      <c r="AD61" s="273">
        <v>0</v>
      </c>
      <c r="AE61" s="273">
        <v>1007592.71</v>
      </c>
      <c r="AF61" s="273">
        <v>0</v>
      </c>
      <c r="AG61" s="273">
        <v>17763598.229999997</v>
      </c>
      <c r="AH61" s="273">
        <v>0</v>
      </c>
      <c r="AI61" s="273">
        <v>1108354.75</v>
      </c>
      <c r="AJ61" s="273">
        <v>1041704.0700000001</v>
      </c>
      <c r="AK61" s="273">
        <v>0</v>
      </c>
      <c r="AL61" s="273">
        <v>0</v>
      </c>
      <c r="AM61" s="273">
        <v>0</v>
      </c>
      <c r="AN61" s="273">
        <v>0</v>
      </c>
      <c r="AO61" s="273">
        <v>0</v>
      </c>
      <c r="AP61" s="273">
        <v>228.83</v>
      </c>
      <c r="AQ61" s="273">
        <v>0</v>
      </c>
      <c r="AR61" s="273">
        <v>0</v>
      </c>
      <c r="AS61" s="273">
        <v>0</v>
      </c>
      <c r="AT61" s="273">
        <v>0</v>
      </c>
      <c r="AU61" s="273">
        <v>0</v>
      </c>
      <c r="AV61" s="273">
        <v>4808285.5</v>
      </c>
      <c r="AW61" s="273">
        <v>4049599.06</v>
      </c>
      <c r="AX61" s="273">
        <v>0</v>
      </c>
      <c r="AY61" s="273">
        <v>1830464.3099999996</v>
      </c>
      <c r="AZ61" s="273">
        <v>0</v>
      </c>
      <c r="BA61" s="273">
        <v>57740.67</v>
      </c>
      <c r="BB61" s="273">
        <v>1312068.9500000002</v>
      </c>
      <c r="BC61" s="273">
        <v>309601.78999999998</v>
      </c>
      <c r="BD61" s="273">
        <v>571285.07999999996</v>
      </c>
      <c r="BE61" s="273">
        <v>1147508.97</v>
      </c>
      <c r="BF61" s="273">
        <v>1954958.1999999997</v>
      </c>
      <c r="BG61" s="273">
        <v>0</v>
      </c>
      <c r="BH61" s="273">
        <v>0</v>
      </c>
      <c r="BI61" s="273">
        <v>0</v>
      </c>
      <c r="BJ61" s="273">
        <v>0</v>
      </c>
      <c r="BK61" s="273">
        <v>0</v>
      </c>
      <c r="BL61" s="273">
        <v>859134.33000000019</v>
      </c>
      <c r="BM61" s="273">
        <v>0</v>
      </c>
      <c r="BN61" s="273">
        <v>4374614.9899999984</v>
      </c>
      <c r="BO61" s="273">
        <v>0</v>
      </c>
      <c r="BP61" s="273">
        <v>0</v>
      </c>
      <c r="BQ61" s="273">
        <v>0</v>
      </c>
      <c r="BR61" s="273">
        <v>0</v>
      </c>
      <c r="BS61" s="273">
        <v>0</v>
      </c>
      <c r="BT61" s="273">
        <v>0</v>
      </c>
      <c r="BU61" s="273">
        <v>0</v>
      </c>
      <c r="BV61" s="273">
        <v>0</v>
      </c>
      <c r="BW61" s="273">
        <v>0</v>
      </c>
      <c r="BX61" s="273">
        <v>1695407.3400000003</v>
      </c>
      <c r="BY61" s="273">
        <v>757225.41</v>
      </c>
      <c r="BZ61" s="273">
        <v>542995.55999999994</v>
      </c>
      <c r="CA61" s="273">
        <v>0</v>
      </c>
      <c r="CB61" s="273">
        <v>0</v>
      </c>
      <c r="CC61" s="273">
        <v>3510048.8899999978</v>
      </c>
      <c r="CD61" s="24" t="s">
        <v>247</v>
      </c>
      <c r="CE61" s="25">
        <v>111354111.03</v>
      </c>
      <c r="CF61" s="11">
        <v>111354111.02999996</v>
      </c>
    </row>
    <row r="62" spans="1:84" x14ac:dyDescent="0.25">
      <c r="A62" s="31" t="s">
        <v>10</v>
      </c>
      <c r="B62" s="16"/>
      <c r="C62" s="25">
        <v>1247565</v>
      </c>
      <c r="D62" s="25">
        <v>1395645</v>
      </c>
      <c r="E62" s="25">
        <v>1541285</v>
      </c>
      <c r="F62" s="25">
        <v>0</v>
      </c>
      <c r="G62" s="25">
        <v>0</v>
      </c>
      <c r="H62" s="25">
        <v>2379647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1019778</v>
      </c>
      <c r="P62" s="25">
        <v>518542</v>
      </c>
      <c r="Q62" s="25">
        <v>0</v>
      </c>
      <c r="R62" s="25">
        <v>229033</v>
      </c>
      <c r="S62" s="25">
        <v>239592</v>
      </c>
      <c r="T62" s="25">
        <v>0</v>
      </c>
      <c r="U62" s="25">
        <v>637517</v>
      </c>
      <c r="V62" s="25">
        <v>0</v>
      </c>
      <c r="W62" s="25">
        <v>339988</v>
      </c>
      <c r="X62" s="25">
        <v>236162</v>
      </c>
      <c r="Y62" s="25">
        <v>639488</v>
      </c>
      <c r="Z62" s="25">
        <v>0</v>
      </c>
      <c r="AA62" s="25">
        <v>63830</v>
      </c>
      <c r="AB62" s="25">
        <v>937675</v>
      </c>
      <c r="AC62" s="25">
        <v>457370</v>
      </c>
      <c r="AD62" s="25">
        <v>0</v>
      </c>
      <c r="AE62" s="25">
        <v>232221</v>
      </c>
      <c r="AF62" s="25">
        <v>0</v>
      </c>
      <c r="AG62" s="25">
        <v>2405418</v>
      </c>
      <c r="AH62" s="25">
        <v>0</v>
      </c>
      <c r="AI62" s="25">
        <v>249918</v>
      </c>
      <c r="AJ62" s="25">
        <v>233612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846060</v>
      </c>
      <c r="AW62" s="25">
        <v>567451</v>
      </c>
      <c r="AX62" s="25">
        <v>0</v>
      </c>
      <c r="AY62" s="25">
        <v>669973</v>
      </c>
      <c r="AZ62" s="25">
        <v>0</v>
      </c>
      <c r="BA62" s="25">
        <v>24919</v>
      </c>
      <c r="BB62" s="25">
        <v>270898</v>
      </c>
      <c r="BC62" s="25">
        <v>142515</v>
      </c>
      <c r="BD62" s="25">
        <v>234322</v>
      </c>
      <c r="BE62" s="25">
        <v>273799</v>
      </c>
      <c r="BF62" s="25">
        <v>726210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322183</v>
      </c>
      <c r="BM62" s="25">
        <v>0</v>
      </c>
      <c r="BN62" s="25">
        <v>387579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301570</v>
      </c>
      <c r="BY62" s="25">
        <v>140180</v>
      </c>
      <c r="BZ62" s="25">
        <v>104821</v>
      </c>
      <c r="CA62" s="25">
        <v>0</v>
      </c>
      <c r="CB62" s="25">
        <v>0</v>
      </c>
      <c r="CC62" s="333">
        <v>0</v>
      </c>
      <c r="CD62" s="24" t="s">
        <v>247</v>
      </c>
      <c r="CE62" s="25">
        <v>20016766</v>
      </c>
      <c r="CF62" s="11">
        <v>20803689.880000003</v>
      </c>
    </row>
    <row r="63" spans="1:84" x14ac:dyDescent="0.25">
      <c r="A63" s="31" t="s">
        <v>263</v>
      </c>
      <c r="B63" s="16"/>
      <c r="C63" s="273">
        <v>702436.37</v>
      </c>
      <c r="D63" s="273">
        <v>0</v>
      </c>
      <c r="E63" s="273">
        <v>383</v>
      </c>
      <c r="F63" s="273">
        <v>0</v>
      </c>
      <c r="G63" s="273">
        <v>0</v>
      </c>
      <c r="H63" s="273">
        <v>1190714.3199999998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37500</v>
      </c>
      <c r="P63" s="273">
        <v>0</v>
      </c>
      <c r="Q63" s="273">
        <v>0</v>
      </c>
      <c r="R63" s="273">
        <v>0</v>
      </c>
      <c r="S63" s="273">
        <v>0</v>
      </c>
      <c r="T63" s="273">
        <v>0</v>
      </c>
      <c r="U63" s="273">
        <v>0</v>
      </c>
      <c r="V63" s="273">
        <v>0</v>
      </c>
      <c r="W63" s="273">
        <v>0</v>
      </c>
      <c r="X63" s="273">
        <v>0</v>
      </c>
      <c r="Y63" s="273">
        <v>0</v>
      </c>
      <c r="Z63" s="273">
        <v>0</v>
      </c>
      <c r="AA63" s="273">
        <v>0</v>
      </c>
      <c r="AB63" s="273">
        <v>0</v>
      </c>
      <c r="AC63" s="273">
        <v>0</v>
      </c>
      <c r="AD63" s="273">
        <v>114049.45</v>
      </c>
      <c r="AE63" s="273">
        <v>0</v>
      </c>
      <c r="AF63" s="273">
        <v>0</v>
      </c>
      <c r="AG63" s="273">
        <v>361429.07</v>
      </c>
      <c r="AH63" s="273">
        <v>0</v>
      </c>
      <c r="AI63" s="273">
        <v>0</v>
      </c>
      <c r="AJ63" s="273">
        <v>0</v>
      </c>
      <c r="AK63" s="273">
        <v>0</v>
      </c>
      <c r="AL63" s="273">
        <v>0</v>
      </c>
      <c r="AM63" s="273">
        <v>0</v>
      </c>
      <c r="AN63" s="273">
        <v>0</v>
      </c>
      <c r="AO63" s="273">
        <v>0</v>
      </c>
      <c r="AP63" s="273">
        <v>0</v>
      </c>
      <c r="AQ63" s="273">
        <v>0</v>
      </c>
      <c r="AR63" s="273">
        <v>0</v>
      </c>
      <c r="AS63" s="273">
        <v>0</v>
      </c>
      <c r="AT63" s="273">
        <v>0</v>
      </c>
      <c r="AU63" s="273">
        <v>0</v>
      </c>
      <c r="AV63" s="273">
        <v>1297919.8700000001</v>
      </c>
      <c r="AW63" s="273">
        <v>0</v>
      </c>
      <c r="AX63" s="273">
        <v>0</v>
      </c>
      <c r="AY63" s="273">
        <v>0</v>
      </c>
      <c r="AZ63" s="273">
        <v>0</v>
      </c>
      <c r="BA63" s="273">
        <v>0</v>
      </c>
      <c r="BB63" s="273">
        <v>0</v>
      </c>
      <c r="BC63" s="273">
        <v>0</v>
      </c>
      <c r="BD63" s="273">
        <v>0</v>
      </c>
      <c r="BE63" s="273">
        <v>5459</v>
      </c>
      <c r="BF63" s="273">
        <v>0</v>
      </c>
      <c r="BG63" s="273">
        <v>0</v>
      </c>
      <c r="BH63" s="273">
        <v>0</v>
      </c>
      <c r="BI63" s="273">
        <v>0</v>
      </c>
      <c r="BJ63" s="273">
        <v>0</v>
      </c>
      <c r="BK63" s="273">
        <v>0</v>
      </c>
      <c r="BL63" s="273">
        <v>0</v>
      </c>
      <c r="BM63" s="273">
        <v>0</v>
      </c>
      <c r="BN63" s="273">
        <v>3676694.14</v>
      </c>
      <c r="BO63" s="273">
        <v>0</v>
      </c>
      <c r="BP63" s="273">
        <v>0</v>
      </c>
      <c r="BQ63" s="273">
        <v>0</v>
      </c>
      <c r="BR63" s="273">
        <v>0</v>
      </c>
      <c r="BS63" s="273">
        <v>0</v>
      </c>
      <c r="BT63" s="273">
        <v>0</v>
      </c>
      <c r="BU63" s="273">
        <v>0</v>
      </c>
      <c r="BV63" s="273">
        <v>0</v>
      </c>
      <c r="BW63" s="273">
        <v>0</v>
      </c>
      <c r="BX63" s="273">
        <v>0</v>
      </c>
      <c r="BY63" s="273">
        <v>183472.38</v>
      </c>
      <c r="BZ63" s="273">
        <v>0</v>
      </c>
      <c r="CA63" s="273">
        <v>0</v>
      </c>
      <c r="CB63" s="273">
        <v>0</v>
      </c>
      <c r="CC63" s="273">
        <v>4167491.7100000004</v>
      </c>
      <c r="CD63" s="24" t="s">
        <v>247</v>
      </c>
      <c r="CE63" s="25">
        <v>11737549.310000001</v>
      </c>
      <c r="CF63" s="11">
        <v>11737549.310000004</v>
      </c>
    </row>
    <row r="64" spans="1:84" x14ac:dyDescent="0.25">
      <c r="A64" s="31" t="s">
        <v>264</v>
      </c>
      <c r="B64" s="16"/>
      <c r="C64" s="273">
        <v>889136.67000000016</v>
      </c>
      <c r="D64" s="273">
        <v>920672.0700000003</v>
      </c>
      <c r="E64" s="273">
        <v>806883.56000000017</v>
      </c>
      <c r="F64" s="273">
        <v>0</v>
      </c>
      <c r="G64" s="273">
        <v>0</v>
      </c>
      <c r="H64" s="273">
        <v>259243.7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879424.37</v>
      </c>
      <c r="P64" s="273">
        <v>9549354.7900000028</v>
      </c>
      <c r="Q64" s="273">
        <v>0</v>
      </c>
      <c r="R64" s="273">
        <v>28730.260000000002</v>
      </c>
      <c r="S64" s="273">
        <v>252841.47999999998</v>
      </c>
      <c r="T64" s="273">
        <v>0</v>
      </c>
      <c r="U64" s="273">
        <v>2339906.4400000004</v>
      </c>
      <c r="V64" s="273">
        <v>0</v>
      </c>
      <c r="W64" s="273">
        <v>163822.12999999998</v>
      </c>
      <c r="X64" s="273">
        <v>313089.36</v>
      </c>
      <c r="Y64" s="273">
        <v>3434998.0599999996</v>
      </c>
      <c r="Z64" s="273">
        <v>0</v>
      </c>
      <c r="AA64" s="273">
        <v>174466.06</v>
      </c>
      <c r="AB64" s="273">
        <v>4491358.25</v>
      </c>
      <c r="AC64" s="273">
        <v>294377.94</v>
      </c>
      <c r="AD64" s="273">
        <v>0</v>
      </c>
      <c r="AE64" s="273">
        <v>1795.1999999999998</v>
      </c>
      <c r="AF64" s="273">
        <v>0</v>
      </c>
      <c r="AG64" s="273">
        <v>1760608.4799999995</v>
      </c>
      <c r="AH64" s="273">
        <v>0</v>
      </c>
      <c r="AI64" s="273">
        <v>255340.94000000003</v>
      </c>
      <c r="AJ64" s="273">
        <v>103026.71</v>
      </c>
      <c r="AK64" s="273">
        <v>0</v>
      </c>
      <c r="AL64" s="273">
        <v>0</v>
      </c>
      <c r="AM64" s="273">
        <v>0</v>
      </c>
      <c r="AN64" s="273">
        <v>0</v>
      </c>
      <c r="AO64" s="273">
        <v>0</v>
      </c>
      <c r="AP64" s="273">
        <v>0</v>
      </c>
      <c r="AQ64" s="273">
        <v>0</v>
      </c>
      <c r="AR64" s="273">
        <v>0</v>
      </c>
      <c r="AS64" s="273">
        <v>0</v>
      </c>
      <c r="AT64" s="273">
        <v>0</v>
      </c>
      <c r="AU64" s="273">
        <v>0</v>
      </c>
      <c r="AV64" s="273">
        <v>655260.6100000001</v>
      </c>
      <c r="AW64" s="273">
        <v>0</v>
      </c>
      <c r="AX64" s="273">
        <v>0</v>
      </c>
      <c r="AY64" s="273">
        <v>678987.49999999988</v>
      </c>
      <c r="AZ64" s="273">
        <v>0</v>
      </c>
      <c r="BA64" s="273">
        <v>11745.47</v>
      </c>
      <c r="BB64" s="273">
        <v>0</v>
      </c>
      <c r="BC64" s="273">
        <v>0</v>
      </c>
      <c r="BD64" s="273">
        <v>136657.82</v>
      </c>
      <c r="BE64" s="273">
        <v>63193.67</v>
      </c>
      <c r="BF64" s="273">
        <v>140566.29</v>
      </c>
      <c r="BG64" s="273">
        <v>0</v>
      </c>
      <c r="BH64" s="273">
        <v>0</v>
      </c>
      <c r="BI64" s="273">
        <v>0</v>
      </c>
      <c r="BJ64" s="273">
        <v>0</v>
      </c>
      <c r="BK64" s="273">
        <v>0</v>
      </c>
      <c r="BL64" s="273">
        <v>34335.53</v>
      </c>
      <c r="BM64" s="273">
        <v>0</v>
      </c>
      <c r="BN64" s="273">
        <v>44025.65</v>
      </c>
      <c r="BO64" s="273">
        <v>0</v>
      </c>
      <c r="BP64" s="273">
        <v>0</v>
      </c>
      <c r="BQ64" s="273">
        <v>0</v>
      </c>
      <c r="BR64" s="273">
        <v>0</v>
      </c>
      <c r="BS64" s="273">
        <v>0</v>
      </c>
      <c r="BT64" s="273">
        <v>0</v>
      </c>
      <c r="BU64" s="273">
        <v>0</v>
      </c>
      <c r="BV64" s="273">
        <v>0</v>
      </c>
      <c r="BW64" s="273">
        <v>0</v>
      </c>
      <c r="BX64" s="273">
        <v>5485.91</v>
      </c>
      <c r="BY64" s="273">
        <v>23396.66</v>
      </c>
      <c r="BZ64" s="273">
        <v>465.44</v>
      </c>
      <c r="CA64" s="273">
        <v>0</v>
      </c>
      <c r="CB64" s="273">
        <v>0</v>
      </c>
      <c r="CC64" s="273">
        <v>-264365.19</v>
      </c>
      <c r="CD64" s="24" t="s">
        <v>247</v>
      </c>
      <c r="CE64" s="25">
        <v>28448831.830000006</v>
      </c>
      <c r="CF64" s="11">
        <v>28448831.829999968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3">
        <v>0</v>
      </c>
      <c r="Q65" s="273">
        <v>0</v>
      </c>
      <c r="R65" s="273">
        <v>0</v>
      </c>
      <c r="S65" s="273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0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  <c r="AF65" s="273">
        <v>0</v>
      </c>
      <c r="AG65" s="273">
        <v>0</v>
      </c>
      <c r="AH65" s="273">
        <v>0</v>
      </c>
      <c r="AI65" s="273">
        <v>0</v>
      </c>
      <c r="AJ65" s="273">
        <v>0</v>
      </c>
      <c r="AK65" s="273">
        <v>0</v>
      </c>
      <c r="AL65" s="273">
        <v>0</v>
      </c>
      <c r="AM65" s="273">
        <v>0</v>
      </c>
      <c r="AN65" s="273">
        <v>0</v>
      </c>
      <c r="AO65" s="273">
        <v>0</v>
      </c>
      <c r="AP65" s="273">
        <v>0</v>
      </c>
      <c r="AQ65" s="273">
        <v>0</v>
      </c>
      <c r="AR65" s="273">
        <v>0</v>
      </c>
      <c r="AS65" s="273">
        <v>0</v>
      </c>
      <c r="AT65" s="273">
        <v>0</v>
      </c>
      <c r="AU65" s="273">
        <v>0</v>
      </c>
      <c r="AV65" s="273">
        <v>0</v>
      </c>
      <c r="AW65" s="273">
        <v>0</v>
      </c>
      <c r="AX65" s="273">
        <v>0</v>
      </c>
      <c r="AY65" s="273">
        <v>0</v>
      </c>
      <c r="AZ65" s="273">
        <v>0</v>
      </c>
      <c r="BA65" s="273">
        <v>0</v>
      </c>
      <c r="BB65" s="273">
        <v>0</v>
      </c>
      <c r="BC65" s="273">
        <v>0</v>
      </c>
      <c r="BD65" s="273">
        <v>0</v>
      </c>
      <c r="BE65" s="273">
        <v>0</v>
      </c>
      <c r="BF65" s="273">
        <v>0</v>
      </c>
      <c r="BG65" s="273">
        <v>0</v>
      </c>
      <c r="BH65" s="273">
        <v>0</v>
      </c>
      <c r="BI65" s="273">
        <v>0</v>
      </c>
      <c r="BJ65" s="273">
        <v>0</v>
      </c>
      <c r="BK65" s="273">
        <v>0</v>
      </c>
      <c r="BL65" s="273">
        <v>0</v>
      </c>
      <c r="BM65" s="273">
        <v>0</v>
      </c>
      <c r="BN65" s="273">
        <v>0</v>
      </c>
      <c r="BO65" s="273">
        <v>0</v>
      </c>
      <c r="BP65" s="273">
        <v>0</v>
      </c>
      <c r="BQ65" s="273">
        <v>0</v>
      </c>
      <c r="BR65" s="273">
        <v>0</v>
      </c>
      <c r="BS65" s="273">
        <v>0</v>
      </c>
      <c r="BT65" s="273">
        <v>0</v>
      </c>
      <c r="BU65" s="273">
        <v>0</v>
      </c>
      <c r="BV65" s="273">
        <v>0</v>
      </c>
      <c r="BW65" s="273">
        <v>0</v>
      </c>
      <c r="BX65" s="273">
        <v>0</v>
      </c>
      <c r="BY65" s="273">
        <v>0</v>
      </c>
      <c r="BZ65" s="273">
        <v>0</v>
      </c>
      <c r="CA65" s="273">
        <v>0</v>
      </c>
      <c r="CB65" s="273">
        <v>0</v>
      </c>
      <c r="CC65" s="273">
        <v>0</v>
      </c>
      <c r="CD65" s="24" t="s">
        <v>247</v>
      </c>
      <c r="CE65" s="25">
        <v>0</v>
      </c>
      <c r="CF65" s="11">
        <v>0</v>
      </c>
    </row>
    <row r="66" spans="1:84" x14ac:dyDescent="0.25">
      <c r="A66" s="31" t="s">
        <v>266</v>
      </c>
      <c r="B66" s="16"/>
      <c r="C66" s="273">
        <v>64181.64</v>
      </c>
      <c r="D66" s="273">
        <v>108384.39</v>
      </c>
      <c r="E66" s="273">
        <v>111560.82999999999</v>
      </c>
      <c r="F66" s="273">
        <v>0</v>
      </c>
      <c r="G66" s="273">
        <v>0</v>
      </c>
      <c r="H66" s="273">
        <v>2974136.3099999996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267720.13</v>
      </c>
      <c r="P66" s="273">
        <v>700614.51</v>
      </c>
      <c r="Q66" s="273">
        <v>0</v>
      </c>
      <c r="R66" s="273">
        <v>4970.16</v>
      </c>
      <c r="S66" s="273">
        <v>170468.7</v>
      </c>
      <c r="T66" s="273">
        <v>0</v>
      </c>
      <c r="U66" s="273">
        <v>11274981.210000001</v>
      </c>
      <c r="V66" s="273">
        <v>0</v>
      </c>
      <c r="W66" s="273">
        <v>76885.59</v>
      </c>
      <c r="X66" s="273">
        <v>22629.879999999997</v>
      </c>
      <c r="Y66" s="273">
        <v>45835.900000000009</v>
      </c>
      <c r="Z66" s="273">
        <v>0</v>
      </c>
      <c r="AA66" s="273">
        <v>24199.200000000001</v>
      </c>
      <c r="AB66" s="273">
        <v>207473.46999999997</v>
      </c>
      <c r="AC66" s="273">
        <v>29655.21</v>
      </c>
      <c r="AD66" s="273">
        <v>1496575.98</v>
      </c>
      <c r="AE66" s="273">
        <v>40</v>
      </c>
      <c r="AF66" s="273">
        <v>0</v>
      </c>
      <c r="AG66" s="273">
        <v>367710.54</v>
      </c>
      <c r="AH66" s="273">
        <v>0</v>
      </c>
      <c r="AI66" s="273">
        <v>22539.15</v>
      </c>
      <c r="AJ66" s="273">
        <v>3778.81</v>
      </c>
      <c r="AK66" s="273">
        <v>0</v>
      </c>
      <c r="AL66" s="273">
        <v>0</v>
      </c>
      <c r="AM66" s="273">
        <v>0</v>
      </c>
      <c r="AN66" s="273">
        <v>0</v>
      </c>
      <c r="AO66" s="273">
        <v>0</v>
      </c>
      <c r="AP66" s="273">
        <v>0</v>
      </c>
      <c r="AQ66" s="273">
        <v>0</v>
      </c>
      <c r="AR66" s="273">
        <v>0</v>
      </c>
      <c r="AS66" s="273">
        <v>0</v>
      </c>
      <c r="AT66" s="273">
        <v>0</v>
      </c>
      <c r="AU66" s="273">
        <v>0</v>
      </c>
      <c r="AV66" s="273">
        <v>68505.829999999987</v>
      </c>
      <c r="AW66" s="273">
        <v>35849.040000000001</v>
      </c>
      <c r="AX66" s="273">
        <v>0</v>
      </c>
      <c r="AY66" s="273">
        <v>35073.86</v>
      </c>
      <c r="AZ66" s="273">
        <v>0</v>
      </c>
      <c r="BA66" s="273">
        <v>0</v>
      </c>
      <c r="BB66" s="273">
        <v>0</v>
      </c>
      <c r="BC66" s="273">
        <v>0</v>
      </c>
      <c r="BD66" s="273">
        <v>2019.04</v>
      </c>
      <c r="BE66" s="273">
        <v>725292.8</v>
      </c>
      <c r="BF66" s="273">
        <v>118759.35</v>
      </c>
      <c r="BG66" s="273">
        <v>0</v>
      </c>
      <c r="BH66" s="273">
        <v>0</v>
      </c>
      <c r="BI66" s="273">
        <v>0</v>
      </c>
      <c r="BJ66" s="273">
        <v>0</v>
      </c>
      <c r="BK66" s="273">
        <v>0</v>
      </c>
      <c r="BL66" s="273">
        <v>0</v>
      </c>
      <c r="BM66" s="273">
        <v>0</v>
      </c>
      <c r="BN66" s="273">
        <v>31213745.900000006</v>
      </c>
      <c r="BO66" s="273">
        <v>0</v>
      </c>
      <c r="BP66" s="273">
        <v>0</v>
      </c>
      <c r="BQ66" s="273">
        <v>0</v>
      </c>
      <c r="BR66" s="273">
        <v>0</v>
      </c>
      <c r="BS66" s="273">
        <v>0</v>
      </c>
      <c r="BT66" s="273">
        <v>0</v>
      </c>
      <c r="BU66" s="273">
        <v>0</v>
      </c>
      <c r="BV66" s="273">
        <v>0</v>
      </c>
      <c r="BW66" s="273">
        <v>0</v>
      </c>
      <c r="BX66" s="273">
        <v>10605.21</v>
      </c>
      <c r="BY66" s="273">
        <v>133853.44999999998</v>
      </c>
      <c r="BZ66" s="273">
        <v>420</v>
      </c>
      <c r="CA66" s="273">
        <v>0</v>
      </c>
      <c r="CB66" s="273">
        <v>0</v>
      </c>
      <c r="CC66" s="273">
        <v>13307040.700000003</v>
      </c>
      <c r="CD66" s="24" t="s">
        <v>247</v>
      </c>
      <c r="CE66" s="25">
        <v>63625506.790000014</v>
      </c>
      <c r="CF66" s="11">
        <v>63625506.789999925</v>
      </c>
    </row>
    <row r="67" spans="1:84" x14ac:dyDescent="0.25">
      <c r="A67" s="31" t="s">
        <v>15</v>
      </c>
      <c r="B67" s="16"/>
      <c r="C67" s="25">
        <v>205513</v>
      </c>
      <c r="D67" s="25">
        <v>235530</v>
      </c>
      <c r="E67" s="25">
        <v>357045</v>
      </c>
      <c r="F67" s="25">
        <v>0</v>
      </c>
      <c r="G67" s="25">
        <v>0</v>
      </c>
      <c r="H67" s="25">
        <v>299798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422875</v>
      </c>
      <c r="P67" s="25">
        <v>670851</v>
      </c>
      <c r="Q67" s="25">
        <v>0</v>
      </c>
      <c r="R67" s="25">
        <v>90785</v>
      </c>
      <c r="S67" s="25">
        <v>121251</v>
      </c>
      <c r="T67" s="25">
        <v>0</v>
      </c>
      <c r="U67" s="25">
        <v>95685</v>
      </c>
      <c r="V67" s="25">
        <v>0</v>
      </c>
      <c r="W67" s="25">
        <v>235349</v>
      </c>
      <c r="X67" s="25">
        <v>269677</v>
      </c>
      <c r="Y67" s="25">
        <v>409508</v>
      </c>
      <c r="Z67" s="25">
        <v>0</v>
      </c>
      <c r="AA67" s="25">
        <v>52946</v>
      </c>
      <c r="AB67" s="25">
        <v>62546</v>
      </c>
      <c r="AC67" s="25">
        <v>55932</v>
      </c>
      <c r="AD67" s="25">
        <v>3533</v>
      </c>
      <c r="AE67" s="25">
        <v>25249</v>
      </c>
      <c r="AF67" s="25">
        <v>0</v>
      </c>
      <c r="AG67" s="25">
        <v>511652</v>
      </c>
      <c r="AH67" s="25">
        <v>0</v>
      </c>
      <c r="AI67" s="25">
        <v>11596</v>
      </c>
      <c r="AJ67" s="25">
        <v>54495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223287</v>
      </c>
      <c r="AW67" s="25">
        <v>0</v>
      </c>
      <c r="AX67" s="25">
        <v>0</v>
      </c>
      <c r="AY67" s="25">
        <v>123077</v>
      </c>
      <c r="AZ67" s="25">
        <v>0</v>
      </c>
      <c r="BA67" s="25">
        <v>0</v>
      </c>
      <c r="BB67" s="25">
        <v>0</v>
      </c>
      <c r="BC67" s="25">
        <v>22690</v>
      </c>
      <c r="BD67" s="25">
        <v>19662</v>
      </c>
      <c r="BE67" s="25">
        <v>852974</v>
      </c>
      <c r="BF67" s="25">
        <v>41803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328162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2867</v>
      </c>
      <c r="BY67" s="25">
        <v>45746</v>
      </c>
      <c r="BZ67" s="25">
        <v>2077</v>
      </c>
      <c r="CA67" s="25">
        <v>0</v>
      </c>
      <c r="CB67" s="25">
        <v>0</v>
      </c>
      <c r="CC67" s="333">
        <v>0</v>
      </c>
      <c r="CD67" s="24" t="s">
        <v>247</v>
      </c>
      <c r="CE67" s="25">
        <v>5854161</v>
      </c>
      <c r="CF67" s="11">
        <v>5971130.9799999986</v>
      </c>
    </row>
    <row r="68" spans="1:84" x14ac:dyDescent="0.25">
      <c r="A68" s="31" t="s">
        <v>267</v>
      </c>
      <c r="B68" s="25"/>
      <c r="C68" s="273">
        <v>17297.52</v>
      </c>
      <c r="D68" s="273">
        <v>27900.25</v>
      </c>
      <c r="E68" s="273">
        <v>19467.77</v>
      </c>
      <c r="F68" s="273">
        <v>0</v>
      </c>
      <c r="G68" s="273">
        <v>0</v>
      </c>
      <c r="H68" s="273">
        <v>1510.85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-5625.63</v>
      </c>
      <c r="P68" s="273">
        <v>483609.89</v>
      </c>
      <c r="Q68" s="273">
        <v>0</v>
      </c>
      <c r="R68" s="273">
        <v>0</v>
      </c>
      <c r="S68" s="273">
        <v>0</v>
      </c>
      <c r="T68" s="273">
        <v>0</v>
      </c>
      <c r="U68" s="273">
        <v>0</v>
      </c>
      <c r="V68" s="273">
        <v>0</v>
      </c>
      <c r="W68" s="273">
        <v>4050</v>
      </c>
      <c r="X68" s="273">
        <v>0</v>
      </c>
      <c r="Y68" s="273">
        <v>116456.24</v>
      </c>
      <c r="Z68" s="273">
        <v>0</v>
      </c>
      <c r="AA68" s="273">
        <v>117.3</v>
      </c>
      <c r="AB68" s="273">
        <v>614</v>
      </c>
      <c r="AC68" s="273">
        <v>10265.9</v>
      </c>
      <c r="AD68" s="273">
        <v>0</v>
      </c>
      <c r="AE68" s="273">
        <v>0</v>
      </c>
      <c r="AF68" s="273">
        <v>0</v>
      </c>
      <c r="AG68" s="273">
        <v>11141.84</v>
      </c>
      <c r="AH68" s="273">
        <v>0</v>
      </c>
      <c r="AI68" s="273">
        <v>0</v>
      </c>
      <c r="AJ68" s="273">
        <v>122023.75</v>
      </c>
      <c r="AK68" s="273">
        <v>0</v>
      </c>
      <c r="AL68" s="273">
        <v>0</v>
      </c>
      <c r="AM68" s="273">
        <v>0</v>
      </c>
      <c r="AN68" s="273">
        <v>0</v>
      </c>
      <c r="AO68" s="273">
        <v>0</v>
      </c>
      <c r="AP68" s="273">
        <v>0</v>
      </c>
      <c r="AQ68" s="273">
        <v>0</v>
      </c>
      <c r="AR68" s="273">
        <v>0</v>
      </c>
      <c r="AS68" s="273">
        <v>0</v>
      </c>
      <c r="AT68" s="273">
        <v>0</v>
      </c>
      <c r="AU68" s="273">
        <v>0</v>
      </c>
      <c r="AV68" s="273">
        <v>179994.57</v>
      </c>
      <c r="AW68" s="273">
        <v>0</v>
      </c>
      <c r="AX68" s="273">
        <v>0</v>
      </c>
      <c r="AY68" s="273">
        <v>0</v>
      </c>
      <c r="AZ68" s="273">
        <v>0</v>
      </c>
      <c r="BA68" s="273">
        <v>0</v>
      </c>
      <c r="BB68" s="273">
        <v>0</v>
      </c>
      <c r="BC68" s="273">
        <v>0</v>
      </c>
      <c r="BD68" s="273">
        <v>8760.0499999999993</v>
      </c>
      <c r="BE68" s="273">
        <v>7701.72</v>
      </c>
      <c r="BF68" s="273">
        <v>0</v>
      </c>
      <c r="BG68" s="273">
        <v>0</v>
      </c>
      <c r="BH68" s="273">
        <v>0</v>
      </c>
      <c r="BI68" s="273">
        <v>0</v>
      </c>
      <c r="BJ68" s="273">
        <v>0</v>
      </c>
      <c r="BK68" s="273">
        <v>0</v>
      </c>
      <c r="BL68" s="273">
        <v>0</v>
      </c>
      <c r="BM68" s="273">
        <v>0</v>
      </c>
      <c r="BN68" s="273">
        <v>155703.38</v>
      </c>
      <c r="BO68" s="273">
        <v>0</v>
      </c>
      <c r="BP68" s="273">
        <v>0</v>
      </c>
      <c r="BQ68" s="273">
        <v>0</v>
      </c>
      <c r="BR68" s="273">
        <v>0</v>
      </c>
      <c r="BS68" s="273">
        <v>0</v>
      </c>
      <c r="BT68" s="273">
        <v>0</v>
      </c>
      <c r="BU68" s="273">
        <v>0</v>
      </c>
      <c r="BV68" s="273">
        <v>0</v>
      </c>
      <c r="BW68" s="273">
        <v>0</v>
      </c>
      <c r="BX68" s="273">
        <v>0</v>
      </c>
      <c r="BY68" s="273">
        <v>0</v>
      </c>
      <c r="BZ68" s="273">
        <v>0</v>
      </c>
      <c r="CA68" s="273">
        <v>0</v>
      </c>
      <c r="CB68" s="273">
        <v>0</v>
      </c>
      <c r="CC68" s="273">
        <v>3096.08</v>
      </c>
      <c r="CD68" s="24" t="s">
        <v>247</v>
      </c>
      <c r="CE68" s="25">
        <v>1164085.48</v>
      </c>
      <c r="CF68" s="11">
        <v>1164085.4800000002</v>
      </c>
    </row>
    <row r="69" spans="1:84" x14ac:dyDescent="0.25">
      <c r="A69" s="31" t="s">
        <v>268</v>
      </c>
      <c r="B69" s="16"/>
      <c r="C69" s="25">
        <v>233196.47999999998</v>
      </c>
      <c r="D69" s="25">
        <v>256869.24</v>
      </c>
      <c r="E69" s="25">
        <v>264269.31</v>
      </c>
      <c r="F69" s="25">
        <v>0</v>
      </c>
      <c r="G69" s="25">
        <v>0</v>
      </c>
      <c r="H69" s="25">
        <v>340036.86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218874.03</v>
      </c>
      <c r="P69" s="25">
        <v>245735.40999999997</v>
      </c>
      <c r="Q69" s="25">
        <v>0</v>
      </c>
      <c r="R69" s="25">
        <v>67417.23</v>
      </c>
      <c r="S69" s="25">
        <v>38591.229999999996</v>
      </c>
      <c r="T69" s="25">
        <v>0</v>
      </c>
      <c r="U69" s="25">
        <v>138299.57</v>
      </c>
      <c r="V69" s="25">
        <v>0</v>
      </c>
      <c r="W69" s="25">
        <v>56328.659999999996</v>
      </c>
      <c r="X69" s="25">
        <v>34352.43</v>
      </c>
      <c r="Y69" s="25">
        <v>176116.06</v>
      </c>
      <c r="Z69" s="25">
        <v>0</v>
      </c>
      <c r="AA69" s="25">
        <v>37086.33</v>
      </c>
      <c r="AB69" s="25">
        <v>177909.41999999998</v>
      </c>
      <c r="AC69" s="25">
        <v>51489.43</v>
      </c>
      <c r="AD69" s="25">
        <v>15118.210000000001</v>
      </c>
      <c r="AE69" s="25">
        <v>27933.56</v>
      </c>
      <c r="AF69" s="25">
        <v>0</v>
      </c>
      <c r="AG69" s="25">
        <v>647371.15</v>
      </c>
      <c r="AH69" s="25">
        <v>0</v>
      </c>
      <c r="AI69" s="25">
        <v>25878.45</v>
      </c>
      <c r="AJ69" s="25">
        <v>22992.649999999998</v>
      </c>
      <c r="AK69" s="25">
        <v>48.5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148579.5</v>
      </c>
      <c r="AW69" s="25">
        <v>48067.670000000006</v>
      </c>
      <c r="AX69" s="25">
        <v>0</v>
      </c>
      <c r="AY69" s="25">
        <v>78356.87</v>
      </c>
      <c r="AZ69" s="25">
        <v>0</v>
      </c>
      <c r="BA69" s="25">
        <v>168.96</v>
      </c>
      <c r="BB69" s="25">
        <v>15932.95</v>
      </c>
      <c r="BC69" s="25">
        <v>15253.48</v>
      </c>
      <c r="BD69" s="25">
        <v>16521.34</v>
      </c>
      <c r="BE69" s="25">
        <v>531932.19999999995</v>
      </c>
      <c r="BF69" s="25">
        <v>326684.24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14301</v>
      </c>
      <c r="BM69" s="25">
        <v>0</v>
      </c>
      <c r="BN69" s="25">
        <v>374585.24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104938.5</v>
      </c>
      <c r="BY69" s="25">
        <v>23429.62</v>
      </c>
      <c r="BZ69" s="25">
        <v>11890.890000000001</v>
      </c>
      <c r="CA69" s="25">
        <v>0</v>
      </c>
      <c r="CB69" s="25">
        <v>0</v>
      </c>
      <c r="CC69" s="25">
        <v>8571322.8699999992</v>
      </c>
      <c r="CD69" s="25">
        <v>0</v>
      </c>
      <c r="CE69" s="25">
        <v>13357879.539999999</v>
      </c>
    </row>
    <row r="70" spans="1:84" x14ac:dyDescent="0.25">
      <c r="A70" s="26" t="s">
        <v>269</v>
      </c>
      <c r="B70" s="334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4" x14ac:dyDescent="0.25">
      <c r="A71" s="26" t="s">
        <v>270</v>
      </c>
      <c r="B71" s="334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4" x14ac:dyDescent="0.25">
      <c r="A72" s="26" t="s">
        <v>271</v>
      </c>
      <c r="B72" s="334"/>
      <c r="C72" s="282">
        <v>441</v>
      </c>
      <c r="D72" s="282">
        <v>0</v>
      </c>
      <c r="E72" s="282">
        <v>0</v>
      </c>
      <c r="F72" s="282">
        <v>0</v>
      </c>
      <c r="G72" s="282">
        <v>0</v>
      </c>
      <c r="H72" s="282">
        <v>5929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8550</v>
      </c>
      <c r="X72" s="282">
        <v>0</v>
      </c>
      <c r="Y72" s="282">
        <v>2016.75</v>
      </c>
      <c r="Z72" s="282">
        <v>0</v>
      </c>
      <c r="AA72" s="282">
        <v>12240</v>
      </c>
      <c r="AB72" s="282">
        <v>1689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3249</v>
      </c>
      <c r="AW72" s="282">
        <v>0</v>
      </c>
      <c r="AX72" s="282">
        <v>0</v>
      </c>
      <c r="AY72" s="282">
        <v>1616.2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2004.15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1359.4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505.3</v>
      </c>
      <c r="CD72" s="282">
        <v>0</v>
      </c>
      <c r="CE72" s="25">
        <v>39599.800000000003</v>
      </c>
    </row>
    <row r="73" spans="1:84" x14ac:dyDescent="0.25">
      <c r="A73" s="26" t="s">
        <v>272</v>
      </c>
      <c r="B73" s="334"/>
      <c r="C73" s="282">
        <v>161361.47999999998</v>
      </c>
      <c r="D73" s="282">
        <v>171506.76</v>
      </c>
      <c r="E73" s="282">
        <v>120962.28</v>
      </c>
      <c r="F73" s="282">
        <v>0</v>
      </c>
      <c r="G73" s="282">
        <v>0</v>
      </c>
      <c r="H73" s="282">
        <v>208297.32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116622.72</v>
      </c>
      <c r="P73" s="282">
        <v>164872.56</v>
      </c>
      <c r="Q73" s="282">
        <v>0</v>
      </c>
      <c r="R73" s="282">
        <v>28011.24</v>
      </c>
      <c r="S73" s="282">
        <v>17626.68</v>
      </c>
      <c r="T73" s="282">
        <v>0</v>
      </c>
      <c r="U73" s="282">
        <v>63639.96</v>
      </c>
      <c r="V73" s="282">
        <v>0</v>
      </c>
      <c r="W73" s="282">
        <v>27517.32</v>
      </c>
      <c r="X73" s="282">
        <v>21595.8</v>
      </c>
      <c r="Y73" s="282">
        <v>89635.68</v>
      </c>
      <c r="Z73" s="282">
        <v>0</v>
      </c>
      <c r="AA73" s="282">
        <v>7692.72</v>
      </c>
      <c r="AB73" s="282">
        <v>126769.92</v>
      </c>
      <c r="AC73" s="282">
        <v>35635.800000000003</v>
      </c>
      <c r="AD73" s="282">
        <v>13832.16</v>
      </c>
      <c r="AE73" s="282">
        <v>15821.16</v>
      </c>
      <c r="AF73" s="282">
        <v>0</v>
      </c>
      <c r="AG73" s="282">
        <v>301974.71999999997</v>
      </c>
      <c r="AH73" s="282">
        <v>0</v>
      </c>
      <c r="AI73" s="282">
        <v>23272.68</v>
      </c>
      <c r="AJ73" s="282">
        <v>18706.919999999998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94103.28</v>
      </c>
      <c r="AW73" s="282">
        <v>46730.16</v>
      </c>
      <c r="AX73" s="282">
        <v>0</v>
      </c>
      <c r="AY73" s="282">
        <v>39124.080000000002</v>
      </c>
      <c r="AZ73" s="282">
        <v>0</v>
      </c>
      <c r="BA73" s="282">
        <v>168.96</v>
      </c>
      <c r="BB73" s="282">
        <v>15381.6</v>
      </c>
      <c r="BC73" s="282">
        <v>5261.52</v>
      </c>
      <c r="BD73" s="282">
        <v>9330.6</v>
      </c>
      <c r="BE73" s="282">
        <v>37492.92</v>
      </c>
      <c r="BF73" s="282">
        <v>37510.199999999997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14301</v>
      </c>
      <c r="BM73" s="282">
        <v>0</v>
      </c>
      <c r="BN73" s="282">
        <v>78451.08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22545.48</v>
      </c>
      <c r="BY73" s="282">
        <v>16080.84</v>
      </c>
      <c r="BZ73" s="282">
        <v>10148.280000000001</v>
      </c>
      <c r="CA73" s="282">
        <v>0</v>
      </c>
      <c r="CB73" s="282">
        <v>0</v>
      </c>
      <c r="CC73" s="282">
        <v>228875.75999999998</v>
      </c>
      <c r="CD73" s="282">
        <v>0</v>
      </c>
      <c r="CE73" s="25">
        <v>2390861.6399999992</v>
      </c>
    </row>
    <row r="74" spans="1:84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4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14483.7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4451</v>
      </c>
      <c r="S75" s="282">
        <v>0</v>
      </c>
      <c r="T75" s="282">
        <v>0</v>
      </c>
      <c r="U75" s="282">
        <v>6084.26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108573.91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550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76574.12</v>
      </c>
      <c r="BY75" s="282">
        <v>0</v>
      </c>
      <c r="BZ75" s="282">
        <v>0</v>
      </c>
      <c r="CA75" s="282">
        <v>0</v>
      </c>
      <c r="CB75" s="282">
        <v>0</v>
      </c>
      <c r="CC75" s="282">
        <v>1929.49</v>
      </c>
      <c r="CD75" s="282">
        <v>0</v>
      </c>
      <c r="CE75" s="25">
        <v>212646.47999999998</v>
      </c>
    </row>
    <row r="76" spans="1:84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4" x14ac:dyDescent="0.25">
      <c r="A77" s="26" t="s">
        <v>276</v>
      </c>
      <c r="B77" s="334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-38579.67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-8670.82</v>
      </c>
      <c r="CD79" s="282">
        <v>0</v>
      </c>
      <c r="CE79" s="25">
        <v>-47250.49</v>
      </c>
    </row>
    <row r="80" spans="1:84" x14ac:dyDescent="0.25">
      <c r="A80" s="26" t="s">
        <v>279</v>
      </c>
      <c r="B80" s="16"/>
      <c r="C80" s="282">
        <v>9510.7900000000009</v>
      </c>
      <c r="D80" s="282">
        <v>11406.74</v>
      </c>
      <c r="E80" s="282">
        <v>6188.66</v>
      </c>
      <c r="F80" s="282">
        <v>0</v>
      </c>
      <c r="G80" s="282">
        <v>0</v>
      </c>
      <c r="H80" s="282">
        <v>6427.15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10439.19</v>
      </c>
      <c r="P80" s="282">
        <v>996.71</v>
      </c>
      <c r="Q80" s="282">
        <v>0</v>
      </c>
      <c r="R80" s="282">
        <v>1077.79</v>
      </c>
      <c r="S80" s="282">
        <v>37.799999999999997</v>
      </c>
      <c r="T80" s="282">
        <v>0</v>
      </c>
      <c r="U80" s="282">
        <v>0</v>
      </c>
      <c r="V80" s="282">
        <v>0</v>
      </c>
      <c r="W80" s="282">
        <v>703.81</v>
      </c>
      <c r="X80" s="282">
        <v>735.79</v>
      </c>
      <c r="Y80" s="282">
        <v>1853.21</v>
      </c>
      <c r="Z80" s="282">
        <v>0</v>
      </c>
      <c r="AA80" s="282">
        <v>151.21</v>
      </c>
      <c r="AB80" s="282">
        <v>1631.8600000000001</v>
      </c>
      <c r="AC80" s="282">
        <v>4710.16</v>
      </c>
      <c r="AD80" s="282">
        <v>0</v>
      </c>
      <c r="AE80" s="282">
        <v>472.21</v>
      </c>
      <c r="AF80" s="282">
        <v>0</v>
      </c>
      <c r="AG80" s="282">
        <v>11538.09</v>
      </c>
      <c r="AH80" s="282">
        <v>0</v>
      </c>
      <c r="AI80" s="282">
        <v>1136.58</v>
      </c>
      <c r="AJ80" s="282">
        <v>529.25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4672.2400000000007</v>
      </c>
      <c r="AW80" s="282">
        <v>1337.51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548.24</v>
      </c>
      <c r="BD80" s="282">
        <v>0</v>
      </c>
      <c r="BE80" s="282">
        <v>149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81717.459999999992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44.35</v>
      </c>
      <c r="BY80" s="282">
        <v>1704.98</v>
      </c>
      <c r="BZ80" s="282">
        <v>983.01</v>
      </c>
      <c r="CA80" s="282">
        <v>0</v>
      </c>
      <c r="CB80" s="282">
        <v>0</v>
      </c>
      <c r="CC80" s="282">
        <v>2152</v>
      </c>
      <c r="CD80" s="282">
        <v>0</v>
      </c>
      <c r="CE80" s="25">
        <v>162855.79000000004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1143.98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1432.81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7787.89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1734860.1099999999</v>
      </c>
      <c r="CD81" s="282">
        <v>0</v>
      </c>
      <c r="CE81" s="25">
        <v>1745224.7899999998</v>
      </c>
    </row>
    <row r="82" spans="1:84" x14ac:dyDescent="0.25">
      <c r="A82" s="26" t="s">
        <v>281</v>
      </c>
      <c r="B82" s="16"/>
      <c r="C82" s="282">
        <v>52212.56</v>
      </c>
      <c r="D82" s="282">
        <v>65100.229999999996</v>
      </c>
      <c r="E82" s="282">
        <v>114850.73999999999</v>
      </c>
      <c r="F82" s="282">
        <v>0</v>
      </c>
      <c r="G82" s="282">
        <v>0</v>
      </c>
      <c r="H82" s="282">
        <v>86646.69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75742.53</v>
      </c>
      <c r="P82" s="282">
        <v>70631.929999999993</v>
      </c>
      <c r="Q82" s="282">
        <v>0</v>
      </c>
      <c r="R82" s="282">
        <v>29552.45</v>
      </c>
      <c r="S82" s="282">
        <v>18660.37</v>
      </c>
      <c r="T82" s="282">
        <v>0</v>
      </c>
      <c r="U82" s="282">
        <v>26596.89</v>
      </c>
      <c r="V82" s="282">
        <v>0</v>
      </c>
      <c r="W82" s="282">
        <v>16031.81</v>
      </c>
      <c r="X82" s="282">
        <v>10518.86</v>
      </c>
      <c r="Y82" s="282">
        <v>71333.31</v>
      </c>
      <c r="Z82" s="282">
        <v>0</v>
      </c>
      <c r="AA82" s="282">
        <v>14927.93</v>
      </c>
      <c r="AB82" s="282">
        <v>6049.46</v>
      </c>
      <c r="AC82" s="282">
        <v>7042.98</v>
      </c>
      <c r="AD82" s="282">
        <v>1146.76</v>
      </c>
      <c r="AE82" s="282">
        <v>10867.45</v>
      </c>
      <c r="AF82" s="282">
        <v>0</v>
      </c>
      <c r="AG82" s="282">
        <v>128300.32</v>
      </c>
      <c r="AH82" s="282">
        <v>0</v>
      </c>
      <c r="AI82" s="282">
        <v>592.89</v>
      </c>
      <c r="AJ82" s="282">
        <v>600.79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30672.390000000003</v>
      </c>
      <c r="AW82" s="282">
        <v>0</v>
      </c>
      <c r="AX82" s="282">
        <v>0</v>
      </c>
      <c r="AY82" s="282">
        <v>32610.14</v>
      </c>
      <c r="AZ82" s="282">
        <v>0</v>
      </c>
      <c r="BA82" s="282">
        <v>0</v>
      </c>
      <c r="BB82" s="282">
        <v>0</v>
      </c>
      <c r="BC82" s="282">
        <v>4240.7</v>
      </c>
      <c r="BD82" s="282">
        <v>6401.6</v>
      </c>
      <c r="BE82" s="282">
        <v>454019.51</v>
      </c>
      <c r="BF82" s="282">
        <v>12186.33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33700.239999999998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930.24</v>
      </c>
      <c r="BY82" s="282">
        <v>2994.67</v>
      </c>
      <c r="BZ82" s="282">
        <v>677.31000000000006</v>
      </c>
      <c r="CA82" s="282">
        <v>0</v>
      </c>
      <c r="CB82" s="282">
        <v>0</v>
      </c>
      <c r="CC82" s="282">
        <v>53462.63</v>
      </c>
      <c r="CD82" s="282">
        <v>0</v>
      </c>
      <c r="CE82" s="25">
        <v>1439302.71</v>
      </c>
    </row>
    <row r="83" spans="1:84" x14ac:dyDescent="0.25">
      <c r="A83" s="26" t="s">
        <v>282</v>
      </c>
      <c r="B83" s="16"/>
      <c r="C83" s="273">
        <v>9670.65</v>
      </c>
      <c r="D83" s="273">
        <v>8855.51</v>
      </c>
      <c r="E83" s="273">
        <v>22267.63</v>
      </c>
      <c r="F83" s="273">
        <v>0</v>
      </c>
      <c r="G83" s="273">
        <v>0</v>
      </c>
      <c r="H83" s="273">
        <v>18253</v>
      </c>
      <c r="I83" s="273">
        <v>0</v>
      </c>
      <c r="J83" s="273">
        <v>0</v>
      </c>
      <c r="K83" s="273">
        <v>0</v>
      </c>
      <c r="L83" s="273">
        <v>0</v>
      </c>
      <c r="M83" s="273">
        <v>0</v>
      </c>
      <c r="N83" s="273">
        <v>0</v>
      </c>
      <c r="O83" s="273">
        <v>16069.59</v>
      </c>
      <c r="P83" s="273">
        <v>9234.2099999999991</v>
      </c>
      <c r="Q83" s="273">
        <v>0</v>
      </c>
      <c r="R83" s="273">
        <v>4324.75</v>
      </c>
      <c r="S83" s="273">
        <v>2266.38</v>
      </c>
      <c r="T83" s="273">
        <v>0</v>
      </c>
      <c r="U83" s="273">
        <v>41978.46</v>
      </c>
      <c r="V83" s="273">
        <v>0</v>
      </c>
      <c r="W83" s="273">
        <v>3525.7200000000003</v>
      </c>
      <c r="X83" s="273">
        <v>1501.98</v>
      </c>
      <c r="Y83" s="273">
        <v>11277.11</v>
      </c>
      <c r="Z83" s="273">
        <v>0</v>
      </c>
      <c r="AA83" s="273">
        <v>2074.4699999999998</v>
      </c>
      <c r="AB83" s="273">
        <v>41769.18</v>
      </c>
      <c r="AC83" s="273">
        <v>4100.49</v>
      </c>
      <c r="AD83" s="273">
        <v>139.29</v>
      </c>
      <c r="AE83" s="273">
        <v>772.74</v>
      </c>
      <c r="AF83" s="273">
        <v>0</v>
      </c>
      <c r="AG83" s="273">
        <v>96984.109999999971</v>
      </c>
      <c r="AH83" s="273">
        <v>0</v>
      </c>
      <c r="AI83" s="273">
        <v>876.3</v>
      </c>
      <c r="AJ83" s="273">
        <v>3155.69</v>
      </c>
      <c r="AK83" s="273">
        <v>48.5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273">
        <v>14738.61</v>
      </c>
      <c r="AW83" s="273">
        <v>0</v>
      </c>
      <c r="AX83" s="273">
        <v>0</v>
      </c>
      <c r="AY83" s="273">
        <v>5006.45</v>
      </c>
      <c r="AZ83" s="273">
        <v>0</v>
      </c>
      <c r="BA83" s="273">
        <v>0</v>
      </c>
      <c r="BB83" s="273">
        <v>551.35</v>
      </c>
      <c r="BC83" s="273">
        <v>5203.0199999999995</v>
      </c>
      <c r="BD83" s="273">
        <v>789.14</v>
      </c>
      <c r="BE83" s="273">
        <v>36833.81</v>
      </c>
      <c r="BF83" s="273">
        <v>276987.71000000002</v>
      </c>
      <c r="BG83" s="273">
        <v>0</v>
      </c>
      <c r="BH83" s="273">
        <v>0</v>
      </c>
      <c r="BI83" s="273">
        <v>0</v>
      </c>
      <c r="BJ83" s="273">
        <v>0</v>
      </c>
      <c r="BK83" s="273">
        <v>0</v>
      </c>
      <c r="BL83" s="273">
        <v>0</v>
      </c>
      <c r="BM83" s="273">
        <v>0</v>
      </c>
      <c r="BN83" s="273">
        <v>209598.84000000003</v>
      </c>
      <c r="BO83" s="273">
        <v>0</v>
      </c>
      <c r="BP83" s="273">
        <v>0</v>
      </c>
      <c r="BQ83" s="273">
        <v>0</v>
      </c>
      <c r="BR83" s="273">
        <v>0</v>
      </c>
      <c r="BS83" s="273">
        <v>0</v>
      </c>
      <c r="BT83" s="273">
        <v>0</v>
      </c>
      <c r="BU83" s="273">
        <v>0</v>
      </c>
      <c r="BV83" s="273">
        <v>0</v>
      </c>
      <c r="BW83" s="273">
        <v>0</v>
      </c>
      <c r="BX83" s="273">
        <v>4844.3099999999995</v>
      </c>
      <c r="BY83" s="273">
        <v>2649.13</v>
      </c>
      <c r="BZ83" s="273">
        <v>82.29</v>
      </c>
      <c r="CA83" s="273">
        <v>0</v>
      </c>
      <c r="CB83" s="273">
        <v>0</v>
      </c>
      <c r="CC83" s="273">
        <v>6558208.3999999994</v>
      </c>
      <c r="CD83" s="282">
        <v>0</v>
      </c>
      <c r="CE83" s="25">
        <v>7414638.8199999994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10164.549999999999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4110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8840727.0199999996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3695.57</v>
      </c>
      <c r="AC84" s="273">
        <v>0</v>
      </c>
      <c r="AD84" s="273">
        <v>448.24</v>
      </c>
      <c r="AE84" s="273">
        <v>0</v>
      </c>
      <c r="AF84" s="273">
        <v>0</v>
      </c>
      <c r="AG84" s="273">
        <v>31170.25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14729</v>
      </c>
      <c r="AW84" s="273">
        <v>0</v>
      </c>
      <c r="AX84" s="273">
        <v>0</v>
      </c>
      <c r="AY84" s="273">
        <v>868273.06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79184.87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65466.81</v>
      </c>
      <c r="CD84" s="273">
        <v>0</v>
      </c>
      <c r="CE84" s="25">
        <v>9917969.370000001</v>
      </c>
    </row>
    <row r="85" spans="1:84" x14ac:dyDescent="0.25">
      <c r="A85" s="31" t="s">
        <v>284</v>
      </c>
      <c r="B85" s="25"/>
      <c r="C85" s="25">
        <v>12707528.859999999</v>
      </c>
      <c r="D85" s="25">
        <v>12444413.320000004</v>
      </c>
      <c r="E85" s="25">
        <v>10025222.4</v>
      </c>
      <c r="F85" s="25">
        <v>0</v>
      </c>
      <c r="G85" s="25">
        <v>0</v>
      </c>
      <c r="H85" s="25">
        <v>18145892.540000003</v>
      </c>
      <c r="I85" s="25">
        <v>0</v>
      </c>
      <c r="J85" s="25">
        <v>0</v>
      </c>
      <c r="K85" s="25">
        <v>0</v>
      </c>
      <c r="L85" s="25">
        <v>0</v>
      </c>
      <c r="M85" s="25">
        <v>50.67</v>
      </c>
      <c r="N85" s="25">
        <v>0</v>
      </c>
      <c r="O85" s="25">
        <v>9200002.3100000005</v>
      </c>
      <c r="P85" s="25">
        <v>14782489.350000003</v>
      </c>
      <c r="Q85" s="25">
        <v>0</v>
      </c>
      <c r="R85" s="25">
        <v>1696710.08</v>
      </c>
      <c r="S85" s="25">
        <v>1704672.7099999997</v>
      </c>
      <c r="T85" s="25">
        <v>0</v>
      </c>
      <c r="U85" s="25">
        <v>8369310.9600000046</v>
      </c>
      <c r="V85" s="25">
        <v>0</v>
      </c>
      <c r="W85" s="25">
        <v>2285176.6100000003</v>
      </c>
      <c r="X85" s="25">
        <v>2020670.8999999997</v>
      </c>
      <c r="Y85" s="25">
        <v>8029942.3799999999</v>
      </c>
      <c r="Z85" s="25">
        <v>0</v>
      </c>
      <c r="AA85" s="25">
        <v>682207.84</v>
      </c>
      <c r="AB85" s="25">
        <v>10183373.01</v>
      </c>
      <c r="AC85" s="25">
        <v>2809012.05</v>
      </c>
      <c r="AD85" s="25">
        <v>1628828.4</v>
      </c>
      <c r="AE85" s="25">
        <v>1294831.47</v>
      </c>
      <c r="AF85" s="25">
        <v>0</v>
      </c>
      <c r="AG85" s="25">
        <v>23797759.059999995</v>
      </c>
      <c r="AH85" s="25">
        <v>0</v>
      </c>
      <c r="AI85" s="25">
        <v>1673627.2899999998</v>
      </c>
      <c r="AJ85" s="25">
        <v>1581632.99</v>
      </c>
      <c r="AK85" s="25">
        <v>48.5</v>
      </c>
      <c r="AL85" s="25">
        <v>0</v>
      </c>
      <c r="AM85" s="25">
        <v>0</v>
      </c>
      <c r="AN85" s="25">
        <v>0</v>
      </c>
      <c r="AO85" s="25">
        <v>0</v>
      </c>
      <c r="AP85" s="25">
        <v>228.83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8213163.8800000008</v>
      </c>
      <c r="AW85" s="25">
        <v>4700966.7700000005</v>
      </c>
      <c r="AX85" s="25">
        <v>0</v>
      </c>
      <c r="AY85" s="25">
        <v>2547659.4799999995</v>
      </c>
      <c r="AZ85" s="25">
        <v>0</v>
      </c>
      <c r="BA85" s="25">
        <v>94574.1</v>
      </c>
      <c r="BB85" s="25">
        <v>1598899.9000000001</v>
      </c>
      <c r="BC85" s="25">
        <v>490060.26999999996</v>
      </c>
      <c r="BD85" s="25">
        <v>989227.33</v>
      </c>
      <c r="BE85" s="25">
        <v>3607861.3600000003</v>
      </c>
      <c r="BF85" s="25">
        <v>3308981.08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1229953.8600000001</v>
      </c>
      <c r="BM85" s="25">
        <v>0</v>
      </c>
      <c r="BN85" s="25">
        <v>40475925.430000015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2120873.96</v>
      </c>
      <c r="BY85" s="25">
        <v>1307303.52</v>
      </c>
      <c r="BZ85" s="25">
        <v>662669.8899999999</v>
      </c>
      <c r="CA85" s="25">
        <v>0</v>
      </c>
      <c r="CB85" s="25">
        <v>0</v>
      </c>
      <c r="CC85" s="25">
        <v>29229168.249999996</v>
      </c>
      <c r="CD85" s="25">
        <v>0</v>
      </c>
      <c r="CE85" s="25">
        <v>245640921.6100001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32525465.27</v>
      </c>
      <c r="D87" s="273">
        <v>45075111.030000001</v>
      </c>
      <c r="E87" s="273">
        <v>31119926.030000001</v>
      </c>
      <c r="F87" s="273">
        <v>0</v>
      </c>
      <c r="G87" s="273">
        <v>0</v>
      </c>
      <c r="H87" s="282">
        <v>89891177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23841777.5</v>
      </c>
      <c r="P87" s="273">
        <v>37969089.210000001</v>
      </c>
      <c r="Q87" s="273">
        <v>0</v>
      </c>
      <c r="R87" s="273">
        <v>5178699</v>
      </c>
      <c r="S87" s="273">
        <v>0</v>
      </c>
      <c r="T87" s="273">
        <v>0</v>
      </c>
      <c r="U87" s="273">
        <v>17795405.399999999</v>
      </c>
      <c r="V87" s="273">
        <v>1613448</v>
      </c>
      <c r="W87" s="273">
        <v>9215322</v>
      </c>
      <c r="X87" s="273">
        <v>20858896.710000001</v>
      </c>
      <c r="Y87" s="273">
        <v>26546201.600000001</v>
      </c>
      <c r="Z87" s="273">
        <v>0</v>
      </c>
      <c r="AA87" s="273">
        <v>1270692.51</v>
      </c>
      <c r="AB87" s="273">
        <v>31256152.629999999</v>
      </c>
      <c r="AC87" s="273">
        <v>23454320</v>
      </c>
      <c r="AD87" s="273">
        <v>2549908</v>
      </c>
      <c r="AE87" s="273">
        <v>4791590.04</v>
      </c>
      <c r="AF87" s="273">
        <v>0</v>
      </c>
      <c r="AG87" s="273">
        <v>57965100.5</v>
      </c>
      <c r="AH87" s="273">
        <v>0</v>
      </c>
      <c r="AI87" s="273">
        <v>114666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10721896.09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473754844.51999998</v>
      </c>
      <c r="CF87" s="11">
        <v>473754844.51999998</v>
      </c>
    </row>
    <row r="88" spans="1:84" x14ac:dyDescent="0.25">
      <c r="A88" s="21" t="s">
        <v>287</v>
      </c>
      <c r="B88" s="16"/>
      <c r="C88" s="273">
        <v>169474</v>
      </c>
      <c r="D88" s="273">
        <v>616234</v>
      </c>
      <c r="E88" s="273">
        <v>861112</v>
      </c>
      <c r="F88" s="273">
        <v>0</v>
      </c>
      <c r="G88" s="273">
        <v>0</v>
      </c>
      <c r="H88" s="282">
        <v>1233897.04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741122</v>
      </c>
      <c r="P88" s="273">
        <v>92401443.890000001</v>
      </c>
      <c r="Q88" s="273">
        <v>0</v>
      </c>
      <c r="R88" s="273">
        <v>13035087</v>
      </c>
      <c r="S88" s="273">
        <v>0</v>
      </c>
      <c r="T88" s="273">
        <v>0</v>
      </c>
      <c r="U88" s="273">
        <v>15270400.199999999</v>
      </c>
      <c r="V88" s="273">
        <v>3496389</v>
      </c>
      <c r="W88" s="273">
        <v>24057024.129999999</v>
      </c>
      <c r="X88" s="273">
        <v>58363962.350000001</v>
      </c>
      <c r="Y88" s="273">
        <v>38164082</v>
      </c>
      <c r="Z88" s="273">
        <v>0</v>
      </c>
      <c r="AA88" s="273">
        <v>3592523.36</v>
      </c>
      <c r="AB88" s="273">
        <v>12776272.200000001</v>
      </c>
      <c r="AC88" s="273">
        <v>2661937</v>
      </c>
      <c r="AD88" s="273">
        <v>53114</v>
      </c>
      <c r="AE88" s="273">
        <v>434832</v>
      </c>
      <c r="AF88" s="273">
        <v>0</v>
      </c>
      <c r="AG88" s="273">
        <v>138463015.65000001</v>
      </c>
      <c r="AH88" s="273">
        <v>0</v>
      </c>
      <c r="AI88" s="273">
        <v>3722977</v>
      </c>
      <c r="AJ88" s="273">
        <v>4744889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22294433.59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437154221.41000003</v>
      </c>
      <c r="CF88" s="11">
        <v>437154221.41000003</v>
      </c>
    </row>
    <row r="89" spans="1:84" x14ac:dyDescent="0.25">
      <c r="A89" s="21" t="s">
        <v>288</v>
      </c>
      <c r="B89" s="16"/>
      <c r="C89" s="25">
        <v>32694939.27</v>
      </c>
      <c r="D89" s="25">
        <v>45691345.030000001</v>
      </c>
      <c r="E89" s="25">
        <v>31981038.030000001</v>
      </c>
      <c r="F89" s="25">
        <v>0</v>
      </c>
      <c r="G89" s="25">
        <v>0</v>
      </c>
      <c r="H89" s="25">
        <v>91125074.040000007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24582899.5</v>
      </c>
      <c r="P89" s="25">
        <v>130370533.09999999</v>
      </c>
      <c r="Q89" s="25">
        <v>0</v>
      </c>
      <c r="R89" s="25">
        <v>18213786</v>
      </c>
      <c r="S89" s="25">
        <v>0</v>
      </c>
      <c r="T89" s="25">
        <v>0</v>
      </c>
      <c r="U89" s="25">
        <v>33065805.599999998</v>
      </c>
      <c r="V89" s="25">
        <v>5109837</v>
      </c>
      <c r="W89" s="25">
        <v>33272346.129999999</v>
      </c>
      <c r="X89" s="25">
        <v>79222859.060000002</v>
      </c>
      <c r="Y89" s="25">
        <v>64710283.600000001</v>
      </c>
      <c r="Z89" s="25">
        <v>0</v>
      </c>
      <c r="AA89" s="25">
        <v>4863215.87</v>
      </c>
      <c r="AB89" s="25">
        <v>44032424.829999998</v>
      </c>
      <c r="AC89" s="25">
        <v>26116257</v>
      </c>
      <c r="AD89" s="25">
        <v>2603022</v>
      </c>
      <c r="AE89" s="25">
        <v>5226422.04</v>
      </c>
      <c r="AF89" s="25">
        <v>0</v>
      </c>
      <c r="AG89" s="25">
        <v>196428116.15000001</v>
      </c>
      <c r="AH89" s="25">
        <v>0</v>
      </c>
      <c r="AI89" s="25">
        <v>3837643</v>
      </c>
      <c r="AJ89" s="25">
        <v>4744889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33016329.68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910909065.92999995</v>
      </c>
      <c r="CF89" s="11">
        <v>910909065.93000007</v>
      </c>
    </row>
    <row r="90" spans="1:84" x14ac:dyDescent="0.25">
      <c r="A90" s="31" t="s">
        <v>289</v>
      </c>
      <c r="B90" s="25"/>
      <c r="C90" s="273">
        <v>9576.7099999999991</v>
      </c>
      <c r="D90" s="273">
        <v>11940.610000000002</v>
      </c>
      <c r="E90" s="273">
        <v>21064.249999999993</v>
      </c>
      <c r="F90" s="273">
        <v>0</v>
      </c>
      <c r="G90" s="273">
        <v>0</v>
      </c>
      <c r="H90" s="273">
        <v>15891.179999999998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13892.000000000002</v>
      </c>
      <c r="P90" s="273">
        <v>12953.940000000002</v>
      </c>
      <c r="Q90" s="273">
        <v>0</v>
      </c>
      <c r="R90" s="273">
        <v>5419.7800000000007</v>
      </c>
      <c r="S90" s="273">
        <v>3421.9599999999996</v>
      </c>
      <c r="T90" s="273">
        <v>0</v>
      </c>
      <c r="U90" s="273">
        <v>4878.0400000000009</v>
      </c>
      <c r="V90" s="273">
        <v>0</v>
      </c>
      <c r="W90" s="273">
        <v>2184.5899999999997</v>
      </c>
      <c r="X90" s="273">
        <v>1928.6299999999999</v>
      </c>
      <c r="Y90" s="273">
        <v>13870.289999999999</v>
      </c>
      <c r="Z90" s="273">
        <v>0</v>
      </c>
      <c r="AA90" s="273">
        <v>2737.0699999999997</v>
      </c>
      <c r="AB90" s="273">
        <v>1109.98</v>
      </c>
      <c r="AC90" s="273">
        <v>1292.2099999999998</v>
      </c>
      <c r="AD90" s="273">
        <v>210.79</v>
      </c>
      <c r="AE90" s="273">
        <v>0</v>
      </c>
      <c r="AF90" s="273">
        <v>0</v>
      </c>
      <c r="AG90" s="273">
        <v>20649.849999999991</v>
      </c>
      <c r="AH90" s="273">
        <v>0</v>
      </c>
      <c r="AI90" s="273">
        <v>108.58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2582.9399999999996</v>
      </c>
      <c r="AW90" s="273">
        <v>0</v>
      </c>
      <c r="AX90" s="273">
        <v>0</v>
      </c>
      <c r="AY90" s="273">
        <v>5980.53</v>
      </c>
      <c r="AZ90" s="273">
        <v>0</v>
      </c>
      <c r="BA90" s="273">
        <v>0</v>
      </c>
      <c r="BB90" s="273">
        <v>0</v>
      </c>
      <c r="BC90" s="273">
        <v>778.3599999999999</v>
      </c>
      <c r="BD90" s="273">
        <v>1173.78</v>
      </c>
      <c r="BE90" s="273">
        <v>50281.9</v>
      </c>
      <c r="BF90" s="273">
        <v>2235.3499999999995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5315.59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171.12</v>
      </c>
      <c r="BY90" s="273">
        <v>548.57000000000005</v>
      </c>
      <c r="BZ90" s="273">
        <v>124</v>
      </c>
      <c r="CA90" s="273">
        <v>0</v>
      </c>
      <c r="CB90" s="273">
        <v>0</v>
      </c>
      <c r="CC90" s="273">
        <v>442.87000000000006</v>
      </c>
      <c r="CD90" s="224" t="s">
        <v>247</v>
      </c>
      <c r="CE90" s="25">
        <v>212765.46999999994</v>
      </c>
      <c r="CF90" s="25">
        <v>0</v>
      </c>
    </row>
    <row r="91" spans="1:84" x14ac:dyDescent="0.25">
      <c r="A91" s="21" t="s">
        <v>290</v>
      </c>
      <c r="B91" s="16"/>
      <c r="C91" s="273">
        <v>9676</v>
      </c>
      <c r="D91" s="273">
        <v>18938</v>
      </c>
      <c r="E91" s="273">
        <v>33154</v>
      </c>
      <c r="F91" s="273">
        <v>275</v>
      </c>
      <c r="G91" s="273">
        <v>0</v>
      </c>
      <c r="H91" s="273">
        <v>49701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9054</v>
      </c>
      <c r="P91" s="273">
        <v>0</v>
      </c>
      <c r="Q91" s="273">
        <v>0</v>
      </c>
      <c r="R91" s="273">
        <v>44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17755</v>
      </c>
      <c r="AH91" s="273">
        <v>0</v>
      </c>
      <c r="AI91" s="273">
        <v>691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14874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154162</v>
      </c>
      <c r="CF91" s="25">
        <v>0</v>
      </c>
    </row>
    <row r="92" spans="1:84" x14ac:dyDescent="0.25">
      <c r="A92" s="21" t="s">
        <v>291</v>
      </c>
      <c r="B92" s="16"/>
      <c r="C92" s="273">
        <v>9239.8601022860312</v>
      </c>
      <c r="D92" s="273">
        <v>6338.108226015157</v>
      </c>
      <c r="E92" s="273">
        <v>8530.6632817795289</v>
      </c>
      <c r="F92" s="273">
        <v>0</v>
      </c>
      <c r="G92" s="273">
        <v>0</v>
      </c>
      <c r="H92" s="273">
        <v>5948.3206605459354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6305.6259288927231</v>
      </c>
      <c r="P92" s="273">
        <v>7445.2131862714896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2912.579308645018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2819.192704418017</v>
      </c>
      <c r="AH92" s="273">
        <v>0</v>
      </c>
      <c r="AI92" s="273">
        <v>0</v>
      </c>
      <c r="AJ92" s="273">
        <v>16354.836601146095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65894.399999999994</v>
      </c>
      <c r="CF92" s="16"/>
    </row>
    <row r="93" spans="1:84" x14ac:dyDescent="0.25">
      <c r="A93" s="21" t="s">
        <v>292</v>
      </c>
      <c r="B93" s="16"/>
      <c r="C93" s="273">
        <v>56467.97</v>
      </c>
      <c r="D93" s="273">
        <v>116250.98999999999</v>
      </c>
      <c r="E93" s="273">
        <v>121190.24</v>
      </c>
      <c r="F93" s="273">
        <v>0</v>
      </c>
      <c r="G93" s="273">
        <v>0</v>
      </c>
      <c r="H93" s="273">
        <v>84025.35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101497.57</v>
      </c>
      <c r="P93" s="273">
        <v>43466.29</v>
      </c>
      <c r="Q93" s="273">
        <v>0</v>
      </c>
      <c r="R93" s="273">
        <v>5745.55</v>
      </c>
      <c r="S93" s="273">
        <v>7687</v>
      </c>
      <c r="T93" s="273">
        <v>0</v>
      </c>
      <c r="U93" s="273">
        <v>0</v>
      </c>
      <c r="V93" s="273">
        <v>0</v>
      </c>
      <c r="W93" s="273">
        <v>90249.98</v>
      </c>
      <c r="X93" s="273">
        <v>0</v>
      </c>
      <c r="Y93" s="273">
        <v>365.27</v>
      </c>
      <c r="Z93" s="273">
        <v>0</v>
      </c>
      <c r="AA93" s="273">
        <v>8328.32</v>
      </c>
      <c r="AB93" s="273">
        <v>3402.87</v>
      </c>
      <c r="AC93" s="273">
        <v>7652.7</v>
      </c>
      <c r="AD93" s="273">
        <v>0</v>
      </c>
      <c r="AE93" s="273">
        <v>0</v>
      </c>
      <c r="AF93" s="273">
        <v>0</v>
      </c>
      <c r="AG93" s="273">
        <v>180012.28</v>
      </c>
      <c r="AH93" s="273">
        <v>0</v>
      </c>
      <c r="AI93" s="273">
        <v>30108.85</v>
      </c>
      <c r="AJ93" s="273">
        <v>5662.29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14319.89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73">
        <v>1959.4</v>
      </c>
      <c r="BE93" s="24" t="s">
        <v>247</v>
      </c>
      <c r="BF93" s="273">
        <v>47824.4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73">
        <v>557.9</v>
      </c>
      <c r="CD93" s="24" t="s">
        <v>247</v>
      </c>
      <c r="CE93" s="25">
        <v>926775.1100000001</v>
      </c>
      <c r="CF93" s="25">
        <v>0</v>
      </c>
    </row>
    <row r="94" spans="1:84" x14ac:dyDescent="0.25">
      <c r="A94" s="21" t="s">
        <v>293</v>
      </c>
      <c r="B94" s="16"/>
      <c r="C94" s="273">
        <v>40.522075390821904</v>
      </c>
      <c r="D94" s="273">
        <v>28.424851776232874</v>
      </c>
      <c r="E94" s="273">
        <v>33.792811001849316</v>
      </c>
      <c r="F94" s="273">
        <v>0</v>
      </c>
      <c r="G94" s="273">
        <v>0</v>
      </c>
      <c r="H94" s="273">
        <v>33.3115321910959</v>
      </c>
      <c r="I94" s="273">
        <v>0</v>
      </c>
      <c r="J94" s="273">
        <v>0</v>
      </c>
      <c r="K94" s="273">
        <v>0</v>
      </c>
      <c r="L94" s="273">
        <v>0</v>
      </c>
      <c r="M94" s="273">
        <v>0</v>
      </c>
      <c r="N94" s="273">
        <v>0</v>
      </c>
      <c r="O94" s="273">
        <v>24.26277578650685</v>
      </c>
      <c r="P94" s="273">
        <v>8.9411902041095903</v>
      </c>
      <c r="Q94" s="273">
        <v>0</v>
      </c>
      <c r="R94" s="273">
        <v>7.5167269953424629</v>
      </c>
      <c r="S94" s="273">
        <v>0</v>
      </c>
      <c r="T94" s="273">
        <v>0</v>
      </c>
      <c r="U94" s="273">
        <v>0</v>
      </c>
      <c r="V94" s="273">
        <v>0</v>
      </c>
      <c r="W94" s="273">
        <v>0</v>
      </c>
      <c r="X94" s="273">
        <v>0</v>
      </c>
      <c r="Y94" s="273">
        <v>5.1232214897260269</v>
      </c>
      <c r="Z94" s="273">
        <v>0</v>
      </c>
      <c r="AA94" s="273">
        <v>0</v>
      </c>
      <c r="AB94" s="273">
        <v>0</v>
      </c>
      <c r="AC94" s="273">
        <v>0</v>
      </c>
      <c r="AD94" s="273">
        <v>0</v>
      </c>
      <c r="AE94" s="273">
        <v>0</v>
      </c>
      <c r="AF94" s="273">
        <v>0</v>
      </c>
      <c r="AG94" s="273">
        <v>40.493709165479451</v>
      </c>
      <c r="AH94" s="273">
        <v>0</v>
      </c>
      <c r="AI94" s="273">
        <v>8.128052011301369</v>
      </c>
      <c r="AJ94" s="273">
        <v>3.42566095890411</v>
      </c>
      <c r="AK94" s="273">
        <v>0</v>
      </c>
      <c r="AL94" s="273">
        <v>0</v>
      </c>
      <c r="AM94" s="273">
        <v>0</v>
      </c>
      <c r="AN94" s="273">
        <v>0</v>
      </c>
      <c r="AO94" s="273">
        <v>0</v>
      </c>
      <c r="AP94" s="273">
        <v>0</v>
      </c>
      <c r="AQ94" s="273">
        <v>0</v>
      </c>
      <c r="AR94" s="273">
        <v>0</v>
      </c>
      <c r="AS94" s="273">
        <v>0</v>
      </c>
      <c r="AT94" s="273">
        <v>0</v>
      </c>
      <c r="AU94" s="273">
        <v>0</v>
      </c>
      <c r="AV94" s="273">
        <v>8.9097826141780807</v>
      </c>
      <c r="AW94" s="273">
        <v>15.045333009383564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73">
        <v>1.3463013698630136E-2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4" t="s">
        <v>247</v>
      </c>
      <c r="BV94" s="24" t="s">
        <v>247</v>
      </c>
      <c r="BW94" s="24" t="s">
        <v>247</v>
      </c>
      <c r="BX94" s="273">
        <v>4.3242744712328758</v>
      </c>
      <c r="BY94" s="273">
        <v>1.4167808219178081E-2</v>
      </c>
      <c r="BZ94" s="282">
        <v>2.2688485102739731</v>
      </c>
      <c r="CA94" s="24" t="s">
        <v>247</v>
      </c>
      <c r="CB94" s="24" t="s">
        <v>247</v>
      </c>
      <c r="CC94" s="24" t="s">
        <v>247</v>
      </c>
      <c r="CD94" s="24" t="s">
        <v>247</v>
      </c>
      <c r="CE94" s="226">
        <v>264.51847639835614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337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338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339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39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339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339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340">
        <v>98001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341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37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37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39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342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342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343" t="s">
        <v>1059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28" t="s">
        <v>1060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7422</v>
      </c>
      <c r="D127" s="295">
        <v>51116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1274</v>
      </c>
      <c r="D130" s="295">
        <v>1899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22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30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32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32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58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174</v>
      </c>
    </row>
    <row r="144" spans="1:5" x14ac:dyDescent="0.25">
      <c r="A144" s="16" t="s">
        <v>348</v>
      </c>
      <c r="B144" s="35" t="s">
        <v>299</v>
      </c>
      <c r="C144" s="292">
        <v>195</v>
      </c>
      <c r="D144" s="16"/>
      <c r="E144" s="16"/>
    </row>
    <row r="145" spans="1:13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13" x14ac:dyDescent="0.25">
      <c r="A146" s="16"/>
      <c r="B146" s="16"/>
      <c r="C146" s="22"/>
      <c r="D146" s="16"/>
      <c r="E146" s="16"/>
    </row>
    <row r="147" spans="1:13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13" x14ac:dyDescent="0.25">
      <c r="A148" s="16"/>
      <c r="B148" s="16"/>
      <c r="C148" s="22"/>
      <c r="D148" s="16"/>
      <c r="E148" s="16"/>
    </row>
    <row r="149" spans="1:13" x14ac:dyDescent="0.25">
      <c r="A149" s="16"/>
      <c r="B149" s="16"/>
      <c r="C149" s="22"/>
      <c r="D149" s="16"/>
      <c r="E149" s="16"/>
    </row>
    <row r="150" spans="1:13" x14ac:dyDescent="0.25">
      <c r="A150" s="16"/>
      <c r="B150" s="16"/>
      <c r="C150" s="22"/>
      <c r="D150" s="16"/>
      <c r="E150" s="16"/>
    </row>
    <row r="151" spans="1:13" x14ac:dyDescent="0.25">
      <c r="A151" s="16"/>
      <c r="B151" s="16"/>
      <c r="C151" s="22"/>
      <c r="D151" s="16"/>
      <c r="E151" s="16"/>
    </row>
    <row r="152" spans="1:13" x14ac:dyDescent="0.25">
      <c r="A152" s="30" t="s">
        <v>351</v>
      </c>
      <c r="B152" s="37"/>
      <c r="C152" s="37"/>
      <c r="D152" s="37"/>
      <c r="E152" s="37"/>
    </row>
    <row r="153" spans="1:13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13" x14ac:dyDescent="0.25">
      <c r="A154" s="16" t="s">
        <v>332</v>
      </c>
      <c r="B154" s="295">
        <v>2716.8132097334878</v>
      </c>
      <c r="C154" s="295">
        <v>2872.4774044032447</v>
      </c>
      <c r="D154" s="295">
        <v>1832.7093858632677</v>
      </c>
      <c r="E154" s="25">
        <v>7422.0000000000009</v>
      </c>
    </row>
    <row r="155" spans="1:13" x14ac:dyDescent="0.25">
      <c r="A155" s="16" t="s">
        <v>241</v>
      </c>
      <c r="B155" s="295">
        <v>27719.355054856049</v>
      </c>
      <c r="C155" s="295">
        <v>15043.859215079892</v>
      </c>
      <c r="D155" s="295">
        <v>8352.785730064059</v>
      </c>
      <c r="E155" s="25">
        <v>51116</v>
      </c>
    </row>
    <row r="156" spans="1:13" x14ac:dyDescent="0.25">
      <c r="A156" s="16" t="s">
        <v>355</v>
      </c>
      <c r="B156" s="295">
        <v>21172</v>
      </c>
      <c r="C156" s="295">
        <v>24811</v>
      </c>
      <c r="D156" s="295">
        <v>27397</v>
      </c>
      <c r="E156" s="25">
        <v>73380</v>
      </c>
      <c r="G156" s="16" t="s">
        <v>355</v>
      </c>
      <c r="H156" s="344">
        <v>15735.616604073988</v>
      </c>
      <c r="I156" s="344">
        <v>11342.215915242947</v>
      </c>
      <c r="J156" s="344">
        <v>11083.167480683065</v>
      </c>
      <c r="K156" s="25">
        <v>38161</v>
      </c>
      <c r="L156" s="11">
        <v>35219</v>
      </c>
      <c r="M156" s="11" t="s">
        <v>1061</v>
      </c>
    </row>
    <row r="157" spans="1:13" x14ac:dyDescent="0.25">
      <c r="A157" s="16" t="s">
        <v>286</v>
      </c>
      <c r="B157" s="295">
        <v>198460439.35741904</v>
      </c>
      <c r="C157" s="295">
        <v>133376069.8201354</v>
      </c>
      <c r="D157" s="295">
        <v>141918335.34244555</v>
      </c>
      <c r="E157" s="25">
        <v>473754844.51999998</v>
      </c>
      <c r="F157" s="14"/>
    </row>
    <row r="158" spans="1:13" x14ac:dyDescent="0.25">
      <c r="A158" s="16" t="s">
        <v>287</v>
      </c>
      <c r="B158" s="295">
        <v>183128087.97951296</v>
      </c>
      <c r="C158" s="295">
        <v>123071906.5596503</v>
      </c>
      <c r="D158" s="295">
        <v>130954226.87083676</v>
      </c>
      <c r="E158" s="25">
        <v>437154221.40999997</v>
      </c>
      <c r="F158" s="14"/>
    </row>
    <row r="159" spans="1:13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13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6256894.0800000001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10086877.09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4412318.7299999995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47599.98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20803689.879999999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314886.25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849199.23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1164085.48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2390861.64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2390861.64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39599.800000000003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1745224.79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1784824.59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5418889.4400000004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5418889.4400000004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10764638.130000001</v>
      </c>
      <c r="C211" s="292">
        <v>297.3</v>
      </c>
      <c r="D211" s="295">
        <v>247.75</v>
      </c>
      <c r="E211" s="25">
        <v>10764687.680000002</v>
      </c>
    </row>
    <row r="212" spans="1:5" x14ac:dyDescent="0.25">
      <c r="A212" s="16" t="s">
        <v>390</v>
      </c>
      <c r="B212" s="295">
        <v>25229.74</v>
      </c>
      <c r="C212" s="292">
        <v>0</v>
      </c>
      <c r="D212" s="295">
        <v>0</v>
      </c>
      <c r="E212" s="25">
        <v>25229.74</v>
      </c>
    </row>
    <row r="213" spans="1:5" x14ac:dyDescent="0.25">
      <c r="A213" s="16" t="s">
        <v>391</v>
      </c>
      <c r="B213" s="295">
        <v>146160390.16999999</v>
      </c>
      <c r="C213" s="292">
        <v>6049731.9199999999</v>
      </c>
      <c r="D213" s="295">
        <v>652683.84000000008</v>
      </c>
      <c r="E213" s="25">
        <v>151557438.24999997</v>
      </c>
    </row>
    <row r="214" spans="1:5" x14ac:dyDescent="0.25">
      <c r="A214" s="16" t="s">
        <v>393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394</v>
      </c>
      <c r="B215" s="295">
        <v>6260127.5000000009</v>
      </c>
      <c r="C215" s="292">
        <v>66668.08</v>
      </c>
      <c r="D215" s="295">
        <v>7272.920000000001</v>
      </c>
      <c r="E215" s="25">
        <v>6319522.6600000011</v>
      </c>
    </row>
    <row r="216" spans="1:5" x14ac:dyDescent="0.25">
      <c r="A216" s="16" t="s">
        <v>395</v>
      </c>
      <c r="B216" s="295">
        <v>39639722.460000008</v>
      </c>
      <c r="C216" s="292">
        <v>2032548.1600000001</v>
      </c>
      <c r="D216" s="295">
        <v>674199.97</v>
      </c>
      <c r="E216" s="25">
        <v>40998070.650000006</v>
      </c>
    </row>
    <row r="217" spans="1:5" x14ac:dyDescent="0.2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5">
        <v>2273637.64</v>
      </c>
      <c r="C218" s="292">
        <v>0</v>
      </c>
      <c r="D218" s="295">
        <v>0</v>
      </c>
      <c r="E218" s="25">
        <v>2273637.64</v>
      </c>
    </row>
    <row r="219" spans="1:5" x14ac:dyDescent="0.25">
      <c r="A219" s="16" t="s">
        <v>398</v>
      </c>
      <c r="B219" s="295">
        <v>0</v>
      </c>
      <c r="C219" s="292">
        <v>4364349.21</v>
      </c>
      <c r="D219" s="295">
        <v>2023659.2600000007</v>
      </c>
      <c r="E219" s="25">
        <v>2340689.9499999993</v>
      </c>
    </row>
    <row r="220" spans="1:5" x14ac:dyDescent="0.25">
      <c r="A220" s="16" t="s">
        <v>229</v>
      </c>
      <c r="B220" s="25">
        <v>205123745.63999999</v>
      </c>
      <c r="C220" s="225">
        <v>12513594.67</v>
      </c>
      <c r="D220" s="25">
        <v>3358063.7400000007</v>
      </c>
      <c r="E220" s="25">
        <v>214279276.56999993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19914.120000000003</v>
      </c>
      <c r="C225" s="292">
        <v>2641.82</v>
      </c>
      <c r="D225" s="295">
        <v>0</v>
      </c>
      <c r="E225" s="25">
        <v>22555.940000000002</v>
      </c>
    </row>
    <row r="226" spans="1:6" x14ac:dyDescent="0.25">
      <c r="A226" s="16" t="s">
        <v>391</v>
      </c>
      <c r="B226" s="295">
        <v>48251767.740000002</v>
      </c>
      <c r="C226" s="292">
        <v>4185006.68</v>
      </c>
      <c r="D226" s="295">
        <v>48226.66</v>
      </c>
      <c r="E226" s="25">
        <v>52388547.760000005</v>
      </c>
    </row>
    <row r="227" spans="1:6" x14ac:dyDescent="0.25">
      <c r="A227" s="16" t="s">
        <v>393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394</v>
      </c>
      <c r="B228" s="295">
        <v>2352555.2200000007</v>
      </c>
      <c r="C228" s="292">
        <v>456701.20999999996</v>
      </c>
      <c r="D228" s="295">
        <v>0</v>
      </c>
      <c r="E228" s="25">
        <v>2809256.4300000006</v>
      </c>
    </row>
    <row r="229" spans="1:6" x14ac:dyDescent="0.25">
      <c r="A229" s="16" t="s">
        <v>395</v>
      </c>
      <c r="B229" s="295">
        <v>27881424.280000001</v>
      </c>
      <c r="C229" s="292">
        <v>2203436.8500000006</v>
      </c>
      <c r="D229" s="295">
        <v>0</v>
      </c>
      <c r="E229" s="25">
        <v>30084861.130000003</v>
      </c>
    </row>
    <row r="230" spans="1:6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397</v>
      </c>
      <c r="B231" s="295">
        <v>1183882.73</v>
      </c>
      <c r="C231" s="292">
        <v>82441.760000000009</v>
      </c>
      <c r="D231" s="295">
        <v>0</v>
      </c>
      <c r="E231" s="25">
        <v>1266324.49</v>
      </c>
    </row>
    <row r="232" spans="1:6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79689544.090000004</v>
      </c>
      <c r="C233" s="225">
        <v>6930228.3200000003</v>
      </c>
      <c r="D233" s="25">
        <v>48226.66</v>
      </c>
      <c r="E233" s="25">
        <v>86571545.75</v>
      </c>
    </row>
    <row r="234" spans="1:6" x14ac:dyDescent="0.25">
      <c r="A234" s="16"/>
      <c r="B234" s="16"/>
      <c r="C234" s="22"/>
      <c r="D234" s="16"/>
      <c r="E234" s="16"/>
      <c r="F234" s="11">
        <v>127707730.81999993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6" t="s">
        <v>401</v>
      </c>
      <c r="C236" s="346"/>
      <c r="D236" s="30"/>
      <c r="E236" s="30"/>
    </row>
    <row r="237" spans="1:6" x14ac:dyDescent="0.25">
      <c r="A237" s="43" t="s">
        <v>401</v>
      </c>
      <c r="B237" s="30"/>
      <c r="C237" s="292">
        <v>9850068.7200000007</v>
      </c>
      <c r="D237" s="32">
        <v>9850068.7200000007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275634045.13482809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185240876.0543988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10759567.790000001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64830580.937063038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121514750.24371004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657979820.15999997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4528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5122566.43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13128312.27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18250878.699999999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3077879.55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3077879.55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689158647.13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155271703.04000008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120769248.05999997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3023721.9199999995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1393540.5699999998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38919717.470000111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10764687.680000002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25229.74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151557438.23000002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47317593.31000001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2273637.64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2340689.9500000002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214279276.55000001</v>
      </c>
      <c r="E291" s="16"/>
    </row>
    <row r="292" spans="1:5" x14ac:dyDescent="0.25">
      <c r="A292" s="16" t="s">
        <v>440</v>
      </c>
      <c r="B292" s="35" t="s">
        <v>299</v>
      </c>
      <c r="C292" s="292">
        <v>86571545.75000003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127707730.79999998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8289245.5200000005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8289245.5200000005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v>174916693.79000011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174916693.79000011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7682264.9000000004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0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1508315.89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600000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27402388.619999994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37192969.409999996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311635058.15999997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311635058.15999997</v>
      </c>
      <c r="E339" s="16"/>
    </row>
    <row r="340" spans="1:5" x14ac:dyDescent="0.25">
      <c r="A340" s="16" t="s">
        <v>481</v>
      </c>
      <c r="B340" s="16"/>
      <c r="C340" s="22"/>
      <c r="D340" s="25">
        <v>0</v>
      </c>
      <c r="E340" s="16"/>
    </row>
    <row r="341" spans="1:5" x14ac:dyDescent="0.25">
      <c r="A341" s="16" t="s">
        <v>482</v>
      </c>
      <c r="B341" s="16"/>
      <c r="C341" s="22"/>
      <c r="D341" s="25">
        <v>311635058.15999997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-173911333.77999988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174916693.79000005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174916693.79000011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3">
        <v>473754844.51999998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3">
        <v>437154221.41000003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910909065.93000007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9850068.7200000007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661057699.70999992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18250878.699999999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689158647.13</v>
      </c>
      <c r="E366" s="16"/>
    </row>
    <row r="367" spans="1:5" x14ac:dyDescent="0.25">
      <c r="A367" s="16" t="s">
        <v>500</v>
      </c>
      <c r="B367" s="16"/>
      <c r="C367" s="22"/>
      <c r="D367" s="25">
        <v>221750418.80000007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9917969.370000001</v>
      </c>
      <c r="D380" s="25">
        <v>0</v>
      </c>
      <c r="E380" s="204" t="s">
        <v>1062</v>
      </c>
      <c r="F380" s="47"/>
    </row>
    <row r="381" spans="1:6" x14ac:dyDescent="0.25">
      <c r="A381" s="48" t="s">
        <v>514</v>
      </c>
      <c r="B381" s="35"/>
      <c r="C381" s="35"/>
      <c r="D381" s="25">
        <v>9917969.370000001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9917969.370000001</v>
      </c>
      <c r="E383" s="16"/>
    </row>
    <row r="384" spans="1:6" x14ac:dyDescent="0.25">
      <c r="A384" s="16" t="s">
        <v>517</v>
      </c>
      <c r="B384" s="16"/>
      <c r="C384" s="22"/>
      <c r="D384" s="25">
        <v>231668388.17000008</v>
      </c>
      <c r="E384" s="16"/>
    </row>
    <row r="385" spans="1:7" x14ac:dyDescent="0.25">
      <c r="A385" s="16"/>
      <c r="B385" s="16"/>
      <c r="C385" s="22"/>
      <c r="D385" s="16"/>
      <c r="E385" s="16"/>
    </row>
    <row r="386" spans="1:7" x14ac:dyDescent="0.25">
      <c r="A386" s="16"/>
      <c r="B386" s="16"/>
      <c r="C386" s="22"/>
      <c r="D386" s="16"/>
      <c r="E386" s="16"/>
    </row>
    <row r="387" spans="1:7" x14ac:dyDescent="0.25">
      <c r="A387" s="16"/>
      <c r="B387" s="16"/>
      <c r="C387" s="22"/>
      <c r="D387" s="16"/>
      <c r="E387" s="16"/>
    </row>
    <row r="388" spans="1:7" x14ac:dyDescent="0.25">
      <c r="A388" s="34" t="s">
        <v>518</v>
      </c>
      <c r="B388" s="34"/>
      <c r="C388" s="34"/>
      <c r="D388" s="34"/>
      <c r="E388" s="34"/>
    </row>
    <row r="389" spans="1:7" x14ac:dyDescent="0.25">
      <c r="A389" s="16" t="s">
        <v>519</v>
      </c>
      <c r="B389" s="35" t="s">
        <v>299</v>
      </c>
      <c r="C389" s="292">
        <v>111354111.02999996</v>
      </c>
      <c r="D389" s="16"/>
      <c r="E389" s="16"/>
      <c r="F389" s="11">
        <v>111354111.03</v>
      </c>
      <c r="G389" s="345">
        <v>4.4703483581542969E-8</v>
      </c>
    </row>
    <row r="390" spans="1:7" x14ac:dyDescent="0.25">
      <c r="A390" s="16" t="s">
        <v>10</v>
      </c>
      <c r="B390" s="35" t="s">
        <v>299</v>
      </c>
      <c r="C390" s="292">
        <v>20803689.880000003</v>
      </c>
      <c r="D390" s="16"/>
      <c r="E390" s="16"/>
      <c r="F390" s="11">
        <v>20016766</v>
      </c>
      <c r="G390" s="345">
        <v>-786923.88000000268</v>
      </c>
    </row>
    <row r="391" spans="1:7" x14ac:dyDescent="0.25">
      <c r="A391" s="16" t="s">
        <v>263</v>
      </c>
      <c r="B391" s="35" t="s">
        <v>299</v>
      </c>
      <c r="C391" s="292">
        <v>11737549.310000004</v>
      </c>
      <c r="D391" s="16"/>
      <c r="E391" s="16"/>
      <c r="F391" s="11">
        <v>11737549.310000001</v>
      </c>
      <c r="G391" s="345">
        <v>-3.7252902984619141E-9</v>
      </c>
    </row>
    <row r="392" spans="1:7" x14ac:dyDescent="0.25">
      <c r="A392" s="16" t="s">
        <v>520</v>
      </c>
      <c r="B392" s="35" t="s">
        <v>299</v>
      </c>
      <c r="C392" s="292">
        <v>28448831.829999968</v>
      </c>
      <c r="D392" s="16"/>
      <c r="E392" s="16"/>
      <c r="F392" s="11">
        <v>28448831.830000006</v>
      </c>
      <c r="G392" s="345">
        <v>3.7252902984619141E-8</v>
      </c>
    </row>
    <row r="393" spans="1:7" x14ac:dyDescent="0.25">
      <c r="A393" s="16" t="s">
        <v>521</v>
      </c>
      <c r="B393" s="35" t="s">
        <v>299</v>
      </c>
      <c r="C393" s="292">
        <v>0</v>
      </c>
      <c r="D393" s="16"/>
      <c r="E393" s="16"/>
      <c r="F393" s="11">
        <v>0</v>
      </c>
      <c r="G393" s="345">
        <v>0</v>
      </c>
    </row>
    <row r="394" spans="1:7" x14ac:dyDescent="0.25">
      <c r="A394" s="16" t="s">
        <v>522</v>
      </c>
      <c r="B394" s="35" t="s">
        <v>299</v>
      </c>
      <c r="C394" s="292">
        <v>63625506.789999925</v>
      </c>
      <c r="D394" s="16"/>
      <c r="E394" s="16"/>
      <c r="F394" s="11">
        <v>63625506.790000014</v>
      </c>
      <c r="G394" s="345">
        <v>8.9406967163085938E-8</v>
      </c>
    </row>
    <row r="395" spans="1:7" x14ac:dyDescent="0.25">
      <c r="A395" s="16" t="s">
        <v>15</v>
      </c>
      <c r="B395" s="35" t="s">
        <v>299</v>
      </c>
      <c r="C395" s="292">
        <v>5971130.9799999986</v>
      </c>
      <c r="D395" s="16"/>
      <c r="E395" s="16"/>
      <c r="F395" s="11">
        <v>5854161</v>
      </c>
      <c r="G395" s="345">
        <v>-116969.97999999858</v>
      </c>
    </row>
    <row r="396" spans="1:7" x14ac:dyDescent="0.25">
      <c r="A396" s="16" t="s">
        <v>523</v>
      </c>
      <c r="B396" s="35" t="s">
        <v>299</v>
      </c>
      <c r="C396" s="292">
        <v>1164085.4800000002</v>
      </c>
      <c r="D396" s="16"/>
      <c r="E396" s="16"/>
      <c r="F396" s="11">
        <v>1164085.48</v>
      </c>
      <c r="G396" s="345">
        <v>-2.3283064365386963E-10</v>
      </c>
    </row>
    <row r="397" spans="1:7" x14ac:dyDescent="0.25">
      <c r="A397" s="16" t="s">
        <v>524</v>
      </c>
      <c r="B397" s="35" t="s">
        <v>299</v>
      </c>
      <c r="C397" s="292">
        <v>0</v>
      </c>
      <c r="D397" s="16"/>
      <c r="E397" s="16"/>
      <c r="G397" s="345"/>
    </row>
    <row r="398" spans="1:7" x14ac:dyDescent="0.25">
      <c r="A398" s="16" t="s">
        <v>525</v>
      </c>
      <c r="B398" s="35" t="s">
        <v>299</v>
      </c>
      <c r="C398" s="292">
        <v>0</v>
      </c>
      <c r="D398" s="16"/>
      <c r="E398" s="16"/>
      <c r="G398" s="345"/>
    </row>
    <row r="399" spans="1:7" x14ac:dyDescent="0.25">
      <c r="A399" s="16" t="s">
        <v>526</v>
      </c>
      <c r="B399" s="35" t="s">
        <v>299</v>
      </c>
      <c r="C399" s="292">
        <v>5418889.4400000004</v>
      </c>
      <c r="D399" s="16"/>
      <c r="E399" s="16"/>
      <c r="F399" s="11">
        <v>0</v>
      </c>
      <c r="G399" s="345">
        <v>5418889.4400000004</v>
      </c>
    </row>
    <row r="400" spans="1:7" x14ac:dyDescent="0.25">
      <c r="A400" s="25" t="s">
        <v>527</v>
      </c>
      <c r="B400" s="16"/>
      <c r="C400" s="16"/>
      <c r="D400" s="16"/>
      <c r="E400" s="16"/>
      <c r="G400" s="345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  <c r="G401" s="34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  <c r="G402" s="345"/>
    </row>
    <row r="403" spans="1:9" x14ac:dyDescent="0.25">
      <c r="A403" s="26" t="s">
        <v>528</v>
      </c>
      <c r="B403" s="32" t="s">
        <v>299</v>
      </c>
      <c r="C403" s="292">
        <v>39599.800000000003</v>
      </c>
      <c r="D403" s="25">
        <v>0</v>
      </c>
      <c r="E403" s="25"/>
      <c r="G403" s="345"/>
    </row>
    <row r="404" spans="1:9" x14ac:dyDescent="0.25">
      <c r="A404" s="26" t="s">
        <v>272</v>
      </c>
      <c r="B404" s="32" t="s">
        <v>299</v>
      </c>
      <c r="C404" s="292">
        <v>2390861.64</v>
      </c>
      <c r="D404" s="25">
        <v>0</v>
      </c>
      <c r="E404" s="25"/>
      <c r="G404" s="34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  <c r="G405" s="345"/>
    </row>
    <row r="406" spans="1:9" x14ac:dyDescent="0.25">
      <c r="A406" s="26" t="s">
        <v>274</v>
      </c>
      <c r="B406" s="32" t="s">
        <v>299</v>
      </c>
      <c r="C406" s="292">
        <v>212646.47999999998</v>
      </c>
      <c r="D406" s="25">
        <v>0</v>
      </c>
      <c r="E406" s="25"/>
      <c r="G406" s="34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  <c r="G407" s="34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  <c r="G408" s="34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  <c r="G409" s="345"/>
    </row>
    <row r="410" spans="1:9" x14ac:dyDescent="0.25">
      <c r="A410" s="26" t="s">
        <v>278</v>
      </c>
      <c r="B410" s="32" t="s">
        <v>299</v>
      </c>
      <c r="C410" s="292">
        <v>-47250.49</v>
      </c>
      <c r="D410" s="25">
        <v>0</v>
      </c>
      <c r="E410" s="25"/>
      <c r="G410" s="345"/>
    </row>
    <row r="411" spans="1:9" x14ac:dyDescent="0.25">
      <c r="A411" s="26" t="s">
        <v>279</v>
      </c>
      <c r="B411" s="32" t="s">
        <v>299</v>
      </c>
      <c r="C411" s="292">
        <v>162855.79</v>
      </c>
      <c r="D411" s="25">
        <v>0</v>
      </c>
      <c r="E411" s="25"/>
      <c r="G411" s="345"/>
    </row>
    <row r="412" spans="1:9" x14ac:dyDescent="0.25">
      <c r="A412" s="26" t="s">
        <v>280</v>
      </c>
      <c r="B412" s="32" t="s">
        <v>299</v>
      </c>
      <c r="C412" s="292">
        <v>1745224.79</v>
      </c>
      <c r="D412" s="25">
        <v>0</v>
      </c>
      <c r="E412" s="25"/>
      <c r="G412" s="345"/>
    </row>
    <row r="413" spans="1:9" x14ac:dyDescent="0.25">
      <c r="A413" s="26" t="s">
        <v>281</v>
      </c>
      <c r="B413" s="32" t="s">
        <v>299</v>
      </c>
      <c r="C413" s="292">
        <v>1439302.71</v>
      </c>
      <c r="D413" s="25">
        <v>0</v>
      </c>
      <c r="E413" s="25"/>
      <c r="G413" s="345"/>
    </row>
    <row r="414" spans="1:9" x14ac:dyDescent="0.25">
      <c r="A414" s="26" t="s">
        <v>282</v>
      </c>
      <c r="B414" s="32" t="s">
        <v>299</v>
      </c>
      <c r="C414" s="294">
        <v>7414638.8200000012</v>
      </c>
      <c r="D414" s="25">
        <v>0</v>
      </c>
      <c r="E414" s="204" t="s">
        <v>1062</v>
      </c>
      <c r="F414" s="345">
        <v>7414638.8199999994</v>
      </c>
      <c r="G414" s="345">
        <v>-1.862645149230957E-9</v>
      </c>
      <c r="H414" s="47"/>
      <c r="I414" s="47"/>
    </row>
    <row r="415" spans="1:9" x14ac:dyDescent="0.25">
      <c r="A415" s="49" t="s">
        <v>529</v>
      </c>
      <c r="B415" s="35"/>
      <c r="C415" s="35"/>
      <c r="D415" s="25">
        <v>13357879.540000001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261881674.27999985</v>
      </c>
      <c r="E416" s="25"/>
    </row>
    <row r="417" spans="1:13" x14ac:dyDescent="0.25">
      <c r="A417" s="25" t="s">
        <v>531</v>
      </c>
      <c r="B417" s="16"/>
      <c r="C417" s="22"/>
      <c r="D417" s="25">
        <v>-30213286.109999776</v>
      </c>
      <c r="E417" s="25"/>
    </row>
    <row r="418" spans="1:13" x14ac:dyDescent="0.25">
      <c r="A418" s="25" t="s">
        <v>532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0</v>
      </c>
      <c r="E420" s="25"/>
      <c r="F420" s="11">
        <v>-5418889.4400000004</v>
      </c>
    </row>
    <row r="421" spans="1:13" x14ac:dyDescent="0.25">
      <c r="A421" s="25" t="s">
        <v>535</v>
      </c>
      <c r="B421" s="16"/>
      <c r="C421" s="22"/>
      <c r="D421" s="25">
        <v>-30213286.109999776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-30213286.109999776</v>
      </c>
      <c r="E424" s="16"/>
    </row>
    <row r="426" spans="1:13" ht="29.1" customHeight="1" x14ac:dyDescent="0.25">
      <c r="A426" s="348" t="s">
        <v>539</v>
      </c>
      <c r="B426" s="348"/>
      <c r="C426" s="348"/>
      <c r="D426" s="348"/>
      <c r="E426" s="348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162483.56999999995</v>
      </c>
      <c r="E612" s="219">
        <f>SUM(C624:D647)+SUM(C668:D713)</f>
        <v>175807964.38461447</v>
      </c>
      <c r="F612" s="219">
        <f>CE64-(AX64+BD64+BE64+BG64+BJ64+BN64+BP64+BQ64+CB64+CC64+CD64)</f>
        <v>28469319.880000006</v>
      </c>
      <c r="G612" s="217">
        <f>CE91-(AX91+AY91+BD91+BE91+BG91+BJ91+BN91+BP91+BQ91+CB91+CC91+CD91)</f>
        <v>154162</v>
      </c>
      <c r="H612" s="222">
        <f>CE60-(AX60+AY60+AZ60+BD60+BE60+BG60+BJ60+BN60+BO60+BP60+BQ60+BR60+CB60+CC60+CD60)</f>
        <v>764.41685263501176</v>
      </c>
      <c r="I612" s="217">
        <f>CE92-(AX92+AY92+AZ92+BD92+BE92+BF92+BG92+BJ92+BN92+BO92+BP92+BQ92+BR92+CB92+CC92+CD92)</f>
        <v>65894.399999999994</v>
      </c>
      <c r="J612" s="217">
        <f>CE93-(AX93+AY93+AZ93+BA93+BD93+BE93+BF93+BG93+BJ93+BN93+BO93+BP93+BQ93+BR93+CB93+CC93+CD93)</f>
        <v>876433.41000000015</v>
      </c>
      <c r="K612" s="217">
        <f>CE89-(AW89+AX89+AY89+AZ89+BA89+BB89+BC89+BD89+BE89+BF89+BG89+BH89+BI89+BJ89+BK89+BL89+BM89+BN89+BO89+BP89+BQ89+BR89+BS89+BT89+BU89+BV89+BW89+BX89+CB89+CC89+CD89)</f>
        <v>910909065.92999995</v>
      </c>
      <c r="L612" s="223">
        <f>CE94-(AW94+AX94+AY94+AZ94+BA94+BB94+BC94+BD94+BE94+BF94+BG94+BH94+BI94+BJ94+BK94+BL94+BM94+BN94+BO94+BP94+BQ94+BR94+BS94+BT94+BU94+BV94+BW94+BX94+BY94+BZ94+CA94+CB94+CC94+CD94)</f>
        <v>242.85238958554791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3607861.3600000003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3607861.3600000003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40475925.430000015</v>
      </c>
      <c r="D619" s="217">
        <f>(D615/D612)*BN90</f>
        <v>118029.85228969555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29229168.249999996</v>
      </c>
      <c r="D620" s="217">
        <f>(D615/D612)*CC90</f>
        <v>9833.6930958816374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69832957.225385591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989227.33</v>
      </c>
      <c r="D624" s="217">
        <f>(D615/D612)*BD90</f>
        <v>26063.161383891314</v>
      </c>
      <c r="E624" s="219">
        <f>(E623/E612)*SUM(C624:D624)</f>
        <v>403285.12820410519</v>
      </c>
      <c r="F624" s="219">
        <f>SUM(C624:E624)</f>
        <v>1418575.6195879965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2547659.4799999995</v>
      </c>
      <c r="D625" s="217">
        <f>(D615/D612)*AY90</f>
        <v>132794.49177120373</v>
      </c>
      <c r="E625" s="219">
        <f>(E623/E612)*SUM(C625:D625)</f>
        <v>1064707.3254645707</v>
      </c>
      <c r="F625" s="219">
        <f>(F624/F612)*AY64</f>
        <v>33832.740562996703</v>
      </c>
      <c r="G625" s="217">
        <f>SUM(C625:F625)</f>
        <v>3778994.0377987707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0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3308981.08</v>
      </c>
      <c r="D629" s="217">
        <f>(D615/D612)*BF90</f>
        <v>49634.759324133513</v>
      </c>
      <c r="E629" s="219">
        <f>(E623/E612)*SUM(C629:D629)</f>
        <v>1334081.0643306116</v>
      </c>
      <c r="F629" s="219">
        <f>(F624/F612)*BF64</f>
        <v>7004.1684441509724</v>
      </c>
      <c r="G629" s="217">
        <f>(G625/G612)*BF91</f>
        <v>0</v>
      </c>
      <c r="H629" s="219">
        <f>(H628/H612)*BF60</f>
        <v>0</v>
      </c>
      <c r="I629" s="217">
        <f>SUM(C629:H629)</f>
        <v>4699701.0720988959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94574.1</v>
      </c>
      <c r="D630" s="217">
        <f>(D615/D612)*BA90</f>
        <v>0</v>
      </c>
      <c r="E630" s="219">
        <f>(E623/E612)*SUM(C630:D630)</f>
        <v>37565.926566790462</v>
      </c>
      <c r="F630" s="219">
        <f>(F624/F612)*BA64</f>
        <v>585.25589837877851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132725.28246516926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4700966.7700000005</v>
      </c>
      <c r="D631" s="217">
        <f>(D615/D612)*AW90</f>
        <v>0</v>
      </c>
      <c r="E631" s="219">
        <f>(E623/E612)*SUM(C631:D631)</f>
        <v>1867278.3825036893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1598899.9000000001</v>
      </c>
      <c r="D632" s="217">
        <f>(D615/D612)*BB90</f>
        <v>0</v>
      </c>
      <c r="E632" s="219">
        <f>(E623/E612)*SUM(C632:D632)</f>
        <v>635101.53658399731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490060.26999999996</v>
      </c>
      <c r="D633" s="217">
        <f>(D615/D612)*BC90</f>
        <v>17283.070332400996</v>
      </c>
      <c r="E633" s="219">
        <f>(E623/E612)*SUM(C633:D633)</f>
        <v>201522.64380075684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1229953.8600000001</v>
      </c>
      <c r="D637" s="217">
        <f>(D615/D612)*BL90</f>
        <v>0</v>
      </c>
      <c r="E637" s="219">
        <f>(E623/E612)*SUM(C637:D637)</f>
        <v>488551.90147514467</v>
      </c>
      <c r="F637" s="219">
        <f>(F624/F612)*BL64</f>
        <v>1710.8784456017088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>
        <f>(D615/D612)*BV90</f>
        <v>0</v>
      </c>
      <c r="E642" s="219">
        <f>(E623/E612)*SUM(C642:D642)</f>
        <v>0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2120873.96</v>
      </c>
      <c r="D644" s="217">
        <f>(D615/D612)*BX90</f>
        <v>3799.6287004476835</v>
      </c>
      <c r="E644" s="219">
        <f>(E623/E612)*SUM(C644:D644)</f>
        <v>843944.92796146276</v>
      </c>
      <c r="F644" s="219">
        <f>(F624/F612)*BX64</f>
        <v>273.35314682810696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14200221.082950328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1307303.52</v>
      </c>
      <c r="D645" s="217">
        <f>(D615/D612)*BY90</f>
        <v>12180.705447665883</v>
      </c>
      <c r="E645" s="219">
        <f>(E623/E612)*SUM(C645:D645)</f>
        <v>524114.39833110129</v>
      </c>
      <c r="F645" s="219">
        <f>(F624/F612)*BY64</f>
        <v>1165.8139918932859</v>
      </c>
      <c r="G645" s="217">
        <f>(G625/G612)*BY91</f>
        <v>0</v>
      </c>
      <c r="H645" s="219">
        <f>(H628/H612)*BY60</f>
        <v>0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662669.8899999999</v>
      </c>
      <c r="D646" s="217">
        <f>(D615/D612)*BZ90</f>
        <v>2753.3541307591909</v>
      </c>
      <c r="E646" s="219">
        <f>(E623/E612)*SUM(C646:D646)</f>
        <v>264313.81028052687</v>
      </c>
      <c r="F646" s="219">
        <f>(F624/F612)*BZ64</f>
        <v>23.192048112286585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2774524.6842300594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92364125.199999988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12707528.859999999</v>
      </c>
      <c r="D668" s="217">
        <f>(D615/D612)*C90</f>
        <v>212645.75836760362</v>
      </c>
      <c r="E668" s="219">
        <f>(E623/E612)*SUM(C668:D668)</f>
        <v>5132042.8208537782</v>
      </c>
      <c r="F668" s="219">
        <f>(F624/F612)*C64</f>
        <v>44304.100268645328</v>
      </c>
      <c r="G668" s="217">
        <f>(G625/G612)*C91</f>
        <v>237189.10178734644</v>
      </c>
      <c r="H668" s="219">
        <f>(H628/H612)*C60</f>
        <v>0</v>
      </c>
      <c r="I668" s="217">
        <f>(I629/I612)*C92</f>
        <v>659002.59246244712</v>
      </c>
      <c r="J668" s="217">
        <f>(J630/J612)*C93</f>
        <v>8551.3938457511595</v>
      </c>
      <c r="K668" s="217">
        <f>(K644/K612)*C89</f>
        <v>509683.54942612071</v>
      </c>
      <c r="L668" s="217">
        <f>(L647/L612)*C94</f>
        <v>462954.05460057064</v>
      </c>
      <c r="M668" s="202">
        <f t="shared" ref="M668:M713" si="0">ROUND(SUM(D668:L668),0)</f>
        <v>7266373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12444413.320000004</v>
      </c>
      <c r="D669" s="217">
        <f>(D615/D612)*D90</f>
        <v>265134.90215552022</v>
      </c>
      <c r="E669" s="219">
        <f>(E623/E612)*SUM(C669:D669)</f>
        <v>5048379.5797218969</v>
      </c>
      <c r="F669" s="219">
        <f>(F624/F612)*D64</f>
        <v>45875.453212183071</v>
      </c>
      <c r="G669" s="217">
        <f>(G625/G612)*D91</f>
        <v>464229.76536262577</v>
      </c>
      <c r="H669" s="219">
        <f>(H628/H612)*D60</f>
        <v>0</v>
      </c>
      <c r="I669" s="217">
        <f>(I629/I612)*D92</f>
        <v>452044.69613324146</v>
      </c>
      <c r="J669" s="217">
        <f>(J630/J612)*D93</f>
        <v>17604.812081051958</v>
      </c>
      <c r="K669" s="217">
        <f>(K644/K612)*D89</f>
        <v>712285.36993529461</v>
      </c>
      <c r="L669" s="217">
        <f>(L647/L612)*D94</f>
        <v>324746.45620465424</v>
      </c>
      <c r="M669" s="202">
        <f t="shared" si="0"/>
        <v>7330301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10025222.4</v>
      </c>
      <c r="D670" s="217">
        <f>(D615/D612)*E90</f>
        <v>467720.48184551828</v>
      </c>
      <c r="E670" s="219">
        <f>(E623/E612)*SUM(C670:D670)</f>
        <v>4167918.2965413937</v>
      </c>
      <c r="F670" s="219">
        <f>(F624/F612)*E64</f>
        <v>40205.573961269081</v>
      </c>
      <c r="G670" s="217">
        <f>(G625/G612)*E91</f>
        <v>812708.50358181936</v>
      </c>
      <c r="H670" s="219">
        <f>(H628/H612)*E60</f>
        <v>0</v>
      </c>
      <c r="I670" s="217">
        <f>(I629/I612)*E92</f>
        <v>608421.46481482405</v>
      </c>
      <c r="J670" s="217">
        <f>(J630/J612)*E93</f>
        <v>18352.80199555794</v>
      </c>
      <c r="K670" s="217">
        <f>(K644/K612)*E89</f>
        <v>498554.49624336162</v>
      </c>
      <c r="L670" s="217">
        <f>(L647/L612)*E94</f>
        <v>386073.97865905793</v>
      </c>
      <c r="M670" s="202">
        <f t="shared" si="0"/>
        <v>6999956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6741.1123389334716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6741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18145892.540000003</v>
      </c>
      <c r="D673" s="217">
        <f>(D615/D612)*H90</f>
        <v>352855.2104486922</v>
      </c>
      <c r="E673" s="219">
        <f>(E623/E612)*SUM(C673:D673)</f>
        <v>7347916.6026526922</v>
      </c>
      <c r="F673" s="219">
        <f>(F624/F612)*H64</f>
        <v>12917.6528944809</v>
      </c>
      <c r="G673" s="217">
        <f>(G625/G612)*H91</f>
        <v>1218327.3612993909</v>
      </c>
      <c r="H673" s="219">
        <f>(H628/H612)*H60</f>
        <v>0</v>
      </c>
      <c r="I673" s="217">
        <f>(I629/I612)*H92</f>
        <v>424244.3817009601</v>
      </c>
      <c r="J673" s="217">
        <f>(J630/J612)*H93</f>
        <v>12724.6270917316</v>
      </c>
      <c r="K673" s="217">
        <f>(K644/K612)*H89</f>
        <v>1420554.7468638944</v>
      </c>
      <c r="L673" s="217">
        <f>(L647/L612)*H94</f>
        <v>380575.49481580197</v>
      </c>
      <c r="M673" s="202">
        <f t="shared" si="0"/>
        <v>11170116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50.67</v>
      </c>
      <c r="D678" s="217">
        <f>(D615/D612)*M90</f>
        <v>0</v>
      </c>
      <c r="E678" s="219">
        <f>(E623/E612)*SUM(C678:D678)</f>
        <v>20.126710157847366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20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9200002.3100000005</v>
      </c>
      <c r="D680" s="217">
        <f>(D615/D612)*O90</f>
        <v>308464.48052021518</v>
      </c>
      <c r="E680" s="219">
        <f>(E623/E612)*SUM(C680:D680)</f>
        <v>3776873.0045059714</v>
      </c>
      <c r="F680" s="219">
        <f>(F624/F612)*O64</f>
        <v>43820.153618419812</v>
      </c>
      <c r="G680" s="217">
        <f>(G625/G612)*O91</f>
        <v>221941.93133346783</v>
      </c>
      <c r="H680" s="219">
        <f>(H628/H612)*O60</f>
        <v>0</v>
      </c>
      <c r="I680" s="217">
        <f>(I629/I612)*O92</f>
        <v>449728.00326388475</v>
      </c>
      <c r="J680" s="217">
        <f>(J630/J612)*O93</f>
        <v>15370.584341117585</v>
      </c>
      <c r="K680" s="217">
        <f>(K644/K612)*O89</f>
        <v>383224.43020539085</v>
      </c>
      <c r="L680" s="217">
        <f>(L647/L612)*O94</f>
        <v>277195.83258985856</v>
      </c>
      <c r="M680" s="202">
        <f t="shared" si="0"/>
        <v>5476618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14782489.350000003</v>
      </c>
      <c r="D681" s="217">
        <f>(D615/D612)*P90</f>
        <v>287635.35652102192</v>
      </c>
      <c r="E681" s="219">
        <f>(E623/E612)*SUM(C681:D681)</f>
        <v>5986027.8668001434</v>
      </c>
      <c r="F681" s="219">
        <f>(F624/F612)*P64</f>
        <v>475827.37996513926</v>
      </c>
      <c r="G681" s="217">
        <f>(G625/G612)*P91</f>
        <v>0</v>
      </c>
      <c r="H681" s="219">
        <f>(H628/H612)*P60</f>
        <v>0</v>
      </c>
      <c r="I681" s="217">
        <f>(I629/I612)*P92</f>
        <v>531005.3114304851</v>
      </c>
      <c r="J681" s="217">
        <f>(J630/J612)*P93</f>
        <v>6582.446027431748</v>
      </c>
      <c r="K681" s="217">
        <f>(K644/K612)*P89</f>
        <v>2032354.7782807536</v>
      </c>
      <c r="L681" s="217">
        <f>(L647/L612)*P94</f>
        <v>102150.74667387317</v>
      </c>
      <c r="M681" s="202">
        <f t="shared" si="0"/>
        <v>9421584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1696710.08</v>
      </c>
      <c r="D683" s="217">
        <f>(D615/D612)*R90</f>
        <v>120343.33589359718</v>
      </c>
      <c r="E683" s="219">
        <f>(E623/E612)*SUM(C683:D683)</f>
        <v>721754.63672818081</v>
      </c>
      <c r="F683" s="219">
        <f>(F624/F612)*R64</f>
        <v>1431.5778020765358</v>
      </c>
      <c r="G683" s="217">
        <f>(G625/G612)*R91</f>
        <v>1078.5779742293555</v>
      </c>
      <c r="H683" s="219">
        <f>(H628/H612)*R60</f>
        <v>0</v>
      </c>
      <c r="I683" s="217">
        <f>(I629/I612)*R92</f>
        <v>0</v>
      </c>
      <c r="J683" s="217">
        <f>(J630/J612)*R93</f>
        <v>870.09433685070621</v>
      </c>
      <c r="K683" s="217">
        <f>(K644/K612)*R89</f>
        <v>283935.90274950786</v>
      </c>
      <c r="L683" s="217">
        <f>(L647/L612)*R94</f>
        <v>85876.629127627108</v>
      </c>
      <c r="M683" s="202">
        <f t="shared" si="0"/>
        <v>1215291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1704672.7099999997</v>
      </c>
      <c r="D684" s="217">
        <f>(D615/D612)*S90</f>
        <v>75982.80404268323</v>
      </c>
      <c r="E684" s="219">
        <f>(E623/E612)*SUM(C684:D684)</f>
        <v>707296.96905683423</v>
      </c>
      <c r="F684" s="219">
        <f>(F624/F612)*S64</f>
        <v>12598.641648637302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1164.1035527271329</v>
      </c>
      <c r="K684" s="217">
        <f>(K644/K612)*S89</f>
        <v>0</v>
      </c>
      <c r="L684" s="217">
        <f>(L647/L612)*S94</f>
        <v>0</v>
      </c>
      <c r="M684" s="202">
        <f t="shared" si="0"/>
        <v>797043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8369310.9600000046</v>
      </c>
      <c r="D686" s="217">
        <f>(D615/D612)*U90</f>
        <v>108314.28696781101</v>
      </c>
      <c r="E686" s="219">
        <f>(E623/E612)*SUM(C686:D686)</f>
        <v>3367410.8184837261</v>
      </c>
      <c r="F686" s="219">
        <f>(F624/F612)*U64</f>
        <v>116593.3798872663</v>
      </c>
      <c r="G686" s="217">
        <f>(G625/G612)*U91</f>
        <v>0</v>
      </c>
      <c r="H686" s="219">
        <f>(H628/H612)*U60</f>
        <v>0</v>
      </c>
      <c r="I686" s="217">
        <f>(I629/I612)*U92</f>
        <v>0</v>
      </c>
      <c r="J686" s="217">
        <f>(J630/J612)*U93</f>
        <v>0</v>
      </c>
      <c r="K686" s="217">
        <f>(K644/K612)*U89</f>
        <v>515465.00893201074</v>
      </c>
      <c r="L686" s="217">
        <f>(L647/L612)*U94</f>
        <v>0</v>
      </c>
      <c r="M686" s="202">
        <f t="shared" si="0"/>
        <v>4107783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79657.583629116809</v>
      </c>
      <c r="L687" s="217">
        <f>(L647/L612)*V94</f>
        <v>0</v>
      </c>
      <c r="M687" s="202">
        <f t="shared" si="0"/>
        <v>79658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2285176.6100000003</v>
      </c>
      <c r="D688" s="217">
        <f>(D615/D612)*W90</f>
        <v>48507.660488025969</v>
      </c>
      <c r="E688" s="219">
        <f>(E623/E612)*SUM(C688:D688)</f>
        <v>926966.3886331158</v>
      </c>
      <c r="F688" s="219">
        <f>(F624/F612)*W64</f>
        <v>8162.9656256816497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13667.272323605137</v>
      </c>
      <c r="K688" s="217">
        <f>(K644/K612)*W89</f>
        <v>518684.78278023272</v>
      </c>
      <c r="L688" s="217">
        <f>(L647/L612)*W94</f>
        <v>0</v>
      </c>
      <c r="M688" s="202">
        <f t="shared" si="0"/>
        <v>1515989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2020670.8999999997</v>
      </c>
      <c r="D689" s="217">
        <f>(D615/D612)*X90</f>
        <v>42824.204654887886</v>
      </c>
      <c r="E689" s="219">
        <f>(E623/E612)*SUM(C689:D689)</f>
        <v>819644.12637706415</v>
      </c>
      <c r="F689" s="219">
        <f>(F624/F612)*X64</f>
        <v>15600.686448446662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1235010.3380811727</v>
      </c>
      <c r="L689" s="217">
        <f>(L647/L612)*X94</f>
        <v>0</v>
      </c>
      <c r="M689" s="202">
        <f t="shared" si="0"/>
        <v>2113079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8029942.3799999999</v>
      </c>
      <c r="D690" s="217">
        <f>(D615/D612)*Y90</f>
        <v>307982.42150264431</v>
      </c>
      <c r="E690" s="219">
        <f>(E623/E612)*SUM(C690:D690)</f>
        <v>3311920.1854701154</v>
      </c>
      <c r="F690" s="219">
        <f>(F624/F612)*Y64</f>
        <v>171159.84933209667</v>
      </c>
      <c r="G690" s="217">
        <f>(G625/G612)*Y91</f>
        <v>0</v>
      </c>
      <c r="H690" s="219">
        <f>(H628/H612)*Y60</f>
        <v>0</v>
      </c>
      <c r="I690" s="217">
        <f>(I629/I612)*Y92</f>
        <v>207730.12728565786</v>
      </c>
      <c r="J690" s="217">
        <f>(J630/J612)*Y93</f>
        <v>55.315741473219695</v>
      </c>
      <c r="K690" s="217">
        <f>(K644/K612)*Y89</f>
        <v>1008772.8488268543</v>
      </c>
      <c r="L690" s="217">
        <f>(L647/L612)*Y94</f>
        <v>58531.458184460302</v>
      </c>
      <c r="M690" s="202">
        <f t="shared" si="0"/>
        <v>5066152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682207.84</v>
      </c>
      <c r="D692" s="217">
        <f>(D615/D612)*AA90</f>
        <v>60775.185408685953</v>
      </c>
      <c r="E692" s="219">
        <f>(E623/E612)*SUM(C692:D692)</f>
        <v>295121.45262682391</v>
      </c>
      <c r="F692" s="219">
        <f>(F624/F612)*AA64</f>
        <v>8693.3337432989811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1261.2237414138722</v>
      </c>
      <c r="K692" s="217">
        <f>(K644/K612)*AA89</f>
        <v>75812.990682672083</v>
      </c>
      <c r="L692" s="217">
        <f>(L647/L612)*AA94</f>
        <v>0</v>
      </c>
      <c r="M692" s="202">
        <f t="shared" si="0"/>
        <v>441664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10183373.01</v>
      </c>
      <c r="D693" s="217">
        <f>(D615/D612)*AB90</f>
        <v>24646.516274678121</v>
      </c>
      <c r="E693" s="219">
        <f>(E623/E612)*SUM(C693:D693)</f>
        <v>4054743.4436743008</v>
      </c>
      <c r="F693" s="219">
        <f>(F624/F612)*AB64</f>
        <v>223796.40044584754</v>
      </c>
      <c r="G693" s="217">
        <f>(G625/G612)*AB91</f>
        <v>0</v>
      </c>
      <c r="H693" s="219">
        <f>(H628/H612)*AB60</f>
        <v>0</v>
      </c>
      <c r="I693" s="217">
        <f>(I629/I612)*AB92</f>
        <v>0</v>
      </c>
      <c r="J693" s="217">
        <f>(J630/J612)*AB93</f>
        <v>515.32367067368</v>
      </c>
      <c r="K693" s="217">
        <f>(K644/K612)*AB89</f>
        <v>686424.35429711838</v>
      </c>
      <c r="L693" s="217">
        <f>(L647/L612)*AB94</f>
        <v>0</v>
      </c>
      <c r="M693" s="202">
        <f t="shared" si="0"/>
        <v>4990126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2809012.05</v>
      </c>
      <c r="D694" s="217">
        <f>(D615/D612)*AC90</f>
        <v>28692.836623454303</v>
      </c>
      <c r="E694" s="219">
        <f>(E623/E612)*SUM(C694:D694)</f>
        <v>1127169.2079450835</v>
      </c>
      <c r="F694" s="219">
        <f>(F624/F612)*AC64</f>
        <v>14668.329640073507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1158.9092309034643</v>
      </c>
      <c r="K694" s="217">
        <f>(K644/K612)*AC89</f>
        <v>407128.04069034051</v>
      </c>
      <c r="L694" s="217">
        <f>(L647/L612)*AC94</f>
        <v>0</v>
      </c>
      <c r="M694" s="202">
        <f t="shared" si="0"/>
        <v>1578817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1628828.4</v>
      </c>
      <c r="D695" s="217">
        <f>(D615/D612)*AD90</f>
        <v>4680.4799776026603</v>
      </c>
      <c r="E695" s="219">
        <f>(E623/E612)*SUM(C695:D695)</f>
        <v>648848.62379275879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40578.680426289706</v>
      </c>
      <c r="L695" s="217">
        <f>(L647/L612)*AD94</f>
        <v>0</v>
      </c>
      <c r="M695" s="202">
        <f t="shared" si="0"/>
        <v>694108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1294831.47</v>
      </c>
      <c r="D696" s="217">
        <f>(D615/D612)*AE90</f>
        <v>0</v>
      </c>
      <c r="E696" s="219">
        <f>(E623/E612)*SUM(C696:D696)</f>
        <v>514322.03868066781</v>
      </c>
      <c r="F696" s="219">
        <f>(F624/F612)*AE64</f>
        <v>89.451625926385503</v>
      </c>
      <c r="G696" s="217">
        <f>(G625/G612)*AE91</f>
        <v>0</v>
      </c>
      <c r="H696" s="219">
        <f>(H628/H612)*AE60</f>
        <v>0</v>
      </c>
      <c r="I696" s="217">
        <f>(I629/I612)*AE92</f>
        <v>0</v>
      </c>
      <c r="J696" s="217">
        <f>(J630/J612)*AE93</f>
        <v>0</v>
      </c>
      <c r="K696" s="217">
        <f>(K644/K612)*AE89</f>
        <v>81475.035452668904</v>
      </c>
      <c r="L696" s="217">
        <f>(L647/L612)*AE94</f>
        <v>0</v>
      </c>
      <c r="M696" s="202">
        <f t="shared" si="0"/>
        <v>595887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23797759.059999995</v>
      </c>
      <c r="D698" s="217">
        <f>(D615/D612)*AG90</f>
        <v>458518.94997627143</v>
      </c>
      <c r="E698" s="219">
        <f>(E623/E612)*SUM(C698:D698)</f>
        <v>9634874.225675134</v>
      </c>
      <c r="F698" s="219">
        <f>(F624/F612)*AG64</f>
        <v>87727.991953978475</v>
      </c>
      <c r="G698" s="217">
        <f>(G625/G612)*AG91</f>
        <v>435230.72573732288</v>
      </c>
      <c r="H698" s="219">
        <f>(H628/H612)*AG60</f>
        <v>0</v>
      </c>
      <c r="I698" s="217">
        <f>(I629/I612)*AG92</f>
        <v>201069.63528625711</v>
      </c>
      <c r="J698" s="217">
        <f>(J630/J612)*AG93</f>
        <v>27260.691385782673</v>
      </c>
      <c r="K698" s="217">
        <f>(K644/K612)*AG89</f>
        <v>3062130.7664664248</v>
      </c>
      <c r="L698" s="217">
        <f>(L647/L612)*AG94</f>
        <v>462629.977935954</v>
      </c>
      <c r="M698" s="202">
        <f t="shared" si="0"/>
        <v>14369443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1673627.2899999998</v>
      </c>
      <c r="D700" s="217">
        <f>(D615/D612)*AI90</f>
        <v>2410.9612219180076</v>
      </c>
      <c r="E700" s="219">
        <f>(E623/E612)*SUM(C700:D700)</f>
        <v>665741.78203688399</v>
      </c>
      <c r="F700" s="219">
        <f>(F624/F612)*AI64</f>
        <v>12723.185298892409</v>
      </c>
      <c r="G700" s="217">
        <f>(G625/G612)*AI91</f>
        <v>16938.576822556468</v>
      </c>
      <c r="H700" s="219">
        <f>(H628/H612)*AI60</f>
        <v>0</v>
      </c>
      <c r="I700" s="217">
        <f>(I629/I612)*AI92</f>
        <v>0</v>
      </c>
      <c r="J700" s="217">
        <f>(J630/J612)*AI93</f>
        <v>4559.6226425820651</v>
      </c>
      <c r="K700" s="217">
        <f>(K644/K612)*AI89</f>
        <v>59825.268048901511</v>
      </c>
      <c r="L700" s="217">
        <f>(L647/L612)*AI94</f>
        <v>92860.856665021114</v>
      </c>
      <c r="M700" s="202">
        <f t="shared" si="0"/>
        <v>855060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1581632.99</v>
      </c>
      <c r="D701" s="217">
        <f>(D615/D612)*AJ90</f>
        <v>0</v>
      </c>
      <c r="E701" s="219">
        <f>(E623/E612)*SUM(C701:D701)</f>
        <v>628242.92018589901</v>
      </c>
      <c r="F701" s="219">
        <f>(F624/F612)*AJ64</f>
        <v>5133.6378806518505</v>
      </c>
      <c r="G701" s="217">
        <f>(G625/G612)*AJ91</f>
        <v>0</v>
      </c>
      <c r="H701" s="219">
        <f>(H628/H612)*AJ60</f>
        <v>0</v>
      </c>
      <c r="I701" s="217">
        <f>(I629/I612)*AJ92</f>
        <v>1166454.8597211381</v>
      </c>
      <c r="J701" s="217">
        <f>(J630/J612)*AJ93</f>
        <v>857.48561279710123</v>
      </c>
      <c r="K701" s="217">
        <f>(K644/K612)*AJ89</f>
        <v>73968.38535717997</v>
      </c>
      <c r="L701" s="217">
        <f>(L647/L612)*AJ94</f>
        <v>39137.275554517684</v>
      </c>
      <c r="M701" s="202">
        <f t="shared" si="0"/>
        <v>1913795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48.5</v>
      </c>
      <c r="D702" s="217">
        <f>(D615/D612)*AK90</f>
        <v>0</v>
      </c>
      <c r="E702" s="219">
        <f>(E623/E612)*SUM(C702:D702)</f>
        <v>19.264761054975278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19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364608.38156107801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364608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228.83</v>
      </c>
      <c r="D707" s="217">
        <f>(D615/D612)*AP90</f>
        <v>0</v>
      </c>
      <c r="E707" s="219">
        <f>(E623/E612)*SUM(C707:D707)</f>
        <v>90.893923138350374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91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8213163.8800000008</v>
      </c>
      <c r="D713" s="217">
        <f>(D615/D612)*AV90</f>
        <v>57352.810633089866</v>
      </c>
      <c r="E713" s="219">
        <f>(E623/E612)*SUM(C713:D713)</f>
        <v>3285144.9040460079</v>
      </c>
      <c r="F713" s="219">
        <f>(F624/F612)*AV64</f>
        <v>32650.471797022728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2168.5748437181919</v>
      </c>
      <c r="K713" s="217">
        <f>(K644/K612)*AV89</f>
        <v>514693.72557502158</v>
      </c>
      <c r="L713" s="217">
        <f>(L647/L612)*AV94</f>
        <v>101791.92321866294</v>
      </c>
      <c r="M713" s="202">
        <f t="shared" si="0"/>
        <v>3993802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245640921.61000001</v>
      </c>
      <c r="D715" s="202">
        <f>SUM(D616:D647)+SUM(D668:D713)</f>
        <v>3607861.3600000003</v>
      </c>
      <c r="E715" s="202">
        <f>SUM(E624:E647)+SUM(E668:E713)</f>
        <v>69832957.225385591</v>
      </c>
      <c r="F715" s="202">
        <f>SUM(F625:F648)+SUM(F668:F713)</f>
        <v>1418575.6195879965</v>
      </c>
      <c r="G715" s="202">
        <f>SUM(G626:G647)+SUM(G668:G713)</f>
        <v>3778994.0377987707</v>
      </c>
      <c r="H715" s="202">
        <f>SUM(H629:H647)+SUM(H668:H713)</f>
        <v>0</v>
      </c>
      <c r="I715" s="202">
        <f>SUM(I630:I647)+SUM(I668:I713)</f>
        <v>4699701.0720988959</v>
      </c>
      <c r="J715" s="202">
        <f>SUM(J631:J647)+SUM(J668:J713)</f>
        <v>132725.28246516924</v>
      </c>
      <c r="K715" s="202">
        <f>SUM(K668:K713)</f>
        <v>14200221.082950329</v>
      </c>
      <c r="L715" s="202">
        <f>SUM(L668:L713)</f>
        <v>2774524.6842300599</v>
      </c>
      <c r="M715" s="202">
        <f>SUM(M668:M713)</f>
        <v>92364124</v>
      </c>
      <c r="N715" s="211" t="s">
        <v>694</v>
      </c>
    </row>
    <row r="716" spans="1:14" s="202" customFormat="1" ht="12.6" customHeight="1" x14ac:dyDescent="0.2">
      <c r="C716" s="214">
        <f>CE85</f>
        <v>245640921.6100001</v>
      </c>
      <c r="D716" s="202">
        <f>D615</f>
        <v>3607861.3600000003</v>
      </c>
      <c r="E716" s="202">
        <f>E623</f>
        <v>69832957.225385591</v>
      </c>
      <c r="F716" s="202">
        <f>F624</f>
        <v>1418575.6195879965</v>
      </c>
      <c r="G716" s="202">
        <f>G625</f>
        <v>3778994.0377987707</v>
      </c>
      <c r="H716" s="202">
        <f>H628</f>
        <v>0</v>
      </c>
      <c r="I716" s="202">
        <f>I629</f>
        <v>4699701.0720988959</v>
      </c>
      <c r="J716" s="202">
        <f>J630</f>
        <v>132725.28246516926</v>
      </c>
      <c r="K716" s="202">
        <f>K644</f>
        <v>14200221.082950328</v>
      </c>
      <c r="L716" s="202">
        <f>L647</f>
        <v>2774524.6842300594</v>
      </c>
      <c r="M716" s="202">
        <f>C648</f>
        <v>92364125.199999988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1063</v>
      </c>
      <c r="B1" s="11" t="s">
        <v>1064</v>
      </c>
      <c r="C1" s="11" t="s">
        <v>1065</v>
      </c>
      <c r="D1" s="11" t="s">
        <v>1066</v>
      </c>
      <c r="E1" s="11" t="s">
        <v>1067</v>
      </c>
      <c r="F1" s="11" t="s">
        <v>1068</v>
      </c>
      <c r="G1" s="11" t="s">
        <v>1069</v>
      </c>
      <c r="H1" s="11" t="s">
        <v>1070</v>
      </c>
      <c r="I1" s="11" t="s">
        <v>1071</v>
      </c>
      <c r="J1" s="11" t="s">
        <v>1072</v>
      </c>
      <c r="K1" s="11" t="s">
        <v>1073</v>
      </c>
      <c r="L1" s="11" t="s">
        <v>1074</v>
      </c>
      <c r="M1" s="11" t="s">
        <v>1075</v>
      </c>
      <c r="N1" s="11" t="s">
        <v>1076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183</v>
      </c>
      <c r="C2" s="11" t="str">
        <f>SUBSTITUTE(LEFT(data!C98,49),",","")</f>
        <v>Auburn Medical Center</v>
      </c>
      <c r="D2" s="11" t="str">
        <f>LEFT(data!C99, 49)</f>
        <v>Plaza One, 202 N. Division</v>
      </c>
      <c r="E2" s="11" t="str">
        <f>LEFT(data!C100, 100)</f>
        <v>Auburn</v>
      </c>
      <c r="F2" s="11" t="str">
        <f>LEFT(data!C101, 2)</f>
        <v>WA</v>
      </c>
      <c r="G2" s="11" t="str">
        <f>LEFT(data!C102, 100)</f>
        <v>98001</v>
      </c>
      <c r="H2" s="11" t="str">
        <f>LEFT(data!C103, 100)</f>
        <v>King</v>
      </c>
      <c r="I2" s="11" t="str">
        <f>LEFT(data!C104, 49)</f>
        <v/>
      </c>
      <c r="J2" s="11" t="str">
        <f>LEFT(data!C105, 49)</f>
        <v>Natalia Martinez-Kohler</v>
      </c>
      <c r="K2" s="11" t="str">
        <f>LEFT(data!C107, 49)</f>
        <v>(253) 403-1000</v>
      </c>
      <c r="L2" s="11" t="str">
        <f>LEFT(data!C108, 49)</f>
        <v>(253) 459-7859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1077</v>
      </c>
      <c r="B1" s="12" t="s">
        <v>1078</v>
      </c>
      <c r="C1" s="12" t="s">
        <v>1079</v>
      </c>
      <c r="D1" s="12" t="s">
        <v>1080</v>
      </c>
      <c r="E1" s="12" t="s">
        <v>1081</v>
      </c>
      <c r="F1" s="12" t="s">
        <v>1082</v>
      </c>
      <c r="G1" s="12" t="s">
        <v>1083</v>
      </c>
      <c r="H1" s="12" t="s">
        <v>1084</v>
      </c>
      <c r="I1" s="12" t="s">
        <v>1085</v>
      </c>
      <c r="J1" s="12" t="s">
        <v>1086</v>
      </c>
      <c r="K1" s="12" t="s">
        <v>1087</v>
      </c>
      <c r="L1" s="12" t="s">
        <v>1088</v>
      </c>
      <c r="M1" s="12" t="s">
        <v>1089</v>
      </c>
      <c r="N1" s="12" t="s">
        <v>1090</v>
      </c>
      <c r="O1" s="12" t="s">
        <v>1091</v>
      </c>
      <c r="P1" s="12" t="s">
        <v>1092</v>
      </c>
      <c r="Q1" s="12" t="s">
        <v>1093</v>
      </c>
      <c r="R1" s="12" t="s">
        <v>1094</v>
      </c>
      <c r="S1" s="12" t="s">
        <v>1095</v>
      </c>
      <c r="T1" s="12" t="s">
        <v>1096</v>
      </c>
      <c r="U1" s="12" t="s">
        <v>1097</v>
      </c>
      <c r="V1" s="12" t="s">
        <v>1098</v>
      </c>
      <c r="W1" s="12" t="s">
        <v>1099</v>
      </c>
      <c r="X1" s="12" t="s">
        <v>1100</v>
      </c>
      <c r="Y1" s="12" t="s">
        <v>1101</v>
      </c>
      <c r="Z1" s="12" t="s">
        <v>1102</v>
      </c>
      <c r="AA1" s="12" t="s">
        <v>1103</v>
      </c>
      <c r="AB1" s="12" t="s">
        <v>1104</v>
      </c>
      <c r="AC1" s="12" t="s">
        <v>1105</v>
      </c>
      <c r="AD1" s="12" t="s">
        <v>1106</v>
      </c>
      <c r="AE1" s="12" t="s">
        <v>1107</v>
      </c>
      <c r="AF1" s="12" t="s">
        <v>1108</v>
      </c>
      <c r="AG1" s="12" t="s">
        <v>1109</v>
      </c>
      <c r="AH1" s="12" t="s">
        <v>1110</v>
      </c>
      <c r="AI1" s="12" t="s">
        <v>1111</v>
      </c>
      <c r="AJ1" s="12" t="s">
        <v>1112</v>
      </c>
      <c r="AK1" s="12" t="s">
        <v>1113</v>
      </c>
      <c r="AL1" s="12" t="s">
        <v>1114</v>
      </c>
      <c r="AM1" s="12" t="s">
        <v>1115</v>
      </c>
      <c r="AN1" s="12" t="s">
        <v>1116</v>
      </c>
      <c r="AO1" s="12" t="s">
        <v>1117</v>
      </c>
      <c r="AP1" s="12" t="s">
        <v>1118</v>
      </c>
      <c r="AQ1" s="12" t="s">
        <v>1119</v>
      </c>
      <c r="AR1" s="12" t="s">
        <v>1120</v>
      </c>
      <c r="AS1" s="12" t="s">
        <v>1121</v>
      </c>
      <c r="AT1" s="12" t="s">
        <v>1122</v>
      </c>
      <c r="AU1" s="12" t="s">
        <v>1123</v>
      </c>
      <c r="AV1" s="12" t="s">
        <v>1124</v>
      </c>
      <c r="AW1" s="12" t="s">
        <v>1125</v>
      </c>
      <c r="AX1" s="12" t="s">
        <v>1126</v>
      </c>
      <c r="AY1" s="12" t="s">
        <v>1127</v>
      </c>
      <c r="AZ1" s="12" t="s">
        <v>1128</v>
      </c>
      <c r="BA1" s="12" t="s">
        <v>1129</v>
      </c>
      <c r="BB1" s="12" t="s">
        <v>1130</v>
      </c>
      <c r="BC1" s="12" t="s">
        <v>1131</v>
      </c>
      <c r="BD1" s="12" t="s">
        <v>1132</v>
      </c>
      <c r="BE1" s="12" t="s">
        <v>1133</v>
      </c>
      <c r="BF1" s="12" t="s">
        <v>1134</v>
      </c>
      <c r="BG1" s="12" t="s">
        <v>1135</v>
      </c>
      <c r="BH1" s="12" t="s">
        <v>1136</v>
      </c>
      <c r="BI1" s="12" t="s">
        <v>1137</v>
      </c>
      <c r="BJ1" s="12" t="s">
        <v>1138</v>
      </c>
      <c r="BK1" s="12" t="s">
        <v>1139</v>
      </c>
      <c r="BL1" s="12" t="s">
        <v>1140</v>
      </c>
      <c r="BM1" s="12" t="s">
        <v>1141</v>
      </c>
      <c r="BN1" s="12" t="s">
        <v>1142</v>
      </c>
      <c r="BO1" s="12" t="s">
        <v>1143</v>
      </c>
      <c r="BP1" s="12" t="s">
        <v>1144</v>
      </c>
      <c r="BQ1" s="12" t="s">
        <v>1145</v>
      </c>
      <c r="BR1" s="12" t="s">
        <v>1146</v>
      </c>
      <c r="BS1" s="12" t="s">
        <v>1147</v>
      </c>
      <c r="BT1" s="12" t="s">
        <v>1148</v>
      </c>
      <c r="BU1" s="12" t="s">
        <v>1149</v>
      </c>
      <c r="BV1" s="12" t="s">
        <v>1150</v>
      </c>
      <c r="BW1" s="12" t="s">
        <v>1151</v>
      </c>
      <c r="BX1" s="12" t="s">
        <v>1152</v>
      </c>
      <c r="BY1" s="12" t="s">
        <v>1153</v>
      </c>
      <c r="BZ1" s="12" t="s">
        <v>1154</v>
      </c>
      <c r="CA1" s="12" t="s">
        <v>1155</v>
      </c>
      <c r="CB1" s="12" t="s">
        <v>1156</v>
      </c>
      <c r="CC1" s="12" t="s">
        <v>1157</v>
      </c>
      <c r="CD1" s="12" t="s">
        <v>1158</v>
      </c>
      <c r="CE1" s="12" t="s">
        <v>1159</v>
      </c>
      <c r="CF1" s="12" t="s">
        <v>1160</v>
      </c>
    </row>
    <row r="2" spans="1:84" s="169" customFormat="1" ht="12.6" customHeight="1" x14ac:dyDescent="0.25">
      <c r="A2" s="12" t="str">
        <f>RIGHT(data!C97,3)</f>
        <v>183</v>
      </c>
      <c r="B2" s="200" t="str">
        <f>RIGHT(data!C96,4)</f>
        <v>2024</v>
      </c>
      <c r="C2" s="12" t="s">
        <v>1161</v>
      </c>
      <c r="D2" s="199">
        <f>ROUND(N(data!C181),0)</f>
        <v>7114323</v>
      </c>
      <c r="E2" s="199">
        <f>ROUND(N(data!C182),0)</f>
        <v>-148</v>
      </c>
      <c r="F2" s="199">
        <f>ROUND(N(data!C183),0)</f>
        <v>0</v>
      </c>
      <c r="G2" s="199">
        <f>ROUND(N(data!C184),0)</f>
        <v>11051806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5388218</v>
      </c>
      <c r="K2" s="199">
        <f>ROUND(N(data!C191),0)</f>
        <v>335263</v>
      </c>
      <c r="L2" s="199">
        <f>ROUND(N(data!C192),0)</f>
        <v>874274</v>
      </c>
      <c r="M2" s="199">
        <f>ROUND(N(data!C195),0)</f>
        <v>2708982</v>
      </c>
      <c r="N2" s="199">
        <f>ROUND(N(data!C196),0)</f>
        <v>0</v>
      </c>
      <c r="O2" s="199">
        <f>ROUND(N(data!C199),0)</f>
        <v>70604</v>
      </c>
      <c r="P2" s="199">
        <f>ROUND(N(data!C200),0)</f>
        <v>1531011</v>
      </c>
      <c r="Q2" s="199">
        <f>ROUND(N(data!C201),0)</f>
        <v>231043</v>
      </c>
      <c r="R2" s="199">
        <f>ROUND(N(data!C204),0)</f>
        <v>0</v>
      </c>
      <c r="S2" s="199">
        <f>ROUND(N(data!C205),0)</f>
        <v>5441965</v>
      </c>
      <c r="T2" s="199">
        <f>ROUND(N(data!B211),0)</f>
        <v>10764688</v>
      </c>
      <c r="U2" s="199">
        <f>ROUND(N(data!C211),0)</f>
        <v>0</v>
      </c>
      <c r="V2" s="199">
        <f>ROUND(N(data!D211),0)</f>
        <v>50</v>
      </c>
      <c r="W2" s="199">
        <f>ROUND(N(data!B212),0)</f>
        <v>25230</v>
      </c>
      <c r="X2" s="199">
        <f>ROUND(N(data!C212),0)</f>
        <v>0</v>
      </c>
      <c r="Y2" s="199">
        <f>ROUND(N(data!D212),0)</f>
        <v>0</v>
      </c>
      <c r="Z2" s="199">
        <f>ROUND(N(data!B213),0)</f>
        <v>151557438</v>
      </c>
      <c r="AA2" s="199">
        <f>ROUND(N(data!C213),0)</f>
        <v>2249600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6319523</v>
      </c>
      <c r="AG2" s="199">
        <f>ROUND(N(data!C215),0)</f>
        <v>26174</v>
      </c>
      <c r="AH2" s="199">
        <f>ROUND(N(data!D215),0)</f>
        <v>0</v>
      </c>
      <c r="AI2" s="199">
        <f>ROUND(N(data!B216),0)</f>
        <v>40671729</v>
      </c>
      <c r="AJ2" s="199">
        <f>ROUND(N(data!C216),0)</f>
        <v>1839171</v>
      </c>
      <c r="AK2" s="199">
        <f>ROUND(N(data!D216),0)</f>
        <v>21499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2273638</v>
      </c>
      <c r="AP2" s="199">
        <f>ROUND(N(data!C218),0)</f>
        <v>0</v>
      </c>
      <c r="AQ2" s="199">
        <f>ROUND(N(data!D218),0)</f>
        <v>0</v>
      </c>
      <c r="AR2" s="199">
        <f>ROUND(N(data!B219),0)</f>
        <v>2667031</v>
      </c>
      <c r="AS2" s="199">
        <f>ROUND(N(data!C219),0)</f>
        <v>9335433</v>
      </c>
      <c r="AT2" s="199">
        <f>ROUND(N(data!D219),0)</f>
        <v>3063047</v>
      </c>
      <c r="AU2" s="199">
        <v>0</v>
      </c>
      <c r="AV2" s="199">
        <v>0</v>
      </c>
      <c r="AW2" s="199">
        <v>0</v>
      </c>
      <c r="AX2" s="199">
        <f>ROUND(N(data!B225),0)</f>
        <v>22556</v>
      </c>
      <c r="AY2" s="199">
        <f>ROUND(N(data!C225),0)</f>
        <v>1234</v>
      </c>
      <c r="AZ2" s="199">
        <f>ROUND(N(data!D225),0)</f>
        <v>0</v>
      </c>
      <c r="BA2" s="199">
        <f>ROUND(N(data!B226),0)</f>
        <v>52388548</v>
      </c>
      <c r="BB2" s="199">
        <f>ROUND(N(data!C226),0)</f>
        <v>4436377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2809256</v>
      </c>
      <c r="BH2" s="199">
        <f>ROUND(N(data!C228),0)</f>
        <v>425849</v>
      </c>
      <c r="BI2" s="199">
        <f>ROUND(N(data!D228),0)</f>
        <v>0</v>
      </c>
      <c r="BJ2" s="199">
        <f>ROUND(N(data!B229),0)</f>
        <v>30084861</v>
      </c>
      <c r="BK2" s="199">
        <f>ROUND(N(data!C229),0)</f>
        <v>2164566</v>
      </c>
      <c r="BL2" s="199">
        <f>ROUND(N(data!D229),0)</f>
        <v>15773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1266324</v>
      </c>
      <c r="BQ2" s="199">
        <f>ROUND(N(data!C231),0)</f>
        <v>80547</v>
      </c>
      <c r="BR2" s="199">
        <f>ROUND(N(data!D231),0)</f>
        <v>3970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276727189</v>
      </c>
      <c r="BW2" s="199">
        <f>ROUND(N(data!C240),0)</f>
        <v>189595109</v>
      </c>
      <c r="BX2" s="199">
        <f>ROUND(N(data!C241),0)</f>
        <v>11136703</v>
      </c>
      <c r="BY2" s="199">
        <f>ROUND(N(data!C242),0)</f>
        <v>20282639</v>
      </c>
      <c r="BZ2" s="199">
        <f>ROUND(N(data!C243),0)</f>
        <v>0</v>
      </c>
      <c r="CA2" s="199">
        <f>ROUND(N(data!C244),0)</f>
        <v>179967689</v>
      </c>
      <c r="CB2" s="199">
        <f>ROUND(N(data!C247),0)</f>
        <v>5009</v>
      </c>
      <c r="CC2" s="199">
        <f>ROUND(N(data!C249),0)</f>
        <v>6400577</v>
      </c>
      <c r="CD2" s="199">
        <f>ROUND(N(data!C250),0)</f>
        <v>16920060</v>
      </c>
      <c r="CE2" s="199">
        <f>ROUND(N(data!C254)+N(data!C255),0)</f>
        <v>6184050</v>
      </c>
      <c r="CF2" s="199">
        <f>ROUND(N(data!D237),0)</f>
        <v>9778780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1162</v>
      </c>
      <c r="B1" s="12" t="s">
        <v>1163</v>
      </c>
      <c r="C1" s="12" t="s">
        <v>1164</v>
      </c>
      <c r="D1" s="10" t="s">
        <v>1165</v>
      </c>
      <c r="E1" s="10" t="s">
        <v>1166</v>
      </c>
      <c r="F1" s="10" t="s">
        <v>1167</v>
      </c>
      <c r="G1" s="10" t="s">
        <v>1168</v>
      </c>
      <c r="H1" s="10" t="s">
        <v>1169</v>
      </c>
      <c r="I1" s="10" t="s">
        <v>1170</v>
      </c>
      <c r="J1" s="10" t="s">
        <v>1171</v>
      </c>
      <c r="K1" s="10" t="s">
        <v>1172</v>
      </c>
      <c r="L1" s="10" t="s">
        <v>1173</v>
      </c>
      <c r="M1" s="10" t="s">
        <v>1174</v>
      </c>
      <c r="N1" s="10" t="s">
        <v>1175</v>
      </c>
      <c r="O1" s="10" t="s">
        <v>1176</v>
      </c>
      <c r="P1" s="10" t="s">
        <v>1177</v>
      </c>
      <c r="Q1" s="10" t="s">
        <v>1178</v>
      </c>
      <c r="R1" s="10" t="s">
        <v>1179</v>
      </c>
      <c r="S1" s="10" t="s">
        <v>1180</v>
      </c>
      <c r="T1" s="10" t="s">
        <v>1181</v>
      </c>
      <c r="U1" s="10" t="s">
        <v>1182</v>
      </c>
      <c r="V1" s="10" t="s">
        <v>1183</v>
      </c>
      <c r="W1" s="10" t="s">
        <v>1184</v>
      </c>
      <c r="X1" s="10" t="s">
        <v>1185</v>
      </c>
      <c r="Y1" s="10" t="s">
        <v>1186</v>
      </c>
      <c r="Z1" s="10" t="s">
        <v>1187</v>
      </c>
      <c r="AA1" s="10" t="s">
        <v>1188</v>
      </c>
      <c r="AB1" s="10" t="s">
        <v>1189</v>
      </c>
      <c r="AC1" s="10" t="s">
        <v>1190</v>
      </c>
      <c r="AD1" s="10" t="s">
        <v>1191</v>
      </c>
      <c r="AE1" s="10" t="s">
        <v>1192</v>
      </c>
      <c r="AF1" s="10" t="s">
        <v>1193</v>
      </c>
      <c r="AG1" s="10" t="s">
        <v>1194</v>
      </c>
      <c r="AH1" s="10" t="s">
        <v>1195</v>
      </c>
      <c r="AI1" s="10" t="s">
        <v>1196</v>
      </c>
      <c r="AJ1" s="10" t="s">
        <v>1197</v>
      </c>
      <c r="AK1" s="10" t="s">
        <v>1198</v>
      </c>
      <c r="AL1" s="10" t="s">
        <v>1199</v>
      </c>
      <c r="AM1" s="10" t="s">
        <v>1200</v>
      </c>
      <c r="AN1" s="10" t="s">
        <v>1201</v>
      </c>
      <c r="AO1" s="10" t="s">
        <v>1202</v>
      </c>
      <c r="AP1" s="10" t="s">
        <v>1203</v>
      </c>
      <c r="AQ1" s="10" t="s">
        <v>1204</v>
      </c>
      <c r="AR1" s="10" t="s">
        <v>1205</v>
      </c>
      <c r="AS1" s="10" t="s">
        <v>1206</v>
      </c>
      <c r="AT1" s="10" t="s">
        <v>1207</v>
      </c>
      <c r="AU1" s="10" t="s">
        <v>1208</v>
      </c>
      <c r="AV1" s="10" t="s">
        <v>1209</v>
      </c>
      <c r="AW1" s="10" t="s">
        <v>1210</v>
      </c>
      <c r="AX1" s="10" t="s">
        <v>1211</v>
      </c>
      <c r="AY1" s="10" t="s">
        <v>1212</v>
      </c>
      <c r="AZ1" s="10" t="s">
        <v>1213</v>
      </c>
      <c r="BA1" s="10" t="s">
        <v>1214</v>
      </c>
      <c r="BB1" s="10" t="s">
        <v>1215</v>
      </c>
      <c r="BC1" s="10" t="s">
        <v>1216</v>
      </c>
      <c r="BD1" s="10" t="s">
        <v>1217</v>
      </c>
      <c r="BE1" s="10" t="s">
        <v>1218</v>
      </c>
      <c r="BF1" s="10" t="s">
        <v>1219</v>
      </c>
      <c r="BG1" s="10" t="s">
        <v>1220</v>
      </c>
      <c r="BH1" s="10" t="s">
        <v>1221</v>
      </c>
      <c r="BI1" s="10" t="s">
        <v>1222</v>
      </c>
      <c r="BJ1" s="10" t="s">
        <v>1223</v>
      </c>
      <c r="BK1" s="10" t="s">
        <v>1224</v>
      </c>
      <c r="BL1" s="10" t="s">
        <v>1225</v>
      </c>
      <c r="BM1" s="10" t="s">
        <v>1226</v>
      </c>
      <c r="BN1" s="10" t="s">
        <v>1227</v>
      </c>
      <c r="BO1" s="10" t="s">
        <v>1228</v>
      </c>
      <c r="BP1" s="10" t="s">
        <v>1229</v>
      </c>
      <c r="BQ1" s="10" t="s">
        <v>1230</v>
      </c>
      <c r="BR1" s="10" t="s">
        <v>1231</v>
      </c>
      <c r="BS1" s="10" t="s">
        <v>1232</v>
      </c>
    </row>
    <row r="2" spans="1:87" s="169" customFormat="1" ht="12.6" customHeight="1" x14ac:dyDescent="0.25">
      <c r="A2" s="12" t="str">
        <f>RIGHT(data!C97,3)</f>
        <v>183</v>
      </c>
      <c r="B2" s="12" t="str">
        <f>RIGHT(data!C96,4)</f>
        <v>2024</v>
      </c>
      <c r="C2" s="12" t="s">
        <v>1161</v>
      </c>
      <c r="D2" s="198">
        <f>ROUND(N(data!C127),0)</f>
        <v>7395</v>
      </c>
      <c r="E2" s="198">
        <f>ROUND(N(data!C128),0)</f>
        <v>0</v>
      </c>
      <c r="F2" s="198">
        <f>ROUND(N(data!C129),0)</f>
        <v>0</v>
      </c>
      <c r="G2" s="198">
        <f>ROUND(N(data!C130),0)</f>
        <v>1305</v>
      </c>
      <c r="H2" s="198">
        <f>ROUND(N(data!D127),0)</f>
        <v>49854</v>
      </c>
      <c r="I2" s="198">
        <f>ROUND(N(data!D128),0)</f>
        <v>0</v>
      </c>
      <c r="J2" s="198">
        <f>ROUND(N(data!D129),0)</f>
        <v>0</v>
      </c>
      <c r="K2" s="198">
        <f>ROUND(N(data!D130),0)</f>
        <v>1890</v>
      </c>
      <c r="L2" s="198">
        <f>ROUND(N(data!C132),0)</f>
        <v>22</v>
      </c>
      <c r="M2" s="198">
        <f>ROUND(N(data!C133),0)</f>
        <v>33</v>
      </c>
      <c r="N2" s="198">
        <f>ROUND(N(data!C134),0)</f>
        <v>32</v>
      </c>
      <c r="O2" s="198">
        <f>ROUND(N(data!C135),0)</f>
        <v>0</v>
      </c>
      <c r="P2" s="198">
        <f>ROUND(N(data!C136),0)</f>
        <v>31</v>
      </c>
      <c r="Q2" s="198">
        <f>ROUND(N(data!C137),0)</f>
        <v>0</v>
      </c>
      <c r="R2" s="198">
        <f>ROUND(N(data!C138),0)</f>
        <v>58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195</v>
      </c>
      <c r="X2" s="198">
        <f>ROUND(N(data!C145),0)</f>
        <v>0</v>
      </c>
      <c r="Y2" s="198">
        <f>ROUND(N(data!B154),0)</f>
        <v>2992</v>
      </c>
      <c r="Z2" s="198">
        <f>ROUND(N(data!B155),0)</f>
        <v>14184</v>
      </c>
      <c r="AA2" s="198">
        <f>ROUND(N(data!B156),0)</f>
        <v>7385</v>
      </c>
      <c r="AB2" s="198">
        <f>ROUND(N(data!B157),0)</f>
        <v>274232441</v>
      </c>
      <c r="AC2" s="198">
        <f>ROUND(N(data!B158),0)</f>
        <v>136731599</v>
      </c>
      <c r="AD2" s="198">
        <f>ROUND(N(data!C154),0)</f>
        <v>2050</v>
      </c>
      <c r="AE2" s="198">
        <f>ROUND(N(data!C155),0)</f>
        <v>9718</v>
      </c>
      <c r="AF2" s="198">
        <f>ROUND(N(data!C156),0)</f>
        <v>4940</v>
      </c>
      <c r="AG2" s="198">
        <f>ROUND(N(data!C157),0)</f>
        <v>130106908</v>
      </c>
      <c r="AH2" s="198">
        <f>ROUND(N(data!C158),0)</f>
        <v>133423244</v>
      </c>
      <c r="AI2" s="198">
        <f>ROUND(N(data!D154),0)</f>
        <v>2353</v>
      </c>
      <c r="AJ2" s="198">
        <f>ROUND(N(data!D155),0)</f>
        <v>11152</v>
      </c>
      <c r="AK2" s="198">
        <f>ROUND(N(data!D156),0)</f>
        <v>10252</v>
      </c>
      <c r="AL2" s="198">
        <f>ROUND(N(data!D157),0)</f>
        <v>96577244</v>
      </c>
      <c r="AM2" s="198">
        <f>ROUND(N(data!D158),0)</f>
        <v>192783264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1233</v>
      </c>
      <c r="B1" s="12" t="s">
        <v>1234</v>
      </c>
      <c r="C1" s="12" t="s">
        <v>1235</v>
      </c>
      <c r="D1" s="10" t="s">
        <v>1236</v>
      </c>
      <c r="E1" s="10" t="s">
        <v>1237</v>
      </c>
      <c r="F1" s="10" t="s">
        <v>1238</v>
      </c>
      <c r="G1" s="10" t="s">
        <v>1239</v>
      </c>
      <c r="H1" s="10" t="s">
        <v>1240</v>
      </c>
      <c r="I1" s="10" t="s">
        <v>1241</v>
      </c>
      <c r="J1" s="10" t="s">
        <v>1242</v>
      </c>
      <c r="K1" s="10" t="s">
        <v>1243</v>
      </c>
      <c r="L1" s="10" t="s">
        <v>1244</v>
      </c>
      <c r="M1" s="10" t="s">
        <v>1245</v>
      </c>
      <c r="N1" s="10" t="s">
        <v>1246</v>
      </c>
      <c r="O1" s="10" t="s">
        <v>1247</v>
      </c>
      <c r="P1" s="10" t="s">
        <v>1248</v>
      </c>
      <c r="Q1" s="10" t="s">
        <v>1249</v>
      </c>
      <c r="R1" s="10" t="s">
        <v>1250</v>
      </c>
      <c r="S1" s="10" t="s">
        <v>1251</v>
      </c>
      <c r="T1" s="10" t="s">
        <v>1252</v>
      </c>
      <c r="U1" s="10" t="s">
        <v>1253</v>
      </c>
      <c r="V1" s="10" t="s">
        <v>1254</v>
      </c>
      <c r="W1" s="10" t="s">
        <v>1255</v>
      </c>
      <c r="X1" s="10" t="s">
        <v>1256</v>
      </c>
      <c r="Y1" s="10" t="s">
        <v>1257</v>
      </c>
      <c r="Z1" s="10" t="s">
        <v>1258</v>
      </c>
      <c r="AA1" s="10" t="s">
        <v>1259</v>
      </c>
      <c r="AB1" s="10" t="s">
        <v>1260</v>
      </c>
      <c r="AC1" s="10" t="s">
        <v>1261</v>
      </c>
      <c r="AD1" s="10" t="s">
        <v>1262</v>
      </c>
      <c r="AE1" s="10" t="s">
        <v>1263</v>
      </c>
      <c r="AF1" s="10" t="s">
        <v>1264</v>
      </c>
      <c r="AG1" s="10" t="s">
        <v>1265</v>
      </c>
      <c r="AH1" s="10" t="s">
        <v>1266</v>
      </c>
      <c r="AI1" s="10" t="s">
        <v>1267</v>
      </c>
      <c r="AJ1" s="10" t="s">
        <v>1268</v>
      </c>
      <c r="AK1" s="10" t="s">
        <v>1269</v>
      </c>
      <c r="AL1" s="10" t="s">
        <v>1270</v>
      </c>
      <c r="AM1" s="10" t="s">
        <v>1271</v>
      </c>
      <c r="AN1" s="10" t="s">
        <v>1272</v>
      </c>
      <c r="AO1" s="10" t="s">
        <v>1273</v>
      </c>
      <c r="AP1" s="10" t="s">
        <v>1274</v>
      </c>
      <c r="AQ1" s="10" t="s">
        <v>1275</v>
      </c>
      <c r="AR1" s="10" t="s">
        <v>1276</v>
      </c>
      <c r="AS1" s="10" t="s">
        <v>1277</v>
      </c>
      <c r="AT1" s="10" t="s">
        <v>1278</v>
      </c>
      <c r="AU1" s="10" t="s">
        <v>1279</v>
      </c>
      <c r="AV1" s="10" t="s">
        <v>1280</v>
      </c>
      <c r="AW1" s="10" t="s">
        <v>1281</v>
      </c>
      <c r="AX1" s="10" t="s">
        <v>1282</v>
      </c>
      <c r="AY1" s="10" t="s">
        <v>1283</v>
      </c>
      <c r="AZ1" s="10" t="s">
        <v>1284</v>
      </c>
      <c r="BA1" s="10" t="s">
        <v>1285</v>
      </c>
      <c r="BB1" s="10" t="s">
        <v>1286</v>
      </c>
      <c r="BC1" s="10" t="s">
        <v>1287</v>
      </c>
      <c r="BD1" s="10" t="s">
        <v>1288</v>
      </c>
      <c r="BE1" s="10" t="s">
        <v>1289</v>
      </c>
      <c r="BF1" s="10" t="s">
        <v>1290</v>
      </c>
      <c r="BG1" s="10" t="s">
        <v>1291</v>
      </c>
      <c r="BH1" s="10" t="s">
        <v>1292</v>
      </c>
      <c r="BI1" s="10" t="s">
        <v>1293</v>
      </c>
      <c r="BJ1" s="10" t="s">
        <v>1294</v>
      </c>
      <c r="BK1" s="10" t="s">
        <v>1295</v>
      </c>
      <c r="BL1" s="10" t="s">
        <v>1296</v>
      </c>
      <c r="BM1" s="10" t="s">
        <v>1297</v>
      </c>
      <c r="BN1" s="10" t="s">
        <v>1298</v>
      </c>
      <c r="BO1" s="10" t="s">
        <v>1299</v>
      </c>
      <c r="BP1" s="10" t="s">
        <v>1300</v>
      </c>
      <c r="BQ1" s="10" t="s">
        <v>1301</v>
      </c>
      <c r="BR1" s="10" t="s">
        <v>1302</v>
      </c>
      <c r="BS1" s="10" t="s">
        <v>1303</v>
      </c>
      <c r="BT1" s="10" t="s">
        <v>1304</v>
      </c>
      <c r="BU1" s="10" t="s">
        <v>1305</v>
      </c>
      <c r="BV1" s="10" t="s">
        <v>1306</v>
      </c>
      <c r="BW1" s="10" t="s">
        <v>1307</v>
      </c>
      <c r="BX1" s="10" t="s">
        <v>1308</v>
      </c>
      <c r="BY1" s="10" t="s">
        <v>1309</v>
      </c>
      <c r="BZ1" s="10" t="s">
        <v>1310</v>
      </c>
      <c r="CA1" s="10" t="s">
        <v>1311</v>
      </c>
      <c r="CB1" s="10" t="s">
        <v>1312</v>
      </c>
      <c r="CC1" s="10" t="s">
        <v>1313</v>
      </c>
      <c r="CD1" s="10" t="s">
        <v>1314</v>
      </c>
      <c r="CE1" s="10" t="s">
        <v>1315</v>
      </c>
      <c r="CF1" s="10" t="s">
        <v>1316</v>
      </c>
      <c r="CG1" s="10" t="s">
        <v>1317</v>
      </c>
      <c r="CH1" s="10" t="s">
        <v>1318</v>
      </c>
      <c r="CI1" s="10" t="s">
        <v>1319</v>
      </c>
      <c r="CJ1" s="10" t="s">
        <v>1320</v>
      </c>
      <c r="CK1" s="10" t="s">
        <v>1321</v>
      </c>
      <c r="CL1" s="10" t="s">
        <v>1322</v>
      </c>
      <c r="CM1" s="10" t="s">
        <v>1323</v>
      </c>
      <c r="CN1" s="10" t="s">
        <v>1324</v>
      </c>
      <c r="CO1" s="10" t="s">
        <v>1325</v>
      </c>
      <c r="CP1" s="10" t="s">
        <v>1326</v>
      </c>
      <c r="CQ1" s="197" t="s">
        <v>1327</v>
      </c>
      <c r="CR1" s="197" t="s">
        <v>1328</v>
      </c>
      <c r="CS1" s="197" t="s">
        <v>1329</v>
      </c>
      <c r="CT1" s="197" t="s">
        <v>1330</v>
      </c>
      <c r="CU1" s="197" t="s">
        <v>1331</v>
      </c>
      <c r="CV1" s="197" t="s">
        <v>1332</v>
      </c>
      <c r="CW1" s="197" t="s">
        <v>1333</v>
      </c>
      <c r="CX1" s="197" t="s">
        <v>1334</v>
      </c>
      <c r="CY1" s="197" t="s">
        <v>1335</v>
      </c>
      <c r="CZ1" s="197" t="s">
        <v>1336</v>
      </c>
      <c r="DA1" s="197" t="s">
        <v>1337</v>
      </c>
      <c r="DB1" s="197" t="s">
        <v>1338</v>
      </c>
      <c r="DC1" s="197" t="s">
        <v>1339</v>
      </c>
      <c r="DD1" s="197" t="s">
        <v>1340</v>
      </c>
      <c r="DE1" s="10" t="s">
        <v>1341</v>
      </c>
      <c r="DF1" s="10" t="s">
        <v>1342</v>
      </c>
      <c r="DG1" s="10" t="s">
        <v>1343</v>
      </c>
      <c r="DH1" s="10" t="s">
        <v>1344</v>
      </c>
    </row>
    <row r="2" spans="1:112" s="169" customFormat="1" ht="12.6" customHeight="1" x14ac:dyDescent="0.25">
      <c r="A2" s="199" t="str">
        <f>RIGHT(data!C97,3)</f>
        <v>183</v>
      </c>
      <c r="B2" s="200" t="str">
        <f>RIGHT(data!C96,4)</f>
        <v>2024</v>
      </c>
      <c r="C2" s="12" t="s">
        <v>1161</v>
      </c>
      <c r="D2" s="198">
        <f>ROUND(N(data!C266),0)</f>
        <v>0</v>
      </c>
      <c r="E2" s="198">
        <f>ROUND(N(data!C267),0)</f>
        <v>0</v>
      </c>
      <c r="F2" s="198">
        <f>ROUND(N(data!C268),0)</f>
        <v>148614549</v>
      </c>
      <c r="G2" s="198">
        <f>ROUND(N(data!C269),0)</f>
        <v>111993861</v>
      </c>
      <c r="H2" s="198">
        <f>ROUND(N(data!C270),0)</f>
        <v>0</v>
      </c>
      <c r="I2" s="198">
        <f>ROUND(N(data!C271),0)</f>
        <v>260327</v>
      </c>
      <c r="J2" s="198">
        <f>ROUND(N(data!C272),0)</f>
        <v>0</v>
      </c>
      <c r="K2" s="198">
        <f>ROUND(N(data!C273),0)</f>
        <v>2958229</v>
      </c>
      <c r="L2" s="198">
        <f>ROUND(N(data!C274),0)</f>
        <v>1101209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10764638</v>
      </c>
      <c r="R2" s="198">
        <f>ROUND(N(data!C284),0)</f>
        <v>25230</v>
      </c>
      <c r="S2" s="198">
        <f>ROUND(N(data!C285),0)</f>
        <v>153807038</v>
      </c>
      <c r="T2" s="198">
        <f>ROUND(N(data!C286),0)</f>
        <v>0</v>
      </c>
      <c r="U2" s="198">
        <f>ROUND(N(data!C287),0)</f>
        <v>0</v>
      </c>
      <c r="V2" s="198">
        <f>ROUND(N(data!C288),0)</f>
        <v>49727576</v>
      </c>
      <c r="W2" s="198">
        <f>ROUND(N(data!C289),0)</f>
        <v>2273638</v>
      </c>
      <c r="X2" s="198">
        <f>ROUND(N(data!C290),0)</f>
        <v>8046940</v>
      </c>
      <c r="Y2" s="198">
        <f>ROUND(N(data!C291),0)</f>
        <v>0</v>
      </c>
      <c r="Z2" s="198">
        <f>ROUND(N(data!C292),0)</f>
        <v>93660376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8857733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9712229</v>
      </c>
      <c r="AK2" s="198">
        <f>ROUND(N(data!C316),0)</f>
        <v>76856063</v>
      </c>
      <c r="AL2" s="198">
        <f>ROUND(N(data!C317),0)</f>
        <v>0</v>
      </c>
      <c r="AM2" s="198">
        <f>ROUND(N(data!C318),0)</f>
        <v>0</v>
      </c>
      <c r="AN2" s="198">
        <f>ROUND(N(data!C319),0)</f>
        <v>1528228</v>
      </c>
      <c r="AO2" s="198">
        <f>ROUND(N(data!C320),0)</f>
        <v>700000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91990262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1033</v>
      </c>
      <c r="BL2" s="198">
        <f>ROUND(N(data!C358),0)</f>
        <v>500916594</v>
      </c>
      <c r="BM2" s="198">
        <f>ROUND(N(data!C359),0)</f>
        <v>462938107</v>
      </c>
      <c r="BN2" s="198">
        <f>ROUND(N(data!C363),0)</f>
        <v>677709329</v>
      </c>
      <c r="BO2" s="198">
        <f>ROUND(N(data!C364),0)</f>
        <v>23320637</v>
      </c>
      <c r="BP2" s="198">
        <f>ROUND(N(data!C365),0)</f>
        <v>6184050</v>
      </c>
      <c r="BQ2" s="198">
        <f>ROUND(N(data!D381),0)</f>
        <v>9419661</v>
      </c>
      <c r="BR2" s="198">
        <f>ROUND(N(data!C370),0)</f>
        <v>0</v>
      </c>
      <c r="BS2" s="198">
        <f>ROUND(N(data!C371),0)</f>
        <v>0</v>
      </c>
      <c r="BT2" s="198">
        <f>ROUND(N(data!C372),0)</f>
        <v>101697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8145308</v>
      </c>
      <c r="BZ2" s="198">
        <f>ROUND(N(data!C378),0)</f>
        <v>154531</v>
      </c>
      <c r="CA2" s="198">
        <f>ROUND(N(data!C379),0)</f>
        <v>42113</v>
      </c>
      <c r="CB2" s="198">
        <f>ROUND(N(data!C380),0)</f>
        <v>976012</v>
      </c>
      <c r="CC2" s="198">
        <f>ROUND(N(data!C382),0)</f>
        <v>0</v>
      </c>
      <c r="CD2" s="198">
        <f>ROUND(N(data!C389),0)</f>
        <v>99803204</v>
      </c>
      <c r="CE2" s="198">
        <f>ROUND(N(data!C390),0)</f>
        <v>23554198</v>
      </c>
      <c r="CF2" s="198">
        <f>ROUND(N(data!C391),0)</f>
        <v>10536390</v>
      </c>
      <c r="CG2" s="198">
        <f>ROUND(N(data!C392),0)</f>
        <v>27412178</v>
      </c>
      <c r="CH2" s="198">
        <f>ROUND(N(data!C393),0)</f>
        <v>0</v>
      </c>
      <c r="CI2" s="198">
        <f>ROUND(N(data!C394),0)</f>
        <v>50379370</v>
      </c>
      <c r="CJ2" s="198">
        <f>ROUND(N(data!C395),0)</f>
        <v>6297181</v>
      </c>
      <c r="CK2" s="198">
        <f>ROUND(N(data!C396),0)</f>
        <v>1209537</v>
      </c>
      <c r="CL2" s="198">
        <f>ROUND(N(data!C397),0)</f>
        <v>0</v>
      </c>
      <c r="CM2" s="198">
        <f>ROUND(N(data!C398),0)</f>
        <v>0</v>
      </c>
      <c r="CN2" s="198">
        <f>ROUND(N(data!C399),0)</f>
        <v>5441965</v>
      </c>
      <c r="CO2" s="198">
        <f>ROUND(N(data!C362),0)</f>
        <v>9778780</v>
      </c>
      <c r="CP2" s="198">
        <f>ROUND(N(data!D415),0)</f>
        <v>52158001</v>
      </c>
      <c r="CQ2" s="52">
        <f>ROUND(N(data!C401),0)</f>
        <v>1006142</v>
      </c>
      <c r="CR2" s="52">
        <f>ROUND(N(data!C402),0)</f>
        <v>13039476</v>
      </c>
      <c r="CS2" s="52">
        <f>ROUND(N(data!C403),0)</f>
        <v>281640</v>
      </c>
      <c r="CT2" s="52">
        <f>ROUND(N(data!C404),0)</f>
        <v>2708982</v>
      </c>
      <c r="CU2" s="52">
        <f>ROUND(N(data!C405),0)</f>
        <v>771692</v>
      </c>
      <c r="CV2" s="52">
        <f>ROUND(N(data!C406),0)</f>
        <v>16988</v>
      </c>
      <c r="CW2" s="52">
        <f>ROUND(N(data!C407),0)</f>
        <v>0</v>
      </c>
      <c r="CX2" s="52">
        <f>ROUND(N(data!C408),0)</f>
        <v>1992237</v>
      </c>
      <c r="CY2" s="52">
        <f>ROUND(N(data!C409),0)</f>
        <v>16030076</v>
      </c>
      <c r="CZ2" s="52">
        <f>ROUND(N(data!C410),0)</f>
        <v>9582</v>
      </c>
      <c r="DA2" s="52">
        <f>ROUND(N(data!C411),0)</f>
        <v>69404</v>
      </c>
      <c r="DB2" s="52">
        <f>ROUND(N(data!C412),0)</f>
        <v>1762054</v>
      </c>
      <c r="DC2" s="52">
        <f>ROUND(N(data!C413),0)</f>
        <v>1594329</v>
      </c>
      <c r="DD2" s="52">
        <f>ROUND(N(data!C414),0)</f>
        <v>12875400</v>
      </c>
      <c r="DE2" s="52">
        <f>ROUND(N(data!C419),0)</f>
        <v>0</v>
      </c>
      <c r="DF2" s="198">
        <f>ROUND(N(data!D420),0)</f>
        <v>192856</v>
      </c>
      <c r="DG2" s="198">
        <f>ROUND(N(data!C422),0)</f>
        <v>0</v>
      </c>
      <c r="DH2" s="198">
        <f>ROUND(N(data!C423),0)</f>
        <v>0</v>
      </c>
    </row>
  </sheetData>
  <sheetProtection algorithmName="SHA-512" hashValue="ngVs8AMsulukgnF0/gdPvVF8xR7x9al66eycQYsw85xVrZFDR4kCzg8Bk/0uBnY26YPCEl0kn1d0zpg25Y4wHQ==" saltValue="XiNYOEmYJIpWhgh3kKce4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1345</v>
      </c>
      <c r="B1" s="12" t="s">
        <v>1346</v>
      </c>
      <c r="C1" s="10" t="s">
        <v>1347</v>
      </c>
      <c r="D1" s="12" t="s">
        <v>1348</v>
      </c>
      <c r="E1" s="10" t="s">
        <v>1349</v>
      </c>
      <c r="F1" s="10" t="s">
        <v>1350</v>
      </c>
      <c r="G1" s="10" t="s">
        <v>1351</v>
      </c>
      <c r="H1" s="10" t="s">
        <v>1352</v>
      </c>
      <c r="I1" s="10" t="s">
        <v>1353</v>
      </c>
      <c r="J1" s="10" t="s">
        <v>1354</v>
      </c>
      <c r="K1" s="10" t="s">
        <v>1355</v>
      </c>
      <c r="L1" s="10" t="s">
        <v>1356</v>
      </c>
      <c r="M1" s="10" t="s">
        <v>1357</v>
      </c>
      <c r="N1" s="10" t="s">
        <v>1358</v>
      </c>
      <c r="O1" s="10" t="s">
        <v>1359</v>
      </c>
      <c r="P1" s="10" t="s">
        <v>1327</v>
      </c>
      <c r="Q1" s="10" t="s">
        <v>1328</v>
      </c>
      <c r="R1" s="10" t="s">
        <v>1329</v>
      </c>
      <c r="S1" s="10" t="s">
        <v>1330</v>
      </c>
      <c r="T1" s="10" t="s">
        <v>1331</v>
      </c>
      <c r="U1" s="10" t="s">
        <v>1332</v>
      </c>
      <c r="V1" s="10" t="s">
        <v>1333</v>
      </c>
      <c r="W1" s="10" t="s">
        <v>1334</v>
      </c>
      <c r="X1" s="10" t="s">
        <v>1335</v>
      </c>
      <c r="Y1" s="10" t="s">
        <v>1336</v>
      </c>
      <c r="Z1" s="10" t="s">
        <v>1337</v>
      </c>
      <c r="AA1" s="10" t="s">
        <v>1338</v>
      </c>
      <c r="AB1" s="10" t="s">
        <v>1339</v>
      </c>
      <c r="AC1" s="10" t="s">
        <v>1340</v>
      </c>
      <c r="AD1" s="10" t="s">
        <v>1360</v>
      </c>
      <c r="AE1" s="10" t="s">
        <v>1361</v>
      </c>
      <c r="AF1" s="10" t="s">
        <v>1362</v>
      </c>
      <c r="AG1" s="10" t="s">
        <v>1363</v>
      </c>
      <c r="AH1" s="10" t="s">
        <v>1364</v>
      </c>
      <c r="AI1" s="10" t="s">
        <v>1365</v>
      </c>
      <c r="AJ1" s="10" t="s">
        <v>1366</v>
      </c>
      <c r="AK1" s="10" t="s">
        <v>1367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183</v>
      </c>
      <c r="B2" s="200" t="str">
        <f>RIGHT(data!$C$96,4)</f>
        <v>2024</v>
      </c>
      <c r="C2" s="12" t="str">
        <f>data!C$55</f>
        <v>6010</v>
      </c>
      <c r="D2" s="12" t="s">
        <v>1161</v>
      </c>
      <c r="E2" s="198">
        <f>ROUND(N(data!C59), 0)</f>
        <v>32116</v>
      </c>
      <c r="F2" s="271">
        <f>ROUND(N(data!C60), 2)</f>
        <v>202</v>
      </c>
      <c r="G2" s="198">
        <f>ROUND(N(data!C61), 0)</f>
        <v>22377146</v>
      </c>
      <c r="H2" s="198">
        <f>ROUND(N(data!C62), 0)</f>
        <v>4975015</v>
      </c>
      <c r="I2" s="198">
        <f>ROUND(N(data!C63), 0)</f>
        <v>484870</v>
      </c>
      <c r="J2" s="198">
        <f>ROUND(N(data!C64), 0)</f>
        <v>2769989</v>
      </c>
      <c r="K2" s="198">
        <f>ROUND(N(data!C65), 0)</f>
        <v>0</v>
      </c>
      <c r="L2" s="198">
        <f>ROUND(N(data!C66), 0)</f>
        <v>18667017</v>
      </c>
      <c r="M2" s="198">
        <f>ROUND(N(data!C67), 0)</f>
        <v>771496</v>
      </c>
      <c r="N2" s="198">
        <f>ROUND(N(data!C68), 0)</f>
        <v>38356</v>
      </c>
      <c r="O2" s="198">
        <f>ROUND(N(data!C69), 0)</f>
        <v>5203421</v>
      </c>
      <c r="P2" s="198">
        <f>ROUND(N(data!C70), 0)</f>
        <v>0</v>
      </c>
      <c r="Q2" s="198">
        <f>ROUND(N(data!C71), 0)</f>
        <v>3297915</v>
      </c>
      <c r="R2" s="198">
        <f>ROUND(N(data!C72), 0)</f>
        <v>420</v>
      </c>
      <c r="S2" s="198">
        <f>ROUND(N(data!C73), 0)</f>
        <v>509108</v>
      </c>
      <c r="T2" s="198">
        <f>ROUND(N(data!C74), 0)</f>
        <v>222516</v>
      </c>
      <c r="U2" s="198">
        <f>ROUND(N(data!C75), 0)</f>
        <v>0</v>
      </c>
      <c r="V2" s="198">
        <f>ROUND(N(data!C76), 0)</f>
        <v>0</v>
      </c>
      <c r="W2" s="198">
        <f>ROUND(N(data!C77), 0)</f>
        <v>80168</v>
      </c>
      <c r="X2" s="198">
        <f>ROUND(N(data!C78), 0)</f>
        <v>761388</v>
      </c>
      <c r="Y2" s="198">
        <f>ROUND(N(data!C79), 0)</f>
        <v>921</v>
      </c>
      <c r="Z2" s="198">
        <f>ROUND(N(data!C80), 0)</f>
        <v>16293</v>
      </c>
      <c r="AA2" s="198">
        <f>ROUND(N(data!C81), 0)</f>
        <v>0</v>
      </c>
      <c r="AB2" s="198">
        <f>ROUND(N(data!C82), 0)</f>
        <v>263473</v>
      </c>
      <c r="AC2" s="198">
        <f>ROUND(N(data!C83), 0)</f>
        <v>51218</v>
      </c>
      <c r="AD2" s="198">
        <f>ROUND(N(data!C84), 0)</f>
        <v>11855</v>
      </c>
      <c r="AE2" s="198">
        <f>ROUND(N(data!C89), 0)</f>
        <v>128691525</v>
      </c>
      <c r="AF2" s="198">
        <f>ROUND(N(data!C87), 0)</f>
        <v>122399534</v>
      </c>
      <c r="AG2" s="198">
        <f>ROUND(N(data!C90), 0)</f>
        <v>9577</v>
      </c>
      <c r="AH2" s="198">
        <f>ROUND(N(data!C91), 0)</f>
        <v>9599</v>
      </c>
      <c r="AI2" s="198">
        <f>ROUND(N(data!C92), 0)</f>
        <v>9502</v>
      </c>
      <c r="AJ2" s="198">
        <f>ROUND(N(data!C93), 0)</f>
        <v>259127</v>
      </c>
      <c r="AK2" s="271">
        <f>ROUND(N(data!C94), 2)</f>
        <v>128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183</v>
      </c>
      <c r="B3" s="200" t="str">
        <f>RIGHT(data!$C$96,4)</f>
        <v>2024</v>
      </c>
      <c r="C3" s="12" t="str">
        <f>data!D$55</f>
        <v>6030</v>
      </c>
      <c r="D3" s="12" t="s">
        <v>1161</v>
      </c>
      <c r="E3" s="198">
        <f>ROUND(N(data!D59), 0)</f>
        <v>3</v>
      </c>
      <c r="F3" s="271">
        <f>ROUND(N(data!D60), 2)</f>
        <v>18</v>
      </c>
      <c r="G3" s="198">
        <f>ROUND(N(data!D61), 0)</f>
        <v>2150870</v>
      </c>
      <c r="H3" s="198">
        <f>ROUND(N(data!D62), 0)</f>
        <v>458631</v>
      </c>
      <c r="I3" s="198">
        <f>ROUND(N(data!D63), 0)</f>
        <v>48</v>
      </c>
      <c r="J3" s="198">
        <f>ROUND(N(data!D64), 0)</f>
        <v>3537527</v>
      </c>
      <c r="K3" s="198">
        <f>ROUND(N(data!D65), 0)</f>
        <v>0</v>
      </c>
      <c r="L3" s="198">
        <f>ROUND(N(data!D66), 0)</f>
        <v>2531957</v>
      </c>
      <c r="M3" s="198">
        <f>ROUND(N(data!D67), 0)</f>
        <v>238372</v>
      </c>
      <c r="N3" s="198">
        <f>ROUND(N(data!D68), 0)</f>
        <v>21702</v>
      </c>
      <c r="O3" s="198">
        <f>ROUND(N(data!D69), 0)</f>
        <v>1521775</v>
      </c>
      <c r="P3" s="198">
        <f>ROUND(N(data!D70), 0)</f>
        <v>0</v>
      </c>
      <c r="Q3" s="198">
        <f>ROUND(N(data!D71), 0)</f>
        <v>1198761</v>
      </c>
      <c r="R3" s="198">
        <f>ROUND(N(data!D72), 0)</f>
        <v>310</v>
      </c>
      <c r="S3" s="198">
        <f>ROUND(N(data!D73), 0)</f>
        <v>97681</v>
      </c>
      <c r="T3" s="198">
        <f>ROUND(N(data!D74), 0)</f>
        <v>509</v>
      </c>
      <c r="U3" s="198">
        <f>ROUND(N(data!D75), 0)</f>
        <v>0</v>
      </c>
      <c r="V3" s="198">
        <f>ROUND(N(data!D76), 0)</f>
        <v>0</v>
      </c>
      <c r="W3" s="198">
        <f>ROUND(N(data!D77), 0)</f>
        <v>26370</v>
      </c>
      <c r="X3" s="198">
        <f>ROUND(N(data!D78), 0)</f>
        <v>148415</v>
      </c>
      <c r="Y3" s="198">
        <f>ROUND(N(data!D79), 0)</f>
        <v>0</v>
      </c>
      <c r="Z3" s="198">
        <f>ROUND(N(data!D80), 0)</f>
        <v>2310</v>
      </c>
      <c r="AA3" s="198">
        <f>ROUND(N(data!D81), 0)</f>
        <v>0</v>
      </c>
      <c r="AB3" s="198">
        <f>ROUND(N(data!D82), 0)</f>
        <v>30721</v>
      </c>
      <c r="AC3" s="198">
        <f>ROUND(N(data!D83), 0)</f>
        <v>16698</v>
      </c>
      <c r="AD3" s="198">
        <f>ROUND(N(data!D84), 0)</f>
        <v>1772</v>
      </c>
      <c r="AE3" s="198">
        <f>ROUND(N(data!D89), 0)</f>
        <v>63010320</v>
      </c>
      <c r="AF3" s="198">
        <f>ROUND(N(data!D87), 0)</f>
        <v>29485311</v>
      </c>
      <c r="AG3" s="198">
        <f>ROUND(N(data!D90), 0)</f>
        <v>11941</v>
      </c>
      <c r="AH3" s="198">
        <f>ROUND(N(data!D91), 0)</f>
        <v>19231</v>
      </c>
      <c r="AI3" s="198">
        <f>ROUND(N(data!D92), 0)</f>
        <v>6518</v>
      </c>
      <c r="AJ3" s="198">
        <f>ROUND(N(data!D93), 0)</f>
        <v>630</v>
      </c>
      <c r="AK3" s="271">
        <f>ROUND(N(data!D94), 2)</f>
        <v>5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183</v>
      </c>
      <c r="B4" s="200" t="str">
        <f>RIGHT(data!$C$96,4)</f>
        <v>2024</v>
      </c>
      <c r="C4" s="12" t="str">
        <f>data!E$55</f>
        <v>6070</v>
      </c>
      <c r="D4" s="12" t="s">
        <v>1161</v>
      </c>
      <c r="E4" s="198">
        <f>ROUND(N(data!E59), 0)</f>
        <v>27</v>
      </c>
      <c r="F4" s="271">
        <f>ROUND(N(data!E60), 2)</f>
        <v>6</v>
      </c>
      <c r="G4" s="198">
        <f>ROUND(N(data!E61), 0)</f>
        <v>459877</v>
      </c>
      <c r="H4" s="198">
        <f>ROUND(N(data!E62), 0)</f>
        <v>124388</v>
      </c>
      <c r="I4" s="198">
        <f>ROUND(N(data!E63), 0)</f>
        <v>0</v>
      </c>
      <c r="J4" s="198">
        <f>ROUND(N(data!E64), 0)</f>
        <v>108851</v>
      </c>
      <c r="K4" s="198">
        <f>ROUND(N(data!E65), 0)</f>
        <v>0</v>
      </c>
      <c r="L4" s="198">
        <f>ROUND(N(data!E66), 0)</f>
        <v>526075</v>
      </c>
      <c r="M4" s="198">
        <f>ROUND(N(data!E67), 0)</f>
        <v>50262</v>
      </c>
      <c r="N4" s="198">
        <f>ROUND(N(data!E68), 0)</f>
        <v>129229</v>
      </c>
      <c r="O4" s="198">
        <f>ROUND(N(data!E69), 0)</f>
        <v>39353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10652</v>
      </c>
      <c r="T4" s="198">
        <f>ROUND(N(data!E74), 0)</f>
        <v>3973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19483</v>
      </c>
      <c r="Y4" s="198">
        <f>ROUND(N(data!E79), 0)</f>
        <v>0</v>
      </c>
      <c r="Z4" s="198">
        <f>ROUND(N(data!E80), 0)</f>
        <v>222</v>
      </c>
      <c r="AA4" s="198">
        <f>ROUND(N(data!E81), 0)</f>
        <v>0</v>
      </c>
      <c r="AB4" s="198">
        <f>ROUND(N(data!E82), 0)</f>
        <v>0</v>
      </c>
      <c r="AC4" s="198">
        <f>ROUND(N(data!E83), 0)</f>
        <v>5023</v>
      </c>
      <c r="AD4" s="198">
        <f>ROUND(N(data!E84), 0)</f>
        <v>0</v>
      </c>
      <c r="AE4" s="198">
        <f>ROUND(N(data!E89), 0)</f>
        <v>5160749</v>
      </c>
      <c r="AF4" s="198">
        <f>ROUND(N(data!E87), 0)</f>
        <v>0</v>
      </c>
      <c r="AG4" s="198">
        <f>ROUND(N(data!E90), 0)</f>
        <v>21064</v>
      </c>
      <c r="AH4" s="198">
        <f>ROUND(N(data!E91), 0)</f>
        <v>32939</v>
      </c>
      <c r="AI4" s="198">
        <f>ROUND(N(data!E92), 0)</f>
        <v>8773</v>
      </c>
      <c r="AJ4" s="198">
        <f>ROUND(N(data!E93), 0)</f>
        <v>0</v>
      </c>
      <c r="AK4" s="271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183</v>
      </c>
      <c r="B5" s="200" t="str">
        <f>RIGHT(data!$C$96,4)</f>
        <v>2024</v>
      </c>
      <c r="C5" s="12" t="str">
        <f>data!F$55</f>
        <v>6100</v>
      </c>
      <c r="D5" s="12" t="s">
        <v>1161</v>
      </c>
      <c r="E5" s="198">
        <f>ROUND(N(data!F59), 0)</f>
        <v>2882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325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183</v>
      </c>
      <c r="B6" s="200" t="str">
        <f>RIGHT(data!$C$96,4)</f>
        <v>2024</v>
      </c>
      <c r="C6" s="12" t="str">
        <f>data!G$55</f>
        <v>6120</v>
      </c>
      <c r="D6" s="12" t="s">
        <v>1161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183</v>
      </c>
      <c r="B7" s="200" t="str">
        <f>RIGHT(data!$C$96,4)</f>
        <v>2024</v>
      </c>
      <c r="C7" s="12" t="str">
        <f>data!H$55</f>
        <v>6140</v>
      </c>
      <c r="D7" s="12" t="s">
        <v>1161</v>
      </c>
      <c r="E7" s="198">
        <f>ROUND(N(data!H59), 0)</f>
        <v>14802</v>
      </c>
      <c r="F7" s="271">
        <f>ROUND(N(data!H60), 2)</f>
        <v>122</v>
      </c>
      <c r="G7" s="198">
        <f>ROUND(N(data!H61), 0)</f>
        <v>10365215</v>
      </c>
      <c r="H7" s="198">
        <f>ROUND(N(data!H62), 0)</f>
        <v>2454802</v>
      </c>
      <c r="I7" s="198">
        <f>ROUND(N(data!H63), 0)</f>
        <v>1395722</v>
      </c>
      <c r="J7" s="198">
        <f>ROUND(N(data!H64), 0)</f>
        <v>251862</v>
      </c>
      <c r="K7" s="198">
        <f>ROUND(N(data!H65), 0)</f>
        <v>0</v>
      </c>
      <c r="L7" s="198">
        <f>ROUND(N(data!H66), 0)</f>
        <v>4044501</v>
      </c>
      <c r="M7" s="198">
        <f>ROUND(N(data!H67), 0)</f>
        <v>290823</v>
      </c>
      <c r="N7" s="198">
        <f>ROUND(N(data!H68), 0)</f>
        <v>0</v>
      </c>
      <c r="O7" s="198">
        <f>ROUND(N(data!H69), 0)</f>
        <v>1764842</v>
      </c>
      <c r="P7" s="198">
        <f>ROUND(N(data!H70), 0)</f>
        <v>0</v>
      </c>
      <c r="Q7" s="198">
        <f>ROUND(N(data!H71), 0)</f>
        <v>962837</v>
      </c>
      <c r="R7" s="198">
        <f>ROUND(N(data!H72), 0)</f>
        <v>5721</v>
      </c>
      <c r="S7" s="198">
        <f>ROUND(N(data!H73), 0)</f>
        <v>201050</v>
      </c>
      <c r="T7" s="198">
        <f>ROUND(N(data!H74), 0)</f>
        <v>48249</v>
      </c>
      <c r="U7" s="198">
        <f>ROUND(N(data!H75), 0)</f>
        <v>13473</v>
      </c>
      <c r="V7" s="198">
        <f>ROUND(N(data!H76), 0)</f>
        <v>0</v>
      </c>
      <c r="W7" s="198">
        <f>ROUND(N(data!H77), 0)</f>
        <v>20693</v>
      </c>
      <c r="X7" s="198">
        <f>ROUND(N(data!H78), 0)</f>
        <v>377007</v>
      </c>
      <c r="Y7" s="198">
        <f>ROUND(N(data!H79), 0)</f>
        <v>0</v>
      </c>
      <c r="Z7" s="198">
        <f>ROUND(N(data!H80), 0)</f>
        <v>6494</v>
      </c>
      <c r="AA7" s="198">
        <f>ROUND(N(data!H81), 0)</f>
        <v>0</v>
      </c>
      <c r="AB7" s="198">
        <f>ROUND(N(data!H82), 0)</f>
        <v>97692</v>
      </c>
      <c r="AC7" s="198">
        <f>ROUND(N(data!H83), 0)</f>
        <v>31624</v>
      </c>
      <c r="AD7" s="198">
        <f>ROUND(N(data!H84), 0)</f>
        <v>3388</v>
      </c>
      <c r="AE7" s="198">
        <f>ROUND(N(data!H89), 0)</f>
        <v>93375035</v>
      </c>
      <c r="AF7" s="198">
        <f>ROUND(N(data!H87), 0)</f>
        <v>91719563</v>
      </c>
      <c r="AG7" s="198">
        <f>ROUND(N(data!H90), 0)</f>
        <v>15891</v>
      </c>
      <c r="AH7" s="198">
        <f>ROUND(N(data!H91), 0)</f>
        <v>47397</v>
      </c>
      <c r="AI7" s="198">
        <f>ROUND(N(data!H92), 0)</f>
        <v>6117</v>
      </c>
      <c r="AJ7" s="198">
        <f>ROUND(N(data!H93), 0)</f>
        <v>59109</v>
      </c>
      <c r="AK7" s="271">
        <f>ROUND(N(data!H94), 2)</f>
        <v>47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183</v>
      </c>
      <c r="B8" s="200" t="str">
        <f>RIGHT(data!$C$96,4)</f>
        <v>2024</v>
      </c>
      <c r="C8" s="12" t="str">
        <f>data!I$55</f>
        <v>6150</v>
      </c>
      <c r="D8" s="12" t="s">
        <v>1161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183</v>
      </c>
      <c r="B9" s="200" t="str">
        <f>RIGHT(data!$C$96,4)</f>
        <v>2024</v>
      </c>
      <c r="C9" s="12" t="str">
        <f>data!J$55</f>
        <v>6170</v>
      </c>
      <c r="D9" s="12" t="s">
        <v>1161</v>
      </c>
      <c r="E9" s="198">
        <f>ROUND(N(data!J59), 0)</f>
        <v>1890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183</v>
      </c>
      <c r="B10" s="200" t="str">
        <f>RIGHT(data!$C$96,4)</f>
        <v>2024</v>
      </c>
      <c r="C10" s="12" t="str">
        <f>data!K$55</f>
        <v>6200</v>
      </c>
      <c r="D10" s="12" t="s">
        <v>1161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183</v>
      </c>
      <c r="B11" s="200" t="str">
        <f>RIGHT(data!$C$96,4)</f>
        <v>2024</v>
      </c>
      <c r="C11" s="12" t="str">
        <f>data!L$55</f>
        <v>6210</v>
      </c>
      <c r="D11" s="12" t="s">
        <v>1161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183</v>
      </c>
      <c r="B12" s="200" t="str">
        <f>RIGHT(data!$C$96,4)</f>
        <v>2024</v>
      </c>
      <c r="C12" s="12" t="str">
        <f>data!M$55</f>
        <v>6330</v>
      </c>
      <c r="D12" s="12" t="s">
        <v>1161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183</v>
      </c>
      <c r="B13" s="200" t="str">
        <f>RIGHT(data!$C$96,4)</f>
        <v>2024</v>
      </c>
      <c r="C13" s="12" t="str">
        <f>data!N$55</f>
        <v>6400</v>
      </c>
      <c r="D13" s="12" t="s">
        <v>1161</v>
      </c>
      <c r="E13" s="198">
        <f>ROUND(N(data!N59), 0)</f>
        <v>24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183</v>
      </c>
      <c r="B14" s="200" t="str">
        <f>RIGHT(data!$C$96,4)</f>
        <v>2024</v>
      </c>
      <c r="C14" s="12" t="str">
        <f>data!O$55</f>
        <v>7010</v>
      </c>
      <c r="D14" s="12" t="s">
        <v>1161</v>
      </c>
      <c r="E14" s="198">
        <f>ROUND(N(data!O59), 0)</f>
        <v>1305</v>
      </c>
      <c r="F14" s="271">
        <f>ROUND(N(data!O60), 2)</f>
        <v>59</v>
      </c>
      <c r="G14" s="198">
        <f>ROUND(N(data!O61), 0)</f>
        <v>7153542</v>
      </c>
      <c r="H14" s="198">
        <f>ROUND(N(data!O62), 0)</f>
        <v>1374711</v>
      </c>
      <c r="I14" s="198">
        <f>ROUND(N(data!O63), 0)</f>
        <v>519886</v>
      </c>
      <c r="J14" s="198">
        <f>ROUND(N(data!O64), 0)</f>
        <v>980202</v>
      </c>
      <c r="K14" s="198">
        <f>ROUND(N(data!O65), 0)</f>
        <v>0</v>
      </c>
      <c r="L14" s="198">
        <f>ROUND(N(data!O66), 0)</f>
        <v>5547266</v>
      </c>
      <c r="M14" s="198">
        <f>ROUND(N(data!O67), 0)</f>
        <v>400558</v>
      </c>
      <c r="N14" s="198">
        <f>ROUND(N(data!O68), 0)</f>
        <v>19221</v>
      </c>
      <c r="O14" s="198">
        <f>ROUND(N(data!O69), 0)</f>
        <v>2248930</v>
      </c>
      <c r="P14" s="198">
        <f>ROUND(N(data!O70), 0)</f>
        <v>0</v>
      </c>
      <c r="Q14" s="198">
        <f>ROUND(N(data!O71), 0)</f>
        <v>1568349</v>
      </c>
      <c r="R14" s="198">
        <f>ROUND(N(data!O72), 0)</f>
        <v>0</v>
      </c>
      <c r="S14" s="198">
        <f>ROUND(N(data!O73), 0)</f>
        <v>155493</v>
      </c>
      <c r="T14" s="198">
        <f>ROUND(N(data!O74), 0)</f>
        <v>80611</v>
      </c>
      <c r="U14" s="198">
        <f>ROUND(N(data!O75), 0)</f>
        <v>0</v>
      </c>
      <c r="V14" s="198">
        <f>ROUND(N(data!O76), 0)</f>
        <v>0</v>
      </c>
      <c r="W14" s="198">
        <f>ROUND(N(data!O77), 0)</f>
        <v>67385</v>
      </c>
      <c r="X14" s="198">
        <f>ROUND(N(data!O78), 0)</f>
        <v>266401</v>
      </c>
      <c r="Y14" s="198">
        <f>ROUND(N(data!O79), 0)</f>
        <v>0</v>
      </c>
      <c r="Z14" s="198">
        <f>ROUND(N(data!O80), 0)</f>
        <v>6692</v>
      </c>
      <c r="AA14" s="198">
        <f>ROUND(N(data!O81), 0)</f>
        <v>0</v>
      </c>
      <c r="AB14" s="198">
        <f>ROUND(N(data!O82), 0)</f>
        <v>85396</v>
      </c>
      <c r="AC14" s="198">
        <f>ROUND(N(data!O83), 0)</f>
        <v>18602</v>
      </c>
      <c r="AD14" s="198">
        <f>ROUND(N(data!O84), 0)</f>
        <v>36338</v>
      </c>
      <c r="AE14" s="198">
        <f>ROUND(N(data!O89), 0)</f>
        <v>35424006</v>
      </c>
      <c r="AF14" s="198">
        <f>ROUND(N(data!O87), 0)</f>
        <v>30743016</v>
      </c>
      <c r="AG14" s="198">
        <f>ROUND(N(data!O90), 0)</f>
        <v>13892</v>
      </c>
      <c r="AH14" s="198">
        <f>ROUND(N(data!O91), 0)</f>
        <v>10906</v>
      </c>
      <c r="AI14" s="198">
        <f>ROUND(N(data!O92), 0)</f>
        <v>6485</v>
      </c>
      <c r="AJ14" s="198">
        <f>ROUND(N(data!O93), 0)</f>
        <v>87648</v>
      </c>
      <c r="AK14" s="271">
        <f>ROUND(N(data!O94), 2)</f>
        <v>45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183</v>
      </c>
      <c r="B15" s="200" t="str">
        <f>RIGHT(data!$C$96,4)</f>
        <v>2024</v>
      </c>
      <c r="C15" s="12" t="str">
        <f>data!P$55</f>
        <v>7020</v>
      </c>
      <c r="D15" s="12" t="s">
        <v>1161</v>
      </c>
      <c r="E15" s="198">
        <f>ROUND(N(data!P59), 0)</f>
        <v>1661460</v>
      </c>
      <c r="F15" s="271">
        <f>ROUND(N(data!P60), 2)</f>
        <v>42</v>
      </c>
      <c r="G15" s="198">
        <f>ROUND(N(data!P61), 0)</f>
        <v>4225750</v>
      </c>
      <c r="H15" s="198">
        <f>ROUND(N(data!P62), 0)</f>
        <v>958293</v>
      </c>
      <c r="I15" s="198">
        <f>ROUND(N(data!P63), 0)</f>
        <v>2911499</v>
      </c>
      <c r="J15" s="198">
        <f>ROUND(N(data!P64), 0)</f>
        <v>9391480</v>
      </c>
      <c r="K15" s="198">
        <f>ROUND(N(data!P65), 0)</f>
        <v>0</v>
      </c>
      <c r="L15" s="198">
        <f>ROUND(N(data!P66), 0)</f>
        <v>12577295</v>
      </c>
      <c r="M15" s="198">
        <f>ROUND(N(data!P67), 0)</f>
        <v>618223</v>
      </c>
      <c r="N15" s="198">
        <f>ROUND(N(data!P68), 0)</f>
        <v>459306</v>
      </c>
      <c r="O15" s="198">
        <f>ROUND(N(data!P69), 0)</f>
        <v>1498154</v>
      </c>
      <c r="P15" s="198">
        <f>ROUND(N(data!P70), 0)</f>
        <v>0</v>
      </c>
      <c r="Q15" s="198">
        <f>ROUND(N(data!P71), 0)</f>
        <v>419928</v>
      </c>
      <c r="R15" s="198">
        <f>ROUND(N(data!P72), 0)</f>
        <v>57850</v>
      </c>
      <c r="S15" s="198">
        <f>ROUND(N(data!P73), 0)</f>
        <v>273454</v>
      </c>
      <c r="T15" s="198">
        <f>ROUND(N(data!P74), 0)</f>
        <v>67485</v>
      </c>
      <c r="U15" s="198">
        <f>ROUND(N(data!P75), 0)</f>
        <v>327</v>
      </c>
      <c r="V15" s="198">
        <f>ROUND(N(data!P76), 0)</f>
        <v>0</v>
      </c>
      <c r="W15" s="198">
        <f>ROUND(N(data!P77), 0)</f>
        <v>139860</v>
      </c>
      <c r="X15" s="198">
        <f>ROUND(N(data!P78), 0)</f>
        <v>426237</v>
      </c>
      <c r="Y15" s="198">
        <f>ROUND(N(data!P79), 0)</f>
        <v>0</v>
      </c>
      <c r="Z15" s="198">
        <f>ROUND(N(data!P80), 0)</f>
        <v>5102</v>
      </c>
      <c r="AA15" s="198">
        <f>ROUND(N(data!P81), 0)</f>
        <v>350</v>
      </c>
      <c r="AB15" s="198">
        <f>ROUND(N(data!P82), 0)</f>
        <v>80303</v>
      </c>
      <c r="AC15" s="198">
        <f>ROUND(N(data!P83), 0)</f>
        <v>27258</v>
      </c>
      <c r="AD15" s="198">
        <f>ROUND(N(data!P84), 0)</f>
        <v>101697</v>
      </c>
      <c r="AE15" s="198">
        <f>ROUND(N(data!P89), 0)</f>
        <v>144295021</v>
      </c>
      <c r="AF15" s="198">
        <f>ROUND(N(data!P87), 0)</f>
        <v>40366809</v>
      </c>
      <c r="AG15" s="198">
        <f>ROUND(N(data!P90), 0)</f>
        <v>12954</v>
      </c>
      <c r="AH15" s="198">
        <f>ROUND(N(data!P91), 0)</f>
        <v>0</v>
      </c>
      <c r="AI15" s="198">
        <f>ROUND(N(data!P92), 0)</f>
        <v>7657</v>
      </c>
      <c r="AJ15" s="198">
        <f>ROUND(N(data!P93), 0)</f>
        <v>69929</v>
      </c>
      <c r="AK15" s="271">
        <f>ROUND(N(data!P94), 2)</f>
        <v>24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183</v>
      </c>
      <c r="B16" s="200" t="str">
        <f>RIGHT(data!$C$96,4)</f>
        <v>2024</v>
      </c>
      <c r="C16" s="12" t="str">
        <f>data!Q$55</f>
        <v>7030</v>
      </c>
      <c r="D16" s="12" t="s">
        <v>1161</v>
      </c>
      <c r="E16" s="198">
        <f>ROUND(N(data!Q59), 0)</f>
        <v>414880</v>
      </c>
      <c r="F16" s="271">
        <f>ROUND(N(data!Q60), 2)</f>
        <v>6</v>
      </c>
      <c r="G16" s="198">
        <f>ROUND(N(data!Q61), 0)</f>
        <v>660388</v>
      </c>
      <c r="H16" s="198">
        <f>ROUND(N(data!Q62), 0)</f>
        <v>160245</v>
      </c>
      <c r="I16" s="198">
        <f>ROUND(N(data!Q63), 0)</f>
        <v>0</v>
      </c>
      <c r="J16" s="198">
        <f>ROUND(N(data!Q64), 0)</f>
        <v>187836</v>
      </c>
      <c r="K16" s="198">
        <f>ROUND(N(data!Q65), 0)</f>
        <v>0</v>
      </c>
      <c r="L16" s="198">
        <f>ROUND(N(data!Q66), 0)</f>
        <v>388840</v>
      </c>
      <c r="M16" s="198">
        <f>ROUND(N(data!Q67), 0)</f>
        <v>46090</v>
      </c>
      <c r="N16" s="198">
        <f>ROUND(N(data!Q68), 0)</f>
        <v>0</v>
      </c>
      <c r="O16" s="198">
        <f>ROUND(N(data!Q69), 0)</f>
        <v>76755</v>
      </c>
      <c r="P16" s="198">
        <f>ROUND(N(data!Q70), 0)</f>
        <v>0</v>
      </c>
      <c r="Q16" s="198">
        <f>ROUND(N(data!Q71), 0)</f>
        <v>0</v>
      </c>
      <c r="R16" s="198">
        <f>ROUND(N(data!Q72), 0)</f>
        <v>538</v>
      </c>
      <c r="S16" s="198">
        <f>ROUND(N(data!Q73), 0)</f>
        <v>0</v>
      </c>
      <c r="T16" s="198">
        <f>ROUND(N(data!Q74), 0)</f>
        <v>14715</v>
      </c>
      <c r="U16" s="198">
        <f>ROUND(N(data!Q75), 0)</f>
        <v>0</v>
      </c>
      <c r="V16" s="198">
        <f>ROUND(N(data!Q76), 0)</f>
        <v>0</v>
      </c>
      <c r="W16" s="198">
        <f>ROUND(N(data!Q77), 0)</f>
        <v>41</v>
      </c>
      <c r="X16" s="198">
        <f>ROUND(N(data!Q78), 0)</f>
        <v>40784</v>
      </c>
      <c r="Y16" s="198">
        <f>ROUND(N(data!Q79), 0)</f>
        <v>0</v>
      </c>
      <c r="Z16" s="198">
        <f>ROUND(N(data!Q80), 0)</f>
        <v>768</v>
      </c>
      <c r="AA16" s="198">
        <f>ROUND(N(data!Q81), 0)</f>
        <v>0</v>
      </c>
      <c r="AB16" s="198">
        <f>ROUND(N(data!Q82), 0)</f>
        <v>17499</v>
      </c>
      <c r="AC16" s="198">
        <f>ROUND(N(data!Q83), 0)</f>
        <v>2410</v>
      </c>
      <c r="AD16" s="198">
        <f>ROUND(N(data!Q84), 0)</f>
        <v>0</v>
      </c>
      <c r="AE16" s="198">
        <f>ROUND(N(data!Q89), 0)</f>
        <v>3041162</v>
      </c>
      <c r="AF16" s="198">
        <f>ROUND(N(data!Q87), 0)</f>
        <v>319337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15777</v>
      </c>
      <c r="AK16" s="271">
        <f>ROUND(N(data!Q94), 2)</f>
        <v>6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183</v>
      </c>
      <c r="B17" s="200" t="str">
        <f>RIGHT(data!$C$96,4)</f>
        <v>2024</v>
      </c>
      <c r="C17" s="12" t="str">
        <f>data!R$55</f>
        <v>7040</v>
      </c>
      <c r="D17" s="12" t="s">
        <v>1161</v>
      </c>
      <c r="E17" s="198">
        <f>ROUND(N(data!R59), 0)</f>
        <v>0</v>
      </c>
      <c r="F17" s="271">
        <f>ROUND(N(data!R60), 2)</f>
        <v>20</v>
      </c>
      <c r="G17" s="198">
        <f>ROUND(N(data!R61), 0)</f>
        <v>2129739</v>
      </c>
      <c r="H17" s="198">
        <f>ROUND(N(data!R62), 0)</f>
        <v>399743</v>
      </c>
      <c r="I17" s="198">
        <f>ROUND(N(data!R63), 0)</f>
        <v>0</v>
      </c>
      <c r="J17" s="198">
        <f>ROUND(N(data!R64), 0)</f>
        <v>30177</v>
      </c>
      <c r="K17" s="198">
        <f>ROUND(N(data!R65), 0)</f>
        <v>0</v>
      </c>
      <c r="L17" s="198">
        <f>ROUND(N(data!R66), 0)</f>
        <v>1435318</v>
      </c>
      <c r="M17" s="198">
        <f>ROUND(N(data!R67), 0)</f>
        <v>89073</v>
      </c>
      <c r="N17" s="198">
        <f>ROUND(N(data!R68), 0)</f>
        <v>1639</v>
      </c>
      <c r="O17" s="198">
        <f>ROUND(N(data!R69), 0)</f>
        <v>137484</v>
      </c>
      <c r="P17" s="198">
        <f>ROUND(N(data!R70), 0)</f>
        <v>0</v>
      </c>
      <c r="Q17" s="198">
        <f>ROUND(N(data!R71), 0)</f>
        <v>660</v>
      </c>
      <c r="R17" s="198">
        <f>ROUND(N(data!R72), 0)</f>
        <v>0</v>
      </c>
      <c r="S17" s="198">
        <f>ROUND(N(data!R73), 0)</f>
        <v>33760</v>
      </c>
      <c r="T17" s="198">
        <f>ROUND(N(data!R74), 0)</f>
        <v>5029</v>
      </c>
      <c r="U17" s="198">
        <f>ROUND(N(data!R75), 0)</f>
        <v>5932</v>
      </c>
      <c r="V17" s="198">
        <f>ROUND(N(data!R76), 0)</f>
        <v>0</v>
      </c>
      <c r="W17" s="198">
        <f>ROUND(N(data!R77), 0)</f>
        <v>2685</v>
      </c>
      <c r="X17" s="198">
        <f>ROUND(N(data!R78), 0)</f>
        <v>48386</v>
      </c>
      <c r="Y17" s="198">
        <f>ROUND(N(data!R79), 0)</f>
        <v>0</v>
      </c>
      <c r="Z17" s="198">
        <f>ROUND(N(data!R80), 0)</f>
        <v>2297</v>
      </c>
      <c r="AA17" s="198">
        <f>ROUND(N(data!R81), 0)</f>
        <v>0</v>
      </c>
      <c r="AB17" s="198">
        <f>ROUND(N(data!R82), 0)</f>
        <v>33908</v>
      </c>
      <c r="AC17" s="198">
        <f>ROUND(N(data!R83), 0)</f>
        <v>4828</v>
      </c>
      <c r="AD17" s="198">
        <f>ROUND(N(data!R84), 0)</f>
        <v>0</v>
      </c>
      <c r="AE17" s="198">
        <f>ROUND(N(data!R89), 0)</f>
        <v>18189587</v>
      </c>
      <c r="AF17" s="198">
        <f>ROUND(N(data!R87), 0)</f>
        <v>5275698</v>
      </c>
      <c r="AG17" s="198">
        <f>ROUND(N(data!R90), 0)</f>
        <v>5420</v>
      </c>
      <c r="AH17" s="198">
        <f>ROUND(N(data!R91), 0)</f>
        <v>2402</v>
      </c>
      <c r="AI17" s="198">
        <f>ROUND(N(data!R92), 0)</f>
        <v>0</v>
      </c>
      <c r="AJ17" s="198">
        <f>ROUND(N(data!R93), 0)</f>
        <v>6146</v>
      </c>
      <c r="AK17" s="271">
        <f>ROUND(N(data!R94), 2)</f>
        <v>18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183</v>
      </c>
      <c r="B18" s="200" t="str">
        <f>RIGHT(data!$C$96,4)</f>
        <v>2024</v>
      </c>
      <c r="C18" s="12" t="str">
        <f>data!S$55</f>
        <v>7050</v>
      </c>
      <c r="D18" s="12" t="s">
        <v>1161</v>
      </c>
      <c r="E18" s="198">
        <f>ROUND(N(data!S59), 0)</f>
        <v>0</v>
      </c>
      <c r="F18" s="271">
        <f>ROUND(N(data!S60), 2)</f>
        <v>12</v>
      </c>
      <c r="G18" s="198">
        <f>ROUND(N(data!S61), 0)</f>
        <v>797906</v>
      </c>
      <c r="H18" s="198">
        <f>ROUND(N(data!S62), 0)</f>
        <v>263662</v>
      </c>
      <c r="I18" s="198">
        <f>ROUND(N(data!S63), 0)</f>
        <v>0</v>
      </c>
      <c r="J18" s="198">
        <f>ROUND(N(data!S64), 0)</f>
        <v>266573</v>
      </c>
      <c r="K18" s="198">
        <f>ROUND(N(data!S65), 0)</f>
        <v>0</v>
      </c>
      <c r="L18" s="198">
        <f>ROUND(N(data!S66), 0)</f>
        <v>-1478704</v>
      </c>
      <c r="M18" s="198">
        <f>ROUND(N(data!S67), 0)</f>
        <v>119849</v>
      </c>
      <c r="N18" s="198">
        <f>ROUND(N(data!S68), 0)</f>
        <v>0</v>
      </c>
      <c r="O18" s="198">
        <f>ROUND(N(data!S69), 0)</f>
        <v>357641</v>
      </c>
      <c r="P18" s="198">
        <f>ROUND(N(data!S70), 0)</f>
        <v>0</v>
      </c>
      <c r="Q18" s="198">
        <f>ROUND(N(data!S71), 0)</f>
        <v>53274</v>
      </c>
      <c r="R18" s="198">
        <f>ROUND(N(data!S72), 0)</f>
        <v>0</v>
      </c>
      <c r="S18" s="198">
        <f>ROUND(N(data!S73), 0)</f>
        <v>21486</v>
      </c>
      <c r="T18" s="198">
        <f>ROUND(N(data!S74), 0)</f>
        <v>8745</v>
      </c>
      <c r="U18" s="198">
        <f>ROUND(N(data!S75), 0)</f>
        <v>0</v>
      </c>
      <c r="V18" s="198">
        <f>ROUND(N(data!S76), 0)</f>
        <v>0</v>
      </c>
      <c r="W18" s="198">
        <f>ROUND(N(data!S77), 0)</f>
        <v>245067</v>
      </c>
      <c r="X18" s="198">
        <f>ROUND(N(data!S78), 0)</f>
        <v>0</v>
      </c>
      <c r="Y18" s="198">
        <f>ROUND(N(data!S79), 0)</f>
        <v>0</v>
      </c>
      <c r="Z18" s="198">
        <f>ROUND(N(data!S80), 0)</f>
        <v>59</v>
      </c>
      <c r="AA18" s="198">
        <f>ROUND(N(data!S81), 0)</f>
        <v>0</v>
      </c>
      <c r="AB18" s="198">
        <f>ROUND(N(data!S82), 0)</f>
        <v>21039</v>
      </c>
      <c r="AC18" s="198">
        <f>ROUND(N(data!S83), 0)</f>
        <v>7973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3422</v>
      </c>
      <c r="AH18" s="198">
        <f>ROUND(N(data!S91), 0)</f>
        <v>0</v>
      </c>
      <c r="AI18" s="198">
        <f>ROUND(N(data!S92), 0)</f>
        <v>0</v>
      </c>
      <c r="AJ18" s="198">
        <f>ROUND(N(data!S93), 0)</f>
        <v>5826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183</v>
      </c>
      <c r="B19" s="200" t="str">
        <f>RIGHT(data!$C$96,4)</f>
        <v>2024</v>
      </c>
      <c r="C19" s="12" t="str">
        <f>data!T$55</f>
        <v>7060</v>
      </c>
      <c r="D19" s="12" t="s">
        <v>1161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183</v>
      </c>
      <c r="B20" s="200" t="str">
        <f>RIGHT(data!$C$96,4)</f>
        <v>2024</v>
      </c>
      <c r="C20" s="12" t="str">
        <f>data!U$55</f>
        <v>7070</v>
      </c>
      <c r="D20" s="12" t="s">
        <v>1161</v>
      </c>
      <c r="E20" s="198">
        <f>ROUND(N(data!U59), 0)</f>
        <v>349362</v>
      </c>
      <c r="F20" s="271">
        <f>ROUND(N(data!U60), 2)</f>
        <v>38</v>
      </c>
      <c r="G20" s="198">
        <f>ROUND(N(data!U61), 0)</f>
        <v>2437039</v>
      </c>
      <c r="H20" s="198">
        <f>ROUND(N(data!U62), 0)</f>
        <v>738923</v>
      </c>
      <c r="I20" s="198">
        <f>ROUND(N(data!U63), 0)</f>
        <v>0</v>
      </c>
      <c r="J20" s="198">
        <f>ROUND(N(data!U64), 0)</f>
        <v>1686350</v>
      </c>
      <c r="K20" s="198">
        <f>ROUND(N(data!U65), 0)</f>
        <v>0</v>
      </c>
      <c r="L20" s="198">
        <f>ROUND(N(data!U66), 0)</f>
        <v>13059038</v>
      </c>
      <c r="M20" s="198">
        <f>ROUND(N(data!U67), 0)</f>
        <v>125098</v>
      </c>
      <c r="N20" s="198">
        <f>ROUND(N(data!U68), 0)</f>
        <v>0</v>
      </c>
      <c r="O20" s="198">
        <f>ROUND(N(data!U69), 0)</f>
        <v>1297279</v>
      </c>
      <c r="P20" s="198">
        <f>ROUND(N(data!U70), 0)</f>
        <v>1006142</v>
      </c>
      <c r="Q20" s="198">
        <f>ROUND(N(data!U71), 0)</f>
        <v>-1494</v>
      </c>
      <c r="R20" s="198">
        <f>ROUND(N(data!U72), 0)</f>
        <v>1106</v>
      </c>
      <c r="S20" s="198">
        <f>ROUND(N(data!U73), 0)</f>
        <v>74570</v>
      </c>
      <c r="T20" s="198">
        <f>ROUND(N(data!U74), 0)</f>
        <v>0</v>
      </c>
      <c r="U20" s="198">
        <f>ROUND(N(data!U75), 0)</f>
        <v>9442</v>
      </c>
      <c r="V20" s="198">
        <f>ROUND(N(data!U76), 0)</f>
        <v>0</v>
      </c>
      <c r="W20" s="198">
        <f>ROUND(N(data!U77), 0)</f>
        <v>764</v>
      </c>
      <c r="X20" s="198">
        <f>ROUND(N(data!U78), 0)</f>
        <v>111882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29986</v>
      </c>
      <c r="AC20" s="198">
        <f>ROUND(N(data!U83), 0)</f>
        <v>64882</v>
      </c>
      <c r="AD20" s="198">
        <f>ROUND(N(data!U84), 0)</f>
        <v>8145308</v>
      </c>
      <c r="AE20" s="198">
        <f>ROUND(N(data!U89), 0)</f>
        <v>37728333</v>
      </c>
      <c r="AF20" s="198">
        <f>ROUND(N(data!U87), 0)</f>
        <v>20796173</v>
      </c>
      <c r="AG20" s="198">
        <f>ROUND(N(data!U90), 0)</f>
        <v>4878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183</v>
      </c>
      <c r="B21" s="200" t="str">
        <f>RIGHT(data!$C$96,4)</f>
        <v>2024</v>
      </c>
      <c r="C21" s="12" t="str">
        <f>data!V$55</f>
        <v>7110</v>
      </c>
      <c r="D21" s="12" t="s">
        <v>1161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183</v>
      </c>
      <c r="B22" s="200" t="str">
        <f>RIGHT(data!$C$96,4)</f>
        <v>2024</v>
      </c>
      <c r="C22" s="12" t="str">
        <f>data!W$55</f>
        <v>7120</v>
      </c>
      <c r="D22" s="12" t="s">
        <v>1161</v>
      </c>
      <c r="E22" s="198">
        <f>ROUND(N(data!W59), 0)</f>
        <v>3755</v>
      </c>
      <c r="F22" s="271">
        <f>ROUND(N(data!W60), 2)</f>
        <v>9</v>
      </c>
      <c r="G22" s="198">
        <f>ROUND(N(data!W61), 0)</f>
        <v>833272</v>
      </c>
      <c r="H22" s="198">
        <f>ROUND(N(data!W62), 0)</f>
        <v>200417</v>
      </c>
      <c r="I22" s="198">
        <f>ROUND(N(data!W63), 0)</f>
        <v>0</v>
      </c>
      <c r="J22" s="198">
        <f>ROUND(N(data!W64), 0)</f>
        <v>57273</v>
      </c>
      <c r="K22" s="198">
        <f>ROUND(N(data!W65), 0)</f>
        <v>0</v>
      </c>
      <c r="L22" s="198">
        <f>ROUND(N(data!W66), 0)</f>
        <v>199094</v>
      </c>
      <c r="M22" s="198">
        <f>ROUND(N(data!W67), 0)</f>
        <v>131390</v>
      </c>
      <c r="N22" s="198">
        <f>ROUND(N(data!W68), 0)</f>
        <v>0</v>
      </c>
      <c r="O22" s="198">
        <f>ROUND(N(data!W69), 0)</f>
        <v>94502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17077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4213</v>
      </c>
      <c r="X22" s="198">
        <f>ROUND(N(data!W78), 0)</f>
        <v>14801</v>
      </c>
      <c r="Y22" s="198">
        <f>ROUND(N(data!W79), 0)</f>
        <v>0</v>
      </c>
      <c r="Z22" s="198">
        <f>ROUND(N(data!W80), 0)</f>
        <v>245</v>
      </c>
      <c r="AA22" s="198">
        <f>ROUND(N(data!W81), 0)</f>
        <v>0</v>
      </c>
      <c r="AB22" s="198">
        <f>ROUND(N(data!W82), 0)</f>
        <v>49473</v>
      </c>
      <c r="AC22" s="198">
        <f>ROUND(N(data!W83), 0)</f>
        <v>8693</v>
      </c>
      <c r="AD22" s="198">
        <f>ROUND(N(data!W84), 0)</f>
        <v>0</v>
      </c>
      <c r="AE22" s="198">
        <f>ROUND(N(data!W89), 0)</f>
        <v>16140563</v>
      </c>
      <c r="AF22" s="198">
        <f>ROUND(N(data!W87), 0)</f>
        <v>4773973</v>
      </c>
      <c r="AG22" s="198">
        <f>ROUND(N(data!W90), 0)</f>
        <v>2185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183</v>
      </c>
      <c r="B23" s="200" t="str">
        <f>RIGHT(data!$C$96,4)</f>
        <v>2024</v>
      </c>
      <c r="C23" s="12" t="str">
        <f>data!X$55</f>
        <v>7130</v>
      </c>
      <c r="D23" s="12" t="s">
        <v>1161</v>
      </c>
      <c r="E23" s="198">
        <f>ROUND(N(data!X59), 0)</f>
        <v>25083</v>
      </c>
      <c r="F23" s="271">
        <f>ROUND(N(data!X60), 2)</f>
        <v>13</v>
      </c>
      <c r="G23" s="198">
        <f>ROUND(N(data!X61), 0)</f>
        <v>1393881</v>
      </c>
      <c r="H23" s="198">
        <f>ROUND(N(data!X62), 0)</f>
        <v>302670</v>
      </c>
      <c r="I23" s="198">
        <f>ROUND(N(data!X63), 0)</f>
        <v>0</v>
      </c>
      <c r="J23" s="198">
        <f>ROUND(N(data!X64), 0)</f>
        <v>491804</v>
      </c>
      <c r="K23" s="198">
        <f>ROUND(N(data!X65), 0)</f>
        <v>0</v>
      </c>
      <c r="L23" s="198">
        <f>ROUND(N(data!X66), 0)</f>
        <v>3556062</v>
      </c>
      <c r="M23" s="198">
        <f>ROUND(N(data!X67), 0)</f>
        <v>268587</v>
      </c>
      <c r="N23" s="198">
        <f>ROUND(N(data!X68), 0)</f>
        <v>0</v>
      </c>
      <c r="O23" s="198">
        <f>ROUND(N(data!X69), 0)</f>
        <v>96713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29112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2118</v>
      </c>
      <c r="X23" s="198">
        <f>ROUND(N(data!X78), 0)</f>
        <v>51082</v>
      </c>
      <c r="Y23" s="198">
        <f>ROUND(N(data!X79), 0)</f>
        <v>0</v>
      </c>
      <c r="Z23" s="198">
        <f>ROUND(N(data!X80), 0)</f>
        <v>1027</v>
      </c>
      <c r="AA23" s="198">
        <f>ROUND(N(data!X81), 0)</f>
        <v>0</v>
      </c>
      <c r="AB23" s="198">
        <f>ROUND(N(data!X82), 0)</f>
        <v>11861</v>
      </c>
      <c r="AC23" s="198">
        <f>ROUND(N(data!X83), 0)</f>
        <v>1514</v>
      </c>
      <c r="AD23" s="198">
        <f>ROUND(N(data!X84), 0)</f>
        <v>0</v>
      </c>
      <c r="AE23" s="198">
        <f>ROUND(N(data!X89), 0)</f>
        <v>82106625</v>
      </c>
      <c r="AF23" s="198">
        <f>ROUND(N(data!X87), 0)</f>
        <v>21798483</v>
      </c>
      <c r="AG23" s="198">
        <f>ROUND(N(data!X90), 0)</f>
        <v>1929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183</v>
      </c>
      <c r="B24" s="200" t="str">
        <f>RIGHT(data!$C$96,4)</f>
        <v>2024</v>
      </c>
      <c r="C24" s="12" t="str">
        <f>data!Y$55</f>
        <v>7140</v>
      </c>
      <c r="D24" s="12" t="s">
        <v>1161</v>
      </c>
      <c r="E24" s="198">
        <f>ROUND(N(data!Y59), 0)</f>
        <v>67938</v>
      </c>
      <c r="F24" s="271">
        <f>ROUND(N(data!Y60), 2)</f>
        <v>29</v>
      </c>
      <c r="G24" s="198">
        <f>ROUND(N(data!Y61), 0)</f>
        <v>2104264</v>
      </c>
      <c r="H24" s="198">
        <f>ROUND(N(data!Y62), 0)</f>
        <v>515575</v>
      </c>
      <c r="I24" s="198">
        <f>ROUND(N(data!Y63), 0)</f>
        <v>540</v>
      </c>
      <c r="J24" s="198">
        <f>ROUND(N(data!Y64), 0)</f>
        <v>160036</v>
      </c>
      <c r="K24" s="198">
        <f>ROUND(N(data!Y65), 0)</f>
        <v>0</v>
      </c>
      <c r="L24" s="198">
        <f>ROUND(N(data!Y66), 0)</f>
        <v>2646103</v>
      </c>
      <c r="M24" s="198">
        <f>ROUND(N(data!Y67), 0)</f>
        <v>332132</v>
      </c>
      <c r="N24" s="198">
        <f>ROUND(N(data!Y68), 0)</f>
        <v>0</v>
      </c>
      <c r="O24" s="198">
        <f>ROUND(N(data!Y69), 0)</f>
        <v>274396</v>
      </c>
      <c r="P24" s="198">
        <f>ROUND(N(data!Y70), 0)</f>
        <v>0</v>
      </c>
      <c r="Q24" s="198">
        <f>ROUND(N(data!Y71), 0)</f>
        <v>51486</v>
      </c>
      <c r="R24" s="198">
        <f>ROUND(N(data!Y72), 0)</f>
        <v>0</v>
      </c>
      <c r="S24" s="198">
        <f>ROUND(N(data!Y73), 0)</f>
        <v>45782</v>
      </c>
      <c r="T24" s="198">
        <f>ROUND(N(data!Y74), 0)</f>
        <v>69746</v>
      </c>
      <c r="U24" s="198">
        <f>ROUND(N(data!Y75), 0)</f>
        <v>0</v>
      </c>
      <c r="V24" s="198">
        <f>ROUND(N(data!Y76), 0)</f>
        <v>0</v>
      </c>
      <c r="W24" s="198">
        <f>ROUND(N(data!Y77), 0)</f>
        <v>5597</v>
      </c>
      <c r="X24" s="198">
        <f>ROUND(N(data!Y78), 0)</f>
        <v>71793</v>
      </c>
      <c r="Y24" s="198">
        <f>ROUND(N(data!Y79), 0)</f>
        <v>0</v>
      </c>
      <c r="Z24" s="198">
        <f>ROUND(N(data!Y80), 0)</f>
        <v>1537</v>
      </c>
      <c r="AA24" s="198">
        <f>ROUND(N(data!Y81), 0)</f>
        <v>0</v>
      </c>
      <c r="AB24" s="198">
        <f>ROUND(N(data!Y82), 0)</f>
        <v>18050</v>
      </c>
      <c r="AC24" s="198">
        <f>ROUND(N(data!Y83), 0)</f>
        <v>10405</v>
      </c>
      <c r="AD24" s="198">
        <f>ROUND(N(data!Y84), 0)</f>
        <v>-5725</v>
      </c>
      <c r="AE24" s="198">
        <f>ROUND(N(data!Y89), 0)</f>
        <v>45120498</v>
      </c>
      <c r="AF24" s="198">
        <f>ROUND(N(data!Y87), 0)</f>
        <v>16764538</v>
      </c>
      <c r="AG24" s="198">
        <f>ROUND(N(data!Y90), 0)</f>
        <v>13870</v>
      </c>
      <c r="AH24" s="198">
        <f>ROUND(N(data!Y91), 0)</f>
        <v>0</v>
      </c>
      <c r="AI24" s="198">
        <f>ROUND(N(data!Y92), 0)</f>
        <v>2995</v>
      </c>
      <c r="AJ24" s="198">
        <f>ROUND(N(data!Y93), 0)</f>
        <v>85629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183</v>
      </c>
      <c r="B25" s="200" t="str">
        <f>RIGHT(data!$C$96,4)</f>
        <v>2024</v>
      </c>
      <c r="C25" s="12" t="str">
        <f>data!Z$55</f>
        <v>7150</v>
      </c>
      <c r="D25" s="12" t="s">
        <v>1161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183</v>
      </c>
      <c r="B26" s="200" t="str">
        <f>RIGHT(data!$C$96,4)</f>
        <v>2024</v>
      </c>
      <c r="C26" s="12" t="str">
        <f>data!AA$55</f>
        <v>7160</v>
      </c>
      <c r="D26" s="12" t="s">
        <v>1161</v>
      </c>
      <c r="E26" s="198">
        <f>ROUND(N(data!AA59), 0)</f>
        <v>1064</v>
      </c>
      <c r="F26" s="271">
        <f>ROUND(N(data!AA60), 2)</f>
        <v>4</v>
      </c>
      <c r="G26" s="198">
        <f>ROUND(N(data!AA61), 0)</f>
        <v>334690</v>
      </c>
      <c r="H26" s="198">
        <f>ROUND(N(data!AA62), 0)</f>
        <v>69821</v>
      </c>
      <c r="I26" s="198">
        <f>ROUND(N(data!AA63), 0)</f>
        <v>4500</v>
      </c>
      <c r="J26" s="198">
        <f>ROUND(N(data!AA64), 0)</f>
        <v>198731</v>
      </c>
      <c r="K26" s="198">
        <f>ROUND(N(data!AA65), 0)</f>
        <v>0</v>
      </c>
      <c r="L26" s="198">
        <f>ROUND(N(data!AA66), 0)</f>
        <v>565087</v>
      </c>
      <c r="M26" s="198">
        <f>ROUND(N(data!AA67), 0)</f>
        <v>51357</v>
      </c>
      <c r="N26" s="198">
        <f>ROUND(N(data!AA68), 0)</f>
        <v>-59</v>
      </c>
      <c r="O26" s="198">
        <f>ROUND(N(data!AA69), 0)</f>
        <v>42093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10949</v>
      </c>
      <c r="T26" s="198">
        <f>ROUND(N(data!AA74), 0)</f>
        <v>2967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15006</v>
      </c>
      <c r="Y26" s="198">
        <f>ROUND(N(data!AA79), 0)</f>
        <v>0</v>
      </c>
      <c r="Z26" s="198">
        <f>ROUND(N(data!AA80), 0)</f>
        <v>238</v>
      </c>
      <c r="AA26" s="198">
        <f>ROUND(N(data!AA81), 0)</f>
        <v>0</v>
      </c>
      <c r="AB26" s="198">
        <f>ROUND(N(data!AA82), 0)</f>
        <v>16831</v>
      </c>
      <c r="AC26" s="198">
        <f>ROUND(N(data!AA83), 0)</f>
        <v>-3898</v>
      </c>
      <c r="AD26" s="198">
        <f>ROUND(N(data!AA84), 0)</f>
        <v>0</v>
      </c>
      <c r="AE26" s="198">
        <f>ROUND(N(data!AA89), 0)</f>
        <v>4791266</v>
      </c>
      <c r="AF26" s="198">
        <f>ROUND(N(data!AA87), 0)</f>
        <v>1688132</v>
      </c>
      <c r="AG26" s="198">
        <f>ROUND(N(data!AA90), 0)</f>
        <v>2737</v>
      </c>
      <c r="AH26" s="198">
        <f>ROUND(N(data!AA91), 0)</f>
        <v>0</v>
      </c>
      <c r="AI26" s="198">
        <f>ROUND(N(data!AA92), 0)</f>
        <v>0</v>
      </c>
      <c r="AJ26" s="198">
        <f>ROUND(N(data!AA93), 0)</f>
        <v>3624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183</v>
      </c>
      <c r="B27" s="200" t="str">
        <f>RIGHT(data!$C$96,4)</f>
        <v>2024</v>
      </c>
      <c r="C27" s="12" t="str">
        <f>data!AB$55</f>
        <v>7170</v>
      </c>
      <c r="D27" s="12" t="s">
        <v>1161</v>
      </c>
      <c r="E27" s="198">
        <f>ROUND(N(data!AB59), 0)</f>
        <v>0</v>
      </c>
      <c r="F27" s="271">
        <f>ROUND(N(data!AB60), 2)</f>
        <v>45</v>
      </c>
      <c r="G27" s="198">
        <f>ROUND(N(data!AB61), 0)</f>
        <v>4503117</v>
      </c>
      <c r="H27" s="198">
        <f>ROUND(N(data!AB62), 0)</f>
        <v>1028029</v>
      </c>
      <c r="I27" s="198">
        <f>ROUND(N(data!AB63), 0)</f>
        <v>0</v>
      </c>
      <c r="J27" s="198">
        <f>ROUND(N(data!AB64), 0)</f>
        <v>3927894</v>
      </c>
      <c r="K27" s="198">
        <f>ROUND(N(data!AB65), 0)</f>
        <v>0</v>
      </c>
      <c r="L27" s="198">
        <f>ROUND(N(data!AB66), 0)</f>
        <v>3452940</v>
      </c>
      <c r="M27" s="198">
        <f>ROUND(N(data!AB67), 0)</f>
        <v>60509</v>
      </c>
      <c r="N27" s="198">
        <f>ROUND(N(data!AB68), 0)</f>
        <v>12146</v>
      </c>
      <c r="O27" s="198">
        <f>ROUND(N(data!AB69), 0)</f>
        <v>479604</v>
      </c>
      <c r="P27" s="198">
        <f>ROUND(N(data!AB70), 0)</f>
        <v>0</v>
      </c>
      <c r="Q27" s="198">
        <f>ROUND(N(data!AB71), 0)</f>
        <v>0</v>
      </c>
      <c r="R27" s="198">
        <f>ROUND(N(data!AB72), 0)</f>
        <v>2635</v>
      </c>
      <c r="S27" s="198">
        <f>ROUND(N(data!AB73), 0)</f>
        <v>169589</v>
      </c>
      <c r="T27" s="198">
        <f>ROUND(N(data!AB74), 0)</f>
        <v>4722</v>
      </c>
      <c r="U27" s="198">
        <f>ROUND(N(data!AB75), 0)</f>
        <v>0</v>
      </c>
      <c r="V27" s="198">
        <f>ROUND(N(data!AB76), 0)</f>
        <v>0</v>
      </c>
      <c r="W27" s="198">
        <f>ROUND(N(data!AB77), 0)</f>
        <v>1260</v>
      </c>
      <c r="X27" s="198">
        <f>ROUND(N(data!AB78), 0)</f>
        <v>233494</v>
      </c>
      <c r="Y27" s="198">
        <f>ROUND(N(data!AB79), 0)</f>
        <v>2194</v>
      </c>
      <c r="Z27" s="198">
        <f>ROUND(N(data!AB80), 0)</f>
        <v>4668</v>
      </c>
      <c r="AA27" s="198">
        <f>ROUND(N(data!AB81), 0)</f>
        <v>0</v>
      </c>
      <c r="AB27" s="198">
        <f>ROUND(N(data!AB82), 0)</f>
        <v>6822</v>
      </c>
      <c r="AC27" s="198">
        <f>ROUND(N(data!AB83), 0)</f>
        <v>54220</v>
      </c>
      <c r="AD27" s="198">
        <f>ROUND(N(data!AB84), 0)</f>
        <v>6490</v>
      </c>
      <c r="AE27" s="198">
        <f>ROUND(N(data!AB89), 0)</f>
        <v>43611631</v>
      </c>
      <c r="AF27" s="198">
        <f>ROUND(N(data!AB87), 0)</f>
        <v>30693084</v>
      </c>
      <c r="AG27" s="198">
        <f>ROUND(N(data!AB90), 0)</f>
        <v>1110</v>
      </c>
      <c r="AH27" s="198">
        <f>ROUND(N(data!AB91), 0)</f>
        <v>0</v>
      </c>
      <c r="AI27" s="198">
        <f>ROUND(N(data!AB92), 0)</f>
        <v>0</v>
      </c>
      <c r="AJ27" s="198">
        <f>ROUND(N(data!AB93), 0)</f>
        <v>3379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183</v>
      </c>
      <c r="B28" s="200" t="str">
        <f>RIGHT(data!$C$96,4)</f>
        <v>2024</v>
      </c>
      <c r="C28" s="12" t="str">
        <f>data!AC$55</f>
        <v>7180</v>
      </c>
      <c r="D28" s="12" t="s">
        <v>1161</v>
      </c>
      <c r="E28" s="198">
        <f>ROUND(N(data!AC59), 0)</f>
        <v>93272</v>
      </c>
      <c r="F28" s="271">
        <f>ROUND(N(data!AC60), 2)</f>
        <v>26</v>
      </c>
      <c r="G28" s="198">
        <f>ROUND(N(data!AC61), 0)</f>
        <v>2030039</v>
      </c>
      <c r="H28" s="198">
        <f>ROUND(N(data!AC62), 0)</f>
        <v>487018</v>
      </c>
      <c r="I28" s="198">
        <f>ROUND(N(data!AC63), 0)</f>
        <v>0</v>
      </c>
      <c r="J28" s="198">
        <f>ROUND(N(data!AC64), 0)</f>
        <v>292390</v>
      </c>
      <c r="K28" s="198">
        <f>ROUND(N(data!AC65), 0)</f>
        <v>0</v>
      </c>
      <c r="L28" s="198">
        <f>ROUND(N(data!AC66), 0)</f>
        <v>2018779</v>
      </c>
      <c r="M28" s="198">
        <f>ROUND(N(data!AC67), 0)</f>
        <v>48768</v>
      </c>
      <c r="N28" s="198">
        <f>ROUND(N(data!AC68), 0)</f>
        <v>5416</v>
      </c>
      <c r="O28" s="198">
        <f>ROUND(N(data!AC69), 0)</f>
        <v>139835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43354</v>
      </c>
      <c r="T28" s="198">
        <f>ROUND(N(data!AC74), 0)</f>
        <v>2231</v>
      </c>
      <c r="U28" s="198">
        <f>ROUND(N(data!AC75), 0)</f>
        <v>0</v>
      </c>
      <c r="V28" s="198">
        <f>ROUND(N(data!AC76), 0)</f>
        <v>0</v>
      </c>
      <c r="W28" s="198">
        <f>ROUND(N(data!AC77), 0)</f>
        <v>16771</v>
      </c>
      <c r="X28" s="198">
        <f>ROUND(N(data!AC78), 0)</f>
        <v>60922</v>
      </c>
      <c r="Y28" s="198">
        <f>ROUND(N(data!AC79), 0)</f>
        <v>0</v>
      </c>
      <c r="Z28" s="198">
        <f>ROUND(N(data!AC80), 0)</f>
        <v>6014</v>
      </c>
      <c r="AA28" s="198">
        <f>ROUND(N(data!AC81), 0)</f>
        <v>0</v>
      </c>
      <c r="AB28" s="198">
        <f>ROUND(N(data!AC82), 0)</f>
        <v>7939</v>
      </c>
      <c r="AC28" s="198">
        <f>ROUND(N(data!AC83), 0)</f>
        <v>2605</v>
      </c>
      <c r="AD28" s="198">
        <f>ROUND(N(data!AC84), 0)</f>
        <v>0</v>
      </c>
      <c r="AE28" s="198">
        <f>ROUND(N(data!AC89), 0)</f>
        <v>21061111</v>
      </c>
      <c r="AF28" s="198">
        <f>ROUND(N(data!AC87), 0)</f>
        <v>17718453</v>
      </c>
      <c r="AG28" s="198">
        <f>ROUND(N(data!AC90), 0)</f>
        <v>1292</v>
      </c>
      <c r="AH28" s="198">
        <f>ROUND(N(data!AC91), 0)</f>
        <v>0</v>
      </c>
      <c r="AI28" s="198">
        <f>ROUND(N(data!AC92), 0)</f>
        <v>0</v>
      </c>
      <c r="AJ28" s="198">
        <f>ROUND(N(data!AC93), 0)</f>
        <v>2648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183</v>
      </c>
      <c r="B29" s="200" t="str">
        <f>RIGHT(data!$C$96,4)</f>
        <v>2024</v>
      </c>
      <c r="C29" s="12" t="str">
        <f>data!AD$55</f>
        <v>7190</v>
      </c>
      <c r="D29" s="12" t="s">
        <v>1161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1383532</v>
      </c>
      <c r="M29" s="198">
        <f>ROUND(N(data!AD67), 0)</f>
        <v>3412</v>
      </c>
      <c r="N29" s="198">
        <f>ROUND(N(data!AD68), 0)</f>
        <v>0</v>
      </c>
      <c r="O29" s="198">
        <f>ROUND(N(data!AD69), 0)</f>
        <v>44523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14744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28337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1294</v>
      </c>
      <c r="AC29" s="198">
        <f>ROUND(N(data!AD83), 0)</f>
        <v>149</v>
      </c>
      <c r="AD29" s="198">
        <f>ROUND(N(data!AD84), 0)</f>
        <v>0</v>
      </c>
      <c r="AE29" s="198">
        <f>ROUND(N(data!AD89), 0)</f>
        <v>2634863</v>
      </c>
      <c r="AF29" s="198">
        <f>ROUND(N(data!AD87), 0)</f>
        <v>2551815</v>
      </c>
      <c r="AG29" s="198">
        <f>ROUND(N(data!AD90), 0)</f>
        <v>211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183</v>
      </c>
      <c r="B30" s="200" t="str">
        <f>RIGHT(data!$C$96,4)</f>
        <v>2024</v>
      </c>
      <c r="C30" s="12" t="str">
        <f>data!AE$55</f>
        <v>7200</v>
      </c>
      <c r="D30" s="12" t="s">
        <v>1161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183</v>
      </c>
      <c r="B31" s="200" t="str">
        <f>RIGHT(data!$C$96,4)</f>
        <v>2024</v>
      </c>
      <c r="C31" s="12" t="str">
        <f>data!AF$55</f>
        <v>7220</v>
      </c>
      <c r="D31" s="12" t="s">
        <v>1161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183</v>
      </c>
      <c r="B32" s="200" t="str">
        <f>RIGHT(data!$C$96,4)</f>
        <v>2024</v>
      </c>
      <c r="C32" s="12" t="str">
        <f>data!AG$55</f>
        <v>7230</v>
      </c>
      <c r="D32" s="12" t="s">
        <v>1161</v>
      </c>
      <c r="E32" s="198">
        <f>ROUND(N(data!AG59), 0)</f>
        <v>44439</v>
      </c>
      <c r="F32" s="271">
        <f>ROUND(N(data!AG60), 2)</f>
        <v>100</v>
      </c>
      <c r="G32" s="198">
        <f>ROUND(N(data!AG61), 0)</f>
        <v>12417646</v>
      </c>
      <c r="H32" s="198">
        <f>ROUND(N(data!AG62), 0)</f>
        <v>2915610</v>
      </c>
      <c r="I32" s="198">
        <f>ROUND(N(data!AG63), 0)</f>
        <v>232898</v>
      </c>
      <c r="J32" s="198">
        <f>ROUND(N(data!AG64), 0)</f>
        <v>1813016</v>
      </c>
      <c r="K32" s="198">
        <f>ROUND(N(data!AG65), 0)</f>
        <v>0</v>
      </c>
      <c r="L32" s="198">
        <f>ROUND(N(data!AG66), 0)</f>
        <v>17496455</v>
      </c>
      <c r="M32" s="198">
        <f>ROUND(N(data!AG67), 0)</f>
        <v>496837</v>
      </c>
      <c r="N32" s="198">
        <f>ROUND(N(data!AG68), 0)</f>
        <v>19981</v>
      </c>
      <c r="O32" s="198">
        <f>ROUND(N(data!AG69), 0)</f>
        <v>3803216</v>
      </c>
      <c r="P32" s="198">
        <f>ROUND(N(data!AG70), 0)</f>
        <v>0</v>
      </c>
      <c r="Q32" s="198">
        <f>ROUND(N(data!AG71), 0)</f>
        <v>2794217</v>
      </c>
      <c r="R32" s="198">
        <f>ROUND(N(data!AG72), 0)</f>
        <v>12524</v>
      </c>
      <c r="S32" s="198">
        <f>ROUND(N(data!AG73), 0)</f>
        <v>234275</v>
      </c>
      <c r="T32" s="198">
        <f>ROUND(N(data!AG74), 0)</f>
        <v>118549</v>
      </c>
      <c r="U32" s="198">
        <f>ROUND(N(data!AG75), 0)</f>
        <v>0</v>
      </c>
      <c r="V32" s="198">
        <f>ROUND(N(data!AG76), 0)</f>
        <v>0</v>
      </c>
      <c r="W32" s="198">
        <f>ROUND(N(data!AG77), 0)</f>
        <v>77916</v>
      </c>
      <c r="X32" s="198">
        <f>ROUND(N(data!AG78), 0)</f>
        <v>412624</v>
      </c>
      <c r="Y32" s="198">
        <f>ROUND(N(data!AG79), 0)</f>
        <v>15000</v>
      </c>
      <c r="Z32" s="198">
        <f>ROUND(N(data!AG80), 0)</f>
        <v>11181</v>
      </c>
      <c r="AA32" s="198">
        <f>ROUND(N(data!AG81), 0)</f>
        <v>0</v>
      </c>
      <c r="AB32" s="198">
        <f>ROUND(N(data!AG82), 0)</f>
        <v>125213</v>
      </c>
      <c r="AC32" s="198">
        <f>ROUND(N(data!AG83), 0)</f>
        <v>1716</v>
      </c>
      <c r="AD32" s="198">
        <f>ROUND(N(data!AG84), 0)</f>
        <v>0</v>
      </c>
      <c r="AE32" s="198">
        <f>ROUND(N(data!AG89), 0)</f>
        <v>192773690</v>
      </c>
      <c r="AF32" s="198">
        <f>ROUND(N(data!AG87), 0)</f>
        <v>53869559</v>
      </c>
      <c r="AG32" s="198">
        <f>ROUND(N(data!AG90), 0)</f>
        <v>20650</v>
      </c>
      <c r="AH32" s="198">
        <f>ROUND(N(data!AG91), 0)</f>
        <v>15831</v>
      </c>
      <c r="AI32" s="198">
        <f>ROUND(N(data!AG92), 0)</f>
        <v>2899</v>
      </c>
      <c r="AJ32" s="198">
        <f>ROUND(N(data!AG93), 0)</f>
        <v>148012</v>
      </c>
      <c r="AK32" s="271">
        <f>ROUND(N(data!AG94), 2)</f>
        <v>58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183</v>
      </c>
      <c r="B33" s="200" t="str">
        <f>RIGHT(data!$C$96,4)</f>
        <v>2024</v>
      </c>
      <c r="C33" s="12" t="str">
        <f>data!AH$55</f>
        <v>7240</v>
      </c>
      <c r="D33" s="12" t="s">
        <v>1161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183</v>
      </c>
      <c r="B34" s="200" t="str">
        <f>RIGHT(data!$C$96,4)</f>
        <v>2024</v>
      </c>
      <c r="C34" s="12" t="str">
        <f>data!AI$55</f>
        <v>7250</v>
      </c>
      <c r="D34" s="12" t="s">
        <v>1161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109</v>
      </c>
      <c r="AH34" s="198">
        <f>ROUND(N(data!AI91), 0)</f>
        <v>621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183</v>
      </c>
      <c r="B35" s="200" t="str">
        <f>RIGHT(data!$C$96,4)</f>
        <v>2024</v>
      </c>
      <c r="C35" s="12" t="str">
        <f>data!AJ$55</f>
        <v>7260</v>
      </c>
      <c r="D35" s="12" t="s">
        <v>1161</v>
      </c>
      <c r="E35" s="198">
        <f>ROUND(N(data!AJ59), 0)</f>
        <v>65</v>
      </c>
      <c r="F35" s="271">
        <f>ROUND(N(data!AJ60), 2)</f>
        <v>3</v>
      </c>
      <c r="G35" s="198">
        <f>ROUND(N(data!AJ61), 0)</f>
        <v>197207</v>
      </c>
      <c r="H35" s="198">
        <f>ROUND(N(data!AJ62), 0)</f>
        <v>52666</v>
      </c>
      <c r="I35" s="198">
        <f>ROUND(N(data!AJ63), 0)</f>
        <v>0</v>
      </c>
      <c r="J35" s="198">
        <f>ROUND(N(data!AJ64), 0)</f>
        <v>3257</v>
      </c>
      <c r="K35" s="198">
        <f>ROUND(N(data!AJ65), 0)</f>
        <v>0</v>
      </c>
      <c r="L35" s="198">
        <f>ROUND(N(data!AJ66), 0)</f>
        <v>80552</v>
      </c>
      <c r="M35" s="198">
        <f>ROUND(N(data!AJ67), 0)</f>
        <v>0</v>
      </c>
      <c r="N35" s="198">
        <f>ROUND(N(data!AJ68), 0)</f>
        <v>0</v>
      </c>
      <c r="O35" s="198">
        <f>ROUND(N(data!AJ69), 0)</f>
        <v>10447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4798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5538</v>
      </c>
      <c r="Y35" s="198">
        <f>ROUND(N(data!AJ79), 0)</f>
        <v>0</v>
      </c>
      <c r="Z35" s="198">
        <f>ROUND(N(data!AJ80), 0)</f>
        <v>111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13700</v>
      </c>
      <c r="AE35" s="198">
        <f>ROUND(N(data!AJ89), 0)</f>
        <v>603341</v>
      </c>
      <c r="AF35" s="198">
        <f>ROUND(N(data!AJ87), 0)</f>
        <v>351</v>
      </c>
      <c r="AG35" s="198">
        <f>ROUND(N(data!AJ90), 0)</f>
        <v>0</v>
      </c>
      <c r="AH35" s="198">
        <f>ROUND(N(data!AJ91), 0)</f>
        <v>0</v>
      </c>
      <c r="AI35" s="198">
        <f>ROUND(N(data!AJ92), 0)</f>
        <v>16819</v>
      </c>
      <c r="AJ35" s="198">
        <f>ROUND(N(data!AJ93), 0)</f>
        <v>0</v>
      </c>
      <c r="AK35" s="271">
        <f>ROUND(N(data!AJ94), 2)</f>
        <v>1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183</v>
      </c>
      <c r="B36" s="200" t="str">
        <f>RIGHT(data!$C$96,4)</f>
        <v>2024</v>
      </c>
      <c r="C36" s="12" t="str">
        <f>data!AK$55</f>
        <v>7310</v>
      </c>
      <c r="D36" s="12" t="s">
        <v>1161</v>
      </c>
      <c r="E36" s="198">
        <f>ROUND(N(data!AK59), 0)</f>
        <v>27472</v>
      </c>
      <c r="F36" s="271">
        <f>ROUND(N(data!AK60), 2)</f>
        <v>14</v>
      </c>
      <c r="G36" s="198">
        <f>ROUND(N(data!AK61), 0)</f>
        <v>940623</v>
      </c>
      <c r="H36" s="198">
        <f>ROUND(N(data!AK62), 0)</f>
        <v>238386</v>
      </c>
      <c r="I36" s="198">
        <f>ROUND(N(data!AK63), 0)</f>
        <v>0</v>
      </c>
      <c r="J36" s="198">
        <f>ROUND(N(data!AK64), 0)</f>
        <v>2384</v>
      </c>
      <c r="K36" s="198">
        <f>ROUND(N(data!AK65), 0)</f>
        <v>0</v>
      </c>
      <c r="L36" s="198">
        <f>ROUND(N(data!AK66), 0)</f>
        <v>708594</v>
      </c>
      <c r="M36" s="198">
        <f>ROUND(N(data!AK67), 0)</f>
        <v>24396</v>
      </c>
      <c r="N36" s="198">
        <f>ROUND(N(data!AK68), 0)</f>
        <v>0</v>
      </c>
      <c r="O36" s="198">
        <f>ROUND(N(data!AK69), 0)</f>
        <v>182665</v>
      </c>
      <c r="P36" s="198">
        <f>ROUND(N(data!AK70), 0)</f>
        <v>0</v>
      </c>
      <c r="Q36" s="198">
        <f>ROUND(N(data!AK71), 0)</f>
        <v>122066</v>
      </c>
      <c r="R36" s="198">
        <f>ROUND(N(data!AK72), 0)</f>
        <v>0</v>
      </c>
      <c r="S36" s="198">
        <f>ROUND(N(data!AK73), 0)</f>
        <v>18771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28700</v>
      </c>
      <c r="Y36" s="198">
        <f>ROUND(N(data!AK79), 0)</f>
        <v>0</v>
      </c>
      <c r="Z36" s="198">
        <f>ROUND(N(data!AK80), 0)</f>
        <v>661</v>
      </c>
      <c r="AA36" s="198">
        <f>ROUND(N(data!AK81), 0)</f>
        <v>0</v>
      </c>
      <c r="AB36" s="198">
        <f>ROUND(N(data!AK82), 0)</f>
        <v>10607</v>
      </c>
      <c r="AC36" s="198">
        <f>ROUND(N(data!AK83), 0)</f>
        <v>1860</v>
      </c>
      <c r="AD36" s="198">
        <f>ROUND(N(data!AK84), 0)</f>
        <v>0</v>
      </c>
      <c r="AE36" s="198">
        <f>ROUND(N(data!AK89), 0)</f>
        <v>5263262</v>
      </c>
      <c r="AF36" s="198">
        <f>ROUND(N(data!AK87), 0)</f>
        <v>4885008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183</v>
      </c>
      <c r="B37" s="200" t="str">
        <f>RIGHT(data!$C$96,4)</f>
        <v>2024</v>
      </c>
      <c r="C37" s="12" t="str">
        <f>data!AL$55</f>
        <v>7320</v>
      </c>
      <c r="D37" s="12" t="s">
        <v>1161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22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183</v>
      </c>
      <c r="B38" s="200" t="str">
        <f>RIGHT(data!$C$96,4)</f>
        <v>2024</v>
      </c>
      <c r="C38" s="12" t="str">
        <f>data!AM$55</f>
        <v>7330</v>
      </c>
      <c r="D38" s="12" t="s">
        <v>1161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183</v>
      </c>
      <c r="B39" s="200" t="str">
        <f>RIGHT(data!$C$96,4)</f>
        <v>2024</v>
      </c>
      <c r="C39" s="12" t="str">
        <f>data!AN$55</f>
        <v>7340</v>
      </c>
      <c r="D39" s="12" t="s">
        <v>1161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183</v>
      </c>
      <c r="B40" s="200" t="str">
        <f>RIGHT(data!$C$96,4)</f>
        <v>2024</v>
      </c>
      <c r="C40" s="12" t="str">
        <f>data!AO$55</f>
        <v>7350</v>
      </c>
      <c r="D40" s="12" t="s">
        <v>1161</v>
      </c>
      <c r="E40" s="198">
        <f>ROUND(N(data!AO59), 0)</f>
        <v>0</v>
      </c>
      <c r="F40" s="271">
        <f>ROUND(N(data!AO60), 2)</f>
        <v>2</v>
      </c>
      <c r="G40" s="198">
        <f>ROUND(N(data!AO61), 0)</f>
        <v>1224099</v>
      </c>
      <c r="H40" s="198">
        <f>ROUND(N(data!AO62), 0)</f>
        <v>139563</v>
      </c>
      <c r="I40" s="198">
        <f>ROUND(N(data!AO63), 0)</f>
        <v>487480</v>
      </c>
      <c r="J40" s="198">
        <f>ROUND(N(data!AO64), 0)</f>
        <v>133</v>
      </c>
      <c r="K40" s="198">
        <f>ROUND(N(data!AO65), 0)</f>
        <v>0</v>
      </c>
      <c r="L40" s="198">
        <f>ROUND(N(data!AO66), 0)</f>
        <v>-1756362</v>
      </c>
      <c r="M40" s="198">
        <f>ROUND(N(data!AO67), 0)</f>
        <v>0</v>
      </c>
      <c r="N40" s="198">
        <f>ROUND(N(data!AO68), 0)</f>
        <v>0</v>
      </c>
      <c r="O40" s="198">
        <f>ROUND(N(data!AO69), 0)</f>
        <v>117162</v>
      </c>
      <c r="P40" s="198">
        <f>ROUND(N(data!AO70), 0)</f>
        <v>0</v>
      </c>
      <c r="Q40" s="198">
        <f>ROUND(N(data!AO71), 0)</f>
        <v>86452</v>
      </c>
      <c r="R40" s="198">
        <f>ROUND(N(data!AO72), 0)</f>
        <v>0</v>
      </c>
      <c r="S40" s="198">
        <f>ROUND(N(data!AO73), 0)</f>
        <v>30640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65</v>
      </c>
      <c r="AA40" s="198">
        <f>ROUND(N(data!AO81), 0)</f>
        <v>0</v>
      </c>
      <c r="AB40" s="198">
        <f>ROUND(N(data!AO82), 0)</f>
        <v>0</v>
      </c>
      <c r="AC40" s="198">
        <f>ROUND(N(data!AO83), 0)</f>
        <v>6</v>
      </c>
      <c r="AD40" s="198">
        <f>ROUND(N(data!AO84), 0)</f>
        <v>0</v>
      </c>
      <c r="AE40" s="198">
        <f>ROUND(N(data!AO89), 0)</f>
        <v>405124</v>
      </c>
      <c r="AF40" s="198">
        <f>ROUND(N(data!AO87), 0)</f>
        <v>395441</v>
      </c>
      <c r="AG40" s="198">
        <f>ROUND(N(data!AO90), 0)</f>
        <v>0</v>
      </c>
      <c r="AH40" s="198">
        <f>ROUND(N(data!AO91), 0)</f>
        <v>14634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183</v>
      </c>
      <c r="B41" s="200" t="str">
        <f>RIGHT(data!$C$96,4)</f>
        <v>2024</v>
      </c>
      <c r="C41" s="12" t="str">
        <f>data!AP$55</f>
        <v>7380</v>
      </c>
      <c r="D41" s="12" t="s">
        <v>1161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183</v>
      </c>
      <c r="B42" s="200" t="str">
        <f>RIGHT(data!$C$96,4)</f>
        <v>2024</v>
      </c>
      <c r="C42" s="12" t="str">
        <f>data!AQ$55</f>
        <v>7390</v>
      </c>
      <c r="D42" s="12" t="s">
        <v>1161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183</v>
      </c>
      <c r="B43" s="200" t="str">
        <f>RIGHT(data!$C$96,4)</f>
        <v>2024</v>
      </c>
      <c r="C43" s="12" t="str">
        <f>data!AR$55</f>
        <v>7400</v>
      </c>
      <c r="D43" s="12" t="s">
        <v>1161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183</v>
      </c>
      <c r="B44" s="200" t="str">
        <f>RIGHT(data!$C$96,4)</f>
        <v>2024</v>
      </c>
      <c r="C44" s="12" t="str">
        <f>data!AS$55</f>
        <v>7410</v>
      </c>
      <c r="D44" s="12" t="s">
        <v>1161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183</v>
      </c>
      <c r="B45" s="200" t="str">
        <f>RIGHT(data!$C$96,4)</f>
        <v>2024</v>
      </c>
      <c r="C45" s="12" t="str">
        <f>data!AT$55</f>
        <v>7420</v>
      </c>
      <c r="D45" s="12" t="s">
        <v>1161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183</v>
      </c>
      <c r="B46" s="200" t="str">
        <f>RIGHT(data!$C$96,4)</f>
        <v>2024</v>
      </c>
      <c r="C46" s="12" t="str">
        <f>data!AU$55</f>
        <v>7430</v>
      </c>
      <c r="D46" s="12" t="s">
        <v>1161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183</v>
      </c>
      <c r="B47" s="200" t="str">
        <f>RIGHT(data!$C$96,4)</f>
        <v>2024</v>
      </c>
      <c r="C47" s="12" t="str">
        <f>data!AV$55</f>
        <v>7490</v>
      </c>
      <c r="D47" s="12" t="s">
        <v>1161</v>
      </c>
      <c r="E47" s="198">
        <f>ROUND(N(data!AV59), 0)</f>
        <v>0</v>
      </c>
      <c r="F47" s="271">
        <f>ROUND(N(data!AV60), 2)</f>
        <v>23</v>
      </c>
      <c r="G47" s="198">
        <f>ROUND(N(data!AV61), 0)</f>
        <v>2632013</v>
      </c>
      <c r="H47" s="198">
        <f>ROUND(N(data!AV62), 0)</f>
        <v>549522</v>
      </c>
      <c r="I47" s="198">
        <f>ROUND(N(data!AV63), 0)</f>
        <v>331338</v>
      </c>
      <c r="J47" s="198">
        <f>ROUND(N(data!AV64), 0)</f>
        <v>628075</v>
      </c>
      <c r="K47" s="198">
        <f>ROUND(N(data!AV65), 0)</f>
        <v>0</v>
      </c>
      <c r="L47" s="198">
        <f>ROUND(N(data!AV66), 0)</f>
        <v>2752924</v>
      </c>
      <c r="M47" s="198">
        <f>ROUND(N(data!AV67), 0)</f>
        <v>147540</v>
      </c>
      <c r="N47" s="198">
        <f>ROUND(N(data!AV68), 0)</f>
        <v>206889</v>
      </c>
      <c r="O47" s="198">
        <f>ROUND(N(data!AV69), 0)</f>
        <v>354790</v>
      </c>
      <c r="P47" s="198">
        <f>ROUND(N(data!AV70), 0)</f>
        <v>0</v>
      </c>
      <c r="Q47" s="198">
        <f>ROUND(N(data!AV71), 0)</f>
        <v>113864</v>
      </c>
      <c r="R47" s="198">
        <f>ROUND(N(data!AV72), 0)</f>
        <v>0</v>
      </c>
      <c r="S47" s="198">
        <f>ROUND(N(data!AV73), 0)</f>
        <v>76703</v>
      </c>
      <c r="T47" s="198">
        <f>ROUND(N(data!AV74), 0)</f>
        <v>6263</v>
      </c>
      <c r="U47" s="198">
        <f>ROUND(N(data!AV75), 0)</f>
        <v>0</v>
      </c>
      <c r="V47" s="198">
        <f>ROUND(N(data!AV76), 0)</f>
        <v>0</v>
      </c>
      <c r="W47" s="198">
        <f>ROUND(N(data!AV77), 0)</f>
        <v>8142</v>
      </c>
      <c r="X47" s="198">
        <f>ROUND(N(data!AV78), 0)</f>
        <v>110786</v>
      </c>
      <c r="Y47" s="198">
        <f>ROUND(N(data!AV79), 0)</f>
        <v>0</v>
      </c>
      <c r="Z47" s="198">
        <f>ROUND(N(data!AV80), 0)</f>
        <v>1478</v>
      </c>
      <c r="AA47" s="198">
        <f>ROUND(N(data!AV81), 0)</f>
        <v>1206</v>
      </c>
      <c r="AB47" s="198">
        <f>ROUND(N(data!AV82), 0)</f>
        <v>22426</v>
      </c>
      <c r="AC47" s="198">
        <f>ROUND(N(data!AV83), 0)</f>
        <v>13922</v>
      </c>
      <c r="AD47" s="198">
        <f>ROUND(N(data!AV84), 0)</f>
        <v>0</v>
      </c>
      <c r="AE47" s="198">
        <f>ROUND(N(data!AV89), 0)</f>
        <v>20426989</v>
      </c>
      <c r="AF47" s="198">
        <f>ROUND(N(data!AV87), 0)</f>
        <v>4672316</v>
      </c>
      <c r="AG47" s="198">
        <f>ROUND(N(data!AV90), 0)</f>
        <v>2583</v>
      </c>
      <c r="AH47" s="198">
        <f>ROUND(N(data!AV91), 0)</f>
        <v>0</v>
      </c>
      <c r="AI47" s="198">
        <f>ROUND(N(data!AV92), 0)</f>
        <v>0</v>
      </c>
      <c r="AJ47" s="198">
        <f>ROUND(N(data!AV93), 0)</f>
        <v>57857</v>
      </c>
      <c r="AK47" s="271">
        <f>ROUND(N(data!AV94), 2)</f>
        <v>58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183</v>
      </c>
      <c r="B48" s="200" t="str">
        <f>RIGHT(data!$C$96,4)</f>
        <v>2024</v>
      </c>
      <c r="C48" s="12" t="str">
        <f>data!AW$55</f>
        <v>8200</v>
      </c>
      <c r="D48" s="12" t="s">
        <v>1161</v>
      </c>
      <c r="E48" s="198">
        <f>ROUND(N(data!AW59), 0)</f>
        <v>0</v>
      </c>
      <c r="F48" s="271">
        <f>ROUND(N(data!AW60), 2)</f>
        <v>31</v>
      </c>
      <c r="G48" s="198">
        <f>ROUND(N(data!AW61), 0)</f>
        <v>2978128</v>
      </c>
      <c r="H48" s="198">
        <f>ROUND(N(data!AW62), 0)</f>
        <v>712406</v>
      </c>
      <c r="I48" s="198">
        <f>ROUND(N(data!AW63), 0)</f>
        <v>0</v>
      </c>
      <c r="J48" s="198">
        <f>ROUND(N(data!AW64), 0)</f>
        <v>2874</v>
      </c>
      <c r="K48" s="198">
        <f>ROUND(N(data!AW65), 0)</f>
        <v>0</v>
      </c>
      <c r="L48" s="198">
        <f>ROUND(N(data!AW66), 0)</f>
        <v>-4616967</v>
      </c>
      <c r="M48" s="198">
        <f>ROUND(N(data!AW67), 0)</f>
        <v>2008</v>
      </c>
      <c r="N48" s="198">
        <f>ROUND(N(data!AW68), 0)</f>
        <v>0</v>
      </c>
      <c r="O48" s="198">
        <f>ROUND(N(data!AW69), 0)</f>
        <v>1255157</v>
      </c>
      <c r="P48" s="198">
        <f>ROUND(N(data!AW70), 0)</f>
        <v>0</v>
      </c>
      <c r="Q48" s="198">
        <f>ROUND(N(data!AW71), 0)</f>
        <v>1194705</v>
      </c>
      <c r="R48" s="198">
        <f>ROUND(N(data!AW72), 0)</f>
        <v>2036</v>
      </c>
      <c r="S48" s="198">
        <f>ROUND(N(data!AW73), 0)</f>
        <v>27567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30000</v>
      </c>
      <c r="AA48" s="198">
        <f>ROUND(N(data!AW81), 0)</f>
        <v>0</v>
      </c>
      <c r="AB48" s="198">
        <f>ROUND(N(data!AW82), 0)</f>
        <v>763</v>
      </c>
      <c r="AC48" s="198">
        <f>ROUND(N(data!AW83), 0)</f>
        <v>88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183</v>
      </c>
      <c r="B49" s="200" t="str">
        <f>RIGHT(data!$C$96,4)</f>
        <v>2024</v>
      </c>
      <c r="C49" s="12" t="str">
        <f>data!AX$55</f>
        <v>8310</v>
      </c>
      <c r="D49" s="12" t="s">
        <v>1161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183</v>
      </c>
      <c r="B50" s="200" t="str">
        <f>RIGHT(data!$C$96,4)</f>
        <v>2024</v>
      </c>
      <c r="C50" s="12" t="str">
        <f>data!AY$55</f>
        <v>8320</v>
      </c>
      <c r="D50" s="12" t="s">
        <v>1161</v>
      </c>
      <c r="E50" s="198">
        <f>ROUND(N(data!AY59), 0)</f>
        <v>153909</v>
      </c>
      <c r="F50" s="271">
        <f>ROUND(N(data!AY60), 2)</f>
        <v>39</v>
      </c>
      <c r="G50" s="198">
        <f>ROUND(N(data!AY61), 0)</f>
        <v>1855313</v>
      </c>
      <c r="H50" s="198">
        <f>ROUND(N(data!AY62), 0)</f>
        <v>666109</v>
      </c>
      <c r="I50" s="198">
        <f>ROUND(N(data!AY63), 0)</f>
        <v>0</v>
      </c>
      <c r="J50" s="198">
        <f>ROUND(N(data!AY64), 0)</f>
        <v>556201</v>
      </c>
      <c r="K50" s="198">
        <f>ROUND(N(data!AY65), 0)</f>
        <v>0</v>
      </c>
      <c r="L50" s="198">
        <f>ROUND(N(data!AY66), 0)</f>
        <v>-2892319</v>
      </c>
      <c r="M50" s="198">
        <f>ROUND(N(data!AY67), 0)</f>
        <v>117939</v>
      </c>
      <c r="N50" s="198">
        <f>ROUND(N(data!AY68), 0)</f>
        <v>0</v>
      </c>
      <c r="O50" s="198">
        <f>ROUND(N(data!AY69), 0)</f>
        <v>168037</v>
      </c>
      <c r="P50" s="198">
        <f>ROUND(N(data!AY70), 0)</f>
        <v>0</v>
      </c>
      <c r="Q50" s="198">
        <f>ROUND(N(data!AY71), 0)</f>
        <v>45434</v>
      </c>
      <c r="R50" s="198">
        <f>ROUND(N(data!AY72), 0)</f>
        <v>27255</v>
      </c>
      <c r="S50" s="198">
        <f>ROUND(N(data!AY73), 0)</f>
        <v>43510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7960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36767</v>
      </c>
      <c r="AC50" s="198">
        <f>ROUND(N(data!AY83), 0)</f>
        <v>7111</v>
      </c>
      <c r="AD50" s="198">
        <f>ROUND(N(data!AY84), 0)</f>
        <v>351976</v>
      </c>
      <c r="AE50" s="198">
        <f>ROUND(N(data!AY89), 0)</f>
        <v>0</v>
      </c>
      <c r="AF50" s="198">
        <f>ROUND(N(data!AY87), 0)</f>
        <v>0</v>
      </c>
      <c r="AG50" s="198">
        <f>ROUND(N(data!AY90), 0)</f>
        <v>5981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183</v>
      </c>
      <c r="B51" s="200" t="str">
        <f>RIGHT(data!$C$96,4)</f>
        <v>2024</v>
      </c>
      <c r="C51" s="12" t="str">
        <f>data!AZ$55</f>
        <v>8330</v>
      </c>
      <c r="D51" s="12" t="s">
        <v>1161</v>
      </c>
      <c r="E51" s="198">
        <f>ROUND(N(data!AZ59), 0)</f>
        <v>0</v>
      </c>
      <c r="F51" s="271">
        <f>ROUND(N(data!AZ60), 2)</f>
        <v>2</v>
      </c>
      <c r="G51" s="198">
        <f>ROUND(N(data!AZ61), 0)</f>
        <v>154065</v>
      </c>
      <c r="H51" s="198">
        <f>ROUND(N(data!AZ62), 0)</f>
        <v>65008</v>
      </c>
      <c r="I51" s="198">
        <f>ROUND(N(data!AZ63), 0)</f>
        <v>0</v>
      </c>
      <c r="J51" s="198">
        <f>ROUND(N(data!AZ64), 0)</f>
        <v>199622</v>
      </c>
      <c r="K51" s="198">
        <f>ROUND(N(data!AZ65), 0)</f>
        <v>0</v>
      </c>
      <c r="L51" s="198">
        <f>ROUND(N(data!AZ66), 0)</f>
        <v>77729</v>
      </c>
      <c r="M51" s="198">
        <f>ROUND(N(data!AZ67), 0)</f>
        <v>0</v>
      </c>
      <c r="N51" s="198">
        <f>ROUND(N(data!AZ68), 0)</f>
        <v>0</v>
      </c>
      <c r="O51" s="198">
        <f>ROUND(N(data!AZ69), 0)</f>
        <v>5489</v>
      </c>
      <c r="P51" s="198">
        <f>ROUND(N(data!AZ70), 0)</f>
        <v>0</v>
      </c>
      <c r="Q51" s="198">
        <f>ROUND(N(data!AZ71), 0)</f>
        <v>0</v>
      </c>
      <c r="R51" s="198">
        <f>ROUND(N(data!AZ72), 0)</f>
        <v>538</v>
      </c>
      <c r="S51" s="198">
        <f>ROUND(N(data!AZ73), 0)</f>
        <v>4335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615</v>
      </c>
      <c r="AD51" s="198">
        <f>ROUND(N(data!AZ84), 0)</f>
        <v>552512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183</v>
      </c>
      <c r="B52" s="200" t="str">
        <f>RIGHT(data!$C$96,4)</f>
        <v>2024</v>
      </c>
      <c r="C52" s="12" t="str">
        <f>data!BA$55</f>
        <v>8350</v>
      </c>
      <c r="D52" s="12" t="s">
        <v>1161</v>
      </c>
      <c r="E52" s="198">
        <f>ROUND(N(data!BA59), 0)</f>
        <v>0</v>
      </c>
      <c r="F52" s="271">
        <f>ROUND(N(data!BA60), 2)</f>
        <v>1</v>
      </c>
      <c r="G52" s="198">
        <f>ROUND(N(data!BA61), 0)</f>
        <v>83318</v>
      </c>
      <c r="H52" s="198">
        <f>ROUND(N(data!BA62), 0)</f>
        <v>34098</v>
      </c>
      <c r="I52" s="198">
        <f>ROUND(N(data!BA63), 0)</f>
        <v>0</v>
      </c>
      <c r="J52" s="198">
        <f>ROUND(N(data!BA64), 0)</f>
        <v>1702</v>
      </c>
      <c r="K52" s="198">
        <f>ROUND(N(data!BA65), 0)</f>
        <v>0</v>
      </c>
      <c r="L52" s="198">
        <f>ROUND(N(data!BA66), 0)</f>
        <v>-124266</v>
      </c>
      <c r="M52" s="198">
        <f>ROUND(N(data!BA67), 0)</f>
        <v>0</v>
      </c>
      <c r="N52" s="198">
        <f>ROUND(N(data!BA68), 0)</f>
        <v>0</v>
      </c>
      <c r="O52" s="198">
        <f>ROUND(N(data!BA69), 0)</f>
        <v>1824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1764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60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183</v>
      </c>
      <c r="B53" s="200" t="str">
        <f>RIGHT(data!$C$96,4)</f>
        <v>2024</v>
      </c>
      <c r="C53" s="12" t="str">
        <f>data!BB$55</f>
        <v>8360</v>
      </c>
      <c r="D53" s="12" t="s">
        <v>1161</v>
      </c>
      <c r="E53" s="198">
        <f>ROUND(N(data!BB59), 0)</f>
        <v>0</v>
      </c>
      <c r="F53" s="271">
        <f>ROUND(N(data!BB60), 2)</f>
        <v>14</v>
      </c>
      <c r="G53" s="198">
        <f>ROUND(N(data!BB61), 0)</f>
        <v>1269250</v>
      </c>
      <c r="H53" s="198">
        <f>ROUND(N(data!BB62), 0)</f>
        <v>305056</v>
      </c>
      <c r="I53" s="198">
        <f>ROUND(N(data!BB63), 0)</f>
        <v>0</v>
      </c>
      <c r="J53" s="198">
        <f>ROUND(N(data!BB64), 0)</f>
        <v>742</v>
      </c>
      <c r="K53" s="198">
        <f>ROUND(N(data!BB65), 0)</f>
        <v>0</v>
      </c>
      <c r="L53" s="198">
        <f>ROUND(N(data!BB66), 0)</f>
        <v>-1663664</v>
      </c>
      <c r="M53" s="198">
        <f>ROUND(N(data!BB67), 0)</f>
        <v>0</v>
      </c>
      <c r="N53" s="198">
        <f>ROUND(N(data!BB68), 0)</f>
        <v>0</v>
      </c>
      <c r="O53" s="198">
        <f>ROUND(N(data!BB69), 0)</f>
        <v>277320</v>
      </c>
      <c r="P53" s="198">
        <f>ROUND(N(data!BB70), 0)</f>
        <v>0</v>
      </c>
      <c r="Q53" s="198">
        <f>ROUND(N(data!BB71), 0)</f>
        <v>251523</v>
      </c>
      <c r="R53" s="198">
        <f>ROUND(N(data!BB72), 0)</f>
        <v>420</v>
      </c>
      <c r="S53" s="198">
        <f>ROUND(N(data!BB73), 0)</f>
        <v>24329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1049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183</v>
      </c>
      <c r="B54" s="200" t="str">
        <f>RIGHT(data!$C$96,4)</f>
        <v>2024</v>
      </c>
      <c r="C54" s="12" t="str">
        <f>data!BC$55</f>
        <v>8370</v>
      </c>
      <c r="D54" s="12" t="s">
        <v>1161</v>
      </c>
      <c r="E54" s="198">
        <f>ROUND(N(data!BC59), 0)</f>
        <v>0</v>
      </c>
      <c r="F54" s="271">
        <f>ROUND(N(data!BC60), 2)</f>
        <v>11</v>
      </c>
      <c r="G54" s="198">
        <f>ROUND(N(data!BC61), 0)</f>
        <v>313012</v>
      </c>
      <c r="H54" s="198">
        <f>ROUND(N(data!BC62), 0)</f>
        <v>152536</v>
      </c>
      <c r="I54" s="198">
        <f>ROUND(N(data!BC63), 0)</f>
        <v>0</v>
      </c>
      <c r="J54" s="198">
        <f>ROUND(N(data!BC64), 0)</f>
        <v>2257</v>
      </c>
      <c r="K54" s="198">
        <f>ROUND(N(data!BC65), 0)</f>
        <v>0</v>
      </c>
      <c r="L54" s="198">
        <f>ROUND(N(data!BC66), 0)</f>
        <v>-556866</v>
      </c>
      <c r="M54" s="198">
        <f>ROUND(N(data!BC67), 0)</f>
        <v>22252</v>
      </c>
      <c r="N54" s="198">
        <f>ROUND(N(data!BC68), 0)</f>
        <v>0</v>
      </c>
      <c r="O54" s="198">
        <f>ROUND(N(data!BC69), 0)</f>
        <v>18641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8273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506</v>
      </c>
      <c r="AA54" s="198">
        <f>ROUND(N(data!BC81), 0)</f>
        <v>0</v>
      </c>
      <c r="AB54" s="198">
        <f>ROUND(N(data!BC82), 0)</f>
        <v>4780</v>
      </c>
      <c r="AC54" s="198">
        <f>ROUND(N(data!BC83), 0)</f>
        <v>5082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778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183</v>
      </c>
      <c r="B55" s="200" t="str">
        <f>RIGHT(data!$C$96,4)</f>
        <v>2024</v>
      </c>
      <c r="C55" s="12" t="str">
        <f>data!BD$55</f>
        <v>8420</v>
      </c>
      <c r="D55" s="12" t="s">
        <v>1161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1174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183</v>
      </c>
      <c r="B56" s="200" t="str">
        <f>RIGHT(data!$C$96,4)</f>
        <v>2024</v>
      </c>
      <c r="C56" s="12" t="str">
        <f>data!BE$55</f>
        <v>8430</v>
      </c>
      <c r="D56" s="12" t="s">
        <v>1161</v>
      </c>
      <c r="E56" s="198">
        <f>ROUND(N(data!BE59), 0)</f>
        <v>212765</v>
      </c>
      <c r="F56" s="271">
        <f>ROUND(N(data!BE60), 2)</f>
        <v>11</v>
      </c>
      <c r="G56" s="198">
        <f>ROUND(N(data!BE61), 0)</f>
        <v>1263585</v>
      </c>
      <c r="H56" s="198">
        <f>ROUND(N(data!BE62), 0)</f>
        <v>307608</v>
      </c>
      <c r="I56" s="198">
        <f>ROUND(N(data!BE63), 0)</f>
        <v>1383</v>
      </c>
      <c r="J56" s="198">
        <f>ROUND(N(data!BE64), 0)</f>
        <v>206214</v>
      </c>
      <c r="K56" s="198">
        <f>ROUND(N(data!BE65), 0)</f>
        <v>0</v>
      </c>
      <c r="L56" s="198">
        <f>ROUND(N(data!BE66), 0)</f>
        <v>-3480735</v>
      </c>
      <c r="M56" s="198">
        <f>ROUND(N(data!BE67), 0)</f>
        <v>883189</v>
      </c>
      <c r="N56" s="198">
        <f>ROUND(N(data!BE68), 0)</f>
        <v>-6588</v>
      </c>
      <c r="O56" s="198">
        <f>ROUND(N(data!BE69), 0)</f>
        <v>1669751</v>
      </c>
      <c r="P56" s="198">
        <f>ROUND(N(data!BE70), 0)</f>
        <v>0</v>
      </c>
      <c r="Q56" s="198">
        <f>ROUND(N(data!BE71), 0)</f>
        <v>1</v>
      </c>
      <c r="R56" s="198">
        <f>ROUND(N(data!BE72), 0)</f>
        <v>0</v>
      </c>
      <c r="S56" s="198">
        <f>ROUND(N(data!BE73), 0)</f>
        <v>40258</v>
      </c>
      <c r="T56" s="198">
        <f>ROUND(N(data!BE74), 0)</f>
        <v>4721</v>
      </c>
      <c r="U56" s="198">
        <f>ROUND(N(data!BE75), 0)</f>
        <v>0</v>
      </c>
      <c r="V56" s="198">
        <f>ROUND(N(data!BE76), 0)</f>
        <v>0</v>
      </c>
      <c r="W56" s="198">
        <f>ROUND(N(data!BE77), 0)</f>
        <v>1039864</v>
      </c>
      <c r="X56" s="198">
        <f>ROUND(N(data!BE78), 0)</f>
        <v>0</v>
      </c>
      <c r="Y56" s="198">
        <f>ROUND(N(data!BE79), 0)</f>
        <v>0</v>
      </c>
      <c r="Z56" s="198">
        <f>ROUND(N(data!BE80), 0)</f>
        <v>1924</v>
      </c>
      <c r="AA56" s="198">
        <f>ROUND(N(data!BE81), 0)</f>
        <v>35967</v>
      </c>
      <c r="AB56" s="198">
        <f>ROUND(N(data!BE82), 0)</f>
        <v>507041</v>
      </c>
      <c r="AC56" s="198">
        <f>ROUND(N(data!BE83), 0)</f>
        <v>39976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50282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183</v>
      </c>
      <c r="B57" s="200" t="str">
        <f>RIGHT(data!$C$96,4)</f>
        <v>2024</v>
      </c>
      <c r="C57" s="12" t="str">
        <f>data!BF$55</f>
        <v>8460</v>
      </c>
      <c r="D57" s="12" t="s">
        <v>1161</v>
      </c>
      <c r="E57" s="198">
        <f>ROUND(N(data!BF59), 0)</f>
        <v>0</v>
      </c>
      <c r="F57" s="271">
        <f>ROUND(N(data!BF60), 2)</f>
        <v>37</v>
      </c>
      <c r="G57" s="198">
        <f>ROUND(N(data!BF61), 0)</f>
        <v>1993307</v>
      </c>
      <c r="H57" s="198">
        <f>ROUND(N(data!BF62), 0)</f>
        <v>788286</v>
      </c>
      <c r="I57" s="198">
        <f>ROUND(N(data!BF63), 0)</f>
        <v>0</v>
      </c>
      <c r="J57" s="198">
        <f>ROUND(N(data!BF64), 0)</f>
        <v>156972</v>
      </c>
      <c r="K57" s="198">
        <f>ROUND(N(data!BF65), 0)</f>
        <v>0</v>
      </c>
      <c r="L57" s="198">
        <f>ROUND(N(data!BF66), 0)</f>
        <v>-3542307</v>
      </c>
      <c r="M57" s="198">
        <f>ROUND(N(data!BF67), 0)</f>
        <v>41079</v>
      </c>
      <c r="N57" s="198">
        <f>ROUND(N(data!BF68), 0)</f>
        <v>0</v>
      </c>
      <c r="O57" s="198">
        <f>ROUND(N(data!BF69), 0)</f>
        <v>371772</v>
      </c>
      <c r="P57" s="198">
        <f>ROUND(N(data!BF70), 0)</f>
        <v>0</v>
      </c>
      <c r="Q57" s="198">
        <f>ROUND(N(data!BF71), 0)</f>
        <v>24198</v>
      </c>
      <c r="R57" s="198">
        <f>ROUND(N(data!BF72), 0)</f>
        <v>1075</v>
      </c>
      <c r="S57" s="198">
        <f>ROUND(N(data!BF73), 0)</f>
        <v>45364</v>
      </c>
      <c r="T57" s="198">
        <f>ROUND(N(data!BF74), 0)</f>
        <v>104443</v>
      </c>
      <c r="U57" s="198">
        <f>ROUND(N(data!BF75), 0)</f>
        <v>0</v>
      </c>
      <c r="V57" s="198">
        <f>ROUND(N(data!BF76), 0)</f>
        <v>0</v>
      </c>
      <c r="W57" s="198">
        <f>ROUND(N(data!BF77), 0)</f>
        <v>6139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13740</v>
      </c>
      <c r="AC57" s="198">
        <f>ROUND(N(data!BF83), 0)</f>
        <v>176812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2235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183</v>
      </c>
      <c r="B58" s="200" t="str">
        <f>RIGHT(data!$C$96,4)</f>
        <v>2024</v>
      </c>
      <c r="C58" s="12" t="str">
        <f>data!BG$55</f>
        <v>8470</v>
      </c>
      <c r="D58" s="12" t="s">
        <v>1161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183</v>
      </c>
      <c r="B59" s="200" t="str">
        <f>RIGHT(data!$C$96,4)</f>
        <v>2024</v>
      </c>
      <c r="C59" s="12" t="str">
        <f>data!BH$55</f>
        <v>8480</v>
      </c>
      <c r="D59" s="12" t="s">
        <v>1161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183</v>
      </c>
      <c r="B60" s="200" t="str">
        <f>RIGHT(data!$C$96,4)</f>
        <v>2024</v>
      </c>
      <c r="C60" s="12" t="str">
        <f>data!BI$55</f>
        <v>8490</v>
      </c>
      <c r="D60" s="12" t="s">
        <v>1161</v>
      </c>
      <c r="E60" s="198">
        <f>ROUND(N(data!BI59), 0)</f>
        <v>0</v>
      </c>
      <c r="F60" s="271">
        <f>ROUND(N(data!BI60), 2)</f>
        <v>10</v>
      </c>
      <c r="G60" s="198">
        <f>ROUND(N(data!BI61), 0)</f>
        <v>579254</v>
      </c>
      <c r="H60" s="198">
        <f>ROUND(N(data!BI62), 0)</f>
        <v>241486</v>
      </c>
      <c r="I60" s="198">
        <f>ROUND(N(data!BI63), 0)</f>
        <v>0</v>
      </c>
      <c r="J60" s="198">
        <f>ROUND(N(data!BI64), 0)</f>
        <v>-42800</v>
      </c>
      <c r="K60" s="198">
        <f>ROUND(N(data!BI65), 0)</f>
        <v>0</v>
      </c>
      <c r="L60" s="198">
        <f>ROUND(N(data!BI66), 0)</f>
        <v>-777769</v>
      </c>
      <c r="M60" s="198">
        <f>ROUND(N(data!BI67), 0)</f>
        <v>18996</v>
      </c>
      <c r="N60" s="198">
        <f>ROUND(N(data!BI68), 0)</f>
        <v>0</v>
      </c>
      <c r="O60" s="198">
        <f>ROUND(N(data!BI69), 0)</f>
        <v>27634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14231</v>
      </c>
      <c r="T60" s="198">
        <f>ROUND(N(data!BI74), 0)</f>
        <v>5231</v>
      </c>
      <c r="U60" s="198">
        <f>ROUND(N(data!BI75), 0)</f>
        <v>0</v>
      </c>
      <c r="V60" s="198">
        <f>ROUND(N(data!BI76), 0)</f>
        <v>0</v>
      </c>
      <c r="W60" s="198">
        <f>ROUND(N(data!BI77), 0)</f>
        <v>119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7217</v>
      </c>
      <c r="AC60" s="198">
        <f>ROUND(N(data!BI83), 0)</f>
        <v>835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5115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183</v>
      </c>
      <c r="B61" s="200" t="str">
        <f>RIGHT(data!$C$96,4)</f>
        <v>2024</v>
      </c>
      <c r="C61" s="12" t="str">
        <f>data!BJ$55</f>
        <v>8510</v>
      </c>
      <c r="D61" s="12" t="s">
        <v>1161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183</v>
      </c>
      <c r="B62" s="200" t="str">
        <f>RIGHT(data!$C$96,4)</f>
        <v>2024</v>
      </c>
      <c r="C62" s="12" t="str">
        <f>data!BK$55</f>
        <v>8530</v>
      </c>
      <c r="D62" s="12" t="s">
        <v>1161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183</v>
      </c>
      <c r="B63" s="200" t="str">
        <f>RIGHT(data!$C$96,4)</f>
        <v>2024</v>
      </c>
      <c r="C63" s="12" t="str">
        <f>data!BL$55</f>
        <v>8560</v>
      </c>
      <c r="D63" s="12" t="s">
        <v>1161</v>
      </c>
      <c r="E63" s="198">
        <f>ROUND(N(data!BL59), 0)</f>
        <v>0</v>
      </c>
      <c r="F63" s="271">
        <f>ROUND(N(data!BL60), 2)</f>
        <v>18</v>
      </c>
      <c r="G63" s="198">
        <f>ROUND(N(data!BL61), 0)</f>
        <v>924819</v>
      </c>
      <c r="H63" s="198">
        <f>ROUND(N(data!BL62), 0)</f>
        <v>353539</v>
      </c>
      <c r="I63" s="198">
        <f>ROUND(N(data!BL63), 0)</f>
        <v>0</v>
      </c>
      <c r="J63" s="198">
        <f>ROUND(N(data!BL64), 0)</f>
        <v>33342</v>
      </c>
      <c r="K63" s="198">
        <f>ROUND(N(data!BL65), 0)</f>
        <v>0</v>
      </c>
      <c r="L63" s="198">
        <f>ROUND(N(data!BL66), 0)</f>
        <v>-1307738</v>
      </c>
      <c r="M63" s="198">
        <f>ROUND(N(data!BL67), 0)</f>
        <v>0</v>
      </c>
      <c r="N63" s="198">
        <f>ROUND(N(data!BL68), 0)</f>
        <v>0</v>
      </c>
      <c r="O63" s="198">
        <f>ROUND(N(data!BL69), 0)</f>
        <v>18246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18246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183</v>
      </c>
      <c r="B64" s="200" t="str">
        <f>RIGHT(data!$C$96,4)</f>
        <v>2024</v>
      </c>
      <c r="C64" s="12" t="str">
        <f>data!BM$55</f>
        <v>8590</v>
      </c>
      <c r="D64" s="12" t="s">
        <v>1161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183</v>
      </c>
      <c r="B65" s="200" t="str">
        <f>RIGHT(data!$C$96,4)</f>
        <v>2024</v>
      </c>
      <c r="C65" s="12" t="str">
        <f>data!BN$55</f>
        <v>8610</v>
      </c>
      <c r="D65" s="12" t="s">
        <v>1161</v>
      </c>
      <c r="E65" s="198">
        <f>ROUND(N(data!BN59), 0)</f>
        <v>0</v>
      </c>
      <c r="F65" s="271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5316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183</v>
      </c>
      <c r="B66" s="200" t="str">
        <f>RIGHT(data!$C$96,4)</f>
        <v>2024</v>
      </c>
      <c r="C66" s="12" t="str">
        <f>data!BO$55</f>
        <v>8620</v>
      </c>
      <c r="D66" s="12" t="s">
        <v>1161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183</v>
      </c>
      <c r="B67" s="200" t="str">
        <f>RIGHT(data!$C$96,4)</f>
        <v>2024</v>
      </c>
      <c r="C67" s="12" t="str">
        <f>data!BP$55</f>
        <v>8630</v>
      </c>
      <c r="D67" s="12" t="s">
        <v>1161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1063</v>
      </c>
      <c r="K67" s="198">
        <f>ROUND(N(data!BP65), 0)</f>
        <v>0</v>
      </c>
      <c r="L67" s="198">
        <f>ROUND(N(data!BP66), 0)</f>
        <v>-12603</v>
      </c>
      <c r="M67" s="198">
        <f>ROUND(N(data!BP67), 0)</f>
        <v>0</v>
      </c>
      <c r="N67" s="198">
        <f>ROUND(N(data!BP68), 0)</f>
        <v>-44</v>
      </c>
      <c r="O67" s="198">
        <f>ROUND(N(data!BP69), 0)</f>
        <v>1418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391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1028</v>
      </c>
      <c r="AD67" s="198">
        <f>ROUND(N(data!BP84), 0)</f>
        <v>40000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183</v>
      </c>
      <c r="B68" s="200" t="str">
        <f>RIGHT(data!$C$96,4)</f>
        <v>2024</v>
      </c>
      <c r="C68" s="12" t="str">
        <f>data!BQ$55</f>
        <v>8640</v>
      </c>
      <c r="D68" s="12" t="s">
        <v>1161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183</v>
      </c>
      <c r="B69" s="200" t="str">
        <f>RIGHT(data!$C$96,4)</f>
        <v>2024</v>
      </c>
      <c r="C69" s="12" t="str">
        <f>data!BR$55</f>
        <v>8650</v>
      </c>
      <c r="D69" s="12" t="s">
        <v>1161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183</v>
      </c>
      <c r="B70" s="200" t="str">
        <f>RIGHT(data!$C$96,4)</f>
        <v>2024</v>
      </c>
      <c r="C70" s="12" t="str">
        <f>data!BS$55</f>
        <v>8660</v>
      </c>
      <c r="D70" s="12" t="s">
        <v>1161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183</v>
      </c>
      <c r="B71" s="200" t="str">
        <f>RIGHT(data!$C$96,4)</f>
        <v>2024</v>
      </c>
      <c r="C71" s="12" t="str">
        <f>data!BT$55</f>
        <v>8670</v>
      </c>
      <c r="D71" s="12" t="s">
        <v>1161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183</v>
      </c>
      <c r="B72" s="200" t="str">
        <f>RIGHT(data!$C$96,4)</f>
        <v>2024</v>
      </c>
      <c r="C72" s="12" t="str">
        <f>data!BU$55</f>
        <v>8680</v>
      </c>
      <c r="D72" s="12" t="s">
        <v>1161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183</v>
      </c>
      <c r="B73" s="200" t="str">
        <f>RIGHT(data!$C$96,4)</f>
        <v>2024</v>
      </c>
      <c r="C73" s="12" t="str">
        <f>data!BV$55</f>
        <v>8690</v>
      </c>
      <c r="D73" s="12" t="s">
        <v>1161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183</v>
      </c>
      <c r="B74" s="200" t="str">
        <f>RIGHT(data!$C$96,4)</f>
        <v>2024</v>
      </c>
      <c r="C74" s="12" t="str">
        <f>data!BW$55</f>
        <v>8700</v>
      </c>
      <c r="D74" s="12" t="s">
        <v>1161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183</v>
      </c>
      <c r="B75" s="200" t="str">
        <f>RIGHT(data!$C$96,4)</f>
        <v>2024</v>
      </c>
      <c r="C75" s="12" t="str">
        <f>data!BX$55</f>
        <v>8710</v>
      </c>
      <c r="D75" s="12" t="s">
        <v>1161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171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183</v>
      </c>
      <c r="B76" s="200" t="str">
        <f>RIGHT(data!$C$96,4)</f>
        <v>2024</v>
      </c>
      <c r="C76" s="12" t="str">
        <f>data!BY$55</f>
        <v>8720</v>
      </c>
      <c r="D76" s="12" t="s">
        <v>1161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549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183</v>
      </c>
      <c r="B77" s="200" t="str">
        <f>RIGHT(data!$C$96,4)</f>
        <v>2024</v>
      </c>
      <c r="C77" s="12" t="str">
        <f>data!BZ$55</f>
        <v>8730</v>
      </c>
      <c r="D77" s="12" t="s">
        <v>1161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124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183</v>
      </c>
      <c r="B78" s="200" t="str">
        <f>RIGHT(data!$C$96,4)</f>
        <v>2024</v>
      </c>
      <c r="C78" s="12" t="str">
        <f>data!CA$55</f>
        <v>8740</v>
      </c>
      <c r="D78" s="12" t="s">
        <v>1161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183</v>
      </c>
      <c r="B79" s="200" t="str">
        <f>RIGHT(data!$C$96,4)</f>
        <v>2024</v>
      </c>
      <c r="C79" s="12" t="str">
        <f>data!CB$55</f>
        <v>8770</v>
      </c>
      <c r="D79" s="12" t="s">
        <v>1161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183</v>
      </c>
      <c r="B80" s="200" t="str">
        <f>RIGHT(data!$C$96,4)</f>
        <v>2024</v>
      </c>
      <c r="C80" s="12" t="str">
        <f>data!CC$55</f>
        <v>8790</v>
      </c>
      <c r="D80" s="12" t="s">
        <v>1161</v>
      </c>
      <c r="E80" s="198">
        <f>ROUND(N(data!CC59), 0)</f>
        <v>0</v>
      </c>
      <c r="F80" s="271">
        <f>ROUND(N(data!CC60), 2)</f>
        <v>66</v>
      </c>
      <c r="G80" s="198">
        <f>ROUND(N(data!CC61), 0)</f>
        <v>7020829</v>
      </c>
      <c r="H80" s="198">
        <f>ROUND(N(data!CC62), 0)</f>
        <v>1520380</v>
      </c>
      <c r="I80" s="198">
        <f>ROUND(N(data!CC63), 0)</f>
        <v>4166225</v>
      </c>
      <c r="J80" s="198">
        <f>ROUND(N(data!CC64), 0)</f>
        <v>-491850</v>
      </c>
      <c r="K80" s="198">
        <f>ROUND(N(data!CC65), 0)</f>
        <v>0</v>
      </c>
      <c r="L80" s="198">
        <f>ROUND(N(data!CC66), 0)</f>
        <v>-21125487</v>
      </c>
      <c r="M80" s="198">
        <f>ROUND(N(data!CC67), 0)</f>
        <v>896945</v>
      </c>
      <c r="N80" s="198">
        <f>ROUND(N(data!CC68), 0)</f>
        <v>302341</v>
      </c>
      <c r="O80" s="198">
        <f>ROUND(N(data!CC69), 0)</f>
        <v>28557132</v>
      </c>
      <c r="P80" s="198">
        <f>ROUND(N(data!CC70), 0)</f>
        <v>0</v>
      </c>
      <c r="Q80" s="198">
        <f>ROUND(N(data!CC71), 0)</f>
        <v>855300</v>
      </c>
      <c r="R80" s="198">
        <f>ROUND(N(data!CC72), 0)</f>
        <v>169212</v>
      </c>
      <c r="S80" s="198">
        <f>ROUND(N(data!CC73), 0)</f>
        <v>407667</v>
      </c>
      <c r="T80" s="198">
        <f>ROUND(N(data!CC74), 0)</f>
        <v>986</v>
      </c>
      <c r="U80" s="198">
        <f>ROUND(N(data!CC75), 0)</f>
        <v>-12186</v>
      </c>
      <c r="V80" s="198">
        <f>ROUND(N(data!CC76), 0)</f>
        <v>0</v>
      </c>
      <c r="W80" s="198">
        <f>ROUND(N(data!CC77), 0)</f>
        <v>239107</v>
      </c>
      <c r="X80" s="198">
        <f>ROUND(N(data!CC78), 0)</f>
        <v>12797010</v>
      </c>
      <c r="Y80" s="198">
        <f>ROUND(N(data!CC79), 0)</f>
        <v>-8534</v>
      </c>
      <c r="Z80" s="198">
        <f>ROUND(N(data!CC80), 0)</f>
        <v>-30486</v>
      </c>
      <c r="AA80" s="198">
        <f>ROUND(N(data!CC81), 0)</f>
        <v>1724531</v>
      </c>
      <c r="AB80" s="198">
        <f>ROUND(N(data!CC82), 0)</f>
        <v>93488</v>
      </c>
      <c r="AC80" s="198">
        <f>ROUND(N(data!CC83), 0)</f>
        <v>12321037</v>
      </c>
      <c r="AD80" s="198">
        <f>ROUND(N(data!CC84), 0)</f>
        <v>160351</v>
      </c>
      <c r="AE80" s="198">
        <f>ROUND(N(data!CC89), 0)</f>
        <v>0</v>
      </c>
      <c r="AF80" s="198">
        <f>ROUND(N(data!CC87), 0)</f>
        <v>0</v>
      </c>
      <c r="AG80" s="198">
        <f>ROUND(N(data!CC90), 0)</f>
        <v>443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